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D:\Andy's Backup\Andy\Data Analysis (Work)\Data Projects\Ecommerce Consumer Behavior\"/>
    </mc:Choice>
  </mc:AlternateContent>
  <xr:revisionPtr revIDLastSave="0" documentId="13_ncr:1_{D20127B1-271C-42A5-8B46-7EC9FF8CD399}" xr6:coauthVersionLast="47" xr6:coauthVersionMax="47" xr10:uidLastSave="{00000000-0000-0000-0000-000000000000}"/>
  <bookViews>
    <workbookView xWindow="-108" yWindow="-108" windowWidth="30936" windowHeight="16776" tabRatio="889" activeTab="1" xr2:uid="{895C2C05-E893-4632-9225-AB10FB1ABB41}"/>
  </bookViews>
  <sheets>
    <sheet name="Dashboard" sheetId="24" r:id="rId1"/>
    <sheet name="RFM Analysis (Basic)" sheetId="11" r:id="rId2"/>
    <sheet name="Demographics &amp; Sales" sheetId="6" r:id="rId3"/>
    <sheet name="Cleaning_Process" sheetId="7" r:id="rId4"/>
    <sheet name="Purchase Influence" sheetId="14" r:id="rId5"/>
    <sheet name="Cleaned_Data" sheetId="2" r:id="rId6"/>
    <sheet name="Data" sheetId="1" r:id="rId7"/>
  </sheets>
  <definedNames>
    <definedName name="NativeTimeline_Time_of_Purchase">#N/A</definedName>
    <definedName name="Slicer_Education_Level">#N/A</definedName>
    <definedName name="Slicer_Member1">#N/A</definedName>
    <definedName name="Slicer_Purchase_Category">#N/A</definedName>
  </definedNames>
  <calcPr calcId="191029"/>
  <pivotCaches>
    <pivotCache cacheId="0" r:id="rId8"/>
    <pivotCache cacheId="1" r:id="rId9"/>
    <pivotCache cacheId="12"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1" l="1"/>
  <c r="F3" i="11" s="1" a="1"/>
  <c r="F3" i="11" s="1"/>
  <c r="J4" i="11"/>
  <c r="F4" i="11" s="1" a="1"/>
  <c r="F4" i="11" s="1"/>
  <c r="J5" i="11"/>
  <c r="F5" i="11" s="1" a="1"/>
  <c r="F5" i="11" s="1"/>
  <c r="J6" i="11"/>
  <c r="F6" i="11" s="1" a="1"/>
  <c r="F6" i="11" s="1"/>
  <c r="J7" i="11"/>
  <c r="F7" i="11" s="1" a="1"/>
  <c r="F7" i="11" s="1"/>
  <c r="J8" i="11"/>
  <c r="F8" i="11" s="1" a="1"/>
  <c r="F8" i="11" s="1"/>
  <c r="J9" i="11"/>
  <c r="F9" i="11" s="1" a="1"/>
  <c r="F9" i="11" s="1"/>
  <c r="J10" i="11"/>
  <c r="F10" i="11" s="1" a="1"/>
  <c r="F10" i="11" s="1"/>
  <c r="J11" i="11"/>
  <c r="F11" i="11" s="1" a="1"/>
  <c r="F11" i="11" s="1"/>
  <c r="J12" i="11"/>
  <c r="F12" i="11" s="1" a="1"/>
  <c r="F12" i="11" s="1"/>
  <c r="J13" i="11"/>
  <c r="F13" i="11" s="1" a="1"/>
  <c r="F13" i="11" s="1"/>
  <c r="J14" i="11"/>
  <c r="F14" i="11" s="1" a="1"/>
  <c r="F14" i="11" s="1"/>
  <c r="J15" i="11"/>
  <c r="F15" i="11" s="1" a="1"/>
  <c r="F15" i="11" s="1"/>
  <c r="J16" i="11"/>
  <c r="F16" i="11" s="1" a="1"/>
  <c r="F16" i="11" s="1"/>
  <c r="J17" i="11"/>
  <c r="F17" i="11" s="1" a="1"/>
  <c r="F17" i="11" s="1"/>
  <c r="J18" i="11"/>
  <c r="F18" i="11" s="1" a="1"/>
  <c r="F18" i="11" s="1"/>
  <c r="J19" i="11"/>
  <c r="F19" i="11" s="1" a="1"/>
  <c r="F19" i="11" s="1"/>
  <c r="J20" i="11"/>
  <c r="F20" i="11" s="1" a="1"/>
  <c r="F20" i="11" s="1"/>
  <c r="J21" i="11"/>
  <c r="F21" i="11" s="1" a="1"/>
  <c r="F21" i="11" s="1"/>
  <c r="J22" i="11"/>
  <c r="F22" i="11" s="1" a="1"/>
  <c r="F22" i="11" s="1"/>
  <c r="J23" i="11"/>
  <c r="F23" i="11" s="1" a="1"/>
  <c r="F23" i="11" s="1"/>
  <c r="J24" i="11"/>
  <c r="F24" i="11" s="1" a="1"/>
  <c r="F24" i="11" s="1"/>
  <c r="J25" i="11"/>
  <c r="F25" i="11" s="1" a="1"/>
  <c r="F25" i="11" s="1"/>
  <c r="J26" i="11"/>
  <c r="F26" i="11" s="1" a="1"/>
  <c r="F26" i="11" s="1"/>
  <c r="J27" i="11"/>
  <c r="F27" i="11" s="1" a="1"/>
  <c r="F27" i="11" s="1"/>
  <c r="J28" i="11"/>
  <c r="F28" i="11" s="1" a="1"/>
  <c r="F28" i="11" s="1"/>
  <c r="J29" i="11"/>
  <c r="F29" i="11" s="1" a="1"/>
  <c r="F29" i="11" s="1"/>
  <c r="J30" i="11"/>
  <c r="F30" i="11" s="1" a="1"/>
  <c r="F30" i="11" s="1"/>
  <c r="J31" i="11"/>
  <c r="F31" i="11" s="1" a="1"/>
  <c r="F31" i="11" s="1"/>
  <c r="J32" i="11"/>
  <c r="F32" i="11" s="1" a="1"/>
  <c r="F32" i="11" s="1"/>
  <c r="J33" i="11"/>
  <c r="F33" i="11" s="1" a="1"/>
  <c r="F33" i="11" s="1"/>
  <c r="J34" i="11"/>
  <c r="F34" i="11" s="1" a="1"/>
  <c r="F34" i="11" s="1"/>
  <c r="J35" i="11"/>
  <c r="F35" i="11" s="1" a="1"/>
  <c r="F35" i="11" s="1"/>
  <c r="J36" i="11"/>
  <c r="F36" i="11" s="1" a="1"/>
  <c r="F36" i="11" s="1"/>
  <c r="J37" i="11"/>
  <c r="F37" i="11" s="1" a="1"/>
  <c r="F37" i="11" s="1"/>
  <c r="J38" i="11"/>
  <c r="F38" i="11" s="1" a="1"/>
  <c r="F38" i="11" s="1"/>
  <c r="J39" i="11"/>
  <c r="F39" i="11" s="1" a="1"/>
  <c r="F39" i="11" s="1"/>
  <c r="J40" i="11"/>
  <c r="F40" i="11" s="1" a="1"/>
  <c r="F40" i="11" s="1"/>
  <c r="J41" i="11"/>
  <c r="F41" i="11" s="1" a="1"/>
  <c r="F41" i="11" s="1"/>
  <c r="J42" i="11"/>
  <c r="F42" i="11" s="1" a="1"/>
  <c r="F42" i="11" s="1"/>
  <c r="J43" i="11"/>
  <c r="F43" i="11" s="1" a="1"/>
  <c r="F43" i="11" s="1"/>
  <c r="J44" i="11"/>
  <c r="F44" i="11" s="1" a="1"/>
  <c r="F44" i="11" s="1"/>
  <c r="J45" i="11"/>
  <c r="F45" i="11" s="1" a="1"/>
  <c r="F45" i="11" s="1"/>
  <c r="J46" i="11"/>
  <c r="F46" i="11" s="1" a="1"/>
  <c r="F46" i="11" s="1"/>
  <c r="J47" i="11"/>
  <c r="F47" i="11" s="1" a="1"/>
  <c r="F47" i="11" s="1"/>
  <c r="J48" i="11"/>
  <c r="F48" i="11" s="1" a="1"/>
  <c r="F48" i="11" s="1"/>
  <c r="J49" i="11"/>
  <c r="F49" i="11" s="1" a="1"/>
  <c r="F49" i="11" s="1"/>
  <c r="J50" i="11"/>
  <c r="F50" i="11" s="1" a="1"/>
  <c r="F50" i="11" s="1"/>
  <c r="J51" i="11"/>
  <c r="F51" i="11" s="1" a="1"/>
  <c r="F51" i="11" s="1"/>
  <c r="J52" i="11"/>
  <c r="F52" i="11" s="1" a="1"/>
  <c r="F52" i="11" s="1"/>
  <c r="J53" i="11"/>
  <c r="F53" i="11" s="1" a="1"/>
  <c r="F53" i="11" s="1"/>
  <c r="J54" i="11"/>
  <c r="F54" i="11" s="1" a="1"/>
  <c r="F54" i="11" s="1"/>
  <c r="J55" i="11"/>
  <c r="F55" i="11" s="1" a="1"/>
  <c r="F55" i="11" s="1"/>
  <c r="J56" i="11"/>
  <c r="F56" i="11" s="1" a="1"/>
  <c r="F56" i="11" s="1"/>
  <c r="J57" i="11"/>
  <c r="F57" i="11" s="1" a="1"/>
  <c r="F57" i="11" s="1"/>
  <c r="J58" i="11"/>
  <c r="F58" i="11" s="1" a="1"/>
  <c r="F58" i="11" s="1"/>
  <c r="J59" i="11"/>
  <c r="F59" i="11" s="1" a="1"/>
  <c r="F59" i="11" s="1"/>
  <c r="J60" i="11"/>
  <c r="F60" i="11" s="1" a="1"/>
  <c r="F60" i="11" s="1"/>
  <c r="J61" i="11"/>
  <c r="F61" i="11" s="1" a="1"/>
  <c r="F61" i="11" s="1"/>
  <c r="J62" i="11"/>
  <c r="F62" i="11" s="1" a="1"/>
  <c r="F62" i="11" s="1"/>
  <c r="J63" i="11"/>
  <c r="F63" i="11" s="1" a="1"/>
  <c r="F63" i="11" s="1"/>
  <c r="J64" i="11"/>
  <c r="F64" i="11" s="1" a="1"/>
  <c r="F64" i="11" s="1"/>
  <c r="J65" i="11"/>
  <c r="F65" i="11" s="1" a="1"/>
  <c r="F65" i="11" s="1"/>
  <c r="J66" i="11"/>
  <c r="F66" i="11" s="1" a="1"/>
  <c r="F66" i="11" s="1"/>
  <c r="J67" i="11"/>
  <c r="F67" i="11" s="1" a="1"/>
  <c r="F67" i="11" s="1"/>
  <c r="J68" i="11"/>
  <c r="F68" i="11" s="1" a="1"/>
  <c r="F68" i="11" s="1"/>
  <c r="J69" i="11"/>
  <c r="F69" i="11" s="1" a="1"/>
  <c r="F69" i="11" s="1"/>
  <c r="J70" i="11"/>
  <c r="F70" i="11" s="1" a="1"/>
  <c r="F70" i="11" s="1"/>
  <c r="J71" i="11"/>
  <c r="F71" i="11" s="1" a="1"/>
  <c r="F71" i="11" s="1"/>
  <c r="J72" i="11"/>
  <c r="F72" i="11" s="1" a="1"/>
  <c r="F72" i="11" s="1"/>
  <c r="J73" i="11"/>
  <c r="F73" i="11" s="1" a="1"/>
  <c r="F73" i="11" s="1"/>
  <c r="J74" i="11"/>
  <c r="F74" i="11" s="1" a="1"/>
  <c r="F74" i="11" s="1"/>
  <c r="J75" i="11"/>
  <c r="F75" i="11" s="1" a="1"/>
  <c r="F75" i="11" s="1"/>
  <c r="J76" i="11"/>
  <c r="F76" i="11" s="1" a="1"/>
  <c r="F76" i="11" s="1"/>
  <c r="J77" i="11"/>
  <c r="F77" i="11" s="1" a="1"/>
  <c r="F77" i="11" s="1"/>
  <c r="J78" i="11"/>
  <c r="F78" i="11" s="1" a="1"/>
  <c r="F78" i="11" s="1"/>
  <c r="J79" i="11"/>
  <c r="F79" i="11" s="1" a="1"/>
  <c r="F79" i="11" s="1"/>
  <c r="J80" i="11"/>
  <c r="F80" i="11" s="1" a="1"/>
  <c r="F80" i="11" s="1"/>
  <c r="J81" i="11"/>
  <c r="F81" i="11" s="1" a="1"/>
  <c r="F81" i="11" s="1"/>
  <c r="J82" i="11"/>
  <c r="F82" i="11" s="1" a="1"/>
  <c r="F82" i="11" s="1"/>
  <c r="J83" i="11"/>
  <c r="F83" i="11" s="1" a="1"/>
  <c r="F83" i="11" s="1"/>
  <c r="J84" i="11"/>
  <c r="F84" i="11" s="1" a="1"/>
  <c r="F84" i="11" s="1"/>
  <c r="J85" i="11"/>
  <c r="F85" i="11" s="1" a="1"/>
  <c r="F85" i="11" s="1"/>
  <c r="J86" i="11"/>
  <c r="F86" i="11" s="1" a="1"/>
  <c r="F86" i="11" s="1"/>
  <c r="J87" i="11"/>
  <c r="F87" i="11" s="1" a="1"/>
  <c r="F87" i="11" s="1"/>
  <c r="J88" i="11"/>
  <c r="F88" i="11" s="1" a="1"/>
  <c r="F88" i="11" s="1"/>
  <c r="J89" i="11"/>
  <c r="F89" i="11" s="1" a="1"/>
  <c r="F89" i="11" s="1"/>
  <c r="J90" i="11"/>
  <c r="F90" i="11" s="1" a="1"/>
  <c r="F90" i="11" s="1"/>
  <c r="J91" i="11"/>
  <c r="F91" i="11" s="1" a="1"/>
  <c r="F91" i="11" s="1"/>
  <c r="J92" i="11"/>
  <c r="F92" i="11" s="1" a="1"/>
  <c r="F92" i="11" s="1"/>
  <c r="J93" i="11"/>
  <c r="F93" i="11" s="1" a="1"/>
  <c r="F93" i="11" s="1"/>
  <c r="J94" i="11"/>
  <c r="F94" i="11" s="1" a="1"/>
  <c r="F94" i="11" s="1"/>
  <c r="J95" i="11"/>
  <c r="F95" i="11" s="1" a="1"/>
  <c r="F95" i="11" s="1"/>
  <c r="J96" i="11"/>
  <c r="F96" i="11" s="1" a="1"/>
  <c r="F96" i="11" s="1"/>
  <c r="J97" i="11"/>
  <c r="F97" i="11" s="1" a="1"/>
  <c r="F97" i="11" s="1"/>
  <c r="J98" i="11"/>
  <c r="F98" i="11" s="1" a="1"/>
  <c r="F98" i="11" s="1"/>
  <c r="J99" i="11"/>
  <c r="F99" i="11" s="1" a="1"/>
  <c r="F99" i="11" s="1"/>
  <c r="J100" i="11"/>
  <c r="F100" i="11" s="1" a="1"/>
  <c r="F100" i="11" s="1"/>
  <c r="J101" i="11"/>
  <c r="F101" i="11" s="1" a="1"/>
  <c r="F101" i="11" s="1"/>
  <c r="J102" i="11"/>
  <c r="F102" i="11" s="1" a="1"/>
  <c r="F102" i="11" s="1"/>
  <c r="J103" i="11"/>
  <c r="F103" i="11" s="1" a="1"/>
  <c r="F103" i="11" s="1"/>
  <c r="J104" i="11"/>
  <c r="F104" i="11" s="1" a="1"/>
  <c r="F104" i="11" s="1"/>
  <c r="J105" i="11"/>
  <c r="F105" i="11" s="1" a="1"/>
  <c r="F105" i="11" s="1"/>
  <c r="J106" i="11"/>
  <c r="F106" i="11" s="1" a="1"/>
  <c r="F106" i="11" s="1"/>
  <c r="J107" i="11"/>
  <c r="F107" i="11" s="1" a="1"/>
  <c r="F107" i="11" s="1"/>
  <c r="J108" i="11"/>
  <c r="F108" i="11" s="1" a="1"/>
  <c r="F108" i="11" s="1"/>
  <c r="J109" i="11"/>
  <c r="F109" i="11" s="1" a="1"/>
  <c r="F109" i="11" s="1"/>
  <c r="J110" i="11"/>
  <c r="F110" i="11" s="1" a="1"/>
  <c r="F110" i="11" s="1"/>
  <c r="J111" i="11"/>
  <c r="F111" i="11" s="1" a="1"/>
  <c r="F111" i="11" s="1"/>
  <c r="J112" i="11"/>
  <c r="F112" i="11" s="1" a="1"/>
  <c r="F112" i="11" s="1"/>
  <c r="J113" i="11"/>
  <c r="F113" i="11" s="1" a="1"/>
  <c r="F113" i="11" s="1"/>
  <c r="J114" i="11"/>
  <c r="F114" i="11" s="1" a="1"/>
  <c r="F114" i="11" s="1"/>
  <c r="J115" i="11"/>
  <c r="F115" i="11" s="1" a="1"/>
  <c r="F115" i="11" s="1"/>
  <c r="J116" i="11"/>
  <c r="F116" i="11" s="1" a="1"/>
  <c r="F116" i="11" s="1"/>
  <c r="J117" i="11"/>
  <c r="F117" i="11" s="1" a="1"/>
  <c r="F117" i="11" s="1"/>
  <c r="J118" i="11"/>
  <c r="F118" i="11" s="1" a="1"/>
  <c r="F118" i="11" s="1"/>
  <c r="J119" i="11"/>
  <c r="F119" i="11" s="1" a="1"/>
  <c r="F119" i="11" s="1"/>
  <c r="J120" i="11"/>
  <c r="F120" i="11" s="1" a="1"/>
  <c r="F120" i="11" s="1"/>
  <c r="J121" i="11"/>
  <c r="F121" i="11" s="1" a="1"/>
  <c r="F121" i="11" s="1"/>
  <c r="J122" i="11"/>
  <c r="F122" i="11" s="1" a="1"/>
  <c r="F122" i="11" s="1"/>
  <c r="J123" i="11"/>
  <c r="F123" i="11" s="1" a="1"/>
  <c r="F123" i="11" s="1"/>
  <c r="J124" i="11"/>
  <c r="F124" i="11" s="1" a="1"/>
  <c r="F124" i="11" s="1"/>
  <c r="J125" i="11"/>
  <c r="F125" i="11" s="1" a="1"/>
  <c r="F125" i="11" s="1"/>
  <c r="J126" i="11"/>
  <c r="F126" i="11" s="1" a="1"/>
  <c r="F126" i="11" s="1"/>
  <c r="J127" i="11"/>
  <c r="F127" i="11" s="1" a="1"/>
  <c r="F127" i="11" s="1"/>
  <c r="J128" i="11"/>
  <c r="F128" i="11" s="1" a="1"/>
  <c r="F128" i="11" s="1"/>
  <c r="J129" i="11"/>
  <c r="F129" i="11" s="1" a="1"/>
  <c r="F129" i="11" s="1"/>
  <c r="J130" i="11"/>
  <c r="F130" i="11" s="1" a="1"/>
  <c r="F130" i="11" s="1"/>
  <c r="J131" i="11"/>
  <c r="F131" i="11" s="1" a="1"/>
  <c r="F131" i="11" s="1"/>
  <c r="J132" i="11"/>
  <c r="F132" i="11" s="1" a="1"/>
  <c r="F132" i="11" s="1"/>
  <c r="J133" i="11"/>
  <c r="F133" i="11" s="1" a="1"/>
  <c r="F133" i="11" s="1"/>
  <c r="J134" i="11"/>
  <c r="F134" i="11" s="1" a="1"/>
  <c r="F134" i="11" s="1"/>
  <c r="J135" i="11"/>
  <c r="F135" i="11" s="1" a="1"/>
  <c r="F135" i="11" s="1"/>
  <c r="J136" i="11"/>
  <c r="F136" i="11" s="1" a="1"/>
  <c r="F136" i="11" s="1"/>
  <c r="J137" i="11"/>
  <c r="F137" i="11" s="1" a="1"/>
  <c r="F137" i="11" s="1"/>
  <c r="J138" i="11"/>
  <c r="F138" i="11" s="1" a="1"/>
  <c r="F138" i="11" s="1"/>
  <c r="J139" i="11"/>
  <c r="F139" i="11" s="1" a="1"/>
  <c r="F139" i="11" s="1"/>
  <c r="J140" i="11"/>
  <c r="F140" i="11" s="1" a="1"/>
  <c r="F140" i="11" s="1"/>
  <c r="J141" i="11"/>
  <c r="F141" i="11" s="1" a="1"/>
  <c r="F141" i="11" s="1"/>
  <c r="J142" i="11"/>
  <c r="F142" i="11" s="1" a="1"/>
  <c r="F142" i="11" s="1"/>
  <c r="J143" i="11"/>
  <c r="F143" i="11" s="1" a="1"/>
  <c r="F143" i="11" s="1"/>
  <c r="J144" i="11"/>
  <c r="F144" i="11" s="1" a="1"/>
  <c r="F144" i="11" s="1"/>
  <c r="J145" i="11"/>
  <c r="F145" i="11" s="1" a="1"/>
  <c r="F145" i="11" s="1"/>
  <c r="J146" i="11"/>
  <c r="F146" i="11" s="1" a="1"/>
  <c r="F146" i="11" s="1"/>
  <c r="J147" i="11"/>
  <c r="F147" i="11" s="1" a="1"/>
  <c r="F147" i="11" s="1"/>
  <c r="J148" i="11"/>
  <c r="F148" i="11" s="1" a="1"/>
  <c r="F148" i="11" s="1"/>
  <c r="J149" i="11"/>
  <c r="F149" i="11" s="1" a="1"/>
  <c r="F149" i="11" s="1"/>
  <c r="J150" i="11"/>
  <c r="F150" i="11" s="1" a="1"/>
  <c r="F150" i="11" s="1"/>
  <c r="J151" i="11"/>
  <c r="F151" i="11" s="1" a="1"/>
  <c r="F151" i="11" s="1"/>
  <c r="J152" i="11"/>
  <c r="F152" i="11" s="1" a="1"/>
  <c r="F152" i="11" s="1"/>
  <c r="J153" i="11"/>
  <c r="F153" i="11" s="1" a="1"/>
  <c r="F153" i="11" s="1"/>
  <c r="J154" i="11"/>
  <c r="F154" i="11" s="1" a="1"/>
  <c r="F154" i="11" s="1"/>
  <c r="J155" i="11"/>
  <c r="F155" i="11" s="1" a="1"/>
  <c r="F155" i="11" s="1"/>
  <c r="J156" i="11"/>
  <c r="F156" i="11" s="1" a="1"/>
  <c r="F156" i="11" s="1"/>
  <c r="J157" i="11"/>
  <c r="F157" i="11" s="1" a="1"/>
  <c r="F157" i="11" s="1"/>
  <c r="J158" i="11"/>
  <c r="F158" i="11" s="1" a="1"/>
  <c r="F158" i="11" s="1"/>
  <c r="J159" i="11"/>
  <c r="F159" i="11" s="1" a="1"/>
  <c r="F159" i="11" s="1"/>
  <c r="J160" i="11"/>
  <c r="F160" i="11" s="1" a="1"/>
  <c r="F160" i="11" s="1"/>
  <c r="J161" i="11"/>
  <c r="F161" i="11" s="1" a="1"/>
  <c r="F161" i="11" s="1"/>
  <c r="J162" i="11"/>
  <c r="F162" i="11" s="1" a="1"/>
  <c r="F162" i="11" s="1"/>
  <c r="J163" i="11"/>
  <c r="F163" i="11" s="1" a="1"/>
  <c r="F163" i="11" s="1"/>
  <c r="J164" i="11"/>
  <c r="F164" i="11" s="1" a="1"/>
  <c r="F164" i="11" s="1"/>
  <c r="J165" i="11"/>
  <c r="F165" i="11" s="1" a="1"/>
  <c r="F165" i="11" s="1"/>
  <c r="J166" i="11"/>
  <c r="F166" i="11" s="1" a="1"/>
  <c r="F166" i="11" s="1"/>
  <c r="J167" i="11"/>
  <c r="F167" i="11" s="1" a="1"/>
  <c r="F167" i="11" s="1"/>
  <c r="J168" i="11"/>
  <c r="F168" i="11" s="1" a="1"/>
  <c r="F168" i="11" s="1"/>
  <c r="J169" i="11"/>
  <c r="F169" i="11" s="1" a="1"/>
  <c r="F169" i="11" s="1"/>
  <c r="J170" i="11"/>
  <c r="F170" i="11" s="1" a="1"/>
  <c r="F170" i="11" s="1"/>
  <c r="J171" i="11"/>
  <c r="F171" i="11" s="1" a="1"/>
  <c r="F171" i="11" s="1"/>
  <c r="J172" i="11"/>
  <c r="F172" i="11" s="1" a="1"/>
  <c r="F172" i="11" s="1"/>
  <c r="J173" i="11"/>
  <c r="F173" i="11" s="1" a="1"/>
  <c r="F173" i="11" s="1"/>
  <c r="J174" i="11"/>
  <c r="F174" i="11" s="1" a="1"/>
  <c r="F174" i="11" s="1"/>
  <c r="J175" i="11"/>
  <c r="F175" i="11" s="1" a="1"/>
  <c r="F175" i="11" s="1"/>
  <c r="J176" i="11"/>
  <c r="F176" i="11" s="1" a="1"/>
  <c r="F176" i="11" s="1"/>
  <c r="J177" i="11"/>
  <c r="F177" i="11" s="1" a="1"/>
  <c r="F177" i="11" s="1"/>
  <c r="J178" i="11"/>
  <c r="F178" i="11" s="1" a="1"/>
  <c r="F178" i="11" s="1"/>
  <c r="J179" i="11"/>
  <c r="F179" i="11" s="1" a="1"/>
  <c r="F179" i="11" s="1"/>
  <c r="J180" i="11"/>
  <c r="F180" i="11" s="1" a="1"/>
  <c r="F180" i="11" s="1"/>
  <c r="J181" i="11"/>
  <c r="F181" i="11" s="1" a="1"/>
  <c r="F181" i="11" s="1"/>
  <c r="J182" i="11"/>
  <c r="F182" i="11" s="1" a="1"/>
  <c r="F182" i="11" s="1"/>
  <c r="J183" i="11"/>
  <c r="F183" i="11" s="1" a="1"/>
  <c r="F183" i="11" s="1"/>
  <c r="J184" i="11"/>
  <c r="F184" i="11" s="1" a="1"/>
  <c r="F184" i="11" s="1"/>
  <c r="J185" i="11"/>
  <c r="F185" i="11" s="1" a="1"/>
  <c r="F185" i="11" s="1"/>
  <c r="J186" i="11"/>
  <c r="F186" i="11" s="1" a="1"/>
  <c r="F186" i="11" s="1"/>
  <c r="J187" i="11"/>
  <c r="F187" i="11" s="1" a="1"/>
  <c r="F187" i="11" s="1"/>
  <c r="J188" i="11"/>
  <c r="F188" i="11" s="1" a="1"/>
  <c r="F188" i="11" s="1"/>
  <c r="J189" i="11"/>
  <c r="F189" i="11" s="1" a="1"/>
  <c r="F189" i="11" s="1"/>
  <c r="J190" i="11"/>
  <c r="F190" i="11" s="1" a="1"/>
  <c r="F190" i="11" s="1"/>
  <c r="J191" i="11"/>
  <c r="F191" i="11" s="1" a="1"/>
  <c r="F191" i="11" s="1"/>
  <c r="J192" i="11"/>
  <c r="F192" i="11" s="1" a="1"/>
  <c r="F192" i="11" s="1"/>
  <c r="J193" i="11"/>
  <c r="F193" i="11" s="1" a="1"/>
  <c r="F193" i="11" s="1"/>
  <c r="J194" i="11"/>
  <c r="F194" i="11" s="1" a="1"/>
  <c r="F194" i="11" s="1"/>
  <c r="J195" i="11"/>
  <c r="F195" i="11" s="1" a="1"/>
  <c r="F195" i="11" s="1"/>
  <c r="J196" i="11"/>
  <c r="F196" i="11" s="1" a="1"/>
  <c r="F196" i="11" s="1"/>
  <c r="J197" i="11"/>
  <c r="F197" i="11" s="1" a="1"/>
  <c r="F197" i="11" s="1"/>
  <c r="J198" i="11"/>
  <c r="F198" i="11" s="1" a="1"/>
  <c r="F198" i="11" s="1"/>
  <c r="J199" i="11"/>
  <c r="F199" i="11" s="1" a="1"/>
  <c r="F199" i="11" s="1"/>
  <c r="J200" i="11"/>
  <c r="F200" i="11" s="1" a="1"/>
  <c r="F200" i="11" s="1"/>
  <c r="J201" i="11"/>
  <c r="F201" i="11" s="1" a="1"/>
  <c r="F201" i="11" s="1"/>
  <c r="J202" i="11"/>
  <c r="F202" i="11" s="1" a="1"/>
  <c r="F202" i="11" s="1"/>
  <c r="J203" i="11"/>
  <c r="F203" i="11" s="1" a="1"/>
  <c r="F203" i="11" s="1"/>
  <c r="J204" i="11"/>
  <c r="F204" i="11" s="1" a="1"/>
  <c r="F204" i="11" s="1"/>
  <c r="J205" i="11"/>
  <c r="F205" i="11" s="1" a="1"/>
  <c r="F205" i="11" s="1"/>
  <c r="J206" i="11"/>
  <c r="F206" i="11" s="1" a="1"/>
  <c r="F206" i="11" s="1"/>
  <c r="J207" i="11"/>
  <c r="F207" i="11" s="1" a="1"/>
  <c r="F207" i="11" s="1"/>
  <c r="J208" i="11"/>
  <c r="F208" i="11" s="1" a="1"/>
  <c r="F208" i="11" s="1"/>
  <c r="J209" i="11"/>
  <c r="F209" i="11" s="1" a="1"/>
  <c r="F209" i="11" s="1"/>
  <c r="J210" i="11"/>
  <c r="F210" i="11" s="1" a="1"/>
  <c r="F210" i="11" s="1"/>
  <c r="J211" i="11"/>
  <c r="F211" i="11" s="1" a="1"/>
  <c r="F211" i="11" s="1"/>
  <c r="J212" i="11"/>
  <c r="F212" i="11" s="1" a="1"/>
  <c r="F212" i="11" s="1"/>
  <c r="J213" i="11"/>
  <c r="F213" i="11" s="1" a="1"/>
  <c r="F213" i="11" s="1"/>
  <c r="J214" i="11"/>
  <c r="F214" i="11" s="1" a="1"/>
  <c r="F214" i="11" s="1"/>
  <c r="J215" i="11"/>
  <c r="F215" i="11" s="1" a="1"/>
  <c r="F215" i="11" s="1"/>
  <c r="J216" i="11"/>
  <c r="F216" i="11" s="1" a="1"/>
  <c r="F216" i="11" s="1"/>
  <c r="J217" i="11"/>
  <c r="F217" i="11" s="1" a="1"/>
  <c r="F217" i="11" s="1"/>
  <c r="J218" i="11"/>
  <c r="F218" i="11" s="1" a="1"/>
  <c r="F218" i="11" s="1"/>
  <c r="J219" i="11"/>
  <c r="F219" i="11" s="1" a="1"/>
  <c r="F219" i="11" s="1"/>
  <c r="J220" i="11"/>
  <c r="F220" i="11" s="1" a="1"/>
  <c r="F220" i="11" s="1"/>
  <c r="J221" i="11"/>
  <c r="F221" i="11" s="1" a="1"/>
  <c r="F221" i="11" s="1"/>
  <c r="J222" i="11"/>
  <c r="F222" i="11" s="1" a="1"/>
  <c r="F222" i="11" s="1"/>
  <c r="J223" i="11"/>
  <c r="F223" i="11" s="1" a="1"/>
  <c r="F223" i="11" s="1"/>
  <c r="J224" i="11"/>
  <c r="F224" i="11" s="1" a="1"/>
  <c r="F224" i="11" s="1"/>
  <c r="J225" i="11"/>
  <c r="F225" i="11" s="1" a="1"/>
  <c r="F225" i="11" s="1"/>
  <c r="J226" i="11"/>
  <c r="F226" i="11" s="1" a="1"/>
  <c r="F226" i="11" s="1"/>
  <c r="J227" i="11"/>
  <c r="F227" i="11" s="1" a="1"/>
  <c r="F227" i="11" s="1"/>
  <c r="J228" i="11"/>
  <c r="F228" i="11" s="1" a="1"/>
  <c r="F228" i="11" s="1"/>
  <c r="J229" i="11"/>
  <c r="F229" i="11" s="1" a="1"/>
  <c r="F229" i="11" s="1"/>
  <c r="J230" i="11"/>
  <c r="F230" i="11" s="1" a="1"/>
  <c r="F230" i="11" s="1"/>
  <c r="J231" i="11"/>
  <c r="F231" i="11" s="1" a="1"/>
  <c r="F231" i="11" s="1"/>
  <c r="J232" i="11"/>
  <c r="F232" i="11" s="1" a="1"/>
  <c r="F232" i="11" s="1"/>
  <c r="J233" i="11"/>
  <c r="F233" i="11" s="1" a="1"/>
  <c r="F233" i="11" s="1"/>
  <c r="J234" i="11"/>
  <c r="F234" i="11" s="1" a="1"/>
  <c r="F234" i="11" s="1"/>
  <c r="J235" i="11"/>
  <c r="F235" i="11" s="1" a="1"/>
  <c r="F235" i="11" s="1"/>
  <c r="J236" i="11"/>
  <c r="F236" i="11" s="1" a="1"/>
  <c r="F236" i="11" s="1"/>
  <c r="J237" i="11"/>
  <c r="F237" i="11" s="1" a="1"/>
  <c r="F237" i="11" s="1"/>
  <c r="J238" i="11"/>
  <c r="F238" i="11" s="1" a="1"/>
  <c r="F238" i="11" s="1"/>
  <c r="J239" i="11"/>
  <c r="F239" i="11" s="1" a="1"/>
  <c r="F239" i="11" s="1"/>
  <c r="J240" i="11"/>
  <c r="F240" i="11" s="1" a="1"/>
  <c r="F240" i="11" s="1"/>
  <c r="J241" i="11"/>
  <c r="F241" i="11" s="1" a="1"/>
  <c r="F241" i="11" s="1"/>
  <c r="J242" i="11"/>
  <c r="F242" i="11" s="1" a="1"/>
  <c r="F242" i="11" s="1"/>
  <c r="J243" i="11"/>
  <c r="F243" i="11" s="1" a="1"/>
  <c r="F243" i="11" s="1"/>
  <c r="J244" i="11"/>
  <c r="F244" i="11" s="1" a="1"/>
  <c r="F244" i="11" s="1"/>
  <c r="J245" i="11"/>
  <c r="F245" i="11" s="1" a="1"/>
  <c r="F245" i="11" s="1"/>
  <c r="J246" i="11"/>
  <c r="F246" i="11" s="1" a="1"/>
  <c r="F246" i="11" s="1"/>
  <c r="J247" i="11"/>
  <c r="F247" i="11" s="1" a="1"/>
  <c r="F247" i="11" s="1"/>
  <c r="J248" i="11"/>
  <c r="F248" i="11" s="1" a="1"/>
  <c r="F248" i="11" s="1"/>
  <c r="J249" i="11"/>
  <c r="F249" i="11" s="1" a="1"/>
  <c r="F249" i="11" s="1"/>
  <c r="J250" i="11"/>
  <c r="F250" i="11" s="1" a="1"/>
  <c r="F250" i="11" s="1"/>
  <c r="J251" i="11"/>
  <c r="F251" i="11" s="1" a="1"/>
  <c r="F251" i="11" s="1"/>
  <c r="J252" i="11"/>
  <c r="F252" i="11" s="1" a="1"/>
  <c r="F252" i="11" s="1"/>
  <c r="J253" i="11"/>
  <c r="F253" i="11" s="1" a="1"/>
  <c r="F253" i="11" s="1"/>
  <c r="J254" i="11"/>
  <c r="F254" i="11" s="1" a="1"/>
  <c r="F254" i="11" s="1"/>
  <c r="J255" i="11"/>
  <c r="F255" i="11" s="1" a="1"/>
  <c r="F255" i="11" s="1"/>
  <c r="J256" i="11"/>
  <c r="F256" i="11" s="1" a="1"/>
  <c r="F256" i="11" s="1"/>
  <c r="J257" i="11"/>
  <c r="F257" i="11" s="1" a="1"/>
  <c r="F257" i="11" s="1"/>
  <c r="J258" i="11"/>
  <c r="F258" i="11" s="1" a="1"/>
  <c r="F258" i="11" s="1"/>
  <c r="J259" i="11"/>
  <c r="F259" i="11" s="1" a="1"/>
  <c r="F259" i="11" s="1"/>
  <c r="J260" i="11"/>
  <c r="F260" i="11" s="1" a="1"/>
  <c r="F260" i="11" s="1"/>
  <c r="J261" i="11"/>
  <c r="F261" i="11" s="1" a="1"/>
  <c r="F261" i="11" s="1"/>
  <c r="J262" i="11"/>
  <c r="F262" i="11" s="1" a="1"/>
  <c r="F262" i="11" s="1"/>
  <c r="J263" i="11"/>
  <c r="F263" i="11" s="1" a="1"/>
  <c r="F263" i="11" s="1"/>
  <c r="J264" i="11"/>
  <c r="F264" i="11" s="1" a="1"/>
  <c r="F264" i="11" s="1"/>
  <c r="J265" i="11"/>
  <c r="F265" i="11" s="1" a="1"/>
  <c r="F265" i="11" s="1"/>
  <c r="J266" i="11"/>
  <c r="F266" i="11" s="1" a="1"/>
  <c r="F266" i="11" s="1"/>
  <c r="J267" i="11"/>
  <c r="F267" i="11" s="1" a="1"/>
  <c r="F267" i="11" s="1"/>
  <c r="J268" i="11"/>
  <c r="F268" i="11" s="1" a="1"/>
  <c r="F268" i="11" s="1"/>
  <c r="J269" i="11"/>
  <c r="F269" i="11" s="1" a="1"/>
  <c r="F269" i="11" s="1"/>
  <c r="J270" i="11"/>
  <c r="F270" i="11" s="1" a="1"/>
  <c r="F270" i="11" s="1"/>
  <c r="J271" i="11"/>
  <c r="F271" i="11" s="1" a="1"/>
  <c r="F271" i="11" s="1"/>
  <c r="J272" i="11"/>
  <c r="F272" i="11" s="1" a="1"/>
  <c r="F272" i="11" s="1"/>
  <c r="J273" i="11"/>
  <c r="F273" i="11" s="1" a="1"/>
  <c r="F273" i="11" s="1"/>
  <c r="J274" i="11"/>
  <c r="F274" i="11" s="1" a="1"/>
  <c r="F274" i="11" s="1"/>
  <c r="J275" i="11"/>
  <c r="F275" i="11" s="1" a="1"/>
  <c r="F275" i="11" s="1"/>
  <c r="J276" i="11"/>
  <c r="F276" i="11" s="1" a="1"/>
  <c r="F276" i="11" s="1"/>
  <c r="J277" i="11"/>
  <c r="F277" i="11" s="1" a="1"/>
  <c r="F277" i="11" s="1"/>
  <c r="J278" i="11"/>
  <c r="F278" i="11" s="1" a="1"/>
  <c r="F278" i="11" s="1"/>
  <c r="J279" i="11"/>
  <c r="F279" i="11" s="1" a="1"/>
  <c r="F279" i="11" s="1"/>
  <c r="J280" i="11"/>
  <c r="F280" i="11" s="1" a="1"/>
  <c r="F280" i="11" s="1"/>
  <c r="J281" i="11"/>
  <c r="F281" i="11" s="1" a="1"/>
  <c r="F281" i="11" s="1"/>
  <c r="J282" i="11"/>
  <c r="F282" i="11" s="1" a="1"/>
  <c r="F282" i="11" s="1"/>
  <c r="J283" i="11"/>
  <c r="F283" i="11" s="1" a="1"/>
  <c r="F283" i="11" s="1"/>
  <c r="J284" i="11"/>
  <c r="F284" i="11" s="1" a="1"/>
  <c r="F284" i="11" s="1"/>
  <c r="J285" i="11"/>
  <c r="F285" i="11" s="1" a="1"/>
  <c r="F285" i="11" s="1"/>
  <c r="J286" i="11"/>
  <c r="F286" i="11" s="1" a="1"/>
  <c r="F286" i="11" s="1"/>
  <c r="J287" i="11"/>
  <c r="F287" i="11" s="1" a="1"/>
  <c r="F287" i="11" s="1"/>
  <c r="J288" i="11"/>
  <c r="F288" i="11" s="1" a="1"/>
  <c r="F288" i="11" s="1"/>
  <c r="J289" i="11"/>
  <c r="F289" i="11" s="1" a="1"/>
  <c r="F289" i="11" s="1"/>
  <c r="J290" i="11"/>
  <c r="F290" i="11" s="1" a="1"/>
  <c r="F290" i="11" s="1"/>
  <c r="J291" i="11"/>
  <c r="F291" i="11" s="1" a="1"/>
  <c r="F291" i="11" s="1"/>
  <c r="J292" i="11"/>
  <c r="F292" i="11" s="1" a="1"/>
  <c r="F292" i="11" s="1"/>
  <c r="J293" i="11"/>
  <c r="F293" i="11" s="1" a="1"/>
  <c r="F293" i="11" s="1"/>
  <c r="J294" i="11"/>
  <c r="F294" i="11" s="1" a="1"/>
  <c r="F294" i="11" s="1"/>
  <c r="J295" i="11"/>
  <c r="F295" i="11" s="1" a="1"/>
  <c r="F295" i="11" s="1"/>
  <c r="J296" i="11"/>
  <c r="F296" i="11" s="1" a="1"/>
  <c r="F296" i="11" s="1"/>
  <c r="J297" i="11"/>
  <c r="F297" i="11" s="1" a="1"/>
  <c r="F297" i="11" s="1"/>
  <c r="J298" i="11"/>
  <c r="F298" i="11" s="1" a="1"/>
  <c r="F298" i="11" s="1"/>
  <c r="J299" i="11"/>
  <c r="F299" i="11" s="1" a="1"/>
  <c r="F299" i="11" s="1"/>
  <c r="J300" i="11"/>
  <c r="F300" i="11" s="1" a="1"/>
  <c r="F300" i="11" s="1"/>
  <c r="J301" i="11"/>
  <c r="F301" i="11" s="1" a="1"/>
  <c r="F301" i="11" s="1"/>
  <c r="J302" i="11"/>
  <c r="F302" i="11" s="1" a="1"/>
  <c r="F302" i="11" s="1"/>
  <c r="J303" i="11"/>
  <c r="F303" i="11" s="1" a="1"/>
  <c r="F303" i="11" s="1"/>
  <c r="J304" i="11"/>
  <c r="F304" i="11" s="1" a="1"/>
  <c r="F304" i="11" s="1"/>
  <c r="J305" i="11"/>
  <c r="F305" i="11" s="1" a="1"/>
  <c r="F305" i="11" s="1"/>
  <c r="J306" i="11"/>
  <c r="F306" i="11" s="1" a="1"/>
  <c r="F306" i="11" s="1"/>
  <c r="J307" i="11"/>
  <c r="F307" i="11" s="1" a="1"/>
  <c r="F307" i="11" s="1"/>
  <c r="J308" i="11"/>
  <c r="F308" i="11" s="1" a="1"/>
  <c r="F308" i="11" s="1"/>
  <c r="J309" i="11"/>
  <c r="F309" i="11" s="1" a="1"/>
  <c r="F309" i="11" s="1"/>
  <c r="J310" i="11"/>
  <c r="F310" i="11" s="1" a="1"/>
  <c r="F310" i="11" s="1"/>
  <c r="J311" i="11"/>
  <c r="F311" i="11" s="1" a="1"/>
  <c r="F311" i="11" s="1"/>
  <c r="J312" i="11"/>
  <c r="F312" i="11" s="1" a="1"/>
  <c r="F312" i="11" s="1"/>
  <c r="J313" i="11"/>
  <c r="F313" i="11" s="1" a="1"/>
  <c r="F313" i="11" s="1"/>
  <c r="J314" i="11"/>
  <c r="F314" i="11" s="1" a="1"/>
  <c r="F314" i="11" s="1"/>
  <c r="J315" i="11"/>
  <c r="F315" i="11" s="1" a="1"/>
  <c r="F315" i="11" s="1"/>
  <c r="J316" i="11"/>
  <c r="F316" i="11" s="1" a="1"/>
  <c r="F316" i="11" s="1"/>
  <c r="J317" i="11"/>
  <c r="F317" i="11" s="1" a="1"/>
  <c r="F317" i="11" s="1"/>
  <c r="J318" i="11"/>
  <c r="F318" i="11" s="1" a="1"/>
  <c r="F318" i="11" s="1"/>
  <c r="J319" i="11"/>
  <c r="F319" i="11" s="1" a="1"/>
  <c r="F319" i="11" s="1"/>
  <c r="J320" i="11"/>
  <c r="F320" i="11" s="1" a="1"/>
  <c r="F320" i="11" s="1"/>
  <c r="J321" i="11"/>
  <c r="F321" i="11" s="1" a="1"/>
  <c r="F321" i="11" s="1"/>
  <c r="J322" i="11"/>
  <c r="F322" i="11" s="1" a="1"/>
  <c r="F322" i="11" s="1"/>
  <c r="J323" i="11"/>
  <c r="F323" i="11" s="1" a="1"/>
  <c r="F323" i="11" s="1"/>
  <c r="J324" i="11"/>
  <c r="F324" i="11" s="1" a="1"/>
  <c r="F324" i="11" s="1"/>
  <c r="J325" i="11"/>
  <c r="F325" i="11" s="1" a="1"/>
  <c r="F325" i="11" s="1"/>
  <c r="J326" i="11"/>
  <c r="F326" i="11" s="1" a="1"/>
  <c r="F326" i="11" s="1"/>
  <c r="J327" i="11"/>
  <c r="F327" i="11" s="1" a="1"/>
  <c r="F327" i="11" s="1"/>
  <c r="J328" i="11"/>
  <c r="F328" i="11" s="1" a="1"/>
  <c r="F328" i="11" s="1"/>
  <c r="J329" i="11"/>
  <c r="F329" i="11" s="1" a="1"/>
  <c r="F329" i="11" s="1"/>
  <c r="J330" i="11"/>
  <c r="F330" i="11" s="1" a="1"/>
  <c r="F330" i="11" s="1"/>
  <c r="J331" i="11"/>
  <c r="F331" i="11" s="1" a="1"/>
  <c r="F331" i="11" s="1"/>
  <c r="J332" i="11"/>
  <c r="F332" i="11" s="1" a="1"/>
  <c r="F332" i="11" s="1"/>
  <c r="J333" i="11"/>
  <c r="F333" i="11" s="1" a="1"/>
  <c r="F333" i="11" s="1"/>
  <c r="J334" i="11"/>
  <c r="F334" i="11" s="1" a="1"/>
  <c r="F334" i="11" s="1"/>
  <c r="J335" i="11"/>
  <c r="F335" i="11" s="1" a="1"/>
  <c r="F335" i="11" s="1"/>
  <c r="J336" i="11"/>
  <c r="F336" i="11" s="1" a="1"/>
  <c r="F336" i="11" s="1"/>
  <c r="J337" i="11"/>
  <c r="F337" i="11" s="1" a="1"/>
  <c r="F337" i="11" s="1"/>
  <c r="J338" i="11"/>
  <c r="F338" i="11" s="1" a="1"/>
  <c r="F338" i="11" s="1"/>
  <c r="J339" i="11"/>
  <c r="F339" i="11" s="1" a="1"/>
  <c r="F339" i="11" s="1"/>
  <c r="J340" i="11"/>
  <c r="F340" i="11" s="1" a="1"/>
  <c r="F340" i="11" s="1"/>
  <c r="J341" i="11"/>
  <c r="F341" i="11" s="1" a="1"/>
  <c r="F341" i="11" s="1"/>
  <c r="J342" i="11"/>
  <c r="F342" i="11" s="1" a="1"/>
  <c r="F342" i="11" s="1"/>
  <c r="J343" i="11"/>
  <c r="F343" i="11" s="1" a="1"/>
  <c r="F343" i="11" s="1"/>
  <c r="J344" i="11"/>
  <c r="F344" i="11" s="1" a="1"/>
  <c r="F344" i="11" s="1"/>
  <c r="J345" i="11"/>
  <c r="F345" i="11" s="1" a="1"/>
  <c r="F345" i="11" s="1"/>
  <c r="J346" i="11"/>
  <c r="F346" i="11" s="1" a="1"/>
  <c r="F346" i="11" s="1"/>
  <c r="J347" i="11"/>
  <c r="F347" i="11" s="1" a="1"/>
  <c r="F347" i="11" s="1"/>
  <c r="J348" i="11"/>
  <c r="F348" i="11" s="1" a="1"/>
  <c r="F348" i="11" s="1"/>
  <c r="J349" i="11"/>
  <c r="F349" i="11" s="1" a="1"/>
  <c r="F349" i="11" s="1"/>
  <c r="J350" i="11"/>
  <c r="F350" i="11" s="1" a="1"/>
  <c r="F350" i="11" s="1"/>
  <c r="J351" i="11"/>
  <c r="F351" i="11" s="1" a="1"/>
  <c r="F351" i="11" s="1"/>
  <c r="J352" i="11"/>
  <c r="F352" i="11" s="1" a="1"/>
  <c r="F352" i="11" s="1"/>
  <c r="J353" i="11"/>
  <c r="F353" i="11" s="1" a="1"/>
  <c r="F353" i="11" s="1"/>
  <c r="J354" i="11"/>
  <c r="F354" i="11" s="1" a="1"/>
  <c r="F354" i="11" s="1"/>
  <c r="J355" i="11"/>
  <c r="F355" i="11" s="1" a="1"/>
  <c r="F355" i="11" s="1"/>
  <c r="J356" i="11"/>
  <c r="F356" i="11" s="1" a="1"/>
  <c r="F356" i="11" s="1"/>
  <c r="J357" i="11"/>
  <c r="F357" i="11" s="1" a="1"/>
  <c r="F357" i="11" s="1"/>
  <c r="J358" i="11"/>
  <c r="F358" i="11" s="1" a="1"/>
  <c r="F358" i="11" s="1"/>
  <c r="J359" i="11"/>
  <c r="F359" i="11" s="1" a="1"/>
  <c r="F359" i="11" s="1"/>
  <c r="J360" i="11"/>
  <c r="F360" i="11" s="1" a="1"/>
  <c r="F360" i="11" s="1"/>
  <c r="J361" i="11"/>
  <c r="F361" i="11" s="1" a="1"/>
  <c r="F361" i="11" s="1"/>
  <c r="J362" i="11"/>
  <c r="F362" i="11" s="1" a="1"/>
  <c r="F362" i="11" s="1"/>
  <c r="J363" i="11"/>
  <c r="F363" i="11" s="1" a="1"/>
  <c r="F363" i="11" s="1"/>
  <c r="J364" i="11"/>
  <c r="F364" i="11" s="1" a="1"/>
  <c r="F364" i="11" s="1"/>
  <c r="J365" i="11"/>
  <c r="F365" i="11" s="1" a="1"/>
  <c r="F365" i="11" s="1"/>
  <c r="J366" i="11"/>
  <c r="F366" i="11" s="1" a="1"/>
  <c r="F366" i="11" s="1"/>
  <c r="J367" i="11"/>
  <c r="F367" i="11" s="1" a="1"/>
  <c r="F367" i="11" s="1"/>
  <c r="J368" i="11"/>
  <c r="F368" i="11" s="1" a="1"/>
  <c r="F368" i="11" s="1"/>
  <c r="J369" i="11"/>
  <c r="F369" i="11" s="1" a="1"/>
  <c r="F369" i="11" s="1"/>
  <c r="J370" i="11"/>
  <c r="F370" i="11" s="1" a="1"/>
  <c r="F370" i="11" s="1"/>
  <c r="J371" i="11"/>
  <c r="F371" i="11" s="1" a="1"/>
  <c r="F371" i="11" s="1"/>
  <c r="J372" i="11"/>
  <c r="F372" i="11" s="1" a="1"/>
  <c r="F372" i="11" s="1"/>
  <c r="J373" i="11"/>
  <c r="F373" i="11" s="1" a="1"/>
  <c r="F373" i="11" s="1"/>
  <c r="J374" i="11"/>
  <c r="F374" i="11" s="1" a="1"/>
  <c r="F374" i="11" s="1"/>
  <c r="J375" i="11"/>
  <c r="F375" i="11" s="1" a="1"/>
  <c r="F375" i="11" s="1"/>
  <c r="J376" i="11"/>
  <c r="F376" i="11" s="1" a="1"/>
  <c r="F376" i="11" s="1"/>
  <c r="J377" i="11"/>
  <c r="F377" i="11" s="1" a="1"/>
  <c r="F377" i="11" s="1"/>
  <c r="J378" i="11"/>
  <c r="F378" i="11" s="1" a="1"/>
  <c r="F378" i="11" s="1"/>
  <c r="J379" i="11"/>
  <c r="F379" i="11" s="1" a="1"/>
  <c r="F379" i="11" s="1"/>
  <c r="J380" i="11"/>
  <c r="F380" i="11" s="1" a="1"/>
  <c r="F380" i="11" s="1"/>
  <c r="J381" i="11"/>
  <c r="F381" i="11" s="1" a="1"/>
  <c r="F381" i="11" s="1"/>
  <c r="J382" i="11"/>
  <c r="F382" i="11" s="1" a="1"/>
  <c r="F382" i="11" s="1"/>
  <c r="J383" i="11"/>
  <c r="F383" i="11" s="1" a="1"/>
  <c r="F383" i="11" s="1"/>
  <c r="J384" i="11"/>
  <c r="F384" i="11" s="1" a="1"/>
  <c r="F384" i="11" s="1"/>
  <c r="J385" i="11"/>
  <c r="F385" i="11" s="1" a="1"/>
  <c r="F385" i="11" s="1"/>
  <c r="J386" i="11"/>
  <c r="F386" i="11" s="1" a="1"/>
  <c r="F386" i="11" s="1"/>
  <c r="J387" i="11"/>
  <c r="F387" i="11" s="1" a="1"/>
  <c r="F387" i="11" s="1"/>
  <c r="J388" i="11"/>
  <c r="F388" i="11" s="1" a="1"/>
  <c r="F388" i="11" s="1"/>
  <c r="J389" i="11"/>
  <c r="F389" i="11" s="1" a="1"/>
  <c r="F389" i="11" s="1"/>
  <c r="J390" i="11"/>
  <c r="F390" i="11" s="1" a="1"/>
  <c r="F390" i="11" s="1"/>
  <c r="J391" i="11"/>
  <c r="F391" i="11" s="1" a="1"/>
  <c r="F391" i="11" s="1"/>
  <c r="J392" i="11"/>
  <c r="F392" i="11" s="1" a="1"/>
  <c r="F392" i="11" s="1"/>
  <c r="J393" i="11"/>
  <c r="F393" i="11" s="1" a="1"/>
  <c r="F393" i="11" s="1"/>
  <c r="J394" i="11"/>
  <c r="F394" i="11" s="1" a="1"/>
  <c r="F394" i="11" s="1"/>
  <c r="J395" i="11"/>
  <c r="F395" i="11" s="1" a="1"/>
  <c r="F395" i="11" s="1"/>
  <c r="J396" i="11"/>
  <c r="F396" i="11" s="1" a="1"/>
  <c r="F396" i="11" s="1"/>
  <c r="J397" i="11"/>
  <c r="F397" i="11" s="1" a="1"/>
  <c r="F397" i="11" s="1"/>
  <c r="J398" i="11"/>
  <c r="F398" i="11" s="1" a="1"/>
  <c r="F398" i="11" s="1"/>
  <c r="J399" i="11"/>
  <c r="F399" i="11" s="1" a="1"/>
  <c r="F399" i="11" s="1"/>
  <c r="J400" i="11"/>
  <c r="F400" i="11" s="1" a="1"/>
  <c r="F400" i="11" s="1"/>
  <c r="J401" i="11"/>
  <c r="F401" i="11" s="1" a="1"/>
  <c r="F401" i="11" s="1"/>
  <c r="J402" i="11"/>
  <c r="F402" i="11" s="1" a="1"/>
  <c r="F402" i="11" s="1"/>
  <c r="J403" i="11"/>
  <c r="F403" i="11" s="1" a="1"/>
  <c r="F403" i="11" s="1"/>
  <c r="J404" i="11"/>
  <c r="F404" i="11" s="1" a="1"/>
  <c r="F404" i="11" s="1"/>
  <c r="J405" i="11"/>
  <c r="F405" i="11" s="1" a="1"/>
  <c r="F405" i="11" s="1"/>
  <c r="J406" i="11"/>
  <c r="F406" i="11" s="1" a="1"/>
  <c r="F406" i="11" s="1"/>
  <c r="J407" i="11"/>
  <c r="F407" i="11" s="1" a="1"/>
  <c r="F407" i="11" s="1"/>
  <c r="J408" i="11"/>
  <c r="F408" i="11" s="1" a="1"/>
  <c r="F408" i="11" s="1"/>
  <c r="J409" i="11"/>
  <c r="F409" i="11" s="1" a="1"/>
  <c r="F409" i="11" s="1"/>
  <c r="J410" i="11"/>
  <c r="F410" i="11" s="1" a="1"/>
  <c r="F410" i="11" s="1"/>
  <c r="J411" i="11"/>
  <c r="F411" i="11" s="1" a="1"/>
  <c r="F411" i="11" s="1"/>
  <c r="J412" i="11"/>
  <c r="F412" i="11" s="1" a="1"/>
  <c r="F412" i="11" s="1"/>
  <c r="J413" i="11"/>
  <c r="F413" i="11" s="1" a="1"/>
  <c r="F413" i="11" s="1"/>
  <c r="J414" i="11"/>
  <c r="F414" i="11" s="1" a="1"/>
  <c r="F414" i="11" s="1"/>
  <c r="J415" i="11"/>
  <c r="F415" i="11" s="1" a="1"/>
  <c r="F415" i="11" s="1"/>
  <c r="J416" i="11"/>
  <c r="F416" i="11" s="1" a="1"/>
  <c r="F416" i="11" s="1"/>
  <c r="J417" i="11"/>
  <c r="F417" i="11" s="1" a="1"/>
  <c r="F417" i="11" s="1"/>
  <c r="J418" i="11"/>
  <c r="F418" i="11" s="1" a="1"/>
  <c r="F418" i="11" s="1"/>
  <c r="J419" i="11"/>
  <c r="F419" i="11" s="1" a="1"/>
  <c r="F419" i="11" s="1"/>
  <c r="J420" i="11"/>
  <c r="F420" i="11" s="1" a="1"/>
  <c r="F420" i="11" s="1"/>
  <c r="J421" i="11"/>
  <c r="F421" i="11" s="1" a="1"/>
  <c r="F421" i="11" s="1"/>
  <c r="J422" i="11"/>
  <c r="F422" i="11" s="1" a="1"/>
  <c r="F422" i="11" s="1"/>
  <c r="J423" i="11"/>
  <c r="F423" i="11" s="1" a="1"/>
  <c r="F423" i="11" s="1"/>
  <c r="J424" i="11"/>
  <c r="F424" i="11" s="1" a="1"/>
  <c r="F424" i="11" s="1"/>
  <c r="J425" i="11"/>
  <c r="F425" i="11" s="1" a="1"/>
  <c r="F425" i="11" s="1"/>
  <c r="J426" i="11"/>
  <c r="F426" i="11" s="1" a="1"/>
  <c r="F426" i="11" s="1"/>
  <c r="J427" i="11"/>
  <c r="F427" i="11" s="1" a="1"/>
  <c r="F427" i="11" s="1"/>
  <c r="J428" i="11"/>
  <c r="F428" i="11" s="1" a="1"/>
  <c r="F428" i="11" s="1"/>
  <c r="J429" i="11"/>
  <c r="F429" i="11" s="1" a="1"/>
  <c r="F429" i="11" s="1"/>
  <c r="J430" i="11"/>
  <c r="F430" i="11" s="1" a="1"/>
  <c r="F430" i="11" s="1"/>
  <c r="J431" i="11"/>
  <c r="F431" i="11" s="1" a="1"/>
  <c r="F431" i="11" s="1"/>
  <c r="J432" i="11"/>
  <c r="F432" i="11" s="1" a="1"/>
  <c r="F432" i="11" s="1"/>
  <c r="J433" i="11"/>
  <c r="F433" i="11" s="1" a="1"/>
  <c r="F433" i="11" s="1"/>
  <c r="J434" i="11"/>
  <c r="F434" i="11" s="1" a="1"/>
  <c r="F434" i="11" s="1"/>
  <c r="J435" i="11"/>
  <c r="F435" i="11" s="1" a="1"/>
  <c r="F435" i="11" s="1"/>
  <c r="J436" i="11"/>
  <c r="F436" i="11" s="1" a="1"/>
  <c r="F436" i="11" s="1"/>
  <c r="J437" i="11"/>
  <c r="F437" i="11" s="1" a="1"/>
  <c r="F437" i="11" s="1"/>
  <c r="J438" i="11"/>
  <c r="F438" i="11" s="1" a="1"/>
  <c r="F438" i="11" s="1"/>
  <c r="J439" i="11"/>
  <c r="F439" i="11" s="1" a="1"/>
  <c r="F439" i="11" s="1"/>
  <c r="J440" i="11"/>
  <c r="F440" i="11" s="1" a="1"/>
  <c r="F440" i="11" s="1"/>
  <c r="J441" i="11"/>
  <c r="F441" i="11" s="1" a="1"/>
  <c r="F441" i="11" s="1"/>
  <c r="J442" i="11"/>
  <c r="F442" i="11" s="1" a="1"/>
  <c r="F442" i="11" s="1"/>
  <c r="J443" i="11"/>
  <c r="F443" i="11" s="1" a="1"/>
  <c r="F443" i="11" s="1"/>
  <c r="J444" i="11"/>
  <c r="F444" i="11" s="1" a="1"/>
  <c r="F444" i="11" s="1"/>
  <c r="J445" i="11"/>
  <c r="F445" i="11" s="1" a="1"/>
  <c r="F445" i="11" s="1"/>
  <c r="J446" i="11"/>
  <c r="F446" i="11" s="1" a="1"/>
  <c r="F446" i="11" s="1"/>
  <c r="J447" i="11"/>
  <c r="F447" i="11" s="1" a="1"/>
  <c r="F447" i="11" s="1"/>
  <c r="J448" i="11"/>
  <c r="F448" i="11" s="1" a="1"/>
  <c r="F448" i="11" s="1"/>
  <c r="J449" i="11"/>
  <c r="F449" i="11" s="1" a="1"/>
  <c r="F449" i="11" s="1"/>
  <c r="J450" i="11"/>
  <c r="F450" i="11" s="1" a="1"/>
  <c r="F450" i="11" s="1"/>
  <c r="J451" i="11"/>
  <c r="F451" i="11" s="1" a="1"/>
  <c r="F451" i="11" s="1"/>
  <c r="J452" i="11"/>
  <c r="F452" i="11" s="1" a="1"/>
  <c r="F452" i="11" s="1"/>
  <c r="J453" i="11"/>
  <c r="F453" i="11" s="1" a="1"/>
  <c r="F453" i="11" s="1"/>
  <c r="J454" i="11"/>
  <c r="F454" i="11" s="1" a="1"/>
  <c r="F454" i="11" s="1"/>
  <c r="J455" i="11"/>
  <c r="F455" i="11" s="1" a="1"/>
  <c r="F455" i="11" s="1"/>
  <c r="J456" i="11"/>
  <c r="F456" i="11" s="1" a="1"/>
  <c r="F456" i="11" s="1"/>
  <c r="J457" i="11"/>
  <c r="F457" i="11" s="1" a="1"/>
  <c r="F457" i="11" s="1"/>
  <c r="J458" i="11"/>
  <c r="F458" i="11" s="1" a="1"/>
  <c r="F458" i="11" s="1"/>
  <c r="J459" i="11"/>
  <c r="F459" i="11" s="1" a="1"/>
  <c r="F459" i="11" s="1"/>
  <c r="J460" i="11"/>
  <c r="F460" i="11" s="1" a="1"/>
  <c r="F460" i="11" s="1"/>
  <c r="J461" i="11"/>
  <c r="F461" i="11" s="1" a="1"/>
  <c r="F461" i="11" s="1"/>
  <c r="J462" i="11"/>
  <c r="F462" i="11" s="1" a="1"/>
  <c r="F462" i="11" s="1"/>
  <c r="J463" i="11"/>
  <c r="F463" i="11" s="1" a="1"/>
  <c r="F463" i="11" s="1"/>
  <c r="J464" i="11"/>
  <c r="F464" i="11" s="1" a="1"/>
  <c r="F464" i="11" s="1"/>
  <c r="J465" i="11"/>
  <c r="F465" i="11" s="1" a="1"/>
  <c r="F465" i="11" s="1"/>
  <c r="J466" i="11"/>
  <c r="F466" i="11" s="1" a="1"/>
  <c r="F466" i="11" s="1"/>
  <c r="J467" i="11"/>
  <c r="F467" i="11" s="1" a="1"/>
  <c r="F467" i="11" s="1"/>
  <c r="J468" i="11"/>
  <c r="F468" i="11" s="1" a="1"/>
  <c r="F468" i="11" s="1"/>
  <c r="J469" i="11"/>
  <c r="F469" i="11" s="1" a="1"/>
  <c r="F469" i="11" s="1"/>
  <c r="J470" i="11"/>
  <c r="F470" i="11" s="1" a="1"/>
  <c r="F470" i="11" s="1"/>
  <c r="J471" i="11"/>
  <c r="F471" i="11" s="1" a="1"/>
  <c r="F471" i="11" s="1"/>
  <c r="J472" i="11"/>
  <c r="F472" i="11" s="1" a="1"/>
  <c r="F472" i="11" s="1"/>
  <c r="J473" i="11"/>
  <c r="F473" i="11" s="1" a="1"/>
  <c r="F473" i="11" s="1"/>
  <c r="J474" i="11"/>
  <c r="F474" i="11" s="1" a="1"/>
  <c r="F474" i="11" s="1"/>
  <c r="J475" i="11"/>
  <c r="F475" i="11" s="1" a="1"/>
  <c r="F475" i="11" s="1"/>
  <c r="J476" i="11"/>
  <c r="F476" i="11" s="1" a="1"/>
  <c r="F476" i="11" s="1"/>
  <c r="J477" i="11"/>
  <c r="F477" i="11" s="1" a="1"/>
  <c r="F477" i="11" s="1"/>
  <c r="J478" i="11"/>
  <c r="F478" i="11" s="1" a="1"/>
  <c r="F478" i="11" s="1"/>
  <c r="J479" i="11"/>
  <c r="F479" i="11" s="1" a="1"/>
  <c r="F479" i="11" s="1"/>
  <c r="J480" i="11"/>
  <c r="F480" i="11" s="1" a="1"/>
  <c r="F480" i="11" s="1"/>
  <c r="J481" i="11"/>
  <c r="F481" i="11" s="1" a="1"/>
  <c r="F481" i="11" s="1"/>
  <c r="J482" i="11"/>
  <c r="F482" i="11" s="1" a="1"/>
  <c r="F482" i="11" s="1"/>
  <c r="J483" i="11"/>
  <c r="F483" i="11" s="1" a="1"/>
  <c r="F483" i="11" s="1"/>
  <c r="J484" i="11"/>
  <c r="F484" i="11" s="1" a="1"/>
  <c r="F484" i="11" s="1"/>
  <c r="J485" i="11"/>
  <c r="F485" i="11" s="1" a="1"/>
  <c r="F485" i="11" s="1"/>
  <c r="J486" i="11"/>
  <c r="F486" i="11" s="1" a="1"/>
  <c r="F486" i="11" s="1"/>
  <c r="J487" i="11"/>
  <c r="F487" i="11" s="1" a="1"/>
  <c r="F487" i="11" s="1"/>
  <c r="J488" i="11"/>
  <c r="F488" i="11" s="1" a="1"/>
  <c r="F488" i="11" s="1"/>
  <c r="J489" i="11"/>
  <c r="F489" i="11" s="1" a="1"/>
  <c r="F489" i="11" s="1"/>
  <c r="J490" i="11"/>
  <c r="F490" i="11" s="1" a="1"/>
  <c r="F490" i="11" s="1"/>
  <c r="J491" i="11"/>
  <c r="F491" i="11" s="1" a="1"/>
  <c r="F491" i="11" s="1"/>
  <c r="J492" i="11"/>
  <c r="F492" i="11" s="1" a="1"/>
  <c r="F492" i="11" s="1"/>
  <c r="J493" i="11"/>
  <c r="F493" i="11" s="1" a="1"/>
  <c r="F493" i="11" s="1"/>
  <c r="J494" i="11"/>
  <c r="F494" i="11" s="1" a="1"/>
  <c r="F494" i="11" s="1"/>
  <c r="J495" i="11"/>
  <c r="F495" i="11" s="1" a="1"/>
  <c r="F495" i="11" s="1"/>
  <c r="J496" i="11"/>
  <c r="F496" i="11" s="1" a="1"/>
  <c r="F496" i="11" s="1"/>
  <c r="J497" i="11"/>
  <c r="F497" i="11" s="1" a="1"/>
  <c r="F497" i="11" s="1"/>
  <c r="J498" i="11"/>
  <c r="F498" i="11" s="1" a="1"/>
  <c r="F498" i="11" s="1"/>
  <c r="J499" i="11"/>
  <c r="F499" i="11" s="1" a="1"/>
  <c r="F499" i="11" s="1"/>
  <c r="J500" i="11"/>
  <c r="F500" i="11" s="1" a="1"/>
  <c r="F500" i="11" s="1"/>
  <c r="J501" i="11"/>
  <c r="F501" i="11" s="1" a="1"/>
  <c r="F501" i="11" s="1"/>
  <c r="J502" i="11"/>
  <c r="F502" i="11" s="1" a="1"/>
  <c r="F502" i="11" s="1"/>
  <c r="J503" i="11"/>
  <c r="F503" i="11" s="1" a="1"/>
  <c r="F503" i="11" s="1"/>
  <c r="J504" i="11"/>
  <c r="F504" i="11" s="1" a="1"/>
  <c r="F504" i="11" s="1"/>
  <c r="J505" i="11"/>
  <c r="F505" i="11" s="1" a="1"/>
  <c r="F505" i="11" s="1"/>
  <c r="J506" i="11"/>
  <c r="F506" i="11" s="1" a="1"/>
  <c r="F506" i="11" s="1"/>
  <c r="J507" i="11"/>
  <c r="F507" i="11" s="1" a="1"/>
  <c r="F507" i="11" s="1"/>
  <c r="J508" i="11"/>
  <c r="F508" i="11" s="1" a="1"/>
  <c r="F508" i="11" s="1"/>
  <c r="J509" i="11"/>
  <c r="F509" i="11" s="1" a="1"/>
  <c r="F509" i="11" s="1"/>
  <c r="J510" i="11"/>
  <c r="F510" i="11" s="1" a="1"/>
  <c r="F510" i="11" s="1"/>
  <c r="J511" i="11"/>
  <c r="F511" i="11" s="1" a="1"/>
  <c r="F511" i="11" s="1"/>
  <c r="J512" i="11"/>
  <c r="F512" i="11" s="1" a="1"/>
  <c r="F512" i="11" s="1"/>
  <c r="J513" i="11"/>
  <c r="F513" i="11" s="1" a="1"/>
  <c r="F513" i="11" s="1"/>
  <c r="J514" i="11"/>
  <c r="F514" i="11" s="1" a="1"/>
  <c r="F514" i="11" s="1"/>
  <c r="J515" i="11"/>
  <c r="F515" i="11" s="1" a="1"/>
  <c r="F515" i="11" s="1"/>
  <c r="J516" i="11"/>
  <c r="F516" i="11" s="1" a="1"/>
  <c r="F516" i="11" s="1"/>
  <c r="J517" i="11"/>
  <c r="F517" i="11" s="1" a="1"/>
  <c r="F517" i="11" s="1"/>
  <c r="J518" i="11"/>
  <c r="F518" i="11" s="1" a="1"/>
  <c r="F518" i="11" s="1"/>
  <c r="J519" i="11"/>
  <c r="F519" i="11" s="1" a="1"/>
  <c r="F519" i="11" s="1"/>
  <c r="J520" i="11"/>
  <c r="F520" i="11" s="1" a="1"/>
  <c r="F520" i="11" s="1"/>
  <c r="J521" i="11"/>
  <c r="F521" i="11" s="1" a="1"/>
  <c r="F521" i="11" s="1"/>
  <c r="J522" i="11"/>
  <c r="F522" i="11" s="1" a="1"/>
  <c r="F522" i="11" s="1"/>
  <c r="J523" i="11"/>
  <c r="F523" i="11" s="1" a="1"/>
  <c r="F523" i="11" s="1"/>
  <c r="J524" i="11"/>
  <c r="F524" i="11" s="1" a="1"/>
  <c r="F524" i="11" s="1"/>
  <c r="J525" i="11"/>
  <c r="F525" i="11" s="1" a="1"/>
  <c r="F525" i="11" s="1"/>
  <c r="J526" i="11"/>
  <c r="F526" i="11" s="1" a="1"/>
  <c r="F526" i="11" s="1"/>
  <c r="J527" i="11"/>
  <c r="F527" i="11" s="1" a="1"/>
  <c r="F527" i="11" s="1"/>
  <c r="J528" i="11"/>
  <c r="F528" i="11" s="1" a="1"/>
  <c r="F528" i="11" s="1"/>
  <c r="J529" i="11"/>
  <c r="F529" i="11" s="1" a="1"/>
  <c r="F529" i="11" s="1"/>
  <c r="J530" i="11"/>
  <c r="F530" i="11" s="1" a="1"/>
  <c r="F530" i="11" s="1"/>
  <c r="J531" i="11"/>
  <c r="F531" i="11" s="1" a="1"/>
  <c r="F531" i="11" s="1"/>
  <c r="J532" i="11"/>
  <c r="F532" i="11" s="1" a="1"/>
  <c r="F532" i="11" s="1"/>
  <c r="J533" i="11"/>
  <c r="F533" i="11" s="1" a="1"/>
  <c r="F533" i="11" s="1"/>
  <c r="J534" i="11"/>
  <c r="F534" i="11" s="1" a="1"/>
  <c r="F534" i="11" s="1"/>
  <c r="J535" i="11"/>
  <c r="F535" i="11" s="1" a="1"/>
  <c r="F535" i="11" s="1"/>
  <c r="J536" i="11"/>
  <c r="F536" i="11" s="1" a="1"/>
  <c r="F536" i="11" s="1"/>
  <c r="J537" i="11"/>
  <c r="F537" i="11" s="1" a="1"/>
  <c r="F537" i="11" s="1"/>
  <c r="J538" i="11"/>
  <c r="F538" i="11" s="1" a="1"/>
  <c r="F538" i="11" s="1"/>
  <c r="J539" i="11"/>
  <c r="F539" i="11" s="1" a="1"/>
  <c r="F539" i="11" s="1"/>
  <c r="J540" i="11"/>
  <c r="F540" i="11" s="1" a="1"/>
  <c r="F540" i="11" s="1"/>
  <c r="J541" i="11"/>
  <c r="F541" i="11" s="1" a="1"/>
  <c r="F541" i="11" s="1"/>
  <c r="J542" i="11"/>
  <c r="F542" i="11" s="1" a="1"/>
  <c r="F542" i="11" s="1"/>
  <c r="J543" i="11"/>
  <c r="F543" i="11" s="1" a="1"/>
  <c r="F543" i="11" s="1"/>
  <c r="J544" i="11"/>
  <c r="F544" i="11" s="1" a="1"/>
  <c r="F544" i="11" s="1"/>
  <c r="J545" i="11"/>
  <c r="F545" i="11" s="1" a="1"/>
  <c r="F545" i="11" s="1"/>
  <c r="J546" i="11"/>
  <c r="F546" i="11" s="1" a="1"/>
  <c r="F546" i="11" s="1"/>
  <c r="J547" i="11"/>
  <c r="F547" i="11" s="1" a="1"/>
  <c r="F547" i="11" s="1"/>
  <c r="J548" i="11"/>
  <c r="F548" i="11" s="1" a="1"/>
  <c r="F548" i="11" s="1"/>
  <c r="J549" i="11"/>
  <c r="F549" i="11" s="1" a="1"/>
  <c r="F549" i="11" s="1"/>
  <c r="J550" i="11"/>
  <c r="F550" i="11" s="1" a="1"/>
  <c r="F550" i="11" s="1"/>
  <c r="J551" i="11"/>
  <c r="F551" i="11" s="1" a="1"/>
  <c r="F551" i="11" s="1"/>
  <c r="J552" i="11"/>
  <c r="F552" i="11" s="1" a="1"/>
  <c r="F552" i="11" s="1"/>
  <c r="J553" i="11"/>
  <c r="F553" i="11" s="1" a="1"/>
  <c r="F553" i="11" s="1"/>
  <c r="J554" i="11"/>
  <c r="F554" i="11" s="1" a="1"/>
  <c r="F554" i="11" s="1"/>
  <c r="J555" i="11"/>
  <c r="F555" i="11" s="1" a="1"/>
  <c r="F555" i="11" s="1"/>
  <c r="J556" i="11"/>
  <c r="F556" i="11" s="1" a="1"/>
  <c r="F556" i="11" s="1"/>
  <c r="J557" i="11"/>
  <c r="F557" i="11" s="1" a="1"/>
  <c r="F557" i="11" s="1"/>
  <c r="J558" i="11"/>
  <c r="F558" i="11" s="1" a="1"/>
  <c r="F558" i="11" s="1"/>
  <c r="J559" i="11"/>
  <c r="F559" i="11" s="1" a="1"/>
  <c r="F559" i="11" s="1"/>
  <c r="J560" i="11"/>
  <c r="F560" i="11" s="1" a="1"/>
  <c r="F560" i="11" s="1"/>
  <c r="J561" i="11"/>
  <c r="F561" i="11" s="1" a="1"/>
  <c r="F561" i="11" s="1"/>
  <c r="J562" i="11"/>
  <c r="F562" i="11" s="1" a="1"/>
  <c r="F562" i="11" s="1"/>
  <c r="J563" i="11"/>
  <c r="F563" i="11" s="1" a="1"/>
  <c r="F563" i="11" s="1"/>
  <c r="J564" i="11"/>
  <c r="F564" i="11" s="1" a="1"/>
  <c r="F564" i="11" s="1"/>
  <c r="J565" i="11"/>
  <c r="F565" i="11" s="1" a="1"/>
  <c r="F565" i="11" s="1"/>
  <c r="J566" i="11"/>
  <c r="F566" i="11" s="1" a="1"/>
  <c r="F566" i="11" s="1"/>
  <c r="J567" i="11"/>
  <c r="F567" i="11" s="1" a="1"/>
  <c r="F567" i="11" s="1"/>
  <c r="J568" i="11"/>
  <c r="F568" i="11" s="1" a="1"/>
  <c r="F568" i="11" s="1"/>
  <c r="J569" i="11"/>
  <c r="F569" i="11" s="1" a="1"/>
  <c r="F569" i="11" s="1"/>
  <c r="J570" i="11"/>
  <c r="F570" i="11" s="1" a="1"/>
  <c r="F570" i="11" s="1"/>
  <c r="J571" i="11"/>
  <c r="F571" i="11" s="1" a="1"/>
  <c r="F571" i="11" s="1"/>
  <c r="J572" i="11"/>
  <c r="F572" i="11" s="1" a="1"/>
  <c r="F572" i="11" s="1"/>
  <c r="J573" i="11"/>
  <c r="F573" i="11" s="1" a="1"/>
  <c r="F573" i="11" s="1"/>
  <c r="J574" i="11"/>
  <c r="F574" i="11" s="1" a="1"/>
  <c r="F574" i="11" s="1"/>
  <c r="J575" i="11"/>
  <c r="F575" i="11" s="1" a="1"/>
  <c r="F575" i="11" s="1"/>
  <c r="J576" i="11"/>
  <c r="F576" i="11" s="1" a="1"/>
  <c r="F576" i="11" s="1"/>
  <c r="J577" i="11"/>
  <c r="F577" i="11" s="1" a="1"/>
  <c r="F577" i="11" s="1"/>
  <c r="J578" i="11"/>
  <c r="F578" i="11" s="1" a="1"/>
  <c r="F578" i="11" s="1"/>
  <c r="J579" i="11"/>
  <c r="F579" i="11" s="1" a="1"/>
  <c r="F579" i="11" s="1"/>
  <c r="J580" i="11"/>
  <c r="F580" i="11" s="1" a="1"/>
  <c r="F580" i="11" s="1"/>
  <c r="J581" i="11"/>
  <c r="F581" i="11" s="1" a="1"/>
  <c r="F581" i="11" s="1"/>
  <c r="J582" i="11"/>
  <c r="F582" i="11" s="1" a="1"/>
  <c r="F582" i="11" s="1"/>
  <c r="J583" i="11"/>
  <c r="F583" i="11" s="1" a="1"/>
  <c r="F583" i="11" s="1"/>
  <c r="J584" i="11"/>
  <c r="F584" i="11" s="1" a="1"/>
  <c r="F584" i="11" s="1"/>
  <c r="J585" i="11"/>
  <c r="F585" i="11" s="1" a="1"/>
  <c r="F585" i="11" s="1"/>
  <c r="J586" i="11"/>
  <c r="F586" i="11" s="1" a="1"/>
  <c r="F586" i="11" s="1"/>
  <c r="J587" i="11"/>
  <c r="F587" i="11" s="1" a="1"/>
  <c r="F587" i="11" s="1"/>
  <c r="J588" i="11"/>
  <c r="F588" i="11" s="1" a="1"/>
  <c r="F588" i="11" s="1"/>
  <c r="J589" i="11"/>
  <c r="F589" i="11" s="1" a="1"/>
  <c r="F589" i="11" s="1"/>
  <c r="J590" i="11"/>
  <c r="F590" i="11" s="1" a="1"/>
  <c r="F590" i="11" s="1"/>
  <c r="J591" i="11"/>
  <c r="F591" i="11" s="1" a="1"/>
  <c r="F591" i="11" s="1"/>
  <c r="J592" i="11"/>
  <c r="F592" i="11" s="1" a="1"/>
  <c r="F592" i="11" s="1"/>
  <c r="J593" i="11"/>
  <c r="F593" i="11" s="1" a="1"/>
  <c r="F593" i="11" s="1"/>
  <c r="J594" i="11"/>
  <c r="F594" i="11" s="1" a="1"/>
  <c r="F594" i="11" s="1"/>
  <c r="J595" i="11"/>
  <c r="F595" i="11" s="1" a="1"/>
  <c r="F595" i="11" s="1"/>
  <c r="J596" i="11"/>
  <c r="F596" i="11" s="1" a="1"/>
  <c r="F596" i="11" s="1"/>
  <c r="J597" i="11"/>
  <c r="F597" i="11" s="1" a="1"/>
  <c r="F597" i="11" s="1"/>
  <c r="J598" i="11"/>
  <c r="F598" i="11" s="1" a="1"/>
  <c r="F598" i="11" s="1"/>
  <c r="J599" i="11"/>
  <c r="F599" i="11" s="1" a="1"/>
  <c r="F599" i="11" s="1"/>
  <c r="J600" i="11"/>
  <c r="F600" i="11" s="1" a="1"/>
  <c r="F600" i="11" s="1"/>
  <c r="J601" i="11"/>
  <c r="F601" i="11" s="1" a="1"/>
  <c r="F601" i="11" s="1"/>
  <c r="J602" i="11"/>
  <c r="F602" i="11" s="1" a="1"/>
  <c r="F602" i="11" s="1"/>
  <c r="J603" i="11"/>
  <c r="F603" i="11" s="1" a="1"/>
  <c r="F603" i="11" s="1"/>
  <c r="J604" i="11"/>
  <c r="F604" i="11" s="1" a="1"/>
  <c r="F604" i="11" s="1"/>
  <c r="J605" i="11"/>
  <c r="F605" i="11" s="1" a="1"/>
  <c r="F605" i="11" s="1"/>
  <c r="J606" i="11"/>
  <c r="F606" i="11" s="1" a="1"/>
  <c r="F606" i="11" s="1"/>
  <c r="J607" i="11"/>
  <c r="F607" i="11" s="1" a="1"/>
  <c r="F607" i="11" s="1"/>
  <c r="J608" i="11"/>
  <c r="F608" i="11" s="1" a="1"/>
  <c r="F608" i="11" s="1"/>
  <c r="J609" i="11"/>
  <c r="F609" i="11" s="1" a="1"/>
  <c r="F609" i="11" s="1"/>
  <c r="J610" i="11"/>
  <c r="F610" i="11" s="1" a="1"/>
  <c r="F610" i="11" s="1"/>
  <c r="J611" i="11"/>
  <c r="F611" i="11" s="1" a="1"/>
  <c r="F611" i="11" s="1"/>
  <c r="J612" i="11"/>
  <c r="F612" i="11" s="1" a="1"/>
  <c r="F612" i="11" s="1"/>
  <c r="J613" i="11"/>
  <c r="F613" i="11" s="1" a="1"/>
  <c r="F613" i="11" s="1"/>
  <c r="J614" i="11"/>
  <c r="F614" i="11" s="1" a="1"/>
  <c r="F614" i="11" s="1"/>
  <c r="J615" i="11"/>
  <c r="F615" i="11" s="1" a="1"/>
  <c r="F615" i="11" s="1"/>
  <c r="J616" i="11"/>
  <c r="F616" i="11" s="1" a="1"/>
  <c r="F616" i="11" s="1"/>
  <c r="J617" i="11"/>
  <c r="F617" i="11" s="1" a="1"/>
  <c r="F617" i="11" s="1"/>
  <c r="J618" i="11"/>
  <c r="F618" i="11" s="1" a="1"/>
  <c r="F618" i="11" s="1"/>
  <c r="J619" i="11"/>
  <c r="F619" i="11" s="1" a="1"/>
  <c r="F619" i="11" s="1"/>
  <c r="J620" i="11"/>
  <c r="F620" i="11" s="1" a="1"/>
  <c r="F620" i="11" s="1"/>
  <c r="J621" i="11"/>
  <c r="F621" i="11" s="1" a="1"/>
  <c r="F621" i="11" s="1"/>
  <c r="J622" i="11"/>
  <c r="F622" i="11" s="1" a="1"/>
  <c r="F622" i="11" s="1"/>
  <c r="J623" i="11"/>
  <c r="F623" i="11" s="1" a="1"/>
  <c r="F623" i="11" s="1"/>
  <c r="J624" i="11"/>
  <c r="F624" i="11" s="1" a="1"/>
  <c r="F624" i="11" s="1"/>
  <c r="J625" i="11"/>
  <c r="F625" i="11" s="1" a="1"/>
  <c r="F625" i="11" s="1"/>
  <c r="J626" i="11"/>
  <c r="F626" i="11" s="1" a="1"/>
  <c r="F626" i="11" s="1"/>
  <c r="J627" i="11"/>
  <c r="F627" i="11" s="1" a="1"/>
  <c r="F627" i="11" s="1"/>
  <c r="J628" i="11"/>
  <c r="F628" i="11" s="1" a="1"/>
  <c r="F628" i="11" s="1"/>
  <c r="J629" i="11"/>
  <c r="F629" i="11" s="1" a="1"/>
  <c r="F629" i="11" s="1"/>
  <c r="J630" i="11"/>
  <c r="F630" i="11" s="1" a="1"/>
  <c r="F630" i="11" s="1"/>
  <c r="J631" i="11"/>
  <c r="F631" i="11" s="1" a="1"/>
  <c r="F631" i="11" s="1"/>
  <c r="J632" i="11"/>
  <c r="F632" i="11" s="1" a="1"/>
  <c r="F632" i="11" s="1"/>
  <c r="J633" i="11"/>
  <c r="F633" i="11" s="1" a="1"/>
  <c r="F633" i="11" s="1"/>
  <c r="J634" i="11"/>
  <c r="F634" i="11" s="1" a="1"/>
  <c r="F634" i="11" s="1"/>
  <c r="J635" i="11"/>
  <c r="F635" i="11" s="1" a="1"/>
  <c r="F635" i="11" s="1"/>
  <c r="J636" i="11"/>
  <c r="F636" i="11" s="1" a="1"/>
  <c r="F636" i="11" s="1"/>
  <c r="J637" i="11"/>
  <c r="F637" i="11" s="1" a="1"/>
  <c r="F637" i="11" s="1"/>
  <c r="J638" i="11"/>
  <c r="F638" i="11" s="1" a="1"/>
  <c r="F638" i="11" s="1"/>
  <c r="J639" i="11"/>
  <c r="F639" i="11" s="1" a="1"/>
  <c r="F639" i="11" s="1"/>
  <c r="J640" i="11"/>
  <c r="F640" i="11" s="1" a="1"/>
  <c r="F640" i="11" s="1"/>
  <c r="J641" i="11"/>
  <c r="F641" i="11" s="1" a="1"/>
  <c r="F641" i="11" s="1"/>
  <c r="J642" i="11"/>
  <c r="F642" i="11" s="1" a="1"/>
  <c r="F642" i="11" s="1"/>
  <c r="J643" i="11"/>
  <c r="F643" i="11" s="1" a="1"/>
  <c r="F643" i="11" s="1"/>
  <c r="J644" i="11"/>
  <c r="F644" i="11" s="1" a="1"/>
  <c r="F644" i="11" s="1"/>
  <c r="J645" i="11"/>
  <c r="F645" i="11" s="1" a="1"/>
  <c r="F645" i="11" s="1"/>
  <c r="J646" i="11"/>
  <c r="F646" i="11" s="1" a="1"/>
  <c r="F646" i="11" s="1"/>
  <c r="J647" i="11"/>
  <c r="F647" i="11" s="1" a="1"/>
  <c r="F647" i="11" s="1"/>
  <c r="J648" i="11"/>
  <c r="F648" i="11" s="1" a="1"/>
  <c r="F648" i="11" s="1"/>
  <c r="J649" i="11"/>
  <c r="F649" i="11" s="1" a="1"/>
  <c r="F649" i="11" s="1"/>
  <c r="J650" i="11"/>
  <c r="F650" i="11" s="1" a="1"/>
  <c r="F650" i="11" s="1"/>
  <c r="J651" i="11"/>
  <c r="F651" i="11" s="1" a="1"/>
  <c r="F651" i="11" s="1"/>
  <c r="J652" i="11"/>
  <c r="F652" i="11" s="1" a="1"/>
  <c r="F652" i="11" s="1"/>
  <c r="J653" i="11"/>
  <c r="F653" i="11" s="1" a="1"/>
  <c r="F653" i="11" s="1"/>
  <c r="J654" i="11"/>
  <c r="F654" i="11" s="1" a="1"/>
  <c r="F654" i="11" s="1"/>
  <c r="J655" i="11"/>
  <c r="F655" i="11" s="1" a="1"/>
  <c r="F655" i="11" s="1"/>
  <c r="J656" i="11"/>
  <c r="F656" i="11" s="1" a="1"/>
  <c r="F656" i="11" s="1"/>
  <c r="J657" i="11"/>
  <c r="F657" i="11" s="1" a="1"/>
  <c r="F657" i="11" s="1"/>
  <c r="J658" i="11"/>
  <c r="F658" i="11" s="1" a="1"/>
  <c r="F658" i="11" s="1"/>
  <c r="J659" i="11"/>
  <c r="F659" i="11" s="1" a="1"/>
  <c r="F659" i="11" s="1"/>
  <c r="J660" i="11"/>
  <c r="F660" i="11" s="1" a="1"/>
  <c r="F660" i="11" s="1"/>
  <c r="J661" i="11"/>
  <c r="F661" i="11" s="1" a="1"/>
  <c r="F661" i="11" s="1"/>
  <c r="J662" i="11"/>
  <c r="F662" i="11" s="1" a="1"/>
  <c r="F662" i="11" s="1"/>
  <c r="J663" i="11"/>
  <c r="F663" i="11" s="1" a="1"/>
  <c r="F663" i="11" s="1"/>
  <c r="J664" i="11"/>
  <c r="F664" i="11" s="1" a="1"/>
  <c r="F664" i="11" s="1"/>
  <c r="J665" i="11"/>
  <c r="F665" i="11" s="1" a="1"/>
  <c r="F665" i="11" s="1"/>
  <c r="J666" i="11"/>
  <c r="F666" i="11" s="1" a="1"/>
  <c r="F666" i="11" s="1"/>
  <c r="J667" i="11"/>
  <c r="F667" i="11" s="1" a="1"/>
  <c r="F667" i="11" s="1"/>
  <c r="J668" i="11"/>
  <c r="F668" i="11" s="1" a="1"/>
  <c r="F668" i="11" s="1"/>
  <c r="J669" i="11"/>
  <c r="F669" i="11" s="1" a="1"/>
  <c r="F669" i="11" s="1"/>
  <c r="J670" i="11"/>
  <c r="F670" i="11" s="1" a="1"/>
  <c r="F670" i="11" s="1"/>
  <c r="J671" i="11"/>
  <c r="F671" i="11" s="1" a="1"/>
  <c r="F671" i="11" s="1"/>
  <c r="J672" i="11"/>
  <c r="F672" i="11" s="1" a="1"/>
  <c r="F672" i="11" s="1"/>
  <c r="J673" i="11"/>
  <c r="F673" i="11" s="1" a="1"/>
  <c r="F673" i="11" s="1"/>
  <c r="J674" i="11"/>
  <c r="F674" i="11" s="1" a="1"/>
  <c r="F674" i="11" s="1"/>
  <c r="J675" i="11"/>
  <c r="F675" i="11" s="1" a="1"/>
  <c r="F675" i="11" s="1"/>
  <c r="J676" i="11"/>
  <c r="F676" i="11" s="1" a="1"/>
  <c r="F676" i="11" s="1"/>
  <c r="J677" i="11"/>
  <c r="F677" i="11" s="1" a="1"/>
  <c r="F677" i="11" s="1"/>
  <c r="J678" i="11"/>
  <c r="F678" i="11" s="1" a="1"/>
  <c r="F678" i="11" s="1"/>
  <c r="J679" i="11"/>
  <c r="F679" i="11" s="1" a="1"/>
  <c r="F679" i="11" s="1"/>
  <c r="J680" i="11"/>
  <c r="F680" i="11" s="1" a="1"/>
  <c r="F680" i="11" s="1"/>
  <c r="J681" i="11"/>
  <c r="F681" i="11" s="1" a="1"/>
  <c r="F681" i="11" s="1"/>
  <c r="J682" i="11"/>
  <c r="F682" i="11" s="1" a="1"/>
  <c r="F682" i="11" s="1"/>
  <c r="J683" i="11"/>
  <c r="F683" i="11" s="1" a="1"/>
  <c r="F683" i="11" s="1"/>
  <c r="J684" i="11"/>
  <c r="F684" i="11" s="1" a="1"/>
  <c r="F684" i="11" s="1"/>
  <c r="J685" i="11"/>
  <c r="F685" i="11" s="1" a="1"/>
  <c r="F685" i="11" s="1"/>
  <c r="J686" i="11"/>
  <c r="F686" i="11" s="1" a="1"/>
  <c r="F686" i="11" s="1"/>
  <c r="J687" i="11"/>
  <c r="F687" i="11" s="1" a="1"/>
  <c r="F687" i="11" s="1"/>
  <c r="J688" i="11"/>
  <c r="F688" i="11" s="1" a="1"/>
  <c r="F688" i="11" s="1"/>
  <c r="J689" i="11"/>
  <c r="F689" i="11" s="1" a="1"/>
  <c r="F689" i="11" s="1"/>
  <c r="J690" i="11"/>
  <c r="F690" i="11" s="1" a="1"/>
  <c r="F690" i="11" s="1"/>
  <c r="J691" i="11"/>
  <c r="F691" i="11" s="1" a="1"/>
  <c r="F691" i="11" s="1"/>
  <c r="J692" i="11"/>
  <c r="F692" i="11" s="1" a="1"/>
  <c r="F692" i="11" s="1"/>
  <c r="J693" i="11"/>
  <c r="F693" i="11" s="1" a="1"/>
  <c r="F693" i="11" s="1"/>
  <c r="J694" i="11"/>
  <c r="F694" i="11" s="1" a="1"/>
  <c r="F694" i="11" s="1"/>
  <c r="J695" i="11"/>
  <c r="F695" i="11" s="1" a="1"/>
  <c r="F695" i="11" s="1"/>
  <c r="J696" i="11"/>
  <c r="F696" i="11" s="1" a="1"/>
  <c r="F696" i="11" s="1"/>
  <c r="J697" i="11"/>
  <c r="F697" i="11" s="1" a="1"/>
  <c r="F697" i="11" s="1"/>
  <c r="J698" i="11"/>
  <c r="F698" i="11" s="1" a="1"/>
  <c r="F698" i="11" s="1"/>
  <c r="J699" i="11"/>
  <c r="F699" i="11" s="1" a="1"/>
  <c r="F699" i="11" s="1"/>
  <c r="J700" i="11"/>
  <c r="F700" i="11" s="1" a="1"/>
  <c r="F700" i="11" s="1"/>
  <c r="J701" i="11"/>
  <c r="F701" i="11" s="1" a="1"/>
  <c r="F701" i="11" s="1"/>
  <c r="J702" i="11"/>
  <c r="F702" i="11" s="1" a="1"/>
  <c r="F702" i="11" s="1"/>
  <c r="J703" i="11"/>
  <c r="F703" i="11" s="1" a="1"/>
  <c r="F703" i="11" s="1"/>
  <c r="J704" i="11"/>
  <c r="F704" i="11" s="1" a="1"/>
  <c r="F704" i="11" s="1"/>
  <c r="J705" i="11"/>
  <c r="F705" i="11" s="1" a="1"/>
  <c r="F705" i="11" s="1"/>
  <c r="J706" i="11"/>
  <c r="F706" i="11" s="1" a="1"/>
  <c r="F706" i="11" s="1"/>
  <c r="J707" i="11"/>
  <c r="F707" i="11" s="1" a="1"/>
  <c r="F707" i="11" s="1"/>
  <c r="J708" i="11"/>
  <c r="F708" i="11" s="1" a="1"/>
  <c r="F708" i="11" s="1"/>
  <c r="J709" i="11"/>
  <c r="F709" i="11" s="1" a="1"/>
  <c r="F709" i="11" s="1"/>
  <c r="J710" i="11"/>
  <c r="F710" i="11" s="1" a="1"/>
  <c r="F710" i="11" s="1"/>
  <c r="J711" i="11"/>
  <c r="F711" i="11" s="1" a="1"/>
  <c r="F711" i="11" s="1"/>
  <c r="J712" i="11"/>
  <c r="F712" i="11" s="1" a="1"/>
  <c r="F712" i="11" s="1"/>
  <c r="J713" i="11"/>
  <c r="F713" i="11" s="1" a="1"/>
  <c r="F713" i="11" s="1"/>
  <c r="J714" i="11"/>
  <c r="F714" i="11" s="1" a="1"/>
  <c r="F714" i="11" s="1"/>
  <c r="J715" i="11"/>
  <c r="F715" i="11" s="1" a="1"/>
  <c r="F715" i="11" s="1"/>
  <c r="J716" i="11"/>
  <c r="F716" i="11" s="1" a="1"/>
  <c r="F716" i="11" s="1"/>
  <c r="J717" i="11"/>
  <c r="F717" i="11" s="1" a="1"/>
  <c r="F717" i="11" s="1"/>
  <c r="J718" i="11"/>
  <c r="F718" i="11" s="1" a="1"/>
  <c r="F718" i="11" s="1"/>
  <c r="J719" i="11"/>
  <c r="F719" i="11" s="1" a="1"/>
  <c r="F719" i="11" s="1"/>
  <c r="J720" i="11"/>
  <c r="F720" i="11" s="1" a="1"/>
  <c r="F720" i="11" s="1"/>
  <c r="J721" i="11"/>
  <c r="F721" i="11" s="1" a="1"/>
  <c r="F721" i="11" s="1"/>
  <c r="J722" i="11"/>
  <c r="F722" i="11" s="1" a="1"/>
  <c r="F722" i="11" s="1"/>
  <c r="J723" i="11"/>
  <c r="F723" i="11" s="1" a="1"/>
  <c r="F723" i="11" s="1"/>
  <c r="J724" i="11"/>
  <c r="F724" i="11" s="1" a="1"/>
  <c r="F724" i="11" s="1"/>
  <c r="J725" i="11"/>
  <c r="F725" i="11" s="1" a="1"/>
  <c r="F725" i="11" s="1"/>
  <c r="J726" i="11"/>
  <c r="F726" i="11" s="1" a="1"/>
  <c r="F726" i="11" s="1"/>
  <c r="J727" i="11"/>
  <c r="F727" i="11" s="1" a="1"/>
  <c r="F727" i="11" s="1"/>
  <c r="J728" i="11"/>
  <c r="F728" i="11" s="1" a="1"/>
  <c r="F728" i="11" s="1"/>
  <c r="J729" i="11"/>
  <c r="F729" i="11" s="1" a="1"/>
  <c r="F729" i="11" s="1"/>
  <c r="J730" i="11"/>
  <c r="F730" i="11" s="1" a="1"/>
  <c r="F730" i="11" s="1"/>
  <c r="J731" i="11"/>
  <c r="F731" i="11" s="1" a="1"/>
  <c r="F731" i="11" s="1"/>
  <c r="J732" i="11"/>
  <c r="F732" i="11" s="1" a="1"/>
  <c r="F732" i="11" s="1"/>
  <c r="J733" i="11"/>
  <c r="F733" i="11" s="1" a="1"/>
  <c r="F733" i="11" s="1"/>
  <c r="J734" i="11"/>
  <c r="F734" i="11" s="1" a="1"/>
  <c r="F734" i="11" s="1"/>
  <c r="J735" i="11"/>
  <c r="F735" i="11" s="1" a="1"/>
  <c r="F735" i="11" s="1"/>
  <c r="J736" i="11"/>
  <c r="F736" i="11" s="1" a="1"/>
  <c r="F736" i="11" s="1"/>
  <c r="J737" i="11"/>
  <c r="F737" i="11" s="1" a="1"/>
  <c r="F737" i="11" s="1"/>
  <c r="J738" i="11"/>
  <c r="F738" i="11" s="1" a="1"/>
  <c r="F738" i="11" s="1"/>
  <c r="J739" i="11"/>
  <c r="F739" i="11" s="1" a="1"/>
  <c r="F739" i="11" s="1"/>
  <c r="J740" i="11"/>
  <c r="F740" i="11" s="1" a="1"/>
  <c r="F740" i="11" s="1"/>
  <c r="J741" i="11"/>
  <c r="F741" i="11" s="1" a="1"/>
  <c r="F741" i="11" s="1"/>
  <c r="J742" i="11"/>
  <c r="F742" i="11" s="1" a="1"/>
  <c r="F742" i="11" s="1"/>
  <c r="J743" i="11"/>
  <c r="F743" i="11" s="1" a="1"/>
  <c r="F743" i="11" s="1"/>
  <c r="J744" i="11"/>
  <c r="F744" i="11" s="1" a="1"/>
  <c r="F744" i="11" s="1"/>
  <c r="J745" i="11"/>
  <c r="F745" i="11" s="1" a="1"/>
  <c r="F745" i="11" s="1"/>
  <c r="J746" i="11"/>
  <c r="F746" i="11" s="1" a="1"/>
  <c r="F746" i="11" s="1"/>
  <c r="J747" i="11"/>
  <c r="F747" i="11" s="1" a="1"/>
  <c r="F747" i="11" s="1"/>
  <c r="J748" i="11"/>
  <c r="F748" i="11" s="1" a="1"/>
  <c r="F748" i="11" s="1"/>
  <c r="J749" i="11"/>
  <c r="F749" i="11" s="1" a="1"/>
  <c r="F749" i="11" s="1"/>
  <c r="J750" i="11"/>
  <c r="F750" i="11" s="1" a="1"/>
  <c r="F750" i="11" s="1"/>
  <c r="J751" i="11"/>
  <c r="F751" i="11" s="1" a="1"/>
  <c r="F751" i="11" s="1"/>
  <c r="J752" i="11"/>
  <c r="F752" i="11" s="1" a="1"/>
  <c r="F752" i="11" s="1"/>
  <c r="J753" i="11"/>
  <c r="F753" i="11" s="1" a="1"/>
  <c r="F753" i="11" s="1"/>
  <c r="J754" i="11"/>
  <c r="F754" i="11" s="1" a="1"/>
  <c r="F754" i="11" s="1"/>
  <c r="J755" i="11"/>
  <c r="F755" i="11" s="1" a="1"/>
  <c r="F755" i="11" s="1"/>
  <c r="J756" i="11"/>
  <c r="F756" i="11" s="1" a="1"/>
  <c r="F756" i="11" s="1"/>
  <c r="J757" i="11"/>
  <c r="F757" i="11" s="1" a="1"/>
  <c r="F757" i="11" s="1"/>
  <c r="J758" i="11"/>
  <c r="F758" i="11" s="1" a="1"/>
  <c r="F758" i="11" s="1"/>
  <c r="J759" i="11"/>
  <c r="F759" i="11" s="1" a="1"/>
  <c r="F759" i="11" s="1"/>
  <c r="J760" i="11"/>
  <c r="F760" i="11" s="1" a="1"/>
  <c r="F760" i="11" s="1"/>
  <c r="J761" i="11"/>
  <c r="F761" i="11" s="1" a="1"/>
  <c r="F761" i="11" s="1"/>
  <c r="J762" i="11"/>
  <c r="F762" i="11" s="1" a="1"/>
  <c r="F762" i="11" s="1"/>
  <c r="J763" i="11"/>
  <c r="F763" i="11" s="1" a="1"/>
  <c r="F763" i="11" s="1"/>
  <c r="J764" i="11"/>
  <c r="F764" i="11" s="1" a="1"/>
  <c r="F764" i="11" s="1"/>
  <c r="J765" i="11"/>
  <c r="F765" i="11" s="1" a="1"/>
  <c r="F765" i="11" s="1"/>
  <c r="J766" i="11"/>
  <c r="F766" i="11" s="1" a="1"/>
  <c r="F766" i="11" s="1"/>
  <c r="J767" i="11"/>
  <c r="F767" i="11" s="1" a="1"/>
  <c r="F767" i="11" s="1"/>
  <c r="J768" i="11"/>
  <c r="F768" i="11" s="1" a="1"/>
  <c r="F768" i="11" s="1"/>
  <c r="J769" i="11"/>
  <c r="F769" i="11" s="1" a="1"/>
  <c r="F769" i="11" s="1"/>
  <c r="J770" i="11"/>
  <c r="F770" i="11" s="1" a="1"/>
  <c r="F770" i="11" s="1"/>
  <c r="J771" i="11"/>
  <c r="F771" i="11" s="1" a="1"/>
  <c r="F771" i="11" s="1"/>
  <c r="J772" i="11"/>
  <c r="F772" i="11" s="1" a="1"/>
  <c r="F772" i="11" s="1"/>
  <c r="J773" i="11"/>
  <c r="F773" i="11" s="1" a="1"/>
  <c r="F773" i="11" s="1"/>
  <c r="J774" i="11"/>
  <c r="F774" i="11" s="1" a="1"/>
  <c r="F774" i="11" s="1"/>
  <c r="J775" i="11"/>
  <c r="F775" i="11" s="1" a="1"/>
  <c r="F775" i="11" s="1"/>
  <c r="J776" i="11"/>
  <c r="F776" i="11" s="1" a="1"/>
  <c r="F776" i="11" s="1"/>
  <c r="J777" i="11"/>
  <c r="F777" i="11" s="1" a="1"/>
  <c r="F777" i="11" s="1"/>
  <c r="J778" i="11"/>
  <c r="F778" i="11" s="1" a="1"/>
  <c r="F778" i="11" s="1"/>
  <c r="J779" i="11"/>
  <c r="F779" i="11" s="1" a="1"/>
  <c r="F779" i="11" s="1"/>
  <c r="J780" i="11"/>
  <c r="F780" i="11" s="1" a="1"/>
  <c r="F780" i="11" s="1"/>
  <c r="J781" i="11"/>
  <c r="F781" i="11" s="1" a="1"/>
  <c r="F781" i="11" s="1"/>
  <c r="J782" i="11"/>
  <c r="F782" i="11" s="1" a="1"/>
  <c r="F782" i="11" s="1"/>
  <c r="J783" i="11"/>
  <c r="F783" i="11" s="1" a="1"/>
  <c r="F783" i="11" s="1"/>
  <c r="J784" i="11"/>
  <c r="F784" i="11" s="1" a="1"/>
  <c r="F784" i="11" s="1"/>
  <c r="J785" i="11"/>
  <c r="F785" i="11" s="1" a="1"/>
  <c r="F785" i="11" s="1"/>
  <c r="J786" i="11"/>
  <c r="F786" i="11" s="1" a="1"/>
  <c r="F786" i="11" s="1"/>
  <c r="J787" i="11"/>
  <c r="F787" i="11" s="1" a="1"/>
  <c r="F787" i="11" s="1"/>
  <c r="J788" i="11"/>
  <c r="F788" i="11" s="1" a="1"/>
  <c r="F788" i="11" s="1"/>
  <c r="J789" i="11"/>
  <c r="F789" i="11" s="1" a="1"/>
  <c r="F789" i="11" s="1"/>
  <c r="J790" i="11"/>
  <c r="F790" i="11" s="1" a="1"/>
  <c r="F790" i="11" s="1"/>
  <c r="J791" i="11"/>
  <c r="F791" i="11" s="1" a="1"/>
  <c r="F791" i="11" s="1"/>
  <c r="J792" i="11"/>
  <c r="F792" i="11" s="1" a="1"/>
  <c r="F792" i="11" s="1"/>
  <c r="J793" i="11"/>
  <c r="F793" i="11" s="1" a="1"/>
  <c r="F793" i="11" s="1"/>
  <c r="J794" i="11"/>
  <c r="F794" i="11" s="1" a="1"/>
  <c r="F794" i="11" s="1"/>
  <c r="J795" i="11"/>
  <c r="F795" i="11" s="1" a="1"/>
  <c r="F795" i="11" s="1"/>
  <c r="J796" i="11"/>
  <c r="F796" i="11" s="1" a="1"/>
  <c r="F796" i="11" s="1"/>
  <c r="J797" i="11"/>
  <c r="F797" i="11" s="1" a="1"/>
  <c r="F797" i="11" s="1"/>
  <c r="J798" i="11"/>
  <c r="F798" i="11" s="1" a="1"/>
  <c r="F798" i="11" s="1"/>
  <c r="J799" i="11"/>
  <c r="F799" i="11" s="1" a="1"/>
  <c r="F799" i="11" s="1"/>
  <c r="J800" i="11"/>
  <c r="F800" i="11" s="1" a="1"/>
  <c r="F800" i="11" s="1"/>
  <c r="J801" i="11"/>
  <c r="F801" i="11" s="1" a="1"/>
  <c r="F801" i="11" s="1"/>
  <c r="J802" i="11"/>
  <c r="F802" i="11" s="1" a="1"/>
  <c r="F802" i="11" s="1"/>
  <c r="J803" i="11"/>
  <c r="F803" i="11" s="1" a="1"/>
  <c r="F803" i="11" s="1"/>
  <c r="J804" i="11"/>
  <c r="F804" i="11" s="1" a="1"/>
  <c r="F804" i="11" s="1"/>
  <c r="J805" i="11"/>
  <c r="F805" i="11" s="1" a="1"/>
  <c r="F805" i="11" s="1"/>
  <c r="J806" i="11"/>
  <c r="F806" i="11" s="1" a="1"/>
  <c r="F806" i="11" s="1"/>
  <c r="J807" i="11"/>
  <c r="F807" i="11" s="1" a="1"/>
  <c r="F807" i="11" s="1"/>
  <c r="J808" i="11"/>
  <c r="F808" i="11" s="1" a="1"/>
  <c r="F808" i="11" s="1"/>
  <c r="J809" i="11"/>
  <c r="F809" i="11" s="1" a="1"/>
  <c r="F809" i="11" s="1"/>
  <c r="J810" i="11"/>
  <c r="F810" i="11" s="1" a="1"/>
  <c r="F810" i="11" s="1"/>
  <c r="J811" i="11"/>
  <c r="F811" i="11" s="1" a="1"/>
  <c r="F811" i="11" s="1"/>
  <c r="J812" i="11"/>
  <c r="F812" i="11" s="1" a="1"/>
  <c r="F812" i="11" s="1"/>
  <c r="J813" i="11"/>
  <c r="F813" i="11" s="1" a="1"/>
  <c r="F813" i="11" s="1"/>
  <c r="J814" i="11"/>
  <c r="F814" i="11" s="1" a="1"/>
  <c r="F814" i="11" s="1"/>
  <c r="J815" i="11"/>
  <c r="F815" i="11" s="1" a="1"/>
  <c r="F815" i="11" s="1"/>
  <c r="J816" i="11"/>
  <c r="F816" i="11" s="1" a="1"/>
  <c r="F816" i="11" s="1"/>
  <c r="J817" i="11"/>
  <c r="F817" i="11" s="1" a="1"/>
  <c r="F817" i="11" s="1"/>
  <c r="J818" i="11"/>
  <c r="F818" i="11" s="1" a="1"/>
  <c r="F818" i="11" s="1"/>
  <c r="J819" i="11"/>
  <c r="F819" i="11" s="1" a="1"/>
  <c r="F819" i="11" s="1"/>
  <c r="J820" i="11"/>
  <c r="F820" i="11" s="1" a="1"/>
  <c r="F820" i="11" s="1"/>
  <c r="J821" i="11"/>
  <c r="F821" i="11" s="1" a="1"/>
  <c r="F821" i="11" s="1"/>
  <c r="J822" i="11"/>
  <c r="F822" i="11" s="1" a="1"/>
  <c r="F822" i="11" s="1"/>
  <c r="J823" i="11"/>
  <c r="F823" i="11" s="1" a="1"/>
  <c r="F823" i="11" s="1"/>
  <c r="J824" i="11"/>
  <c r="F824" i="11" s="1" a="1"/>
  <c r="F824" i="11" s="1"/>
  <c r="J825" i="11"/>
  <c r="F825" i="11" s="1" a="1"/>
  <c r="F825" i="11" s="1"/>
  <c r="J826" i="11"/>
  <c r="F826" i="11" s="1" a="1"/>
  <c r="F826" i="11" s="1"/>
  <c r="J827" i="11"/>
  <c r="F827" i="11" s="1" a="1"/>
  <c r="F827" i="11" s="1"/>
  <c r="J828" i="11"/>
  <c r="F828" i="11" s="1" a="1"/>
  <c r="F828" i="11" s="1"/>
  <c r="J829" i="11"/>
  <c r="F829" i="11" s="1" a="1"/>
  <c r="F829" i="11" s="1"/>
  <c r="J830" i="11"/>
  <c r="F830" i="11" s="1" a="1"/>
  <c r="F830" i="11" s="1"/>
  <c r="J831" i="11"/>
  <c r="F831" i="11" s="1" a="1"/>
  <c r="F831" i="11" s="1"/>
  <c r="J832" i="11"/>
  <c r="F832" i="11" s="1" a="1"/>
  <c r="F832" i="11" s="1"/>
  <c r="J833" i="11"/>
  <c r="F833" i="11" s="1" a="1"/>
  <c r="F833" i="11" s="1"/>
  <c r="J834" i="11"/>
  <c r="F834" i="11" s="1" a="1"/>
  <c r="F834" i="11" s="1"/>
  <c r="J835" i="11"/>
  <c r="F835" i="11" s="1" a="1"/>
  <c r="F835" i="11" s="1"/>
  <c r="J836" i="11"/>
  <c r="F836" i="11" s="1" a="1"/>
  <c r="F836" i="11" s="1"/>
  <c r="J837" i="11"/>
  <c r="F837" i="11" s="1" a="1"/>
  <c r="F837" i="11" s="1"/>
  <c r="J838" i="11"/>
  <c r="F838" i="11" s="1" a="1"/>
  <c r="F838" i="11" s="1"/>
  <c r="J839" i="11"/>
  <c r="F839" i="11" s="1" a="1"/>
  <c r="F839" i="11" s="1"/>
  <c r="J840" i="11"/>
  <c r="F840" i="11" s="1" a="1"/>
  <c r="F840" i="11" s="1"/>
  <c r="J841" i="11"/>
  <c r="F841" i="11" s="1" a="1"/>
  <c r="F841" i="11" s="1"/>
  <c r="J842" i="11"/>
  <c r="F842" i="11" s="1" a="1"/>
  <c r="F842" i="11" s="1"/>
  <c r="J843" i="11"/>
  <c r="F843" i="11" s="1" a="1"/>
  <c r="F843" i="11" s="1"/>
  <c r="J844" i="11"/>
  <c r="F844" i="11" s="1" a="1"/>
  <c r="F844" i="11" s="1"/>
  <c r="J845" i="11"/>
  <c r="F845" i="11" s="1" a="1"/>
  <c r="F845" i="11" s="1"/>
  <c r="J846" i="11"/>
  <c r="F846" i="11" s="1" a="1"/>
  <c r="F846" i="11" s="1"/>
  <c r="J847" i="11"/>
  <c r="F847" i="11" s="1" a="1"/>
  <c r="F847" i="11" s="1"/>
  <c r="J848" i="11"/>
  <c r="F848" i="11" s="1" a="1"/>
  <c r="F848" i="11" s="1"/>
  <c r="J849" i="11"/>
  <c r="F849" i="11" s="1" a="1"/>
  <c r="F849" i="11" s="1"/>
  <c r="J850" i="11"/>
  <c r="F850" i="11" s="1" a="1"/>
  <c r="F850" i="11" s="1"/>
  <c r="J851" i="11"/>
  <c r="F851" i="11" s="1" a="1"/>
  <c r="F851" i="11" s="1"/>
  <c r="J852" i="11"/>
  <c r="F852" i="11" s="1" a="1"/>
  <c r="F852" i="11" s="1"/>
  <c r="J853" i="11"/>
  <c r="F853" i="11" s="1" a="1"/>
  <c r="F853" i="11" s="1"/>
  <c r="J854" i="11"/>
  <c r="F854" i="11" s="1" a="1"/>
  <c r="F854" i="11" s="1"/>
  <c r="J855" i="11"/>
  <c r="F855" i="11" s="1" a="1"/>
  <c r="F855" i="11" s="1"/>
  <c r="J856" i="11"/>
  <c r="F856" i="11" s="1" a="1"/>
  <c r="F856" i="11" s="1"/>
  <c r="J857" i="11"/>
  <c r="F857" i="11" s="1" a="1"/>
  <c r="F857" i="11" s="1"/>
  <c r="J858" i="11"/>
  <c r="F858" i="11" s="1" a="1"/>
  <c r="F858" i="11" s="1"/>
  <c r="J859" i="11"/>
  <c r="F859" i="11" s="1" a="1"/>
  <c r="F859" i="11" s="1"/>
  <c r="J860" i="11"/>
  <c r="F860" i="11" s="1" a="1"/>
  <c r="F860" i="11" s="1"/>
  <c r="J861" i="11"/>
  <c r="F861" i="11" s="1" a="1"/>
  <c r="F861" i="11" s="1"/>
  <c r="J862" i="11"/>
  <c r="F862" i="11" s="1" a="1"/>
  <c r="F862" i="11" s="1"/>
  <c r="J863" i="11"/>
  <c r="F863" i="11" s="1" a="1"/>
  <c r="F863" i="11" s="1"/>
  <c r="J864" i="11"/>
  <c r="F864" i="11" s="1" a="1"/>
  <c r="F864" i="11" s="1"/>
  <c r="J865" i="11"/>
  <c r="F865" i="11" s="1" a="1"/>
  <c r="F865" i="11" s="1"/>
  <c r="J866" i="11"/>
  <c r="F866" i="11" s="1" a="1"/>
  <c r="F866" i="11" s="1"/>
  <c r="J867" i="11"/>
  <c r="F867" i="11" s="1" a="1"/>
  <c r="F867" i="11" s="1"/>
  <c r="J868" i="11"/>
  <c r="F868" i="11" s="1" a="1"/>
  <c r="F868" i="11" s="1"/>
  <c r="J869" i="11"/>
  <c r="F869" i="11" s="1" a="1"/>
  <c r="F869" i="11" s="1"/>
  <c r="J870" i="11"/>
  <c r="F870" i="11" s="1" a="1"/>
  <c r="F870" i="11" s="1"/>
  <c r="J871" i="11"/>
  <c r="F871" i="11" s="1" a="1"/>
  <c r="F871" i="11" s="1"/>
  <c r="J872" i="11"/>
  <c r="F872" i="11" s="1" a="1"/>
  <c r="F872" i="11" s="1"/>
  <c r="J873" i="11"/>
  <c r="F873" i="11" s="1" a="1"/>
  <c r="F873" i="11" s="1"/>
  <c r="J874" i="11"/>
  <c r="F874" i="11" s="1" a="1"/>
  <c r="F874" i="11" s="1"/>
  <c r="J875" i="11"/>
  <c r="F875" i="11" s="1" a="1"/>
  <c r="F875" i="11" s="1"/>
  <c r="J876" i="11"/>
  <c r="F876" i="11" s="1" a="1"/>
  <c r="F876" i="11" s="1"/>
  <c r="J877" i="11"/>
  <c r="F877" i="11" s="1" a="1"/>
  <c r="F877" i="11" s="1"/>
  <c r="J878" i="11"/>
  <c r="F878" i="11" s="1" a="1"/>
  <c r="F878" i="11" s="1"/>
  <c r="J879" i="11"/>
  <c r="F879" i="11" s="1" a="1"/>
  <c r="F879" i="11" s="1"/>
  <c r="J880" i="11"/>
  <c r="F880" i="11" s="1" a="1"/>
  <c r="F880" i="11" s="1"/>
  <c r="J881" i="11"/>
  <c r="F881" i="11" s="1" a="1"/>
  <c r="F881" i="11" s="1"/>
  <c r="J882" i="11"/>
  <c r="F882" i="11" s="1" a="1"/>
  <c r="F882" i="11" s="1"/>
  <c r="J883" i="11"/>
  <c r="F883" i="11" s="1" a="1"/>
  <c r="F883" i="11" s="1"/>
  <c r="J884" i="11"/>
  <c r="F884" i="11" s="1" a="1"/>
  <c r="F884" i="11" s="1"/>
  <c r="J885" i="11"/>
  <c r="F885" i="11" s="1" a="1"/>
  <c r="F885" i="11" s="1"/>
  <c r="J886" i="11"/>
  <c r="F886" i="11" s="1" a="1"/>
  <c r="F886" i="11" s="1"/>
  <c r="J887" i="11"/>
  <c r="F887" i="11" s="1" a="1"/>
  <c r="F887" i="11" s="1"/>
  <c r="J888" i="11"/>
  <c r="F888" i="11" s="1" a="1"/>
  <c r="F888" i="11" s="1"/>
  <c r="J889" i="11"/>
  <c r="F889" i="11" s="1" a="1"/>
  <c r="F889" i="11" s="1"/>
  <c r="J890" i="11"/>
  <c r="F890" i="11" s="1" a="1"/>
  <c r="F890" i="11" s="1"/>
  <c r="J891" i="11"/>
  <c r="F891" i="11" s="1" a="1"/>
  <c r="F891" i="11" s="1"/>
  <c r="J892" i="11"/>
  <c r="F892" i="11" s="1" a="1"/>
  <c r="F892" i="11" s="1"/>
  <c r="J893" i="11"/>
  <c r="F893" i="11" s="1" a="1"/>
  <c r="F893" i="11" s="1"/>
  <c r="J894" i="11"/>
  <c r="F894" i="11" s="1" a="1"/>
  <c r="F894" i="11" s="1"/>
  <c r="J895" i="11"/>
  <c r="F895" i="11" s="1" a="1"/>
  <c r="F895" i="11" s="1"/>
  <c r="J896" i="11"/>
  <c r="F896" i="11" s="1" a="1"/>
  <c r="F896" i="11" s="1"/>
  <c r="J897" i="11"/>
  <c r="F897" i="11" s="1" a="1"/>
  <c r="F897" i="11" s="1"/>
  <c r="J898" i="11"/>
  <c r="F898" i="11" s="1" a="1"/>
  <c r="F898" i="11" s="1"/>
  <c r="J899" i="11"/>
  <c r="F899" i="11" s="1" a="1"/>
  <c r="F899" i="11" s="1"/>
  <c r="J900" i="11"/>
  <c r="F900" i="11" s="1" a="1"/>
  <c r="F900" i="11" s="1"/>
  <c r="J901" i="11"/>
  <c r="F901" i="11" s="1" a="1"/>
  <c r="F901" i="11" s="1"/>
  <c r="J902" i="11"/>
  <c r="F902" i="11" s="1" a="1"/>
  <c r="F902" i="11" s="1"/>
  <c r="J903" i="11"/>
  <c r="F903" i="11" s="1" a="1"/>
  <c r="F903" i="11" s="1"/>
  <c r="J904" i="11"/>
  <c r="F904" i="11" s="1" a="1"/>
  <c r="F904" i="11" s="1"/>
  <c r="J905" i="11"/>
  <c r="F905" i="11" s="1" a="1"/>
  <c r="F905" i="11" s="1"/>
  <c r="J906" i="11"/>
  <c r="F906" i="11" s="1" a="1"/>
  <c r="F906" i="11" s="1"/>
  <c r="J907" i="11"/>
  <c r="F907" i="11" s="1" a="1"/>
  <c r="F907" i="11" s="1"/>
  <c r="J908" i="11"/>
  <c r="F908" i="11" s="1" a="1"/>
  <c r="F908" i="11" s="1"/>
  <c r="J909" i="11"/>
  <c r="F909" i="11" s="1" a="1"/>
  <c r="F909" i="11" s="1"/>
  <c r="J910" i="11"/>
  <c r="F910" i="11" s="1" a="1"/>
  <c r="F910" i="11" s="1"/>
  <c r="J911" i="11"/>
  <c r="F911" i="11" s="1" a="1"/>
  <c r="F911" i="11" s="1"/>
  <c r="J912" i="11"/>
  <c r="F912" i="11" s="1" a="1"/>
  <c r="F912" i="11" s="1"/>
  <c r="J913" i="11"/>
  <c r="F913" i="11" s="1" a="1"/>
  <c r="F913" i="11" s="1"/>
  <c r="J914" i="11"/>
  <c r="F914" i="11" s="1" a="1"/>
  <c r="F914" i="11" s="1"/>
  <c r="J915" i="11"/>
  <c r="F915" i="11" s="1" a="1"/>
  <c r="F915" i="11" s="1"/>
  <c r="J916" i="11"/>
  <c r="F916" i="11" s="1" a="1"/>
  <c r="F916" i="11" s="1"/>
  <c r="J917" i="11"/>
  <c r="F917" i="11" s="1" a="1"/>
  <c r="F917" i="11" s="1"/>
  <c r="J918" i="11"/>
  <c r="F918" i="11" s="1" a="1"/>
  <c r="F918" i="11" s="1"/>
  <c r="J919" i="11"/>
  <c r="F919" i="11" s="1" a="1"/>
  <c r="F919" i="11" s="1"/>
  <c r="J920" i="11"/>
  <c r="F920" i="11" s="1" a="1"/>
  <c r="F920" i="11" s="1"/>
  <c r="J921" i="11"/>
  <c r="F921" i="11" s="1" a="1"/>
  <c r="F921" i="11" s="1"/>
  <c r="J922" i="11"/>
  <c r="F922" i="11" s="1" a="1"/>
  <c r="F922" i="11" s="1"/>
  <c r="J923" i="11"/>
  <c r="F923" i="11" s="1" a="1"/>
  <c r="F923" i="11" s="1"/>
  <c r="J924" i="11"/>
  <c r="F924" i="11" s="1" a="1"/>
  <c r="F924" i="11" s="1"/>
  <c r="J925" i="11"/>
  <c r="F925" i="11" s="1" a="1"/>
  <c r="F925" i="11" s="1"/>
  <c r="J926" i="11"/>
  <c r="F926" i="11" s="1" a="1"/>
  <c r="F926" i="11" s="1"/>
  <c r="J927" i="11"/>
  <c r="F927" i="11" s="1" a="1"/>
  <c r="F927" i="11" s="1"/>
  <c r="J928" i="11"/>
  <c r="F928" i="11" s="1" a="1"/>
  <c r="F928" i="11" s="1"/>
  <c r="J929" i="11"/>
  <c r="F929" i="11" s="1" a="1"/>
  <c r="F929" i="11" s="1"/>
  <c r="J930" i="11"/>
  <c r="F930" i="11" s="1" a="1"/>
  <c r="F930" i="11" s="1"/>
  <c r="J931" i="11"/>
  <c r="F931" i="11" s="1" a="1"/>
  <c r="F931" i="11" s="1"/>
  <c r="J932" i="11"/>
  <c r="F932" i="11" s="1" a="1"/>
  <c r="F932" i="11" s="1"/>
  <c r="J933" i="11"/>
  <c r="F933" i="11" s="1" a="1"/>
  <c r="F933" i="11" s="1"/>
  <c r="J934" i="11"/>
  <c r="F934" i="11" s="1" a="1"/>
  <c r="F934" i="11" s="1"/>
  <c r="J935" i="11"/>
  <c r="F935" i="11" s="1" a="1"/>
  <c r="F935" i="11" s="1"/>
  <c r="J936" i="11"/>
  <c r="F936" i="11" s="1" a="1"/>
  <c r="F936" i="11" s="1"/>
  <c r="J937" i="11"/>
  <c r="F937" i="11" s="1" a="1"/>
  <c r="F937" i="11" s="1"/>
  <c r="J938" i="11"/>
  <c r="F938" i="11" s="1" a="1"/>
  <c r="F938" i="11" s="1"/>
  <c r="J939" i="11"/>
  <c r="F939" i="11" s="1" a="1"/>
  <c r="F939" i="11" s="1"/>
  <c r="J940" i="11"/>
  <c r="F940" i="11" s="1" a="1"/>
  <c r="F940" i="11" s="1"/>
  <c r="J941" i="11"/>
  <c r="F941" i="11" s="1" a="1"/>
  <c r="F941" i="11" s="1"/>
  <c r="J942" i="11"/>
  <c r="F942" i="11" s="1" a="1"/>
  <c r="F942" i="11" s="1"/>
  <c r="J943" i="11"/>
  <c r="F943" i="11" s="1" a="1"/>
  <c r="F943" i="11" s="1"/>
  <c r="J944" i="11"/>
  <c r="F944" i="11" s="1" a="1"/>
  <c r="F944" i="11" s="1"/>
  <c r="J945" i="11"/>
  <c r="F945" i="11" s="1" a="1"/>
  <c r="F945" i="11" s="1"/>
  <c r="J946" i="11"/>
  <c r="F946" i="11" s="1" a="1"/>
  <c r="F946" i="11" s="1"/>
  <c r="J947" i="11"/>
  <c r="F947" i="11" s="1" a="1"/>
  <c r="F947" i="11" s="1"/>
  <c r="J948" i="11"/>
  <c r="F948" i="11" s="1" a="1"/>
  <c r="F948" i="11" s="1"/>
  <c r="J949" i="11"/>
  <c r="F949" i="11" s="1" a="1"/>
  <c r="F949" i="11" s="1"/>
  <c r="J950" i="11"/>
  <c r="F950" i="11" s="1" a="1"/>
  <c r="F950" i="11" s="1"/>
  <c r="J951" i="11"/>
  <c r="F951" i="11" s="1" a="1"/>
  <c r="F951" i="11" s="1"/>
  <c r="J952" i="11"/>
  <c r="F952" i="11" s="1" a="1"/>
  <c r="F952" i="11" s="1"/>
  <c r="J953" i="11"/>
  <c r="F953" i="11" s="1" a="1"/>
  <c r="F953" i="11" s="1"/>
  <c r="J954" i="11"/>
  <c r="F954" i="11" s="1" a="1"/>
  <c r="F954" i="11" s="1"/>
  <c r="J955" i="11"/>
  <c r="F955" i="11" s="1" a="1"/>
  <c r="F955" i="11" s="1"/>
  <c r="J956" i="11"/>
  <c r="F956" i="11" s="1" a="1"/>
  <c r="F956" i="11" s="1"/>
  <c r="J957" i="11"/>
  <c r="F957" i="11" s="1" a="1"/>
  <c r="F957" i="11" s="1"/>
  <c r="J958" i="11"/>
  <c r="F958" i="11" s="1" a="1"/>
  <c r="F958" i="11" s="1"/>
  <c r="J959" i="11"/>
  <c r="F959" i="11" s="1" a="1"/>
  <c r="F959" i="11" s="1"/>
  <c r="J960" i="11"/>
  <c r="F960" i="11" s="1" a="1"/>
  <c r="F960" i="11" s="1"/>
  <c r="J961" i="11"/>
  <c r="F961" i="11" s="1" a="1"/>
  <c r="F961" i="11" s="1"/>
  <c r="J962" i="11"/>
  <c r="F962" i="11" s="1" a="1"/>
  <c r="F962" i="11" s="1"/>
  <c r="J963" i="11"/>
  <c r="F963" i="11" s="1" a="1"/>
  <c r="F963" i="11" s="1"/>
  <c r="J964" i="11"/>
  <c r="F964" i="11" s="1" a="1"/>
  <c r="F964" i="11" s="1"/>
  <c r="J965" i="11"/>
  <c r="F965" i="11" s="1" a="1"/>
  <c r="F965" i="11" s="1"/>
  <c r="J966" i="11"/>
  <c r="F966" i="11" s="1" a="1"/>
  <c r="F966" i="11" s="1"/>
  <c r="J967" i="11"/>
  <c r="F967" i="11" s="1" a="1"/>
  <c r="F967" i="11" s="1"/>
  <c r="J968" i="11"/>
  <c r="F968" i="11" s="1" a="1"/>
  <c r="F968" i="11" s="1"/>
  <c r="J969" i="11"/>
  <c r="F969" i="11" s="1" a="1"/>
  <c r="F969" i="11" s="1"/>
  <c r="J970" i="11"/>
  <c r="F970" i="11" s="1" a="1"/>
  <c r="F970" i="11" s="1"/>
  <c r="J971" i="11"/>
  <c r="F971" i="11" s="1" a="1"/>
  <c r="F971" i="11" s="1"/>
  <c r="J972" i="11"/>
  <c r="F972" i="11" s="1" a="1"/>
  <c r="F972" i="11" s="1"/>
  <c r="J973" i="11"/>
  <c r="F973" i="11" s="1" a="1"/>
  <c r="F973" i="11" s="1"/>
  <c r="J974" i="11"/>
  <c r="F974" i="11" s="1" a="1"/>
  <c r="F974" i="11" s="1"/>
  <c r="J975" i="11"/>
  <c r="F975" i="11" s="1" a="1"/>
  <c r="F975" i="11" s="1"/>
  <c r="J976" i="11"/>
  <c r="F976" i="11" s="1" a="1"/>
  <c r="F976" i="11" s="1"/>
  <c r="J977" i="11"/>
  <c r="F977" i="11" s="1" a="1"/>
  <c r="F977" i="11" s="1"/>
  <c r="J978" i="11"/>
  <c r="F978" i="11" s="1" a="1"/>
  <c r="F978" i="11" s="1"/>
  <c r="J979" i="11"/>
  <c r="F979" i="11" s="1" a="1"/>
  <c r="F979" i="11" s="1"/>
  <c r="J980" i="11"/>
  <c r="F980" i="11" s="1" a="1"/>
  <c r="F980" i="11" s="1"/>
  <c r="J981" i="11"/>
  <c r="F981" i="11" s="1" a="1"/>
  <c r="F981" i="11" s="1"/>
  <c r="J982" i="11"/>
  <c r="F982" i="11" s="1" a="1"/>
  <c r="F982" i="11" s="1"/>
  <c r="J983" i="11"/>
  <c r="F983" i="11" s="1" a="1"/>
  <c r="F983" i="11" s="1"/>
  <c r="J984" i="11"/>
  <c r="F984" i="11" s="1" a="1"/>
  <c r="F984" i="11" s="1"/>
  <c r="J985" i="11"/>
  <c r="F985" i="11" s="1" a="1"/>
  <c r="F985" i="11" s="1"/>
  <c r="J986" i="11"/>
  <c r="F986" i="11" s="1" a="1"/>
  <c r="F986" i="11" s="1"/>
  <c r="J987" i="11"/>
  <c r="F987" i="11" s="1" a="1"/>
  <c r="F987" i="11" s="1"/>
  <c r="J988" i="11"/>
  <c r="F988" i="11" s="1" a="1"/>
  <c r="F988" i="11" s="1"/>
  <c r="J989" i="11"/>
  <c r="F989" i="11" s="1" a="1"/>
  <c r="F989" i="11" s="1"/>
  <c r="J990" i="11"/>
  <c r="F990" i="11" s="1" a="1"/>
  <c r="F990" i="11" s="1"/>
  <c r="J991" i="11"/>
  <c r="F991" i="11" s="1" a="1"/>
  <c r="F991" i="11" s="1"/>
  <c r="J992" i="11"/>
  <c r="F992" i="11" s="1" a="1"/>
  <c r="F992" i="11" s="1"/>
  <c r="J993" i="11"/>
  <c r="F993" i="11" s="1" a="1"/>
  <c r="F993" i="11" s="1"/>
  <c r="J994" i="11"/>
  <c r="F994" i="11" s="1" a="1"/>
  <c r="F994" i="11" s="1"/>
  <c r="J995" i="11"/>
  <c r="F995" i="11" s="1" a="1"/>
  <c r="F995" i="11" s="1"/>
  <c r="J996" i="11"/>
  <c r="F996" i="11" s="1" a="1"/>
  <c r="F996" i="11" s="1"/>
  <c r="J997" i="11"/>
  <c r="F997" i="11" s="1" a="1"/>
  <c r="F997" i="11" s="1"/>
  <c r="J998" i="11"/>
  <c r="F998" i="11" s="1" a="1"/>
  <c r="F998" i="11" s="1"/>
  <c r="J999" i="11"/>
  <c r="F999" i="11" s="1" a="1"/>
  <c r="F999" i="11" s="1"/>
  <c r="J1000" i="11"/>
  <c r="F1000" i="11" s="1" a="1"/>
  <c r="F1000" i="11" s="1"/>
  <c r="J1001" i="11"/>
  <c r="F1001" i="11" s="1" a="1"/>
  <c r="F1001" i="11" s="1"/>
  <c r="J1002" i="11"/>
  <c r="F1002" i="11" s="1" a="1"/>
  <c r="F1002" i="11" s="1"/>
  <c r="I3" i="11"/>
  <c r="E3" i="11" s="1" a="1"/>
  <c r="E3" i="11" s="1"/>
  <c r="I4" i="11"/>
  <c r="E4" i="11" s="1" a="1"/>
  <c r="E4" i="11" s="1"/>
  <c r="I5" i="11"/>
  <c r="E5" i="11" s="1" a="1"/>
  <c r="E5" i="11" s="1"/>
  <c r="I6" i="11"/>
  <c r="E6" i="11" s="1" a="1"/>
  <c r="E6" i="11" s="1"/>
  <c r="I7" i="11"/>
  <c r="E7" i="11" s="1" a="1"/>
  <c r="E7" i="11" s="1"/>
  <c r="I8" i="11"/>
  <c r="E8" i="11" s="1" a="1"/>
  <c r="E8" i="11" s="1"/>
  <c r="I9" i="11"/>
  <c r="E9" i="11" s="1" a="1"/>
  <c r="E9" i="11" s="1"/>
  <c r="I10" i="11"/>
  <c r="E10" i="11" s="1" a="1"/>
  <c r="E10" i="11" s="1"/>
  <c r="I11" i="11"/>
  <c r="E11" i="11" s="1" a="1"/>
  <c r="E11" i="11" s="1"/>
  <c r="I12" i="11"/>
  <c r="E12" i="11" s="1" a="1"/>
  <c r="E12" i="11" s="1"/>
  <c r="I13" i="11"/>
  <c r="E13" i="11" s="1" a="1"/>
  <c r="E13" i="11" s="1"/>
  <c r="I14" i="11"/>
  <c r="E14" i="11" s="1" a="1"/>
  <c r="E14" i="11" s="1"/>
  <c r="I15" i="11"/>
  <c r="E15" i="11" s="1" a="1"/>
  <c r="E15" i="11" s="1"/>
  <c r="I16" i="11"/>
  <c r="E16" i="11" s="1" a="1"/>
  <c r="E16" i="11" s="1"/>
  <c r="I17" i="11"/>
  <c r="E17" i="11" s="1" a="1"/>
  <c r="E17" i="11" s="1"/>
  <c r="I18" i="11"/>
  <c r="E18" i="11" s="1" a="1"/>
  <c r="E18" i="11" s="1"/>
  <c r="I19" i="11"/>
  <c r="E19" i="11" s="1" a="1"/>
  <c r="E19" i="11" s="1"/>
  <c r="I20" i="11"/>
  <c r="E20" i="11" s="1" a="1"/>
  <c r="E20" i="11" s="1"/>
  <c r="I21" i="11"/>
  <c r="E21" i="11" s="1" a="1"/>
  <c r="E21" i="11" s="1"/>
  <c r="I22" i="11"/>
  <c r="E22" i="11" s="1" a="1"/>
  <c r="E22" i="11" s="1"/>
  <c r="I23" i="11"/>
  <c r="E23" i="11" s="1" a="1"/>
  <c r="E23" i="11" s="1"/>
  <c r="I24" i="11"/>
  <c r="E24" i="11" s="1" a="1"/>
  <c r="E24" i="11" s="1"/>
  <c r="I25" i="11"/>
  <c r="E25" i="11" s="1" a="1"/>
  <c r="E25" i="11" s="1"/>
  <c r="I26" i="11"/>
  <c r="E26" i="11" s="1" a="1"/>
  <c r="E26" i="11" s="1"/>
  <c r="I27" i="11"/>
  <c r="E27" i="11" s="1" a="1"/>
  <c r="E27" i="11" s="1"/>
  <c r="I28" i="11"/>
  <c r="E28" i="11" s="1" a="1"/>
  <c r="E28" i="11" s="1"/>
  <c r="I29" i="11"/>
  <c r="E29" i="11" s="1" a="1"/>
  <c r="E29" i="11" s="1"/>
  <c r="I30" i="11"/>
  <c r="E30" i="11" s="1" a="1"/>
  <c r="E30" i="11" s="1"/>
  <c r="I31" i="11"/>
  <c r="E31" i="11" s="1" a="1"/>
  <c r="E31" i="11" s="1"/>
  <c r="I32" i="11"/>
  <c r="E32" i="11" s="1" a="1"/>
  <c r="E32" i="11" s="1"/>
  <c r="I33" i="11"/>
  <c r="E33" i="11" s="1" a="1"/>
  <c r="E33" i="11" s="1"/>
  <c r="I34" i="11"/>
  <c r="E34" i="11" s="1" a="1"/>
  <c r="E34" i="11" s="1"/>
  <c r="I35" i="11"/>
  <c r="E35" i="11" s="1" a="1"/>
  <c r="E35" i="11" s="1"/>
  <c r="I36" i="11"/>
  <c r="E36" i="11" s="1" a="1"/>
  <c r="E36" i="11" s="1"/>
  <c r="I37" i="11"/>
  <c r="E37" i="11" s="1" a="1"/>
  <c r="E37" i="11" s="1"/>
  <c r="I38" i="11"/>
  <c r="E38" i="11" s="1" a="1"/>
  <c r="E38" i="11" s="1"/>
  <c r="I39" i="11"/>
  <c r="E39" i="11" s="1" a="1"/>
  <c r="E39" i="11" s="1"/>
  <c r="I40" i="11"/>
  <c r="E40" i="11" s="1" a="1"/>
  <c r="E40" i="11" s="1"/>
  <c r="I41" i="11"/>
  <c r="E41" i="11" s="1" a="1"/>
  <c r="E41" i="11" s="1"/>
  <c r="I42" i="11"/>
  <c r="E42" i="11" s="1" a="1"/>
  <c r="E42" i="11" s="1"/>
  <c r="I43" i="11"/>
  <c r="E43" i="11" s="1" a="1"/>
  <c r="E43" i="11" s="1"/>
  <c r="I44" i="11"/>
  <c r="E44" i="11" s="1" a="1"/>
  <c r="E44" i="11" s="1"/>
  <c r="I45" i="11"/>
  <c r="E45" i="11" s="1" a="1"/>
  <c r="E45" i="11" s="1"/>
  <c r="I46" i="11"/>
  <c r="E46" i="11" s="1" a="1"/>
  <c r="E46" i="11" s="1"/>
  <c r="I47" i="11"/>
  <c r="E47" i="11" s="1" a="1"/>
  <c r="E47" i="11" s="1"/>
  <c r="I48" i="11"/>
  <c r="E48" i="11" s="1" a="1"/>
  <c r="E48" i="11" s="1"/>
  <c r="I49" i="11"/>
  <c r="E49" i="11" s="1" a="1"/>
  <c r="E49" i="11" s="1"/>
  <c r="I50" i="11"/>
  <c r="E50" i="11" s="1" a="1"/>
  <c r="E50" i="11" s="1"/>
  <c r="I51" i="11"/>
  <c r="E51" i="11" s="1" a="1"/>
  <c r="E51" i="11" s="1"/>
  <c r="I52" i="11"/>
  <c r="E52" i="11" s="1" a="1"/>
  <c r="E52" i="11" s="1"/>
  <c r="I53" i="11"/>
  <c r="E53" i="11" s="1" a="1"/>
  <c r="E53" i="11" s="1"/>
  <c r="I54" i="11"/>
  <c r="E54" i="11" s="1" a="1"/>
  <c r="E54" i="11" s="1"/>
  <c r="I55" i="11"/>
  <c r="E55" i="11" s="1" a="1"/>
  <c r="E55" i="11" s="1"/>
  <c r="I56" i="11"/>
  <c r="E56" i="11" s="1" a="1"/>
  <c r="E56" i="11" s="1"/>
  <c r="I57" i="11"/>
  <c r="E57" i="11" s="1" a="1"/>
  <c r="E57" i="11" s="1"/>
  <c r="I58" i="11"/>
  <c r="E58" i="11" s="1" a="1"/>
  <c r="E58" i="11" s="1"/>
  <c r="I59" i="11"/>
  <c r="E59" i="11" s="1" a="1"/>
  <c r="E59" i="11" s="1"/>
  <c r="I60" i="11"/>
  <c r="E60" i="11" s="1" a="1"/>
  <c r="E60" i="11" s="1"/>
  <c r="I61" i="11"/>
  <c r="E61" i="11" s="1" a="1"/>
  <c r="E61" i="11" s="1"/>
  <c r="I62" i="11"/>
  <c r="E62" i="11" s="1" a="1"/>
  <c r="E62" i="11" s="1"/>
  <c r="I63" i="11"/>
  <c r="E63" i="11" s="1" a="1"/>
  <c r="E63" i="11" s="1"/>
  <c r="I64" i="11"/>
  <c r="E64" i="11" s="1" a="1"/>
  <c r="E64" i="11" s="1"/>
  <c r="I65" i="11"/>
  <c r="E65" i="11" s="1" a="1"/>
  <c r="E65" i="11" s="1"/>
  <c r="I66" i="11"/>
  <c r="E66" i="11" s="1" a="1"/>
  <c r="E66" i="11" s="1"/>
  <c r="I67" i="11"/>
  <c r="E67" i="11" s="1" a="1"/>
  <c r="E67" i="11" s="1"/>
  <c r="I68" i="11"/>
  <c r="E68" i="11" s="1" a="1"/>
  <c r="E68" i="11" s="1"/>
  <c r="I69" i="11"/>
  <c r="E69" i="11" s="1" a="1"/>
  <c r="E69" i="11" s="1"/>
  <c r="I70" i="11"/>
  <c r="E70" i="11" s="1" a="1"/>
  <c r="E70" i="11" s="1"/>
  <c r="I71" i="11"/>
  <c r="E71" i="11" s="1" a="1"/>
  <c r="E71" i="11" s="1"/>
  <c r="I72" i="11"/>
  <c r="E72" i="11" s="1" a="1"/>
  <c r="E72" i="11" s="1"/>
  <c r="I73" i="11"/>
  <c r="E73" i="11" s="1" a="1"/>
  <c r="E73" i="11" s="1"/>
  <c r="I74" i="11"/>
  <c r="E74" i="11" s="1" a="1"/>
  <c r="E74" i="11" s="1"/>
  <c r="I75" i="11"/>
  <c r="E75" i="11" s="1" a="1"/>
  <c r="E75" i="11" s="1"/>
  <c r="I76" i="11"/>
  <c r="E76" i="11" s="1" a="1"/>
  <c r="E76" i="11" s="1"/>
  <c r="I77" i="11"/>
  <c r="E77" i="11" s="1" a="1"/>
  <c r="E77" i="11" s="1"/>
  <c r="I78" i="11"/>
  <c r="E78" i="11" s="1" a="1"/>
  <c r="E78" i="11" s="1"/>
  <c r="I79" i="11"/>
  <c r="E79" i="11" s="1" a="1"/>
  <c r="E79" i="11" s="1"/>
  <c r="I80" i="11"/>
  <c r="E80" i="11" s="1" a="1"/>
  <c r="E80" i="11" s="1"/>
  <c r="I81" i="11"/>
  <c r="E81" i="11" s="1" a="1"/>
  <c r="E81" i="11" s="1"/>
  <c r="I82" i="11"/>
  <c r="E82" i="11" s="1" a="1"/>
  <c r="E82" i="11" s="1"/>
  <c r="I83" i="11"/>
  <c r="E83" i="11" s="1" a="1"/>
  <c r="E83" i="11" s="1"/>
  <c r="I84" i="11"/>
  <c r="E84" i="11" s="1" a="1"/>
  <c r="E84" i="11" s="1"/>
  <c r="I85" i="11"/>
  <c r="E85" i="11" s="1" a="1"/>
  <c r="E85" i="11" s="1"/>
  <c r="I86" i="11"/>
  <c r="E86" i="11" s="1" a="1"/>
  <c r="E86" i="11" s="1"/>
  <c r="I87" i="11"/>
  <c r="E87" i="11" s="1" a="1"/>
  <c r="E87" i="11" s="1"/>
  <c r="I88" i="11"/>
  <c r="E88" i="11" s="1" a="1"/>
  <c r="E88" i="11" s="1"/>
  <c r="I89" i="11"/>
  <c r="E89" i="11" s="1" a="1"/>
  <c r="E89" i="11" s="1"/>
  <c r="I90" i="11"/>
  <c r="E90" i="11" s="1" a="1"/>
  <c r="E90" i="11" s="1"/>
  <c r="I91" i="11"/>
  <c r="E91" i="11" s="1" a="1"/>
  <c r="E91" i="11" s="1"/>
  <c r="I92" i="11"/>
  <c r="E92" i="11" s="1" a="1"/>
  <c r="E92" i="11" s="1"/>
  <c r="I93" i="11"/>
  <c r="E93" i="11" s="1" a="1"/>
  <c r="E93" i="11" s="1"/>
  <c r="I94" i="11"/>
  <c r="E94" i="11" s="1" a="1"/>
  <c r="E94" i="11" s="1"/>
  <c r="I95" i="11"/>
  <c r="E95" i="11" s="1" a="1"/>
  <c r="E95" i="11" s="1"/>
  <c r="I96" i="11"/>
  <c r="E96" i="11" s="1" a="1"/>
  <c r="E96" i="11" s="1"/>
  <c r="I97" i="11"/>
  <c r="E97" i="11" s="1" a="1"/>
  <c r="E97" i="11" s="1"/>
  <c r="I98" i="11"/>
  <c r="E98" i="11" s="1" a="1"/>
  <c r="E98" i="11" s="1"/>
  <c r="I99" i="11"/>
  <c r="E99" i="11" s="1" a="1"/>
  <c r="E99" i="11" s="1"/>
  <c r="I100" i="11"/>
  <c r="E100" i="11" s="1" a="1"/>
  <c r="E100" i="11" s="1"/>
  <c r="I101" i="11"/>
  <c r="E101" i="11" s="1" a="1"/>
  <c r="E101" i="11" s="1"/>
  <c r="I102" i="11"/>
  <c r="E102" i="11" s="1" a="1"/>
  <c r="E102" i="11" s="1"/>
  <c r="I103" i="11"/>
  <c r="E103" i="11" s="1" a="1"/>
  <c r="E103" i="11" s="1"/>
  <c r="I104" i="11"/>
  <c r="E104" i="11" s="1" a="1"/>
  <c r="E104" i="11" s="1"/>
  <c r="I105" i="11"/>
  <c r="E105" i="11" s="1" a="1"/>
  <c r="E105" i="11" s="1"/>
  <c r="I106" i="11"/>
  <c r="E106" i="11" s="1" a="1"/>
  <c r="E106" i="11" s="1"/>
  <c r="I107" i="11"/>
  <c r="E107" i="11" s="1" a="1"/>
  <c r="E107" i="11" s="1"/>
  <c r="I108" i="11"/>
  <c r="E108" i="11" s="1" a="1"/>
  <c r="E108" i="11" s="1"/>
  <c r="I109" i="11"/>
  <c r="E109" i="11" s="1" a="1"/>
  <c r="E109" i="11" s="1"/>
  <c r="I110" i="11"/>
  <c r="E110" i="11" s="1" a="1"/>
  <c r="E110" i="11" s="1"/>
  <c r="I111" i="11"/>
  <c r="E111" i="11" s="1" a="1"/>
  <c r="E111" i="11" s="1"/>
  <c r="I112" i="11"/>
  <c r="E112" i="11" s="1" a="1"/>
  <c r="E112" i="11" s="1"/>
  <c r="I113" i="11"/>
  <c r="E113" i="11" s="1" a="1"/>
  <c r="E113" i="11" s="1"/>
  <c r="I114" i="11"/>
  <c r="E114" i="11" s="1" a="1"/>
  <c r="E114" i="11" s="1"/>
  <c r="I115" i="11"/>
  <c r="E115" i="11" s="1" a="1"/>
  <c r="E115" i="11" s="1"/>
  <c r="I116" i="11"/>
  <c r="E116" i="11" s="1" a="1"/>
  <c r="E116" i="11" s="1"/>
  <c r="I117" i="11"/>
  <c r="E117" i="11" s="1" a="1"/>
  <c r="E117" i="11" s="1"/>
  <c r="I118" i="11"/>
  <c r="E118" i="11" s="1" a="1"/>
  <c r="E118" i="11" s="1"/>
  <c r="I119" i="11"/>
  <c r="E119" i="11" s="1" a="1"/>
  <c r="E119" i="11" s="1"/>
  <c r="I120" i="11"/>
  <c r="E120" i="11" s="1" a="1"/>
  <c r="E120" i="11" s="1"/>
  <c r="I121" i="11"/>
  <c r="E121" i="11" s="1" a="1"/>
  <c r="E121" i="11" s="1"/>
  <c r="I122" i="11"/>
  <c r="E122" i="11" s="1" a="1"/>
  <c r="E122" i="11" s="1"/>
  <c r="I123" i="11"/>
  <c r="E123" i="11" s="1" a="1"/>
  <c r="E123" i="11" s="1"/>
  <c r="I124" i="11"/>
  <c r="E124" i="11" s="1" a="1"/>
  <c r="E124" i="11" s="1"/>
  <c r="I125" i="11"/>
  <c r="E125" i="11" s="1" a="1"/>
  <c r="E125" i="11" s="1"/>
  <c r="I126" i="11"/>
  <c r="E126" i="11" s="1" a="1"/>
  <c r="E126" i="11" s="1"/>
  <c r="I127" i="11"/>
  <c r="E127" i="11" s="1" a="1"/>
  <c r="E127" i="11" s="1"/>
  <c r="I128" i="11"/>
  <c r="E128" i="11" s="1" a="1"/>
  <c r="E128" i="11" s="1"/>
  <c r="I129" i="11"/>
  <c r="E129" i="11" s="1" a="1"/>
  <c r="E129" i="11" s="1"/>
  <c r="I130" i="11"/>
  <c r="E130" i="11" s="1" a="1"/>
  <c r="E130" i="11" s="1"/>
  <c r="I131" i="11"/>
  <c r="E131" i="11" s="1" a="1"/>
  <c r="E131" i="11" s="1"/>
  <c r="I132" i="11"/>
  <c r="E132" i="11" s="1" a="1"/>
  <c r="E132" i="11" s="1"/>
  <c r="I133" i="11"/>
  <c r="E133" i="11" s="1" a="1"/>
  <c r="E133" i="11" s="1"/>
  <c r="I134" i="11"/>
  <c r="E134" i="11" s="1" a="1"/>
  <c r="E134" i="11" s="1"/>
  <c r="I135" i="11"/>
  <c r="E135" i="11" s="1" a="1"/>
  <c r="E135" i="11" s="1"/>
  <c r="I136" i="11"/>
  <c r="E136" i="11" s="1" a="1"/>
  <c r="E136" i="11" s="1"/>
  <c r="I137" i="11"/>
  <c r="E137" i="11" s="1" a="1"/>
  <c r="E137" i="11" s="1"/>
  <c r="I138" i="11"/>
  <c r="E138" i="11" s="1" a="1"/>
  <c r="E138" i="11" s="1"/>
  <c r="I139" i="11"/>
  <c r="E139" i="11" s="1" a="1"/>
  <c r="E139" i="11" s="1"/>
  <c r="I140" i="11"/>
  <c r="E140" i="11" s="1" a="1"/>
  <c r="E140" i="11" s="1"/>
  <c r="I141" i="11"/>
  <c r="E141" i="11" s="1" a="1"/>
  <c r="E141" i="11" s="1"/>
  <c r="I142" i="11"/>
  <c r="E142" i="11" s="1" a="1"/>
  <c r="E142" i="11" s="1"/>
  <c r="I143" i="11"/>
  <c r="E143" i="11" s="1" a="1"/>
  <c r="E143" i="11" s="1"/>
  <c r="I144" i="11"/>
  <c r="E144" i="11" s="1" a="1"/>
  <c r="E144" i="11" s="1"/>
  <c r="I145" i="11"/>
  <c r="E145" i="11" s="1" a="1"/>
  <c r="E145" i="11" s="1"/>
  <c r="I146" i="11"/>
  <c r="E146" i="11" s="1" a="1"/>
  <c r="E146" i="11" s="1"/>
  <c r="I147" i="11"/>
  <c r="E147" i="11" s="1" a="1"/>
  <c r="E147" i="11" s="1"/>
  <c r="I148" i="11"/>
  <c r="E148" i="11" s="1" a="1"/>
  <c r="E148" i="11" s="1"/>
  <c r="I149" i="11"/>
  <c r="E149" i="11" s="1" a="1"/>
  <c r="E149" i="11" s="1"/>
  <c r="I150" i="11"/>
  <c r="E150" i="11" s="1" a="1"/>
  <c r="E150" i="11" s="1"/>
  <c r="I151" i="11"/>
  <c r="E151" i="11" s="1" a="1"/>
  <c r="E151" i="11" s="1"/>
  <c r="I152" i="11"/>
  <c r="E152" i="11" s="1" a="1"/>
  <c r="E152" i="11" s="1"/>
  <c r="I153" i="11"/>
  <c r="E153" i="11" s="1" a="1"/>
  <c r="E153" i="11" s="1"/>
  <c r="I154" i="11"/>
  <c r="E154" i="11" s="1" a="1"/>
  <c r="E154" i="11" s="1"/>
  <c r="I155" i="11"/>
  <c r="E155" i="11" s="1" a="1"/>
  <c r="E155" i="11" s="1"/>
  <c r="I156" i="11"/>
  <c r="E156" i="11" s="1" a="1"/>
  <c r="E156" i="11" s="1"/>
  <c r="I157" i="11"/>
  <c r="E157" i="11" s="1" a="1"/>
  <c r="E157" i="11" s="1"/>
  <c r="I158" i="11"/>
  <c r="E158" i="11" s="1" a="1"/>
  <c r="E158" i="11" s="1"/>
  <c r="I159" i="11"/>
  <c r="E159" i="11" s="1" a="1"/>
  <c r="E159" i="11" s="1"/>
  <c r="I160" i="11"/>
  <c r="E160" i="11" s="1" a="1"/>
  <c r="E160" i="11" s="1"/>
  <c r="I161" i="11"/>
  <c r="E161" i="11" s="1" a="1"/>
  <c r="E161" i="11" s="1"/>
  <c r="I162" i="11"/>
  <c r="E162" i="11" s="1" a="1"/>
  <c r="E162" i="11" s="1"/>
  <c r="I163" i="11"/>
  <c r="E163" i="11" s="1" a="1"/>
  <c r="E163" i="11" s="1"/>
  <c r="I164" i="11"/>
  <c r="E164" i="11" s="1" a="1"/>
  <c r="E164" i="11" s="1"/>
  <c r="I165" i="11"/>
  <c r="E165" i="11" s="1" a="1"/>
  <c r="E165" i="11" s="1"/>
  <c r="I166" i="11"/>
  <c r="E166" i="11" s="1" a="1"/>
  <c r="E166" i="11" s="1"/>
  <c r="I167" i="11"/>
  <c r="E167" i="11" s="1" a="1"/>
  <c r="E167" i="11" s="1"/>
  <c r="I168" i="11"/>
  <c r="E168" i="11" s="1" a="1"/>
  <c r="E168" i="11" s="1"/>
  <c r="I169" i="11"/>
  <c r="E169" i="11" s="1" a="1"/>
  <c r="E169" i="11" s="1"/>
  <c r="I170" i="11"/>
  <c r="E170" i="11" s="1" a="1"/>
  <c r="E170" i="11" s="1"/>
  <c r="I171" i="11"/>
  <c r="E171" i="11" s="1" a="1"/>
  <c r="E171" i="11" s="1"/>
  <c r="I172" i="11"/>
  <c r="E172" i="11" s="1" a="1"/>
  <c r="E172" i="11" s="1"/>
  <c r="I173" i="11"/>
  <c r="E173" i="11" s="1" a="1"/>
  <c r="E173" i="11" s="1"/>
  <c r="I174" i="11"/>
  <c r="E174" i="11" s="1" a="1"/>
  <c r="E174" i="11" s="1"/>
  <c r="I175" i="11"/>
  <c r="E175" i="11" s="1" a="1"/>
  <c r="E175" i="11" s="1"/>
  <c r="I176" i="11"/>
  <c r="E176" i="11" s="1" a="1"/>
  <c r="E176" i="11" s="1"/>
  <c r="I177" i="11"/>
  <c r="E177" i="11" s="1" a="1"/>
  <c r="E177" i="11" s="1"/>
  <c r="I178" i="11"/>
  <c r="E178" i="11" s="1" a="1"/>
  <c r="E178" i="11" s="1"/>
  <c r="I179" i="11"/>
  <c r="E179" i="11" s="1" a="1"/>
  <c r="E179" i="11" s="1"/>
  <c r="I180" i="11"/>
  <c r="E180" i="11" s="1" a="1"/>
  <c r="E180" i="11" s="1"/>
  <c r="I181" i="11"/>
  <c r="E181" i="11" s="1" a="1"/>
  <c r="E181" i="11" s="1"/>
  <c r="I182" i="11"/>
  <c r="E182" i="11" s="1" a="1"/>
  <c r="E182" i="11" s="1"/>
  <c r="I183" i="11"/>
  <c r="E183" i="11" s="1" a="1"/>
  <c r="E183" i="11" s="1"/>
  <c r="I184" i="11"/>
  <c r="E184" i="11" s="1" a="1"/>
  <c r="E184" i="11" s="1"/>
  <c r="I185" i="11"/>
  <c r="E185" i="11" s="1" a="1"/>
  <c r="E185" i="11" s="1"/>
  <c r="I186" i="11"/>
  <c r="E186" i="11" s="1" a="1"/>
  <c r="E186" i="11" s="1"/>
  <c r="I187" i="11"/>
  <c r="E187" i="11" s="1" a="1"/>
  <c r="E187" i="11" s="1"/>
  <c r="I188" i="11"/>
  <c r="E188" i="11" s="1" a="1"/>
  <c r="E188" i="11" s="1"/>
  <c r="I189" i="11"/>
  <c r="E189" i="11" s="1" a="1"/>
  <c r="E189" i="11" s="1"/>
  <c r="I190" i="11"/>
  <c r="E190" i="11" s="1" a="1"/>
  <c r="E190" i="11" s="1"/>
  <c r="I191" i="11"/>
  <c r="E191" i="11" s="1" a="1"/>
  <c r="E191" i="11" s="1"/>
  <c r="I192" i="11"/>
  <c r="E192" i="11" s="1" a="1"/>
  <c r="E192" i="11" s="1"/>
  <c r="I193" i="11"/>
  <c r="E193" i="11" s="1" a="1"/>
  <c r="E193" i="11" s="1"/>
  <c r="I194" i="11"/>
  <c r="E194" i="11" s="1" a="1"/>
  <c r="E194" i="11" s="1"/>
  <c r="I195" i="11"/>
  <c r="E195" i="11" s="1" a="1"/>
  <c r="E195" i="11" s="1"/>
  <c r="I196" i="11"/>
  <c r="E196" i="11" s="1" a="1"/>
  <c r="E196" i="11" s="1"/>
  <c r="I197" i="11"/>
  <c r="E197" i="11" s="1" a="1"/>
  <c r="E197" i="11" s="1"/>
  <c r="I198" i="11"/>
  <c r="E198" i="11" s="1" a="1"/>
  <c r="E198" i="11" s="1"/>
  <c r="I199" i="11"/>
  <c r="E199" i="11" s="1" a="1"/>
  <c r="E199" i="11" s="1"/>
  <c r="I200" i="11"/>
  <c r="E200" i="11" s="1" a="1"/>
  <c r="E200" i="11" s="1"/>
  <c r="I201" i="11"/>
  <c r="E201" i="11" s="1" a="1"/>
  <c r="E201" i="11" s="1"/>
  <c r="I202" i="11"/>
  <c r="E202" i="11" s="1" a="1"/>
  <c r="E202" i="11" s="1"/>
  <c r="I203" i="11"/>
  <c r="E203" i="11" s="1" a="1"/>
  <c r="E203" i="11" s="1"/>
  <c r="I204" i="11"/>
  <c r="E204" i="11" s="1" a="1"/>
  <c r="E204" i="11" s="1"/>
  <c r="I205" i="11"/>
  <c r="E205" i="11" s="1" a="1"/>
  <c r="E205" i="11" s="1"/>
  <c r="I206" i="11"/>
  <c r="E206" i="11" s="1" a="1"/>
  <c r="E206" i="11" s="1"/>
  <c r="I207" i="11"/>
  <c r="E207" i="11" s="1" a="1"/>
  <c r="E207" i="11" s="1"/>
  <c r="I208" i="11"/>
  <c r="E208" i="11" s="1" a="1"/>
  <c r="E208" i="11" s="1"/>
  <c r="I209" i="11"/>
  <c r="E209" i="11" s="1" a="1"/>
  <c r="E209" i="11" s="1"/>
  <c r="I210" i="11"/>
  <c r="E210" i="11" s="1" a="1"/>
  <c r="E210" i="11" s="1"/>
  <c r="I211" i="11"/>
  <c r="E211" i="11" s="1" a="1"/>
  <c r="E211" i="11" s="1"/>
  <c r="I212" i="11"/>
  <c r="E212" i="11" s="1" a="1"/>
  <c r="E212" i="11" s="1"/>
  <c r="I213" i="11"/>
  <c r="E213" i="11" s="1" a="1"/>
  <c r="E213" i="11" s="1"/>
  <c r="I214" i="11"/>
  <c r="E214" i="11" s="1" a="1"/>
  <c r="E214" i="11" s="1"/>
  <c r="I215" i="11"/>
  <c r="E215" i="11" s="1" a="1"/>
  <c r="E215" i="11" s="1"/>
  <c r="I216" i="11"/>
  <c r="E216" i="11" s="1" a="1"/>
  <c r="E216" i="11" s="1"/>
  <c r="I217" i="11"/>
  <c r="E217" i="11" s="1" a="1"/>
  <c r="E217" i="11" s="1"/>
  <c r="I218" i="11"/>
  <c r="E218" i="11" s="1" a="1"/>
  <c r="E218" i="11" s="1"/>
  <c r="I219" i="11"/>
  <c r="E219" i="11" s="1" a="1"/>
  <c r="E219" i="11" s="1"/>
  <c r="I220" i="11"/>
  <c r="E220" i="11" s="1" a="1"/>
  <c r="E220" i="11" s="1"/>
  <c r="I221" i="11"/>
  <c r="E221" i="11" s="1" a="1"/>
  <c r="E221" i="11" s="1"/>
  <c r="I222" i="11"/>
  <c r="E222" i="11" s="1" a="1"/>
  <c r="E222" i="11" s="1"/>
  <c r="I223" i="11"/>
  <c r="E223" i="11" s="1" a="1"/>
  <c r="E223" i="11" s="1"/>
  <c r="I224" i="11"/>
  <c r="E224" i="11" s="1" a="1"/>
  <c r="E224" i="11" s="1"/>
  <c r="I225" i="11"/>
  <c r="E225" i="11" s="1" a="1"/>
  <c r="E225" i="11" s="1"/>
  <c r="I226" i="11"/>
  <c r="E226" i="11" s="1" a="1"/>
  <c r="E226" i="11" s="1"/>
  <c r="I227" i="11"/>
  <c r="E227" i="11" s="1" a="1"/>
  <c r="E227" i="11" s="1"/>
  <c r="I228" i="11"/>
  <c r="E228" i="11" s="1" a="1"/>
  <c r="E228" i="11" s="1"/>
  <c r="I229" i="11"/>
  <c r="E229" i="11" s="1" a="1"/>
  <c r="E229" i="11" s="1"/>
  <c r="I230" i="11"/>
  <c r="E230" i="11" s="1" a="1"/>
  <c r="E230" i="11" s="1"/>
  <c r="I231" i="11"/>
  <c r="E231" i="11" s="1" a="1"/>
  <c r="E231" i="11" s="1"/>
  <c r="I232" i="11"/>
  <c r="E232" i="11" s="1" a="1"/>
  <c r="E232" i="11" s="1"/>
  <c r="I233" i="11"/>
  <c r="E233" i="11" s="1" a="1"/>
  <c r="E233" i="11" s="1"/>
  <c r="I234" i="11"/>
  <c r="E234" i="11" s="1" a="1"/>
  <c r="E234" i="11" s="1"/>
  <c r="I235" i="11"/>
  <c r="E235" i="11" s="1" a="1"/>
  <c r="E235" i="11" s="1"/>
  <c r="I236" i="11"/>
  <c r="E236" i="11" s="1" a="1"/>
  <c r="E236" i="11" s="1"/>
  <c r="I237" i="11"/>
  <c r="E237" i="11" s="1" a="1"/>
  <c r="E237" i="11" s="1"/>
  <c r="I238" i="11"/>
  <c r="E238" i="11" s="1" a="1"/>
  <c r="E238" i="11" s="1"/>
  <c r="I239" i="11"/>
  <c r="E239" i="11" s="1" a="1"/>
  <c r="E239" i="11" s="1"/>
  <c r="I240" i="11"/>
  <c r="E240" i="11" s="1" a="1"/>
  <c r="E240" i="11" s="1"/>
  <c r="I241" i="11"/>
  <c r="E241" i="11" s="1" a="1"/>
  <c r="E241" i="11" s="1"/>
  <c r="I242" i="11"/>
  <c r="E242" i="11" s="1" a="1"/>
  <c r="E242" i="11" s="1"/>
  <c r="I243" i="11"/>
  <c r="E243" i="11" s="1" a="1"/>
  <c r="E243" i="11" s="1"/>
  <c r="I244" i="11"/>
  <c r="E244" i="11" s="1" a="1"/>
  <c r="E244" i="11" s="1"/>
  <c r="I245" i="11"/>
  <c r="E245" i="11" s="1" a="1"/>
  <c r="E245" i="11" s="1"/>
  <c r="I246" i="11"/>
  <c r="E246" i="11" s="1" a="1"/>
  <c r="E246" i="11" s="1"/>
  <c r="I247" i="11"/>
  <c r="E247" i="11" s="1" a="1"/>
  <c r="E247" i="11" s="1"/>
  <c r="I248" i="11"/>
  <c r="E248" i="11" s="1" a="1"/>
  <c r="E248" i="11" s="1"/>
  <c r="I249" i="11"/>
  <c r="E249" i="11" s="1" a="1"/>
  <c r="E249" i="11" s="1"/>
  <c r="I250" i="11"/>
  <c r="E250" i="11" s="1" a="1"/>
  <c r="E250" i="11" s="1"/>
  <c r="I251" i="11"/>
  <c r="E251" i="11" s="1" a="1"/>
  <c r="E251" i="11" s="1"/>
  <c r="I252" i="11"/>
  <c r="E252" i="11" s="1" a="1"/>
  <c r="E252" i="11" s="1"/>
  <c r="I253" i="11"/>
  <c r="E253" i="11" s="1" a="1"/>
  <c r="E253" i="11" s="1"/>
  <c r="I254" i="11"/>
  <c r="E254" i="11" s="1" a="1"/>
  <c r="E254" i="11" s="1"/>
  <c r="I255" i="11"/>
  <c r="E255" i="11" s="1" a="1"/>
  <c r="E255" i="11" s="1"/>
  <c r="I256" i="11"/>
  <c r="E256" i="11" s="1" a="1"/>
  <c r="E256" i="11" s="1"/>
  <c r="I257" i="11"/>
  <c r="E257" i="11" s="1" a="1"/>
  <c r="E257" i="11" s="1"/>
  <c r="I258" i="11"/>
  <c r="E258" i="11" s="1" a="1"/>
  <c r="E258" i="11" s="1"/>
  <c r="I259" i="11"/>
  <c r="E259" i="11" s="1" a="1"/>
  <c r="E259" i="11" s="1"/>
  <c r="I260" i="11"/>
  <c r="E260" i="11" s="1" a="1"/>
  <c r="E260" i="11" s="1"/>
  <c r="I261" i="11"/>
  <c r="E261" i="11" s="1" a="1"/>
  <c r="E261" i="11" s="1"/>
  <c r="I262" i="11"/>
  <c r="E262" i="11" s="1" a="1"/>
  <c r="E262" i="11" s="1"/>
  <c r="I263" i="11"/>
  <c r="E263" i="11" s="1" a="1"/>
  <c r="E263" i="11" s="1"/>
  <c r="I264" i="11"/>
  <c r="E264" i="11" s="1" a="1"/>
  <c r="E264" i="11" s="1"/>
  <c r="I265" i="11"/>
  <c r="E265" i="11" s="1" a="1"/>
  <c r="E265" i="11" s="1"/>
  <c r="I266" i="11"/>
  <c r="E266" i="11" s="1" a="1"/>
  <c r="E266" i="11" s="1"/>
  <c r="I267" i="11"/>
  <c r="E267" i="11" s="1" a="1"/>
  <c r="E267" i="11" s="1"/>
  <c r="I268" i="11"/>
  <c r="E268" i="11" s="1" a="1"/>
  <c r="E268" i="11" s="1"/>
  <c r="I269" i="11"/>
  <c r="E269" i="11" s="1" a="1"/>
  <c r="E269" i="11" s="1"/>
  <c r="I270" i="11"/>
  <c r="E270" i="11" s="1" a="1"/>
  <c r="E270" i="11" s="1"/>
  <c r="I271" i="11"/>
  <c r="E271" i="11" s="1" a="1"/>
  <c r="E271" i="11" s="1"/>
  <c r="I272" i="11"/>
  <c r="E272" i="11" s="1" a="1"/>
  <c r="E272" i="11" s="1"/>
  <c r="I273" i="11"/>
  <c r="E273" i="11" s="1" a="1"/>
  <c r="E273" i="11" s="1"/>
  <c r="I274" i="11"/>
  <c r="E274" i="11" s="1" a="1"/>
  <c r="E274" i="11" s="1"/>
  <c r="I275" i="11"/>
  <c r="E275" i="11" s="1" a="1"/>
  <c r="E275" i="11" s="1"/>
  <c r="I276" i="11"/>
  <c r="E276" i="11" s="1" a="1"/>
  <c r="E276" i="11" s="1"/>
  <c r="I277" i="11"/>
  <c r="E277" i="11" s="1" a="1"/>
  <c r="E277" i="11" s="1"/>
  <c r="I278" i="11"/>
  <c r="E278" i="11" s="1" a="1"/>
  <c r="E278" i="11" s="1"/>
  <c r="I279" i="11"/>
  <c r="E279" i="11" s="1" a="1"/>
  <c r="E279" i="11" s="1"/>
  <c r="I280" i="11"/>
  <c r="E280" i="11" s="1" a="1"/>
  <c r="E280" i="11" s="1"/>
  <c r="I281" i="11"/>
  <c r="E281" i="11" s="1" a="1"/>
  <c r="E281" i="11" s="1"/>
  <c r="I282" i="11"/>
  <c r="E282" i="11" s="1" a="1"/>
  <c r="E282" i="11" s="1"/>
  <c r="I283" i="11"/>
  <c r="E283" i="11" s="1" a="1"/>
  <c r="E283" i="11" s="1"/>
  <c r="I284" i="11"/>
  <c r="E284" i="11" s="1" a="1"/>
  <c r="E284" i="11" s="1"/>
  <c r="I285" i="11"/>
  <c r="E285" i="11" s="1" a="1"/>
  <c r="E285" i="11" s="1"/>
  <c r="I286" i="11"/>
  <c r="E286" i="11" s="1" a="1"/>
  <c r="E286" i="11" s="1"/>
  <c r="I287" i="11"/>
  <c r="E287" i="11" s="1" a="1"/>
  <c r="E287" i="11" s="1"/>
  <c r="I288" i="11"/>
  <c r="E288" i="11" s="1" a="1"/>
  <c r="E288" i="11" s="1"/>
  <c r="I289" i="11"/>
  <c r="E289" i="11" s="1" a="1"/>
  <c r="E289" i="11" s="1"/>
  <c r="I290" i="11"/>
  <c r="E290" i="11" s="1" a="1"/>
  <c r="E290" i="11" s="1"/>
  <c r="I291" i="11"/>
  <c r="E291" i="11" s="1" a="1"/>
  <c r="E291" i="11" s="1"/>
  <c r="I292" i="11"/>
  <c r="E292" i="11" s="1" a="1"/>
  <c r="E292" i="11" s="1"/>
  <c r="I293" i="11"/>
  <c r="E293" i="11" s="1" a="1"/>
  <c r="E293" i="11" s="1"/>
  <c r="I294" i="11"/>
  <c r="E294" i="11" s="1" a="1"/>
  <c r="E294" i="11" s="1"/>
  <c r="I295" i="11"/>
  <c r="E295" i="11" s="1" a="1"/>
  <c r="E295" i="11" s="1"/>
  <c r="I296" i="11"/>
  <c r="E296" i="11" s="1" a="1"/>
  <c r="E296" i="11" s="1"/>
  <c r="I297" i="11"/>
  <c r="E297" i="11" s="1" a="1"/>
  <c r="E297" i="11" s="1"/>
  <c r="I298" i="11"/>
  <c r="E298" i="11" s="1" a="1"/>
  <c r="E298" i="11" s="1"/>
  <c r="I299" i="11"/>
  <c r="E299" i="11" s="1" a="1"/>
  <c r="E299" i="11" s="1"/>
  <c r="I300" i="11"/>
  <c r="E300" i="11" s="1" a="1"/>
  <c r="E300" i="11" s="1"/>
  <c r="I301" i="11"/>
  <c r="E301" i="11" s="1" a="1"/>
  <c r="E301" i="11" s="1"/>
  <c r="I302" i="11"/>
  <c r="E302" i="11" s="1" a="1"/>
  <c r="E302" i="11" s="1"/>
  <c r="I303" i="11"/>
  <c r="E303" i="11" s="1" a="1"/>
  <c r="E303" i="11" s="1"/>
  <c r="I304" i="11"/>
  <c r="E304" i="11" s="1" a="1"/>
  <c r="E304" i="11" s="1"/>
  <c r="I305" i="11"/>
  <c r="E305" i="11" s="1" a="1"/>
  <c r="E305" i="11" s="1"/>
  <c r="I306" i="11"/>
  <c r="E306" i="11" s="1" a="1"/>
  <c r="E306" i="11" s="1"/>
  <c r="I307" i="11"/>
  <c r="E307" i="11" s="1" a="1"/>
  <c r="E307" i="11" s="1"/>
  <c r="I308" i="11"/>
  <c r="E308" i="11" s="1" a="1"/>
  <c r="E308" i="11" s="1"/>
  <c r="I309" i="11"/>
  <c r="E309" i="11" s="1" a="1"/>
  <c r="E309" i="11" s="1"/>
  <c r="I310" i="11"/>
  <c r="E310" i="11" s="1" a="1"/>
  <c r="E310" i="11" s="1"/>
  <c r="I311" i="11"/>
  <c r="E311" i="11" s="1" a="1"/>
  <c r="E311" i="11" s="1"/>
  <c r="I312" i="11"/>
  <c r="E312" i="11" s="1" a="1"/>
  <c r="E312" i="11" s="1"/>
  <c r="I313" i="11"/>
  <c r="E313" i="11" s="1" a="1"/>
  <c r="E313" i="11" s="1"/>
  <c r="I314" i="11"/>
  <c r="E314" i="11" s="1" a="1"/>
  <c r="E314" i="11" s="1"/>
  <c r="I315" i="11"/>
  <c r="E315" i="11" s="1" a="1"/>
  <c r="E315" i="11" s="1"/>
  <c r="I316" i="11"/>
  <c r="E316" i="11" s="1" a="1"/>
  <c r="E316" i="11" s="1"/>
  <c r="I317" i="11"/>
  <c r="E317" i="11" s="1" a="1"/>
  <c r="E317" i="11" s="1"/>
  <c r="I318" i="11"/>
  <c r="E318" i="11" s="1" a="1"/>
  <c r="E318" i="11" s="1"/>
  <c r="I319" i="11"/>
  <c r="E319" i="11" s="1" a="1"/>
  <c r="E319" i="11" s="1"/>
  <c r="I320" i="11"/>
  <c r="E320" i="11" s="1" a="1"/>
  <c r="E320" i="11" s="1"/>
  <c r="I321" i="11"/>
  <c r="E321" i="11" s="1" a="1"/>
  <c r="E321" i="11" s="1"/>
  <c r="I322" i="11"/>
  <c r="E322" i="11" s="1" a="1"/>
  <c r="E322" i="11" s="1"/>
  <c r="I323" i="11"/>
  <c r="E323" i="11" s="1" a="1"/>
  <c r="E323" i="11" s="1"/>
  <c r="I324" i="11"/>
  <c r="E324" i="11" s="1" a="1"/>
  <c r="E324" i="11" s="1"/>
  <c r="I325" i="11"/>
  <c r="E325" i="11" s="1" a="1"/>
  <c r="E325" i="11" s="1"/>
  <c r="I326" i="11"/>
  <c r="E326" i="11" s="1" a="1"/>
  <c r="E326" i="11" s="1"/>
  <c r="I327" i="11"/>
  <c r="E327" i="11" s="1" a="1"/>
  <c r="E327" i="11" s="1"/>
  <c r="I328" i="11"/>
  <c r="E328" i="11" s="1" a="1"/>
  <c r="E328" i="11" s="1"/>
  <c r="I329" i="11"/>
  <c r="E329" i="11" s="1" a="1"/>
  <c r="E329" i="11" s="1"/>
  <c r="I330" i="11"/>
  <c r="E330" i="11" s="1" a="1"/>
  <c r="E330" i="11" s="1"/>
  <c r="I331" i="11"/>
  <c r="E331" i="11" s="1" a="1"/>
  <c r="E331" i="11" s="1"/>
  <c r="I332" i="11"/>
  <c r="E332" i="11" s="1" a="1"/>
  <c r="E332" i="11" s="1"/>
  <c r="I333" i="11"/>
  <c r="E333" i="11" s="1" a="1"/>
  <c r="E333" i="11" s="1"/>
  <c r="I334" i="11"/>
  <c r="E334" i="11" s="1" a="1"/>
  <c r="E334" i="11" s="1"/>
  <c r="I335" i="11"/>
  <c r="E335" i="11" s="1" a="1"/>
  <c r="E335" i="11" s="1"/>
  <c r="I336" i="11"/>
  <c r="E336" i="11" s="1" a="1"/>
  <c r="E336" i="11" s="1"/>
  <c r="I337" i="11"/>
  <c r="E337" i="11" s="1" a="1"/>
  <c r="E337" i="11" s="1"/>
  <c r="I338" i="11"/>
  <c r="E338" i="11" s="1" a="1"/>
  <c r="E338" i="11" s="1"/>
  <c r="I339" i="11"/>
  <c r="E339" i="11" s="1" a="1"/>
  <c r="E339" i="11" s="1"/>
  <c r="I340" i="11"/>
  <c r="E340" i="11" s="1" a="1"/>
  <c r="E340" i="11" s="1"/>
  <c r="I341" i="11"/>
  <c r="E341" i="11" s="1" a="1"/>
  <c r="E341" i="11" s="1"/>
  <c r="I342" i="11"/>
  <c r="E342" i="11" s="1" a="1"/>
  <c r="E342" i="11" s="1"/>
  <c r="I343" i="11"/>
  <c r="E343" i="11" s="1" a="1"/>
  <c r="E343" i="11" s="1"/>
  <c r="I344" i="11"/>
  <c r="E344" i="11" s="1" a="1"/>
  <c r="E344" i="11" s="1"/>
  <c r="I345" i="11"/>
  <c r="E345" i="11" s="1" a="1"/>
  <c r="E345" i="11" s="1"/>
  <c r="I346" i="11"/>
  <c r="E346" i="11" s="1" a="1"/>
  <c r="E346" i="11" s="1"/>
  <c r="I347" i="11"/>
  <c r="E347" i="11" s="1" a="1"/>
  <c r="E347" i="11" s="1"/>
  <c r="I348" i="11"/>
  <c r="E348" i="11" s="1" a="1"/>
  <c r="E348" i="11" s="1"/>
  <c r="I349" i="11"/>
  <c r="E349" i="11" s="1" a="1"/>
  <c r="E349" i="11" s="1"/>
  <c r="I350" i="11"/>
  <c r="E350" i="11" s="1" a="1"/>
  <c r="E350" i="11" s="1"/>
  <c r="I351" i="11"/>
  <c r="E351" i="11" s="1" a="1"/>
  <c r="E351" i="11" s="1"/>
  <c r="I352" i="11"/>
  <c r="E352" i="11" s="1" a="1"/>
  <c r="E352" i="11" s="1"/>
  <c r="I353" i="11"/>
  <c r="E353" i="11" s="1" a="1"/>
  <c r="E353" i="11" s="1"/>
  <c r="I354" i="11"/>
  <c r="E354" i="11" s="1" a="1"/>
  <c r="E354" i="11" s="1"/>
  <c r="I355" i="11"/>
  <c r="E355" i="11" s="1" a="1"/>
  <c r="E355" i="11" s="1"/>
  <c r="I356" i="11"/>
  <c r="E356" i="11" s="1" a="1"/>
  <c r="E356" i="11" s="1"/>
  <c r="I357" i="11"/>
  <c r="E357" i="11" s="1" a="1"/>
  <c r="E357" i="11" s="1"/>
  <c r="I358" i="11"/>
  <c r="E358" i="11" s="1" a="1"/>
  <c r="E358" i="11" s="1"/>
  <c r="I359" i="11"/>
  <c r="E359" i="11" s="1" a="1"/>
  <c r="E359" i="11" s="1"/>
  <c r="I360" i="11"/>
  <c r="E360" i="11" s="1" a="1"/>
  <c r="E360" i="11" s="1"/>
  <c r="I361" i="11"/>
  <c r="E361" i="11" s="1" a="1"/>
  <c r="E361" i="11" s="1"/>
  <c r="I362" i="11"/>
  <c r="E362" i="11" s="1" a="1"/>
  <c r="E362" i="11" s="1"/>
  <c r="I363" i="11"/>
  <c r="E363" i="11" s="1" a="1"/>
  <c r="E363" i="11" s="1"/>
  <c r="I364" i="11"/>
  <c r="E364" i="11" s="1" a="1"/>
  <c r="E364" i="11" s="1"/>
  <c r="I365" i="11"/>
  <c r="E365" i="11" s="1" a="1"/>
  <c r="E365" i="11" s="1"/>
  <c r="I366" i="11"/>
  <c r="E366" i="11" s="1" a="1"/>
  <c r="E366" i="11" s="1"/>
  <c r="I367" i="11"/>
  <c r="E367" i="11" s="1" a="1"/>
  <c r="E367" i="11" s="1"/>
  <c r="I368" i="11"/>
  <c r="E368" i="11" s="1" a="1"/>
  <c r="E368" i="11" s="1"/>
  <c r="I369" i="11"/>
  <c r="E369" i="11" s="1" a="1"/>
  <c r="E369" i="11" s="1"/>
  <c r="I370" i="11"/>
  <c r="E370" i="11" s="1" a="1"/>
  <c r="E370" i="11" s="1"/>
  <c r="I371" i="11"/>
  <c r="E371" i="11" s="1" a="1"/>
  <c r="E371" i="11" s="1"/>
  <c r="I372" i="11"/>
  <c r="E372" i="11" s="1" a="1"/>
  <c r="E372" i="11" s="1"/>
  <c r="I373" i="11"/>
  <c r="E373" i="11" s="1" a="1"/>
  <c r="E373" i="11" s="1"/>
  <c r="I374" i="11"/>
  <c r="E374" i="11" s="1" a="1"/>
  <c r="E374" i="11" s="1"/>
  <c r="I375" i="11"/>
  <c r="E375" i="11" s="1" a="1"/>
  <c r="E375" i="11" s="1"/>
  <c r="I376" i="11"/>
  <c r="E376" i="11" s="1" a="1"/>
  <c r="E376" i="11" s="1"/>
  <c r="I377" i="11"/>
  <c r="E377" i="11" s="1" a="1"/>
  <c r="E377" i="11" s="1"/>
  <c r="I378" i="11"/>
  <c r="E378" i="11" s="1" a="1"/>
  <c r="E378" i="11" s="1"/>
  <c r="I379" i="11"/>
  <c r="E379" i="11" s="1" a="1"/>
  <c r="E379" i="11" s="1"/>
  <c r="I380" i="11"/>
  <c r="E380" i="11" s="1" a="1"/>
  <c r="E380" i="11" s="1"/>
  <c r="I381" i="11"/>
  <c r="E381" i="11" s="1" a="1"/>
  <c r="E381" i="11" s="1"/>
  <c r="I382" i="11"/>
  <c r="E382" i="11" s="1" a="1"/>
  <c r="E382" i="11" s="1"/>
  <c r="I383" i="11"/>
  <c r="E383" i="11" s="1" a="1"/>
  <c r="E383" i="11" s="1"/>
  <c r="I384" i="11"/>
  <c r="E384" i="11" s="1" a="1"/>
  <c r="E384" i="11" s="1"/>
  <c r="I385" i="11"/>
  <c r="E385" i="11" s="1" a="1"/>
  <c r="E385" i="11" s="1"/>
  <c r="I386" i="11"/>
  <c r="E386" i="11" s="1" a="1"/>
  <c r="E386" i="11" s="1"/>
  <c r="I387" i="11"/>
  <c r="E387" i="11" s="1" a="1"/>
  <c r="E387" i="11" s="1"/>
  <c r="I388" i="11"/>
  <c r="E388" i="11" s="1" a="1"/>
  <c r="E388" i="11" s="1"/>
  <c r="I389" i="11"/>
  <c r="E389" i="11" s="1" a="1"/>
  <c r="E389" i="11" s="1"/>
  <c r="I390" i="11"/>
  <c r="E390" i="11" s="1" a="1"/>
  <c r="E390" i="11" s="1"/>
  <c r="I391" i="11"/>
  <c r="E391" i="11" s="1" a="1"/>
  <c r="E391" i="11" s="1"/>
  <c r="I392" i="11"/>
  <c r="E392" i="11" s="1" a="1"/>
  <c r="E392" i="11" s="1"/>
  <c r="I393" i="11"/>
  <c r="E393" i="11" s="1" a="1"/>
  <c r="E393" i="11" s="1"/>
  <c r="I394" i="11"/>
  <c r="E394" i="11" s="1" a="1"/>
  <c r="E394" i="11" s="1"/>
  <c r="I395" i="11"/>
  <c r="E395" i="11" s="1" a="1"/>
  <c r="E395" i="11" s="1"/>
  <c r="I396" i="11"/>
  <c r="E396" i="11" s="1" a="1"/>
  <c r="E396" i="11" s="1"/>
  <c r="I397" i="11"/>
  <c r="E397" i="11" s="1" a="1"/>
  <c r="E397" i="11" s="1"/>
  <c r="I398" i="11"/>
  <c r="E398" i="11" s="1" a="1"/>
  <c r="E398" i="11" s="1"/>
  <c r="I399" i="11"/>
  <c r="E399" i="11" s="1" a="1"/>
  <c r="E399" i="11" s="1"/>
  <c r="I400" i="11"/>
  <c r="E400" i="11" s="1" a="1"/>
  <c r="E400" i="11" s="1"/>
  <c r="I401" i="11"/>
  <c r="E401" i="11" s="1" a="1"/>
  <c r="E401" i="11" s="1"/>
  <c r="I402" i="11"/>
  <c r="E402" i="11" s="1" a="1"/>
  <c r="E402" i="11" s="1"/>
  <c r="I403" i="11"/>
  <c r="E403" i="11" s="1" a="1"/>
  <c r="E403" i="11" s="1"/>
  <c r="I404" i="11"/>
  <c r="E404" i="11" s="1" a="1"/>
  <c r="E404" i="11" s="1"/>
  <c r="I405" i="11"/>
  <c r="E405" i="11" s="1" a="1"/>
  <c r="E405" i="11" s="1"/>
  <c r="I406" i="11"/>
  <c r="E406" i="11" s="1" a="1"/>
  <c r="E406" i="11" s="1"/>
  <c r="I407" i="11"/>
  <c r="E407" i="11" s="1" a="1"/>
  <c r="E407" i="11" s="1"/>
  <c r="I408" i="11"/>
  <c r="E408" i="11" s="1" a="1"/>
  <c r="E408" i="11" s="1"/>
  <c r="I409" i="11"/>
  <c r="E409" i="11" s="1" a="1"/>
  <c r="E409" i="11" s="1"/>
  <c r="I410" i="11"/>
  <c r="E410" i="11" s="1" a="1"/>
  <c r="E410" i="11" s="1"/>
  <c r="I411" i="11"/>
  <c r="E411" i="11" s="1" a="1"/>
  <c r="E411" i="11" s="1"/>
  <c r="I412" i="11"/>
  <c r="E412" i="11" s="1" a="1"/>
  <c r="E412" i="11" s="1"/>
  <c r="I413" i="11"/>
  <c r="E413" i="11" s="1" a="1"/>
  <c r="E413" i="11" s="1"/>
  <c r="I414" i="11"/>
  <c r="E414" i="11" s="1" a="1"/>
  <c r="E414" i="11" s="1"/>
  <c r="I415" i="11"/>
  <c r="E415" i="11" s="1" a="1"/>
  <c r="E415" i="11" s="1"/>
  <c r="I416" i="11"/>
  <c r="E416" i="11" s="1" a="1"/>
  <c r="E416" i="11" s="1"/>
  <c r="I417" i="11"/>
  <c r="E417" i="11" s="1" a="1"/>
  <c r="E417" i="11" s="1"/>
  <c r="I418" i="11"/>
  <c r="E418" i="11" s="1" a="1"/>
  <c r="E418" i="11" s="1"/>
  <c r="I419" i="11"/>
  <c r="E419" i="11" s="1" a="1"/>
  <c r="E419" i="11" s="1"/>
  <c r="I420" i="11"/>
  <c r="E420" i="11" s="1" a="1"/>
  <c r="E420" i="11" s="1"/>
  <c r="I421" i="11"/>
  <c r="E421" i="11" s="1" a="1"/>
  <c r="E421" i="11" s="1"/>
  <c r="I422" i="11"/>
  <c r="E422" i="11" s="1" a="1"/>
  <c r="E422" i="11" s="1"/>
  <c r="I423" i="11"/>
  <c r="E423" i="11" s="1" a="1"/>
  <c r="E423" i="11" s="1"/>
  <c r="I424" i="11"/>
  <c r="E424" i="11" s="1" a="1"/>
  <c r="E424" i="11" s="1"/>
  <c r="I425" i="11"/>
  <c r="E425" i="11" s="1" a="1"/>
  <c r="E425" i="11" s="1"/>
  <c r="I426" i="11"/>
  <c r="E426" i="11" s="1" a="1"/>
  <c r="E426" i="11" s="1"/>
  <c r="I427" i="11"/>
  <c r="E427" i="11" s="1" a="1"/>
  <c r="E427" i="11" s="1"/>
  <c r="I428" i="11"/>
  <c r="E428" i="11" s="1" a="1"/>
  <c r="E428" i="11" s="1"/>
  <c r="I429" i="11"/>
  <c r="E429" i="11" s="1" a="1"/>
  <c r="E429" i="11" s="1"/>
  <c r="I430" i="11"/>
  <c r="E430" i="11" s="1" a="1"/>
  <c r="E430" i="11" s="1"/>
  <c r="I431" i="11"/>
  <c r="E431" i="11" s="1" a="1"/>
  <c r="E431" i="11" s="1"/>
  <c r="I432" i="11"/>
  <c r="E432" i="11" s="1" a="1"/>
  <c r="E432" i="11" s="1"/>
  <c r="I433" i="11"/>
  <c r="E433" i="11" s="1" a="1"/>
  <c r="E433" i="11" s="1"/>
  <c r="I434" i="11"/>
  <c r="E434" i="11" s="1" a="1"/>
  <c r="E434" i="11" s="1"/>
  <c r="I435" i="11"/>
  <c r="E435" i="11" s="1" a="1"/>
  <c r="E435" i="11" s="1"/>
  <c r="I436" i="11"/>
  <c r="E436" i="11" s="1" a="1"/>
  <c r="E436" i="11" s="1"/>
  <c r="I437" i="11"/>
  <c r="E437" i="11" s="1" a="1"/>
  <c r="E437" i="11" s="1"/>
  <c r="I438" i="11"/>
  <c r="E438" i="11" s="1" a="1"/>
  <c r="E438" i="11" s="1"/>
  <c r="I439" i="11"/>
  <c r="E439" i="11" s="1" a="1"/>
  <c r="E439" i="11" s="1"/>
  <c r="I440" i="11"/>
  <c r="E440" i="11" s="1" a="1"/>
  <c r="E440" i="11" s="1"/>
  <c r="I441" i="11"/>
  <c r="E441" i="11" s="1" a="1"/>
  <c r="E441" i="11" s="1"/>
  <c r="I442" i="11"/>
  <c r="E442" i="11" s="1" a="1"/>
  <c r="E442" i="11" s="1"/>
  <c r="I443" i="11"/>
  <c r="E443" i="11" s="1" a="1"/>
  <c r="E443" i="11" s="1"/>
  <c r="I444" i="11"/>
  <c r="E444" i="11" s="1" a="1"/>
  <c r="E444" i="11" s="1"/>
  <c r="I445" i="11"/>
  <c r="E445" i="11" s="1" a="1"/>
  <c r="E445" i="11" s="1"/>
  <c r="I446" i="11"/>
  <c r="E446" i="11" s="1" a="1"/>
  <c r="E446" i="11" s="1"/>
  <c r="I447" i="11"/>
  <c r="E447" i="11" s="1" a="1"/>
  <c r="E447" i="11" s="1"/>
  <c r="I448" i="11"/>
  <c r="E448" i="11" s="1" a="1"/>
  <c r="E448" i="11" s="1"/>
  <c r="I449" i="11"/>
  <c r="E449" i="11" s="1" a="1"/>
  <c r="E449" i="11" s="1"/>
  <c r="I450" i="11"/>
  <c r="E450" i="11" s="1" a="1"/>
  <c r="E450" i="11" s="1"/>
  <c r="I451" i="11"/>
  <c r="E451" i="11" s="1" a="1"/>
  <c r="E451" i="11" s="1"/>
  <c r="I452" i="11"/>
  <c r="E452" i="11" s="1" a="1"/>
  <c r="E452" i="11" s="1"/>
  <c r="I453" i="11"/>
  <c r="E453" i="11" s="1" a="1"/>
  <c r="E453" i="11" s="1"/>
  <c r="I454" i="11"/>
  <c r="E454" i="11" s="1" a="1"/>
  <c r="E454" i="11" s="1"/>
  <c r="I455" i="11"/>
  <c r="E455" i="11" s="1" a="1"/>
  <c r="E455" i="11" s="1"/>
  <c r="I456" i="11"/>
  <c r="E456" i="11" s="1" a="1"/>
  <c r="E456" i="11" s="1"/>
  <c r="I457" i="11"/>
  <c r="E457" i="11" s="1" a="1"/>
  <c r="E457" i="11" s="1"/>
  <c r="I458" i="11"/>
  <c r="E458" i="11" s="1" a="1"/>
  <c r="E458" i="11" s="1"/>
  <c r="I459" i="11"/>
  <c r="E459" i="11" s="1" a="1"/>
  <c r="E459" i="11" s="1"/>
  <c r="I460" i="11"/>
  <c r="E460" i="11" s="1" a="1"/>
  <c r="E460" i="11" s="1"/>
  <c r="I461" i="11"/>
  <c r="E461" i="11" s="1" a="1"/>
  <c r="E461" i="11" s="1"/>
  <c r="I462" i="11"/>
  <c r="E462" i="11" s="1" a="1"/>
  <c r="E462" i="11" s="1"/>
  <c r="I463" i="11"/>
  <c r="E463" i="11" s="1" a="1"/>
  <c r="E463" i="11" s="1"/>
  <c r="I464" i="11"/>
  <c r="E464" i="11" s="1" a="1"/>
  <c r="E464" i="11" s="1"/>
  <c r="I465" i="11"/>
  <c r="E465" i="11" s="1" a="1"/>
  <c r="E465" i="11" s="1"/>
  <c r="I466" i="11"/>
  <c r="E466" i="11" s="1" a="1"/>
  <c r="E466" i="11" s="1"/>
  <c r="I467" i="11"/>
  <c r="E467" i="11" s="1" a="1"/>
  <c r="E467" i="11" s="1"/>
  <c r="I468" i="11"/>
  <c r="E468" i="11" s="1" a="1"/>
  <c r="E468" i="11" s="1"/>
  <c r="I469" i="11"/>
  <c r="E469" i="11" s="1" a="1"/>
  <c r="E469" i="11" s="1"/>
  <c r="I470" i="11"/>
  <c r="E470" i="11" s="1" a="1"/>
  <c r="E470" i="11" s="1"/>
  <c r="I471" i="11"/>
  <c r="E471" i="11" s="1" a="1"/>
  <c r="E471" i="11" s="1"/>
  <c r="I472" i="11"/>
  <c r="E472" i="11" s="1" a="1"/>
  <c r="E472" i="11" s="1"/>
  <c r="I473" i="11"/>
  <c r="E473" i="11" s="1" a="1"/>
  <c r="E473" i="11" s="1"/>
  <c r="I474" i="11"/>
  <c r="E474" i="11" s="1" a="1"/>
  <c r="E474" i="11" s="1"/>
  <c r="I475" i="11"/>
  <c r="E475" i="11" s="1" a="1"/>
  <c r="E475" i="11" s="1"/>
  <c r="I476" i="11"/>
  <c r="E476" i="11" s="1" a="1"/>
  <c r="E476" i="11" s="1"/>
  <c r="I477" i="11"/>
  <c r="E477" i="11" s="1" a="1"/>
  <c r="E477" i="11" s="1"/>
  <c r="I478" i="11"/>
  <c r="E478" i="11" s="1" a="1"/>
  <c r="E478" i="11" s="1"/>
  <c r="I479" i="11"/>
  <c r="E479" i="11" s="1" a="1"/>
  <c r="E479" i="11" s="1"/>
  <c r="I480" i="11"/>
  <c r="E480" i="11" s="1" a="1"/>
  <c r="E480" i="11" s="1"/>
  <c r="I481" i="11"/>
  <c r="E481" i="11" s="1" a="1"/>
  <c r="E481" i="11" s="1"/>
  <c r="I482" i="11"/>
  <c r="E482" i="11" s="1" a="1"/>
  <c r="E482" i="11" s="1"/>
  <c r="I483" i="11"/>
  <c r="E483" i="11" s="1" a="1"/>
  <c r="E483" i="11" s="1"/>
  <c r="I484" i="11"/>
  <c r="E484" i="11" s="1" a="1"/>
  <c r="E484" i="11" s="1"/>
  <c r="I485" i="11"/>
  <c r="E485" i="11" s="1" a="1"/>
  <c r="E485" i="11" s="1"/>
  <c r="I486" i="11"/>
  <c r="E486" i="11" s="1" a="1"/>
  <c r="E486" i="11" s="1"/>
  <c r="I487" i="11"/>
  <c r="E487" i="11" s="1" a="1"/>
  <c r="E487" i="11" s="1"/>
  <c r="I488" i="11"/>
  <c r="E488" i="11" s="1" a="1"/>
  <c r="E488" i="11" s="1"/>
  <c r="I489" i="11"/>
  <c r="E489" i="11" s="1" a="1"/>
  <c r="E489" i="11" s="1"/>
  <c r="I490" i="11"/>
  <c r="E490" i="11" s="1" a="1"/>
  <c r="E490" i="11" s="1"/>
  <c r="I491" i="11"/>
  <c r="E491" i="11" s="1" a="1"/>
  <c r="E491" i="11" s="1"/>
  <c r="I492" i="11"/>
  <c r="E492" i="11" s="1" a="1"/>
  <c r="E492" i="11" s="1"/>
  <c r="I493" i="11"/>
  <c r="E493" i="11" s="1" a="1"/>
  <c r="E493" i="11" s="1"/>
  <c r="I494" i="11"/>
  <c r="E494" i="11" s="1" a="1"/>
  <c r="E494" i="11" s="1"/>
  <c r="I495" i="11"/>
  <c r="E495" i="11" s="1" a="1"/>
  <c r="E495" i="11" s="1"/>
  <c r="I496" i="11"/>
  <c r="E496" i="11" s="1" a="1"/>
  <c r="E496" i="11" s="1"/>
  <c r="I497" i="11"/>
  <c r="E497" i="11" s="1" a="1"/>
  <c r="E497" i="11" s="1"/>
  <c r="I498" i="11"/>
  <c r="E498" i="11" s="1" a="1"/>
  <c r="E498" i="11" s="1"/>
  <c r="I499" i="11"/>
  <c r="E499" i="11" s="1" a="1"/>
  <c r="E499" i="11" s="1"/>
  <c r="I500" i="11"/>
  <c r="E500" i="11" s="1" a="1"/>
  <c r="E500" i="11" s="1"/>
  <c r="I501" i="11"/>
  <c r="E501" i="11" s="1" a="1"/>
  <c r="E501" i="11" s="1"/>
  <c r="I502" i="11"/>
  <c r="E502" i="11" s="1" a="1"/>
  <c r="E502" i="11" s="1"/>
  <c r="I503" i="11"/>
  <c r="E503" i="11" s="1" a="1"/>
  <c r="E503" i="11" s="1"/>
  <c r="I504" i="11"/>
  <c r="E504" i="11" s="1" a="1"/>
  <c r="E504" i="11" s="1"/>
  <c r="I505" i="11"/>
  <c r="E505" i="11" s="1" a="1"/>
  <c r="E505" i="11" s="1"/>
  <c r="I506" i="11"/>
  <c r="E506" i="11" s="1" a="1"/>
  <c r="E506" i="11" s="1"/>
  <c r="I507" i="11"/>
  <c r="E507" i="11" s="1" a="1"/>
  <c r="E507" i="11" s="1"/>
  <c r="I508" i="11"/>
  <c r="E508" i="11" s="1" a="1"/>
  <c r="E508" i="11" s="1"/>
  <c r="I509" i="11"/>
  <c r="E509" i="11" s="1" a="1"/>
  <c r="E509" i="11" s="1"/>
  <c r="I510" i="11"/>
  <c r="E510" i="11" s="1" a="1"/>
  <c r="E510" i="11" s="1"/>
  <c r="I511" i="11"/>
  <c r="E511" i="11" s="1" a="1"/>
  <c r="E511" i="11" s="1"/>
  <c r="I512" i="11"/>
  <c r="E512" i="11" s="1" a="1"/>
  <c r="E512" i="11" s="1"/>
  <c r="I513" i="11"/>
  <c r="E513" i="11" s="1" a="1"/>
  <c r="E513" i="11" s="1"/>
  <c r="I514" i="11"/>
  <c r="E514" i="11" s="1" a="1"/>
  <c r="E514" i="11" s="1"/>
  <c r="I515" i="11"/>
  <c r="E515" i="11" s="1" a="1"/>
  <c r="E515" i="11" s="1"/>
  <c r="I516" i="11"/>
  <c r="E516" i="11" s="1" a="1"/>
  <c r="E516" i="11" s="1"/>
  <c r="I517" i="11"/>
  <c r="E517" i="11" s="1" a="1"/>
  <c r="E517" i="11" s="1"/>
  <c r="I518" i="11"/>
  <c r="E518" i="11" s="1" a="1"/>
  <c r="E518" i="11" s="1"/>
  <c r="I519" i="11"/>
  <c r="E519" i="11" s="1" a="1"/>
  <c r="E519" i="11" s="1"/>
  <c r="I520" i="11"/>
  <c r="E520" i="11" s="1" a="1"/>
  <c r="E520" i="11" s="1"/>
  <c r="I521" i="11"/>
  <c r="E521" i="11" s="1" a="1"/>
  <c r="E521" i="11" s="1"/>
  <c r="I522" i="11"/>
  <c r="E522" i="11" s="1" a="1"/>
  <c r="E522" i="11" s="1"/>
  <c r="I523" i="11"/>
  <c r="E523" i="11" s="1" a="1"/>
  <c r="E523" i="11" s="1"/>
  <c r="I524" i="11"/>
  <c r="E524" i="11" s="1" a="1"/>
  <c r="E524" i="11" s="1"/>
  <c r="I525" i="11"/>
  <c r="E525" i="11" s="1" a="1"/>
  <c r="E525" i="11" s="1"/>
  <c r="I526" i="11"/>
  <c r="E526" i="11" s="1" a="1"/>
  <c r="E526" i="11" s="1"/>
  <c r="I527" i="11"/>
  <c r="E527" i="11" s="1" a="1"/>
  <c r="E527" i="11" s="1"/>
  <c r="I528" i="11"/>
  <c r="E528" i="11" s="1" a="1"/>
  <c r="E528" i="11" s="1"/>
  <c r="I529" i="11"/>
  <c r="E529" i="11" s="1" a="1"/>
  <c r="E529" i="11" s="1"/>
  <c r="I530" i="11"/>
  <c r="E530" i="11" s="1" a="1"/>
  <c r="E530" i="11" s="1"/>
  <c r="I531" i="11"/>
  <c r="E531" i="11" s="1" a="1"/>
  <c r="E531" i="11" s="1"/>
  <c r="I532" i="11"/>
  <c r="E532" i="11" s="1" a="1"/>
  <c r="E532" i="11" s="1"/>
  <c r="I533" i="11"/>
  <c r="E533" i="11" s="1" a="1"/>
  <c r="E533" i="11" s="1"/>
  <c r="I534" i="11"/>
  <c r="E534" i="11" s="1" a="1"/>
  <c r="E534" i="11" s="1"/>
  <c r="I535" i="11"/>
  <c r="E535" i="11" s="1" a="1"/>
  <c r="E535" i="11" s="1"/>
  <c r="I536" i="11"/>
  <c r="E536" i="11" s="1" a="1"/>
  <c r="E536" i="11" s="1"/>
  <c r="I537" i="11"/>
  <c r="E537" i="11" s="1" a="1"/>
  <c r="E537" i="11" s="1"/>
  <c r="I538" i="11"/>
  <c r="E538" i="11" s="1" a="1"/>
  <c r="E538" i="11" s="1"/>
  <c r="I539" i="11"/>
  <c r="E539" i="11" s="1" a="1"/>
  <c r="E539" i="11" s="1"/>
  <c r="I540" i="11"/>
  <c r="E540" i="11" s="1" a="1"/>
  <c r="E540" i="11" s="1"/>
  <c r="I541" i="11"/>
  <c r="E541" i="11" s="1" a="1"/>
  <c r="E541" i="11" s="1"/>
  <c r="I542" i="11"/>
  <c r="E542" i="11" s="1" a="1"/>
  <c r="E542" i="11" s="1"/>
  <c r="I543" i="11"/>
  <c r="E543" i="11" s="1" a="1"/>
  <c r="E543" i="11" s="1"/>
  <c r="I544" i="11"/>
  <c r="E544" i="11" s="1" a="1"/>
  <c r="E544" i="11" s="1"/>
  <c r="I545" i="11"/>
  <c r="E545" i="11" s="1" a="1"/>
  <c r="E545" i="11" s="1"/>
  <c r="I546" i="11"/>
  <c r="E546" i="11" s="1" a="1"/>
  <c r="E546" i="11" s="1"/>
  <c r="I547" i="11"/>
  <c r="E547" i="11" s="1" a="1"/>
  <c r="E547" i="11" s="1"/>
  <c r="I548" i="11"/>
  <c r="E548" i="11" s="1" a="1"/>
  <c r="E548" i="11" s="1"/>
  <c r="I549" i="11"/>
  <c r="E549" i="11" s="1" a="1"/>
  <c r="E549" i="11" s="1"/>
  <c r="I550" i="11"/>
  <c r="E550" i="11" s="1" a="1"/>
  <c r="E550" i="11" s="1"/>
  <c r="I551" i="11"/>
  <c r="E551" i="11" s="1" a="1"/>
  <c r="E551" i="11" s="1"/>
  <c r="I552" i="11"/>
  <c r="E552" i="11" s="1" a="1"/>
  <c r="E552" i="11" s="1"/>
  <c r="I553" i="11"/>
  <c r="E553" i="11" s="1" a="1"/>
  <c r="E553" i="11" s="1"/>
  <c r="I554" i="11"/>
  <c r="E554" i="11" s="1" a="1"/>
  <c r="E554" i="11" s="1"/>
  <c r="I555" i="11"/>
  <c r="E555" i="11" s="1" a="1"/>
  <c r="E555" i="11" s="1"/>
  <c r="I556" i="11"/>
  <c r="E556" i="11" s="1" a="1"/>
  <c r="E556" i="11" s="1"/>
  <c r="I557" i="11"/>
  <c r="E557" i="11" s="1" a="1"/>
  <c r="E557" i="11" s="1"/>
  <c r="I558" i="11"/>
  <c r="E558" i="11" s="1" a="1"/>
  <c r="E558" i="11" s="1"/>
  <c r="I559" i="11"/>
  <c r="E559" i="11" s="1" a="1"/>
  <c r="E559" i="11" s="1"/>
  <c r="I560" i="11"/>
  <c r="E560" i="11" s="1" a="1"/>
  <c r="E560" i="11" s="1"/>
  <c r="I561" i="11"/>
  <c r="E561" i="11" s="1" a="1"/>
  <c r="E561" i="11" s="1"/>
  <c r="I562" i="11"/>
  <c r="E562" i="11" s="1" a="1"/>
  <c r="E562" i="11" s="1"/>
  <c r="I563" i="11"/>
  <c r="E563" i="11" s="1" a="1"/>
  <c r="E563" i="11" s="1"/>
  <c r="I564" i="11"/>
  <c r="E564" i="11" s="1" a="1"/>
  <c r="E564" i="11" s="1"/>
  <c r="I565" i="11"/>
  <c r="E565" i="11" s="1" a="1"/>
  <c r="E565" i="11" s="1"/>
  <c r="I566" i="11"/>
  <c r="E566" i="11" s="1" a="1"/>
  <c r="E566" i="11" s="1"/>
  <c r="I567" i="11"/>
  <c r="E567" i="11" s="1" a="1"/>
  <c r="E567" i="11" s="1"/>
  <c r="I568" i="11"/>
  <c r="E568" i="11" s="1" a="1"/>
  <c r="E568" i="11" s="1"/>
  <c r="I569" i="11"/>
  <c r="E569" i="11" s="1" a="1"/>
  <c r="E569" i="11" s="1"/>
  <c r="I570" i="11"/>
  <c r="E570" i="11" s="1" a="1"/>
  <c r="E570" i="11" s="1"/>
  <c r="I571" i="11"/>
  <c r="E571" i="11" s="1" a="1"/>
  <c r="E571" i="11" s="1"/>
  <c r="I572" i="11"/>
  <c r="E572" i="11" s="1" a="1"/>
  <c r="E572" i="11" s="1"/>
  <c r="I573" i="11"/>
  <c r="E573" i="11" s="1" a="1"/>
  <c r="E573" i="11" s="1"/>
  <c r="I574" i="11"/>
  <c r="E574" i="11" s="1" a="1"/>
  <c r="E574" i="11" s="1"/>
  <c r="I575" i="11"/>
  <c r="E575" i="11" s="1" a="1"/>
  <c r="E575" i="11" s="1"/>
  <c r="I576" i="11"/>
  <c r="E576" i="11" s="1" a="1"/>
  <c r="E576" i="11" s="1"/>
  <c r="I577" i="11"/>
  <c r="E577" i="11" s="1" a="1"/>
  <c r="E577" i="11" s="1"/>
  <c r="I578" i="11"/>
  <c r="E578" i="11" s="1" a="1"/>
  <c r="E578" i="11" s="1"/>
  <c r="I579" i="11"/>
  <c r="E579" i="11" s="1" a="1"/>
  <c r="E579" i="11" s="1"/>
  <c r="I580" i="11"/>
  <c r="E580" i="11" s="1" a="1"/>
  <c r="E580" i="11" s="1"/>
  <c r="I581" i="11"/>
  <c r="E581" i="11" s="1" a="1"/>
  <c r="E581" i="11" s="1"/>
  <c r="I582" i="11"/>
  <c r="E582" i="11" s="1" a="1"/>
  <c r="E582" i="11" s="1"/>
  <c r="I583" i="11"/>
  <c r="E583" i="11" s="1" a="1"/>
  <c r="E583" i="11" s="1"/>
  <c r="I584" i="11"/>
  <c r="E584" i="11" s="1" a="1"/>
  <c r="E584" i="11" s="1"/>
  <c r="I585" i="11"/>
  <c r="E585" i="11" s="1" a="1"/>
  <c r="E585" i="11" s="1"/>
  <c r="I586" i="11"/>
  <c r="E586" i="11" s="1" a="1"/>
  <c r="E586" i="11" s="1"/>
  <c r="I587" i="11"/>
  <c r="E587" i="11" s="1" a="1"/>
  <c r="E587" i="11" s="1"/>
  <c r="I588" i="11"/>
  <c r="E588" i="11" s="1" a="1"/>
  <c r="E588" i="11" s="1"/>
  <c r="I589" i="11"/>
  <c r="E589" i="11" s="1" a="1"/>
  <c r="E589" i="11" s="1"/>
  <c r="I590" i="11"/>
  <c r="E590" i="11" s="1" a="1"/>
  <c r="E590" i="11" s="1"/>
  <c r="I591" i="11"/>
  <c r="E591" i="11" s="1" a="1"/>
  <c r="E591" i="11" s="1"/>
  <c r="I592" i="11"/>
  <c r="E592" i="11" s="1" a="1"/>
  <c r="E592" i="11" s="1"/>
  <c r="I593" i="11"/>
  <c r="E593" i="11" s="1" a="1"/>
  <c r="E593" i="11" s="1"/>
  <c r="I594" i="11"/>
  <c r="E594" i="11" s="1" a="1"/>
  <c r="E594" i="11" s="1"/>
  <c r="I595" i="11"/>
  <c r="E595" i="11" s="1" a="1"/>
  <c r="E595" i="11" s="1"/>
  <c r="I596" i="11"/>
  <c r="E596" i="11" s="1" a="1"/>
  <c r="E596" i="11" s="1"/>
  <c r="I597" i="11"/>
  <c r="E597" i="11" s="1" a="1"/>
  <c r="E597" i="11" s="1"/>
  <c r="I598" i="11"/>
  <c r="E598" i="11" s="1" a="1"/>
  <c r="E598" i="11" s="1"/>
  <c r="I599" i="11"/>
  <c r="E599" i="11" s="1" a="1"/>
  <c r="E599" i="11" s="1"/>
  <c r="I600" i="11"/>
  <c r="E600" i="11" s="1" a="1"/>
  <c r="E600" i="11" s="1"/>
  <c r="I601" i="11"/>
  <c r="E601" i="11" s="1" a="1"/>
  <c r="E601" i="11" s="1"/>
  <c r="I602" i="11"/>
  <c r="E602" i="11" s="1" a="1"/>
  <c r="E602" i="11" s="1"/>
  <c r="I603" i="11"/>
  <c r="E603" i="11" s="1" a="1"/>
  <c r="E603" i="11" s="1"/>
  <c r="I604" i="11"/>
  <c r="E604" i="11" s="1" a="1"/>
  <c r="E604" i="11" s="1"/>
  <c r="I605" i="11"/>
  <c r="E605" i="11" s="1" a="1"/>
  <c r="E605" i="11" s="1"/>
  <c r="I606" i="11"/>
  <c r="E606" i="11" s="1" a="1"/>
  <c r="E606" i="11" s="1"/>
  <c r="I607" i="11"/>
  <c r="E607" i="11" s="1" a="1"/>
  <c r="E607" i="11" s="1"/>
  <c r="I608" i="11"/>
  <c r="E608" i="11" s="1" a="1"/>
  <c r="E608" i="11" s="1"/>
  <c r="I609" i="11"/>
  <c r="E609" i="11" s="1" a="1"/>
  <c r="E609" i="11" s="1"/>
  <c r="I610" i="11"/>
  <c r="E610" i="11" s="1" a="1"/>
  <c r="E610" i="11" s="1"/>
  <c r="I611" i="11"/>
  <c r="E611" i="11" s="1" a="1"/>
  <c r="E611" i="11" s="1"/>
  <c r="I612" i="11"/>
  <c r="E612" i="11" s="1" a="1"/>
  <c r="E612" i="11" s="1"/>
  <c r="I613" i="11"/>
  <c r="E613" i="11" s="1" a="1"/>
  <c r="E613" i="11" s="1"/>
  <c r="I614" i="11"/>
  <c r="E614" i="11" s="1" a="1"/>
  <c r="E614" i="11" s="1"/>
  <c r="I615" i="11"/>
  <c r="E615" i="11" s="1" a="1"/>
  <c r="E615" i="11" s="1"/>
  <c r="I616" i="11"/>
  <c r="E616" i="11" s="1" a="1"/>
  <c r="E616" i="11" s="1"/>
  <c r="I617" i="11"/>
  <c r="E617" i="11" s="1" a="1"/>
  <c r="E617" i="11" s="1"/>
  <c r="I618" i="11"/>
  <c r="E618" i="11" s="1" a="1"/>
  <c r="E618" i="11" s="1"/>
  <c r="I619" i="11"/>
  <c r="E619" i="11" s="1" a="1"/>
  <c r="E619" i="11" s="1"/>
  <c r="I620" i="11"/>
  <c r="E620" i="11" s="1" a="1"/>
  <c r="E620" i="11" s="1"/>
  <c r="I621" i="11"/>
  <c r="E621" i="11" s="1" a="1"/>
  <c r="E621" i="11" s="1"/>
  <c r="I622" i="11"/>
  <c r="E622" i="11" s="1" a="1"/>
  <c r="E622" i="11" s="1"/>
  <c r="I623" i="11"/>
  <c r="E623" i="11" s="1" a="1"/>
  <c r="E623" i="11" s="1"/>
  <c r="I624" i="11"/>
  <c r="E624" i="11" s="1" a="1"/>
  <c r="E624" i="11" s="1"/>
  <c r="I625" i="11"/>
  <c r="E625" i="11" s="1" a="1"/>
  <c r="E625" i="11" s="1"/>
  <c r="I626" i="11"/>
  <c r="E626" i="11" s="1" a="1"/>
  <c r="E626" i="11" s="1"/>
  <c r="I627" i="11"/>
  <c r="E627" i="11" s="1" a="1"/>
  <c r="E627" i="11" s="1"/>
  <c r="I628" i="11"/>
  <c r="E628" i="11" s="1" a="1"/>
  <c r="E628" i="11" s="1"/>
  <c r="I629" i="11"/>
  <c r="E629" i="11" s="1" a="1"/>
  <c r="E629" i="11" s="1"/>
  <c r="I630" i="11"/>
  <c r="E630" i="11" s="1" a="1"/>
  <c r="E630" i="11" s="1"/>
  <c r="I631" i="11"/>
  <c r="E631" i="11" s="1" a="1"/>
  <c r="E631" i="11" s="1"/>
  <c r="I632" i="11"/>
  <c r="E632" i="11" s="1" a="1"/>
  <c r="E632" i="11" s="1"/>
  <c r="I633" i="11"/>
  <c r="E633" i="11" s="1" a="1"/>
  <c r="E633" i="11" s="1"/>
  <c r="I634" i="11"/>
  <c r="E634" i="11" s="1" a="1"/>
  <c r="E634" i="11" s="1"/>
  <c r="I635" i="11"/>
  <c r="E635" i="11" s="1" a="1"/>
  <c r="E635" i="11" s="1"/>
  <c r="I636" i="11"/>
  <c r="E636" i="11" s="1" a="1"/>
  <c r="E636" i="11" s="1"/>
  <c r="I637" i="11"/>
  <c r="E637" i="11" s="1" a="1"/>
  <c r="E637" i="11" s="1"/>
  <c r="I638" i="11"/>
  <c r="E638" i="11" s="1" a="1"/>
  <c r="E638" i="11" s="1"/>
  <c r="I639" i="11"/>
  <c r="E639" i="11" s="1" a="1"/>
  <c r="E639" i="11" s="1"/>
  <c r="I640" i="11"/>
  <c r="E640" i="11" s="1" a="1"/>
  <c r="E640" i="11" s="1"/>
  <c r="I641" i="11"/>
  <c r="E641" i="11" s="1" a="1"/>
  <c r="E641" i="11" s="1"/>
  <c r="I642" i="11"/>
  <c r="E642" i="11" s="1" a="1"/>
  <c r="E642" i="11" s="1"/>
  <c r="I643" i="11"/>
  <c r="E643" i="11" s="1" a="1"/>
  <c r="E643" i="11" s="1"/>
  <c r="I644" i="11"/>
  <c r="E644" i="11" s="1" a="1"/>
  <c r="E644" i="11" s="1"/>
  <c r="I645" i="11"/>
  <c r="E645" i="11" s="1" a="1"/>
  <c r="E645" i="11" s="1"/>
  <c r="I646" i="11"/>
  <c r="E646" i="11" s="1" a="1"/>
  <c r="E646" i="11" s="1"/>
  <c r="I647" i="11"/>
  <c r="E647" i="11" s="1" a="1"/>
  <c r="E647" i="11" s="1"/>
  <c r="I648" i="11"/>
  <c r="E648" i="11" s="1" a="1"/>
  <c r="E648" i="11" s="1"/>
  <c r="I649" i="11"/>
  <c r="E649" i="11" s="1" a="1"/>
  <c r="E649" i="11" s="1"/>
  <c r="I650" i="11"/>
  <c r="E650" i="11" s="1" a="1"/>
  <c r="E650" i="11" s="1"/>
  <c r="I651" i="11"/>
  <c r="E651" i="11" s="1" a="1"/>
  <c r="E651" i="11" s="1"/>
  <c r="I652" i="11"/>
  <c r="E652" i="11" s="1" a="1"/>
  <c r="E652" i="11" s="1"/>
  <c r="I653" i="11"/>
  <c r="E653" i="11" s="1" a="1"/>
  <c r="E653" i="11" s="1"/>
  <c r="I654" i="11"/>
  <c r="E654" i="11" s="1" a="1"/>
  <c r="E654" i="11" s="1"/>
  <c r="I655" i="11"/>
  <c r="E655" i="11" s="1" a="1"/>
  <c r="E655" i="11" s="1"/>
  <c r="I656" i="11"/>
  <c r="E656" i="11" s="1" a="1"/>
  <c r="E656" i="11" s="1"/>
  <c r="I657" i="11"/>
  <c r="E657" i="11" s="1" a="1"/>
  <c r="E657" i="11" s="1"/>
  <c r="I658" i="11"/>
  <c r="E658" i="11" s="1" a="1"/>
  <c r="E658" i="11" s="1"/>
  <c r="I659" i="11"/>
  <c r="E659" i="11" s="1" a="1"/>
  <c r="E659" i="11" s="1"/>
  <c r="I660" i="11"/>
  <c r="E660" i="11" s="1" a="1"/>
  <c r="E660" i="11" s="1"/>
  <c r="I661" i="11"/>
  <c r="E661" i="11" s="1" a="1"/>
  <c r="E661" i="11" s="1"/>
  <c r="I662" i="11"/>
  <c r="E662" i="11" s="1" a="1"/>
  <c r="E662" i="11" s="1"/>
  <c r="I663" i="11"/>
  <c r="E663" i="11" s="1" a="1"/>
  <c r="E663" i="11" s="1"/>
  <c r="I664" i="11"/>
  <c r="E664" i="11" s="1" a="1"/>
  <c r="E664" i="11" s="1"/>
  <c r="I665" i="11"/>
  <c r="E665" i="11" s="1" a="1"/>
  <c r="E665" i="11" s="1"/>
  <c r="I666" i="11"/>
  <c r="E666" i="11" s="1" a="1"/>
  <c r="E666" i="11" s="1"/>
  <c r="I667" i="11"/>
  <c r="E667" i="11" s="1" a="1"/>
  <c r="E667" i="11" s="1"/>
  <c r="I668" i="11"/>
  <c r="E668" i="11" s="1" a="1"/>
  <c r="E668" i="11" s="1"/>
  <c r="I669" i="11"/>
  <c r="E669" i="11" s="1" a="1"/>
  <c r="E669" i="11" s="1"/>
  <c r="I670" i="11"/>
  <c r="E670" i="11" s="1" a="1"/>
  <c r="E670" i="11" s="1"/>
  <c r="I671" i="11"/>
  <c r="E671" i="11" s="1" a="1"/>
  <c r="E671" i="11" s="1"/>
  <c r="I672" i="11"/>
  <c r="E672" i="11" s="1" a="1"/>
  <c r="E672" i="11" s="1"/>
  <c r="I673" i="11"/>
  <c r="E673" i="11" s="1" a="1"/>
  <c r="E673" i="11" s="1"/>
  <c r="I674" i="11"/>
  <c r="E674" i="11" s="1" a="1"/>
  <c r="E674" i="11" s="1"/>
  <c r="I675" i="11"/>
  <c r="E675" i="11" s="1" a="1"/>
  <c r="E675" i="11" s="1"/>
  <c r="I676" i="11"/>
  <c r="E676" i="11" s="1" a="1"/>
  <c r="E676" i="11" s="1"/>
  <c r="I677" i="11"/>
  <c r="E677" i="11" s="1" a="1"/>
  <c r="E677" i="11" s="1"/>
  <c r="I678" i="11"/>
  <c r="E678" i="11" s="1" a="1"/>
  <c r="E678" i="11" s="1"/>
  <c r="I679" i="11"/>
  <c r="E679" i="11" s="1" a="1"/>
  <c r="E679" i="11" s="1"/>
  <c r="I680" i="11"/>
  <c r="E680" i="11" s="1" a="1"/>
  <c r="E680" i="11" s="1"/>
  <c r="I681" i="11"/>
  <c r="E681" i="11" s="1" a="1"/>
  <c r="E681" i="11" s="1"/>
  <c r="I682" i="11"/>
  <c r="E682" i="11" s="1" a="1"/>
  <c r="E682" i="11" s="1"/>
  <c r="I683" i="11"/>
  <c r="E683" i="11" s="1" a="1"/>
  <c r="E683" i="11" s="1"/>
  <c r="I684" i="11"/>
  <c r="E684" i="11" s="1" a="1"/>
  <c r="E684" i="11" s="1"/>
  <c r="I685" i="11"/>
  <c r="E685" i="11" s="1" a="1"/>
  <c r="E685" i="11" s="1"/>
  <c r="I686" i="11"/>
  <c r="E686" i="11" s="1" a="1"/>
  <c r="E686" i="11" s="1"/>
  <c r="I687" i="11"/>
  <c r="E687" i="11" s="1" a="1"/>
  <c r="E687" i="11" s="1"/>
  <c r="I688" i="11"/>
  <c r="E688" i="11" s="1" a="1"/>
  <c r="E688" i="11" s="1"/>
  <c r="I689" i="11"/>
  <c r="E689" i="11" s="1" a="1"/>
  <c r="E689" i="11" s="1"/>
  <c r="I690" i="11"/>
  <c r="E690" i="11" s="1" a="1"/>
  <c r="E690" i="11" s="1"/>
  <c r="I691" i="11"/>
  <c r="E691" i="11" s="1" a="1"/>
  <c r="E691" i="11" s="1"/>
  <c r="I692" i="11"/>
  <c r="E692" i="11" s="1" a="1"/>
  <c r="E692" i="11" s="1"/>
  <c r="I693" i="11"/>
  <c r="E693" i="11" s="1" a="1"/>
  <c r="E693" i="11" s="1"/>
  <c r="I694" i="11"/>
  <c r="E694" i="11" s="1" a="1"/>
  <c r="E694" i="11" s="1"/>
  <c r="I695" i="11"/>
  <c r="E695" i="11" s="1" a="1"/>
  <c r="E695" i="11" s="1"/>
  <c r="I696" i="11"/>
  <c r="E696" i="11" s="1" a="1"/>
  <c r="E696" i="11" s="1"/>
  <c r="I697" i="11"/>
  <c r="E697" i="11" s="1" a="1"/>
  <c r="E697" i="11" s="1"/>
  <c r="I698" i="11"/>
  <c r="E698" i="11" s="1" a="1"/>
  <c r="E698" i="11" s="1"/>
  <c r="I699" i="11"/>
  <c r="E699" i="11" s="1" a="1"/>
  <c r="E699" i="11" s="1"/>
  <c r="I700" i="11"/>
  <c r="E700" i="11" s="1" a="1"/>
  <c r="E700" i="11" s="1"/>
  <c r="I701" i="11"/>
  <c r="E701" i="11" s="1" a="1"/>
  <c r="E701" i="11" s="1"/>
  <c r="I702" i="11"/>
  <c r="E702" i="11" s="1" a="1"/>
  <c r="E702" i="11" s="1"/>
  <c r="I703" i="11"/>
  <c r="E703" i="11" s="1" a="1"/>
  <c r="E703" i="11" s="1"/>
  <c r="I704" i="11"/>
  <c r="E704" i="11" s="1" a="1"/>
  <c r="E704" i="11" s="1"/>
  <c r="I705" i="11"/>
  <c r="E705" i="11" s="1" a="1"/>
  <c r="E705" i="11" s="1"/>
  <c r="I706" i="11"/>
  <c r="E706" i="11" s="1" a="1"/>
  <c r="E706" i="11" s="1"/>
  <c r="I707" i="11"/>
  <c r="E707" i="11" s="1" a="1"/>
  <c r="E707" i="11" s="1"/>
  <c r="I708" i="11"/>
  <c r="E708" i="11" s="1" a="1"/>
  <c r="E708" i="11" s="1"/>
  <c r="I709" i="11"/>
  <c r="E709" i="11" s="1" a="1"/>
  <c r="E709" i="11" s="1"/>
  <c r="I710" i="11"/>
  <c r="E710" i="11" s="1" a="1"/>
  <c r="E710" i="11" s="1"/>
  <c r="I711" i="11"/>
  <c r="E711" i="11" s="1" a="1"/>
  <c r="E711" i="11" s="1"/>
  <c r="I712" i="11"/>
  <c r="E712" i="11" s="1" a="1"/>
  <c r="E712" i="11" s="1"/>
  <c r="I713" i="11"/>
  <c r="E713" i="11" s="1" a="1"/>
  <c r="E713" i="11" s="1"/>
  <c r="I714" i="11"/>
  <c r="E714" i="11" s="1" a="1"/>
  <c r="E714" i="11" s="1"/>
  <c r="I715" i="11"/>
  <c r="E715" i="11" s="1" a="1"/>
  <c r="E715" i="11" s="1"/>
  <c r="I716" i="11"/>
  <c r="E716" i="11" s="1" a="1"/>
  <c r="E716" i="11" s="1"/>
  <c r="I717" i="11"/>
  <c r="E717" i="11" s="1" a="1"/>
  <c r="E717" i="11" s="1"/>
  <c r="I718" i="11"/>
  <c r="E718" i="11" s="1" a="1"/>
  <c r="E718" i="11" s="1"/>
  <c r="I719" i="11"/>
  <c r="E719" i="11" s="1" a="1"/>
  <c r="E719" i="11" s="1"/>
  <c r="I720" i="11"/>
  <c r="E720" i="11" s="1" a="1"/>
  <c r="E720" i="11" s="1"/>
  <c r="I721" i="11"/>
  <c r="E721" i="11" s="1" a="1"/>
  <c r="E721" i="11" s="1"/>
  <c r="I722" i="11"/>
  <c r="E722" i="11" s="1" a="1"/>
  <c r="E722" i="11" s="1"/>
  <c r="I723" i="11"/>
  <c r="E723" i="11" s="1" a="1"/>
  <c r="E723" i="11" s="1"/>
  <c r="I724" i="11"/>
  <c r="E724" i="11" s="1" a="1"/>
  <c r="E724" i="11" s="1"/>
  <c r="I725" i="11"/>
  <c r="E725" i="11" s="1" a="1"/>
  <c r="E725" i="11" s="1"/>
  <c r="I726" i="11"/>
  <c r="E726" i="11" s="1" a="1"/>
  <c r="E726" i="11" s="1"/>
  <c r="I727" i="11"/>
  <c r="E727" i="11" s="1" a="1"/>
  <c r="E727" i="11" s="1"/>
  <c r="I728" i="11"/>
  <c r="E728" i="11" s="1" a="1"/>
  <c r="E728" i="11" s="1"/>
  <c r="I729" i="11"/>
  <c r="E729" i="11" s="1" a="1"/>
  <c r="E729" i="11" s="1"/>
  <c r="I730" i="11"/>
  <c r="E730" i="11" s="1" a="1"/>
  <c r="E730" i="11" s="1"/>
  <c r="I731" i="11"/>
  <c r="E731" i="11" s="1" a="1"/>
  <c r="E731" i="11" s="1"/>
  <c r="I732" i="11"/>
  <c r="E732" i="11" s="1" a="1"/>
  <c r="E732" i="11" s="1"/>
  <c r="I733" i="11"/>
  <c r="E733" i="11" s="1" a="1"/>
  <c r="E733" i="11" s="1"/>
  <c r="I734" i="11"/>
  <c r="E734" i="11" s="1" a="1"/>
  <c r="E734" i="11" s="1"/>
  <c r="I735" i="11"/>
  <c r="E735" i="11" s="1" a="1"/>
  <c r="E735" i="11" s="1"/>
  <c r="I736" i="11"/>
  <c r="E736" i="11" s="1" a="1"/>
  <c r="E736" i="11" s="1"/>
  <c r="I737" i="11"/>
  <c r="E737" i="11" s="1" a="1"/>
  <c r="E737" i="11" s="1"/>
  <c r="I738" i="11"/>
  <c r="E738" i="11" s="1" a="1"/>
  <c r="E738" i="11" s="1"/>
  <c r="I739" i="11"/>
  <c r="E739" i="11" s="1" a="1"/>
  <c r="E739" i="11" s="1"/>
  <c r="I740" i="11"/>
  <c r="E740" i="11" s="1" a="1"/>
  <c r="E740" i="11" s="1"/>
  <c r="I741" i="11"/>
  <c r="E741" i="11" s="1" a="1"/>
  <c r="E741" i="11" s="1"/>
  <c r="I742" i="11"/>
  <c r="E742" i="11" s="1" a="1"/>
  <c r="E742" i="11" s="1"/>
  <c r="I743" i="11"/>
  <c r="E743" i="11" s="1" a="1"/>
  <c r="E743" i="11" s="1"/>
  <c r="I744" i="11"/>
  <c r="E744" i="11" s="1" a="1"/>
  <c r="E744" i="11" s="1"/>
  <c r="I745" i="11"/>
  <c r="E745" i="11" s="1" a="1"/>
  <c r="E745" i="11" s="1"/>
  <c r="I746" i="11"/>
  <c r="E746" i="11" s="1" a="1"/>
  <c r="E746" i="11" s="1"/>
  <c r="I747" i="11"/>
  <c r="E747" i="11" s="1" a="1"/>
  <c r="E747" i="11" s="1"/>
  <c r="I748" i="11"/>
  <c r="E748" i="11" s="1" a="1"/>
  <c r="E748" i="11" s="1"/>
  <c r="I749" i="11"/>
  <c r="E749" i="11" s="1" a="1"/>
  <c r="E749" i="11" s="1"/>
  <c r="I750" i="11"/>
  <c r="E750" i="11" s="1" a="1"/>
  <c r="E750" i="11" s="1"/>
  <c r="I751" i="11"/>
  <c r="E751" i="11" s="1" a="1"/>
  <c r="E751" i="11" s="1"/>
  <c r="I752" i="11"/>
  <c r="E752" i="11" s="1" a="1"/>
  <c r="E752" i="11" s="1"/>
  <c r="I753" i="11"/>
  <c r="E753" i="11" s="1" a="1"/>
  <c r="E753" i="11" s="1"/>
  <c r="I754" i="11"/>
  <c r="E754" i="11" s="1" a="1"/>
  <c r="E754" i="11" s="1"/>
  <c r="I755" i="11"/>
  <c r="E755" i="11" s="1" a="1"/>
  <c r="E755" i="11" s="1"/>
  <c r="I756" i="11"/>
  <c r="E756" i="11" s="1" a="1"/>
  <c r="E756" i="11" s="1"/>
  <c r="I757" i="11"/>
  <c r="E757" i="11" s="1" a="1"/>
  <c r="E757" i="11" s="1"/>
  <c r="I758" i="11"/>
  <c r="E758" i="11" s="1" a="1"/>
  <c r="E758" i="11" s="1"/>
  <c r="I759" i="11"/>
  <c r="E759" i="11" s="1" a="1"/>
  <c r="E759" i="11" s="1"/>
  <c r="I760" i="11"/>
  <c r="E760" i="11" s="1" a="1"/>
  <c r="E760" i="11" s="1"/>
  <c r="I761" i="11"/>
  <c r="E761" i="11" s="1" a="1"/>
  <c r="E761" i="11" s="1"/>
  <c r="I762" i="11"/>
  <c r="E762" i="11" s="1" a="1"/>
  <c r="E762" i="11" s="1"/>
  <c r="I763" i="11"/>
  <c r="E763" i="11" s="1" a="1"/>
  <c r="E763" i="11" s="1"/>
  <c r="I764" i="11"/>
  <c r="E764" i="11" s="1" a="1"/>
  <c r="E764" i="11" s="1"/>
  <c r="I765" i="11"/>
  <c r="E765" i="11" s="1" a="1"/>
  <c r="E765" i="11" s="1"/>
  <c r="I766" i="11"/>
  <c r="E766" i="11" s="1" a="1"/>
  <c r="E766" i="11" s="1"/>
  <c r="I767" i="11"/>
  <c r="E767" i="11" s="1" a="1"/>
  <c r="E767" i="11" s="1"/>
  <c r="I768" i="11"/>
  <c r="E768" i="11" s="1" a="1"/>
  <c r="E768" i="11" s="1"/>
  <c r="I769" i="11"/>
  <c r="E769" i="11" s="1" a="1"/>
  <c r="E769" i="11" s="1"/>
  <c r="I770" i="11"/>
  <c r="E770" i="11" s="1" a="1"/>
  <c r="E770" i="11" s="1"/>
  <c r="I771" i="11"/>
  <c r="E771" i="11" s="1" a="1"/>
  <c r="E771" i="11" s="1"/>
  <c r="I772" i="11"/>
  <c r="E772" i="11" s="1" a="1"/>
  <c r="E772" i="11" s="1"/>
  <c r="I773" i="11"/>
  <c r="E773" i="11" s="1" a="1"/>
  <c r="E773" i="11" s="1"/>
  <c r="I774" i="11"/>
  <c r="E774" i="11" s="1" a="1"/>
  <c r="E774" i="11" s="1"/>
  <c r="I775" i="11"/>
  <c r="E775" i="11" s="1" a="1"/>
  <c r="E775" i="11" s="1"/>
  <c r="I776" i="11"/>
  <c r="E776" i="11" s="1" a="1"/>
  <c r="E776" i="11" s="1"/>
  <c r="I777" i="11"/>
  <c r="E777" i="11" s="1" a="1"/>
  <c r="E777" i="11" s="1"/>
  <c r="I778" i="11"/>
  <c r="E778" i="11" s="1" a="1"/>
  <c r="E778" i="11" s="1"/>
  <c r="I779" i="11"/>
  <c r="E779" i="11" s="1" a="1"/>
  <c r="E779" i="11" s="1"/>
  <c r="I780" i="11"/>
  <c r="E780" i="11" s="1" a="1"/>
  <c r="E780" i="11" s="1"/>
  <c r="I781" i="11"/>
  <c r="E781" i="11" s="1" a="1"/>
  <c r="E781" i="11" s="1"/>
  <c r="I782" i="11"/>
  <c r="E782" i="11" s="1" a="1"/>
  <c r="E782" i="11" s="1"/>
  <c r="I783" i="11"/>
  <c r="E783" i="11" s="1" a="1"/>
  <c r="E783" i="11" s="1"/>
  <c r="I784" i="11"/>
  <c r="E784" i="11" s="1" a="1"/>
  <c r="E784" i="11" s="1"/>
  <c r="I785" i="11"/>
  <c r="E785" i="11" s="1" a="1"/>
  <c r="E785" i="11" s="1"/>
  <c r="I786" i="11"/>
  <c r="E786" i="11" s="1" a="1"/>
  <c r="E786" i="11" s="1"/>
  <c r="I787" i="11"/>
  <c r="E787" i="11" s="1" a="1"/>
  <c r="E787" i="11" s="1"/>
  <c r="I788" i="11"/>
  <c r="E788" i="11" s="1" a="1"/>
  <c r="E788" i="11" s="1"/>
  <c r="I789" i="11"/>
  <c r="E789" i="11" s="1" a="1"/>
  <c r="E789" i="11" s="1"/>
  <c r="I790" i="11"/>
  <c r="E790" i="11" s="1" a="1"/>
  <c r="E790" i="11" s="1"/>
  <c r="I791" i="11"/>
  <c r="E791" i="11" s="1" a="1"/>
  <c r="E791" i="11" s="1"/>
  <c r="I792" i="11"/>
  <c r="E792" i="11" s="1" a="1"/>
  <c r="E792" i="11" s="1"/>
  <c r="I793" i="11"/>
  <c r="E793" i="11" s="1" a="1"/>
  <c r="E793" i="11" s="1"/>
  <c r="I794" i="11"/>
  <c r="E794" i="11" s="1" a="1"/>
  <c r="E794" i="11" s="1"/>
  <c r="I795" i="11"/>
  <c r="E795" i="11" s="1" a="1"/>
  <c r="E795" i="11" s="1"/>
  <c r="I796" i="11"/>
  <c r="E796" i="11" s="1" a="1"/>
  <c r="E796" i="11" s="1"/>
  <c r="I797" i="11"/>
  <c r="E797" i="11" s="1" a="1"/>
  <c r="E797" i="11" s="1"/>
  <c r="I798" i="11"/>
  <c r="E798" i="11" s="1" a="1"/>
  <c r="E798" i="11" s="1"/>
  <c r="I799" i="11"/>
  <c r="E799" i="11" s="1" a="1"/>
  <c r="E799" i="11" s="1"/>
  <c r="I800" i="11"/>
  <c r="E800" i="11" s="1" a="1"/>
  <c r="E800" i="11" s="1"/>
  <c r="I801" i="11"/>
  <c r="E801" i="11" s="1" a="1"/>
  <c r="E801" i="11" s="1"/>
  <c r="I802" i="11"/>
  <c r="E802" i="11" s="1" a="1"/>
  <c r="E802" i="11" s="1"/>
  <c r="I803" i="11"/>
  <c r="E803" i="11" s="1" a="1"/>
  <c r="E803" i="11" s="1"/>
  <c r="I804" i="11"/>
  <c r="E804" i="11" s="1" a="1"/>
  <c r="E804" i="11" s="1"/>
  <c r="I805" i="11"/>
  <c r="E805" i="11" s="1" a="1"/>
  <c r="E805" i="11" s="1"/>
  <c r="I806" i="11"/>
  <c r="E806" i="11" s="1" a="1"/>
  <c r="E806" i="11" s="1"/>
  <c r="I807" i="11"/>
  <c r="E807" i="11" s="1" a="1"/>
  <c r="E807" i="11" s="1"/>
  <c r="I808" i="11"/>
  <c r="E808" i="11" s="1" a="1"/>
  <c r="E808" i="11" s="1"/>
  <c r="I809" i="11"/>
  <c r="E809" i="11" s="1" a="1"/>
  <c r="E809" i="11" s="1"/>
  <c r="I810" i="11"/>
  <c r="E810" i="11" s="1" a="1"/>
  <c r="E810" i="11" s="1"/>
  <c r="I811" i="11"/>
  <c r="E811" i="11" s="1" a="1"/>
  <c r="E811" i="11" s="1"/>
  <c r="I812" i="11"/>
  <c r="E812" i="11" s="1" a="1"/>
  <c r="E812" i="11" s="1"/>
  <c r="I813" i="11"/>
  <c r="E813" i="11" s="1" a="1"/>
  <c r="E813" i="11" s="1"/>
  <c r="I814" i="11"/>
  <c r="E814" i="11" s="1" a="1"/>
  <c r="E814" i="11" s="1"/>
  <c r="I815" i="11"/>
  <c r="E815" i="11" s="1" a="1"/>
  <c r="E815" i="11" s="1"/>
  <c r="I816" i="11"/>
  <c r="E816" i="11" s="1" a="1"/>
  <c r="E816" i="11" s="1"/>
  <c r="I817" i="11"/>
  <c r="E817" i="11" s="1" a="1"/>
  <c r="E817" i="11" s="1"/>
  <c r="I818" i="11"/>
  <c r="E818" i="11" s="1" a="1"/>
  <c r="E818" i="11" s="1"/>
  <c r="I819" i="11"/>
  <c r="E819" i="11" s="1" a="1"/>
  <c r="E819" i="11" s="1"/>
  <c r="I820" i="11"/>
  <c r="E820" i="11" s="1" a="1"/>
  <c r="E820" i="11" s="1"/>
  <c r="I821" i="11"/>
  <c r="E821" i="11" s="1" a="1"/>
  <c r="E821" i="11" s="1"/>
  <c r="I822" i="11"/>
  <c r="E822" i="11" s="1" a="1"/>
  <c r="E822" i="11" s="1"/>
  <c r="I823" i="11"/>
  <c r="E823" i="11" s="1" a="1"/>
  <c r="E823" i="11" s="1"/>
  <c r="I824" i="11"/>
  <c r="E824" i="11" s="1" a="1"/>
  <c r="E824" i="11" s="1"/>
  <c r="I825" i="11"/>
  <c r="E825" i="11" s="1" a="1"/>
  <c r="E825" i="11" s="1"/>
  <c r="I826" i="11"/>
  <c r="E826" i="11" s="1" a="1"/>
  <c r="E826" i="11" s="1"/>
  <c r="I827" i="11"/>
  <c r="E827" i="11" s="1" a="1"/>
  <c r="E827" i="11" s="1"/>
  <c r="I828" i="11"/>
  <c r="E828" i="11" s="1" a="1"/>
  <c r="E828" i="11" s="1"/>
  <c r="I829" i="11"/>
  <c r="E829" i="11" s="1" a="1"/>
  <c r="E829" i="11" s="1"/>
  <c r="I830" i="11"/>
  <c r="E830" i="11" s="1" a="1"/>
  <c r="E830" i="11" s="1"/>
  <c r="I831" i="11"/>
  <c r="E831" i="11" s="1" a="1"/>
  <c r="E831" i="11" s="1"/>
  <c r="I832" i="11"/>
  <c r="E832" i="11" s="1" a="1"/>
  <c r="E832" i="11" s="1"/>
  <c r="I833" i="11"/>
  <c r="E833" i="11" s="1" a="1"/>
  <c r="E833" i="11" s="1"/>
  <c r="I834" i="11"/>
  <c r="E834" i="11" s="1" a="1"/>
  <c r="E834" i="11" s="1"/>
  <c r="I835" i="11"/>
  <c r="E835" i="11" s="1" a="1"/>
  <c r="E835" i="11" s="1"/>
  <c r="I836" i="11"/>
  <c r="E836" i="11" s="1" a="1"/>
  <c r="E836" i="11" s="1"/>
  <c r="I837" i="11"/>
  <c r="E837" i="11" s="1" a="1"/>
  <c r="E837" i="11" s="1"/>
  <c r="I838" i="11"/>
  <c r="E838" i="11" s="1" a="1"/>
  <c r="E838" i="11" s="1"/>
  <c r="I839" i="11"/>
  <c r="E839" i="11" s="1" a="1"/>
  <c r="E839" i="11" s="1"/>
  <c r="I840" i="11"/>
  <c r="E840" i="11" s="1" a="1"/>
  <c r="E840" i="11" s="1"/>
  <c r="I841" i="11"/>
  <c r="E841" i="11" s="1" a="1"/>
  <c r="E841" i="11" s="1"/>
  <c r="I842" i="11"/>
  <c r="E842" i="11" s="1" a="1"/>
  <c r="E842" i="11" s="1"/>
  <c r="I843" i="11"/>
  <c r="E843" i="11" s="1" a="1"/>
  <c r="E843" i="11" s="1"/>
  <c r="I844" i="11"/>
  <c r="E844" i="11" s="1" a="1"/>
  <c r="E844" i="11" s="1"/>
  <c r="I845" i="11"/>
  <c r="E845" i="11" s="1" a="1"/>
  <c r="E845" i="11" s="1"/>
  <c r="I846" i="11"/>
  <c r="E846" i="11" s="1" a="1"/>
  <c r="E846" i="11" s="1"/>
  <c r="I847" i="11"/>
  <c r="E847" i="11" s="1" a="1"/>
  <c r="E847" i="11" s="1"/>
  <c r="I848" i="11"/>
  <c r="E848" i="11" s="1" a="1"/>
  <c r="E848" i="11" s="1"/>
  <c r="I849" i="11"/>
  <c r="E849" i="11" s="1" a="1"/>
  <c r="E849" i="11" s="1"/>
  <c r="I850" i="11"/>
  <c r="E850" i="11" s="1" a="1"/>
  <c r="E850" i="11" s="1"/>
  <c r="I851" i="11"/>
  <c r="E851" i="11" s="1" a="1"/>
  <c r="E851" i="11" s="1"/>
  <c r="I852" i="11"/>
  <c r="E852" i="11" s="1" a="1"/>
  <c r="E852" i="11" s="1"/>
  <c r="I853" i="11"/>
  <c r="E853" i="11" s="1" a="1"/>
  <c r="E853" i="11" s="1"/>
  <c r="I854" i="11"/>
  <c r="E854" i="11" s="1" a="1"/>
  <c r="E854" i="11" s="1"/>
  <c r="I855" i="11"/>
  <c r="E855" i="11" s="1" a="1"/>
  <c r="E855" i="11" s="1"/>
  <c r="I856" i="11"/>
  <c r="E856" i="11" s="1" a="1"/>
  <c r="E856" i="11" s="1"/>
  <c r="I857" i="11"/>
  <c r="E857" i="11" s="1" a="1"/>
  <c r="E857" i="11" s="1"/>
  <c r="I858" i="11"/>
  <c r="E858" i="11" s="1" a="1"/>
  <c r="E858" i="11" s="1"/>
  <c r="I859" i="11"/>
  <c r="E859" i="11" s="1" a="1"/>
  <c r="E859" i="11" s="1"/>
  <c r="I860" i="11"/>
  <c r="E860" i="11" s="1" a="1"/>
  <c r="E860" i="11" s="1"/>
  <c r="I861" i="11"/>
  <c r="E861" i="11" s="1" a="1"/>
  <c r="E861" i="11" s="1"/>
  <c r="I862" i="11"/>
  <c r="E862" i="11" s="1" a="1"/>
  <c r="E862" i="11" s="1"/>
  <c r="I863" i="11"/>
  <c r="E863" i="11" s="1" a="1"/>
  <c r="E863" i="11" s="1"/>
  <c r="I864" i="11"/>
  <c r="E864" i="11" s="1" a="1"/>
  <c r="E864" i="11" s="1"/>
  <c r="I865" i="11"/>
  <c r="E865" i="11" s="1" a="1"/>
  <c r="E865" i="11" s="1"/>
  <c r="I866" i="11"/>
  <c r="E866" i="11" s="1" a="1"/>
  <c r="E866" i="11" s="1"/>
  <c r="I867" i="11"/>
  <c r="E867" i="11" s="1" a="1"/>
  <c r="E867" i="11" s="1"/>
  <c r="I868" i="11"/>
  <c r="E868" i="11" s="1" a="1"/>
  <c r="E868" i="11" s="1"/>
  <c r="I869" i="11"/>
  <c r="E869" i="11" s="1" a="1"/>
  <c r="E869" i="11" s="1"/>
  <c r="I870" i="11"/>
  <c r="E870" i="11" s="1" a="1"/>
  <c r="E870" i="11" s="1"/>
  <c r="I871" i="11"/>
  <c r="E871" i="11" s="1" a="1"/>
  <c r="E871" i="11" s="1"/>
  <c r="I872" i="11"/>
  <c r="E872" i="11" s="1" a="1"/>
  <c r="E872" i="11" s="1"/>
  <c r="I873" i="11"/>
  <c r="E873" i="11" s="1" a="1"/>
  <c r="E873" i="11" s="1"/>
  <c r="I874" i="11"/>
  <c r="E874" i="11" s="1" a="1"/>
  <c r="E874" i="11" s="1"/>
  <c r="I875" i="11"/>
  <c r="E875" i="11" s="1" a="1"/>
  <c r="E875" i="11" s="1"/>
  <c r="I876" i="11"/>
  <c r="E876" i="11" s="1" a="1"/>
  <c r="E876" i="11" s="1"/>
  <c r="I877" i="11"/>
  <c r="E877" i="11" s="1" a="1"/>
  <c r="E877" i="11" s="1"/>
  <c r="I878" i="11"/>
  <c r="E878" i="11" s="1" a="1"/>
  <c r="E878" i="11" s="1"/>
  <c r="I879" i="11"/>
  <c r="E879" i="11" s="1" a="1"/>
  <c r="E879" i="11" s="1"/>
  <c r="I880" i="11"/>
  <c r="E880" i="11" s="1" a="1"/>
  <c r="E880" i="11" s="1"/>
  <c r="I881" i="11"/>
  <c r="E881" i="11" s="1" a="1"/>
  <c r="E881" i="11" s="1"/>
  <c r="I882" i="11"/>
  <c r="E882" i="11" s="1" a="1"/>
  <c r="E882" i="11" s="1"/>
  <c r="I883" i="11"/>
  <c r="E883" i="11" s="1" a="1"/>
  <c r="E883" i="11" s="1"/>
  <c r="I884" i="11"/>
  <c r="E884" i="11" s="1" a="1"/>
  <c r="E884" i="11" s="1"/>
  <c r="I885" i="11"/>
  <c r="E885" i="11" s="1" a="1"/>
  <c r="E885" i="11" s="1"/>
  <c r="I886" i="11"/>
  <c r="E886" i="11" s="1" a="1"/>
  <c r="E886" i="11" s="1"/>
  <c r="I887" i="11"/>
  <c r="E887" i="11" s="1" a="1"/>
  <c r="E887" i="11" s="1"/>
  <c r="I888" i="11"/>
  <c r="E888" i="11" s="1" a="1"/>
  <c r="E888" i="11" s="1"/>
  <c r="I889" i="11"/>
  <c r="E889" i="11" s="1" a="1"/>
  <c r="E889" i="11" s="1"/>
  <c r="I890" i="11"/>
  <c r="E890" i="11" s="1" a="1"/>
  <c r="E890" i="11" s="1"/>
  <c r="I891" i="11"/>
  <c r="E891" i="11" s="1" a="1"/>
  <c r="E891" i="11" s="1"/>
  <c r="I892" i="11"/>
  <c r="E892" i="11" s="1" a="1"/>
  <c r="E892" i="11" s="1"/>
  <c r="I893" i="11"/>
  <c r="E893" i="11" s="1" a="1"/>
  <c r="E893" i="11" s="1"/>
  <c r="I894" i="11"/>
  <c r="E894" i="11" s="1" a="1"/>
  <c r="E894" i="11" s="1"/>
  <c r="I895" i="11"/>
  <c r="E895" i="11" s="1" a="1"/>
  <c r="E895" i="11" s="1"/>
  <c r="I896" i="11"/>
  <c r="E896" i="11" s="1" a="1"/>
  <c r="E896" i="11" s="1"/>
  <c r="I897" i="11"/>
  <c r="E897" i="11" s="1" a="1"/>
  <c r="E897" i="11" s="1"/>
  <c r="I898" i="11"/>
  <c r="E898" i="11" s="1" a="1"/>
  <c r="E898" i="11" s="1"/>
  <c r="I899" i="11"/>
  <c r="E899" i="11" s="1" a="1"/>
  <c r="E899" i="11" s="1"/>
  <c r="I900" i="11"/>
  <c r="E900" i="11" s="1" a="1"/>
  <c r="E900" i="11" s="1"/>
  <c r="I901" i="11"/>
  <c r="E901" i="11" s="1" a="1"/>
  <c r="E901" i="11" s="1"/>
  <c r="I902" i="11"/>
  <c r="E902" i="11" s="1" a="1"/>
  <c r="E902" i="11" s="1"/>
  <c r="I903" i="11"/>
  <c r="E903" i="11" s="1" a="1"/>
  <c r="E903" i="11" s="1"/>
  <c r="I904" i="11"/>
  <c r="E904" i="11" s="1" a="1"/>
  <c r="E904" i="11" s="1"/>
  <c r="I905" i="11"/>
  <c r="E905" i="11" s="1" a="1"/>
  <c r="E905" i="11" s="1"/>
  <c r="I906" i="11"/>
  <c r="E906" i="11" s="1" a="1"/>
  <c r="E906" i="11" s="1"/>
  <c r="I907" i="11"/>
  <c r="E907" i="11" s="1" a="1"/>
  <c r="E907" i="11" s="1"/>
  <c r="I908" i="11"/>
  <c r="E908" i="11" s="1" a="1"/>
  <c r="E908" i="11" s="1"/>
  <c r="I909" i="11"/>
  <c r="E909" i="11" s="1" a="1"/>
  <c r="E909" i="11" s="1"/>
  <c r="I910" i="11"/>
  <c r="E910" i="11" s="1" a="1"/>
  <c r="E910" i="11" s="1"/>
  <c r="I911" i="11"/>
  <c r="E911" i="11" s="1" a="1"/>
  <c r="E911" i="11" s="1"/>
  <c r="I912" i="11"/>
  <c r="E912" i="11" s="1" a="1"/>
  <c r="E912" i="11" s="1"/>
  <c r="I913" i="11"/>
  <c r="E913" i="11" s="1" a="1"/>
  <c r="E913" i="11" s="1"/>
  <c r="I914" i="11"/>
  <c r="E914" i="11" s="1" a="1"/>
  <c r="E914" i="11" s="1"/>
  <c r="I915" i="11"/>
  <c r="E915" i="11" s="1" a="1"/>
  <c r="E915" i="11" s="1"/>
  <c r="I916" i="11"/>
  <c r="E916" i="11" s="1" a="1"/>
  <c r="E916" i="11" s="1"/>
  <c r="I917" i="11"/>
  <c r="E917" i="11" s="1" a="1"/>
  <c r="E917" i="11" s="1"/>
  <c r="I918" i="11"/>
  <c r="E918" i="11" s="1" a="1"/>
  <c r="E918" i="11" s="1"/>
  <c r="I919" i="11"/>
  <c r="E919" i="11" s="1" a="1"/>
  <c r="E919" i="11" s="1"/>
  <c r="I920" i="11"/>
  <c r="E920" i="11" s="1" a="1"/>
  <c r="E920" i="11" s="1"/>
  <c r="I921" i="11"/>
  <c r="E921" i="11" s="1" a="1"/>
  <c r="E921" i="11" s="1"/>
  <c r="I922" i="11"/>
  <c r="E922" i="11" s="1" a="1"/>
  <c r="E922" i="11" s="1"/>
  <c r="I923" i="11"/>
  <c r="E923" i="11" s="1" a="1"/>
  <c r="E923" i="11" s="1"/>
  <c r="I924" i="11"/>
  <c r="E924" i="11" s="1" a="1"/>
  <c r="E924" i="11" s="1"/>
  <c r="I925" i="11"/>
  <c r="E925" i="11" s="1" a="1"/>
  <c r="E925" i="11" s="1"/>
  <c r="I926" i="11"/>
  <c r="E926" i="11" s="1" a="1"/>
  <c r="E926" i="11" s="1"/>
  <c r="I927" i="11"/>
  <c r="E927" i="11" s="1" a="1"/>
  <c r="E927" i="11" s="1"/>
  <c r="I928" i="11"/>
  <c r="E928" i="11" s="1" a="1"/>
  <c r="E928" i="11" s="1"/>
  <c r="I929" i="11"/>
  <c r="E929" i="11" s="1" a="1"/>
  <c r="E929" i="11" s="1"/>
  <c r="I930" i="11"/>
  <c r="E930" i="11" s="1" a="1"/>
  <c r="E930" i="11" s="1"/>
  <c r="I931" i="11"/>
  <c r="E931" i="11" s="1" a="1"/>
  <c r="E931" i="11" s="1"/>
  <c r="I932" i="11"/>
  <c r="E932" i="11" s="1" a="1"/>
  <c r="E932" i="11" s="1"/>
  <c r="I933" i="11"/>
  <c r="E933" i="11" s="1" a="1"/>
  <c r="E933" i="11" s="1"/>
  <c r="I934" i="11"/>
  <c r="E934" i="11" s="1" a="1"/>
  <c r="E934" i="11" s="1"/>
  <c r="I935" i="11"/>
  <c r="E935" i="11" s="1" a="1"/>
  <c r="E935" i="11" s="1"/>
  <c r="I936" i="11"/>
  <c r="E936" i="11" s="1" a="1"/>
  <c r="E936" i="11" s="1"/>
  <c r="I937" i="11"/>
  <c r="E937" i="11" s="1" a="1"/>
  <c r="E937" i="11" s="1"/>
  <c r="I938" i="11"/>
  <c r="E938" i="11" s="1" a="1"/>
  <c r="E938" i="11" s="1"/>
  <c r="I939" i="11"/>
  <c r="E939" i="11" s="1" a="1"/>
  <c r="E939" i="11" s="1"/>
  <c r="I940" i="11"/>
  <c r="E940" i="11" s="1" a="1"/>
  <c r="E940" i="11" s="1"/>
  <c r="I941" i="11"/>
  <c r="E941" i="11" s="1" a="1"/>
  <c r="E941" i="11" s="1"/>
  <c r="I942" i="11"/>
  <c r="E942" i="11" s="1" a="1"/>
  <c r="E942" i="11" s="1"/>
  <c r="I943" i="11"/>
  <c r="E943" i="11" s="1" a="1"/>
  <c r="E943" i="11" s="1"/>
  <c r="I944" i="11"/>
  <c r="E944" i="11" s="1" a="1"/>
  <c r="E944" i="11" s="1"/>
  <c r="I945" i="11"/>
  <c r="E945" i="11" s="1" a="1"/>
  <c r="E945" i="11" s="1"/>
  <c r="I946" i="11"/>
  <c r="E946" i="11" s="1" a="1"/>
  <c r="E946" i="11" s="1"/>
  <c r="I947" i="11"/>
  <c r="E947" i="11" s="1" a="1"/>
  <c r="E947" i="11" s="1"/>
  <c r="I948" i="11"/>
  <c r="E948" i="11" s="1" a="1"/>
  <c r="E948" i="11" s="1"/>
  <c r="I949" i="11"/>
  <c r="E949" i="11" s="1" a="1"/>
  <c r="E949" i="11" s="1"/>
  <c r="I950" i="11"/>
  <c r="E950" i="11" s="1" a="1"/>
  <c r="E950" i="11" s="1"/>
  <c r="I951" i="11"/>
  <c r="E951" i="11" s="1" a="1"/>
  <c r="E951" i="11" s="1"/>
  <c r="I952" i="11"/>
  <c r="E952" i="11" s="1" a="1"/>
  <c r="E952" i="11" s="1"/>
  <c r="I953" i="11"/>
  <c r="E953" i="11" s="1" a="1"/>
  <c r="E953" i="11" s="1"/>
  <c r="I954" i="11"/>
  <c r="E954" i="11" s="1" a="1"/>
  <c r="E954" i="11" s="1"/>
  <c r="I955" i="11"/>
  <c r="E955" i="11" s="1" a="1"/>
  <c r="E955" i="11" s="1"/>
  <c r="I956" i="11"/>
  <c r="E956" i="11" s="1" a="1"/>
  <c r="E956" i="11" s="1"/>
  <c r="I957" i="11"/>
  <c r="E957" i="11" s="1" a="1"/>
  <c r="E957" i="11" s="1"/>
  <c r="I958" i="11"/>
  <c r="E958" i="11" s="1" a="1"/>
  <c r="E958" i="11" s="1"/>
  <c r="I959" i="11"/>
  <c r="E959" i="11" s="1" a="1"/>
  <c r="E959" i="11" s="1"/>
  <c r="I960" i="11"/>
  <c r="E960" i="11" s="1" a="1"/>
  <c r="E960" i="11" s="1"/>
  <c r="I961" i="11"/>
  <c r="E961" i="11" s="1" a="1"/>
  <c r="E961" i="11" s="1"/>
  <c r="I962" i="11"/>
  <c r="E962" i="11" s="1" a="1"/>
  <c r="E962" i="11" s="1"/>
  <c r="I963" i="11"/>
  <c r="E963" i="11" s="1" a="1"/>
  <c r="E963" i="11" s="1"/>
  <c r="I964" i="11"/>
  <c r="E964" i="11" s="1" a="1"/>
  <c r="E964" i="11" s="1"/>
  <c r="I965" i="11"/>
  <c r="E965" i="11" s="1" a="1"/>
  <c r="E965" i="11" s="1"/>
  <c r="I966" i="11"/>
  <c r="E966" i="11" s="1" a="1"/>
  <c r="E966" i="11" s="1"/>
  <c r="I967" i="11"/>
  <c r="E967" i="11" s="1" a="1"/>
  <c r="E967" i="11" s="1"/>
  <c r="I968" i="11"/>
  <c r="E968" i="11" s="1" a="1"/>
  <c r="E968" i="11" s="1"/>
  <c r="I969" i="11"/>
  <c r="E969" i="11" s="1" a="1"/>
  <c r="E969" i="11" s="1"/>
  <c r="I970" i="11"/>
  <c r="E970" i="11" s="1" a="1"/>
  <c r="E970" i="11" s="1"/>
  <c r="I971" i="11"/>
  <c r="E971" i="11" s="1" a="1"/>
  <c r="E971" i="11" s="1"/>
  <c r="I972" i="11"/>
  <c r="E972" i="11" s="1" a="1"/>
  <c r="E972" i="11" s="1"/>
  <c r="I973" i="11"/>
  <c r="E973" i="11" s="1" a="1"/>
  <c r="E973" i="11" s="1"/>
  <c r="I974" i="11"/>
  <c r="E974" i="11" s="1" a="1"/>
  <c r="E974" i="11" s="1"/>
  <c r="I975" i="11"/>
  <c r="E975" i="11" s="1" a="1"/>
  <c r="E975" i="11" s="1"/>
  <c r="I976" i="11"/>
  <c r="E976" i="11" s="1" a="1"/>
  <c r="E976" i="11" s="1"/>
  <c r="I977" i="11"/>
  <c r="E977" i="11" s="1" a="1"/>
  <c r="E977" i="11" s="1"/>
  <c r="I978" i="11"/>
  <c r="E978" i="11" s="1" a="1"/>
  <c r="E978" i="11" s="1"/>
  <c r="I979" i="11"/>
  <c r="E979" i="11" s="1" a="1"/>
  <c r="E979" i="11" s="1"/>
  <c r="I980" i="11"/>
  <c r="E980" i="11" s="1" a="1"/>
  <c r="E980" i="11" s="1"/>
  <c r="I981" i="11"/>
  <c r="E981" i="11" s="1" a="1"/>
  <c r="E981" i="11" s="1"/>
  <c r="I982" i="11"/>
  <c r="E982" i="11" s="1" a="1"/>
  <c r="E982" i="11" s="1"/>
  <c r="I983" i="11"/>
  <c r="E983" i="11" s="1" a="1"/>
  <c r="E983" i="11" s="1"/>
  <c r="I984" i="11"/>
  <c r="E984" i="11" s="1" a="1"/>
  <c r="E984" i="11" s="1"/>
  <c r="I985" i="11"/>
  <c r="E985" i="11" s="1" a="1"/>
  <c r="E985" i="11" s="1"/>
  <c r="I986" i="11"/>
  <c r="E986" i="11" s="1" a="1"/>
  <c r="E986" i="11" s="1"/>
  <c r="I987" i="11"/>
  <c r="E987" i="11" s="1" a="1"/>
  <c r="E987" i="11" s="1"/>
  <c r="I988" i="11"/>
  <c r="E988" i="11" s="1" a="1"/>
  <c r="E988" i="11" s="1"/>
  <c r="I989" i="11"/>
  <c r="E989" i="11" s="1" a="1"/>
  <c r="E989" i="11" s="1"/>
  <c r="I990" i="11"/>
  <c r="E990" i="11" s="1" a="1"/>
  <c r="E990" i="11" s="1"/>
  <c r="I991" i="11"/>
  <c r="E991" i="11" s="1" a="1"/>
  <c r="E991" i="11" s="1"/>
  <c r="I992" i="11"/>
  <c r="E992" i="11" s="1" a="1"/>
  <c r="E992" i="11" s="1"/>
  <c r="I993" i="11"/>
  <c r="E993" i="11" s="1" a="1"/>
  <c r="E993" i="11" s="1"/>
  <c r="I994" i="11"/>
  <c r="E994" i="11" s="1" a="1"/>
  <c r="E994" i="11" s="1"/>
  <c r="I995" i="11"/>
  <c r="E995" i="11" s="1" a="1"/>
  <c r="E995" i="11" s="1"/>
  <c r="I996" i="11"/>
  <c r="E996" i="11" s="1" a="1"/>
  <c r="E996" i="11" s="1"/>
  <c r="I997" i="11"/>
  <c r="E997" i="11" s="1" a="1"/>
  <c r="E997" i="11" s="1"/>
  <c r="I998" i="11"/>
  <c r="E998" i="11" s="1" a="1"/>
  <c r="E998" i="11" s="1"/>
  <c r="I999" i="11"/>
  <c r="E999" i="11" s="1" a="1"/>
  <c r="E999" i="11" s="1"/>
  <c r="I1000" i="11"/>
  <c r="E1000" i="11" s="1" a="1"/>
  <c r="E1000" i="11" s="1"/>
  <c r="I1001" i="11"/>
  <c r="E1001" i="11" s="1" a="1"/>
  <c r="E1001" i="11" s="1"/>
  <c r="I1002" i="11"/>
  <c r="E1002" i="11" s="1" a="1"/>
  <c r="E1002" i="11" s="1"/>
  <c r="H3" i="11"/>
  <c r="H4" i="11"/>
  <c r="H5" i="11"/>
  <c r="H6" i="11"/>
  <c r="H7" i="11"/>
  <c r="H8" i="11"/>
  <c r="G8" i="11" s="1"/>
  <c r="D8" i="11" s="1" a="1"/>
  <c r="D8" i="11" s="1"/>
  <c r="H9" i="11"/>
  <c r="G9" i="11" s="1"/>
  <c r="D9" i="11" s="1" a="1"/>
  <c r="D9" i="11" s="1"/>
  <c r="H10" i="11"/>
  <c r="G10" i="11" s="1"/>
  <c r="D10" i="11" s="1" a="1"/>
  <c r="D10" i="11" s="1"/>
  <c r="H11" i="11"/>
  <c r="G11" i="11" s="1"/>
  <c r="D11" i="11" s="1" a="1"/>
  <c r="D11" i="11" s="1"/>
  <c r="H12" i="11"/>
  <c r="G12" i="11" s="1"/>
  <c r="D12" i="11" s="1" a="1"/>
  <c r="D12" i="11" s="1"/>
  <c r="H13" i="11"/>
  <c r="G13" i="11" s="1"/>
  <c r="D13" i="11" s="1" a="1"/>
  <c r="D13" i="11" s="1"/>
  <c r="H14" i="11"/>
  <c r="G14" i="11" s="1"/>
  <c r="D14" i="11" s="1" a="1"/>
  <c r="D14" i="11" s="1"/>
  <c r="H15" i="11"/>
  <c r="G15" i="11" s="1"/>
  <c r="D15" i="11" s="1" a="1"/>
  <c r="D15" i="11" s="1"/>
  <c r="H16" i="11"/>
  <c r="G16" i="11" s="1"/>
  <c r="D16" i="11" s="1" a="1"/>
  <c r="D16" i="11" s="1"/>
  <c r="H17" i="11"/>
  <c r="G17" i="11" s="1"/>
  <c r="D17" i="11" s="1" a="1"/>
  <c r="D17" i="11" s="1"/>
  <c r="H18" i="11"/>
  <c r="G18" i="11" s="1"/>
  <c r="H19" i="11"/>
  <c r="H20" i="11"/>
  <c r="H21" i="11"/>
  <c r="H22" i="11"/>
  <c r="H23" i="11"/>
  <c r="H24" i="11"/>
  <c r="G24" i="11" s="1"/>
  <c r="D24" i="11" s="1" a="1"/>
  <c r="D24" i="11" s="1"/>
  <c r="H25" i="11"/>
  <c r="G25" i="11" s="1"/>
  <c r="D25" i="11" s="1" a="1"/>
  <c r="D25" i="11" s="1"/>
  <c r="H26" i="11"/>
  <c r="G26" i="11" s="1"/>
  <c r="D26" i="11" s="1" a="1"/>
  <c r="D26" i="11" s="1"/>
  <c r="H27" i="11"/>
  <c r="G27" i="11" s="1"/>
  <c r="D27" i="11" s="1" a="1"/>
  <c r="D27" i="11" s="1"/>
  <c r="H28" i="11"/>
  <c r="G28" i="11" s="1"/>
  <c r="D28" i="11" s="1" a="1"/>
  <c r="D28" i="11" s="1"/>
  <c r="H29" i="11"/>
  <c r="G29" i="11" s="1"/>
  <c r="D29" i="11" s="1" a="1"/>
  <c r="D29" i="11" s="1"/>
  <c r="H30" i="11"/>
  <c r="G30" i="11" s="1"/>
  <c r="D30" i="11" s="1" a="1"/>
  <c r="D30" i="11" s="1"/>
  <c r="H31" i="11"/>
  <c r="G31" i="11" s="1"/>
  <c r="D31" i="11" s="1" a="1"/>
  <c r="D31" i="11" s="1"/>
  <c r="H32" i="11"/>
  <c r="G32" i="11" s="1"/>
  <c r="D32" i="11" s="1" a="1"/>
  <c r="D32" i="11" s="1"/>
  <c r="H33" i="11"/>
  <c r="G33" i="11" s="1"/>
  <c r="D33" i="11" s="1" a="1"/>
  <c r="D33" i="11" s="1"/>
  <c r="H34" i="11"/>
  <c r="G34" i="11" s="1"/>
  <c r="D34" i="11" s="1" a="1"/>
  <c r="D34" i="11" s="1"/>
  <c r="H35" i="11"/>
  <c r="H36" i="11"/>
  <c r="H37" i="11"/>
  <c r="H38" i="11"/>
  <c r="H39" i="11"/>
  <c r="H40" i="11"/>
  <c r="G40" i="11" s="1"/>
  <c r="D40" i="11" s="1" a="1"/>
  <c r="D40" i="11" s="1"/>
  <c r="H41" i="11"/>
  <c r="G41" i="11" s="1"/>
  <c r="D41" i="11" s="1" a="1"/>
  <c r="D41" i="11" s="1"/>
  <c r="H42" i="11"/>
  <c r="G42" i="11" s="1"/>
  <c r="D42" i="11" s="1" a="1"/>
  <c r="D42" i="11" s="1"/>
  <c r="H43" i="11"/>
  <c r="G43" i="11" s="1"/>
  <c r="D43" i="11" s="1" a="1"/>
  <c r="D43" i="11" s="1"/>
  <c r="H44" i="11"/>
  <c r="G44" i="11" s="1"/>
  <c r="D44" i="11" s="1" a="1"/>
  <c r="D44" i="11" s="1"/>
  <c r="H45" i="11"/>
  <c r="G45" i="11" s="1"/>
  <c r="D45" i="11" s="1" a="1"/>
  <c r="D45" i="11" s="1"/>
  <c r="H46" i="11"/>
  <c r="G46" i="11" s="1"/>
  <c r="D46" i="11" s="1" a="1"/>
  <c r="D46" i="11" s="1"/>
  <c r="H47" i="11"/>
  <c r="G47" i="11" s="1"/>
  <c r="D47" i="11" s="1" a="1"/>
  <c r="D47" i="11" s="1"/>
  <c r="H48" i="11"/>
  <c r="G48" i="11" s="1"/>
  <c r="D48" i="11" s="1" a="1"/>
  <c r="D48" i="11" s="1"/>
  <c r="H49" i="11"/>
  <c r="G49" i="11" s="1"/>
  <c r="D49" i="11" s="1" a="1"/>
  <c r="D49" i="11" s="1"/>
  <c r="H50" i="11"/>
  <c r="G50" i="11" s="1"/>
  <c r="H51" i="11"/>
  <c r="H52" i="11"/>
  <c r="H53" i="11"/>
  <c r="H54" i="11"/>
  <c r="H55" i="11"/>
  <c r="H56" i="11"/>
  <c r="G56" i="11" s="1"/>
  <c r="D56" i="11" s="1" a="1"/>
  <c r="D56" i="11" s="1"/>
  <c r="H57" i="11"/>
  <c r="G57" i="11" s="1"/>
  <c r="D57" i="11" s="1" a="1"/>
  <c r="D57" i="11" s="1"/>
  <c r="H58" i="11"/>
  <c r="G58" i="11" s="1"/>
  <c r="D58" i="11" s="1" a="1"/>
  <c r="D58" i="11" s="1"/>
  <c r="H59" i="11"/>
  <c r="G59" i="11" s="1"/>
  <c r="D59" i="11" s="1" a="1"/>
  <c r="D59" i="11" s="1"/>
  <c r="H60" i="11"/>
  <c r="G60" i="11" s="1"/>
  <c r="D60" i="11" s="1" a="1"/>
  <c r="D60" i="11" s="1"/>
  <c r="H61" i="11"/>
  <c r="G61" i="11" s="1"/>
  <c r="D61" i="11" s="1" a="1"/>
  <c r="D61" i="11" s="1"/>
  <c r="H62" i="11"/>
  <c r="G62" i="11" s="1"/>
  <c r="D62" i="11" s="1" a="1"/>
  <c r="D62" i="11" s="1"/>
  <c r="H63" i="11"/>
  <c r="G63" i="11" s="1"/>
  <c r="D63" i="11" s="1" a="1"/>
  <c r="D63" i="11" s="1"/>
  <c r="H64" i="11"/>
  <c r="G64" i="11" s="1"/>
  <c r="D64" i="11" s="1" a="1"/>
  <c r="D64" i="11" s="1"/>
  <c r="H65" i="11"/>
  <c r="G65" i="11" s="1"/>
  <c r="D65" i="11" s="1" a="1"/>
  <c r="D65" i="11" s="1"/>
  <c r="H66" i="11"/>
  <c r="G66" i="11" s="1"/>
  <c r="D66" i="11" s="1" a="1"/>
  <c r="D66" i="11" s="1"/>
  <c r="H67" i="11"/>
  <c r="H68" i="11"/>
  <c r="H69" i="11"/>
  <c r="H70" i="11"/>
  <c r="H71" i="11"/>
  <c r="H72" i="11"/>
  <c r="G72" i="11" s="1"/>
  <c r="D72" i="11" s="1" a="1"/>
  <c r="D72" i="11" s="1"/>
  <c r="H73" i="11"/>
  <c r="G73" i="11" s="1"/>
  <c r="D73" i="11" s="1" a="1"/>
  <c r="D73" i="11" s="1"/>
  <c r="H74" i="11"/>
  <c r="G74" i="11" s="1"/>
  <c r="D74" i="11" s="1" a="1"/>
  <c r="D74" i="11" s="1"/>
  <c r="H75" i="11"/>
  <c r="G75" i="11" s="1"/>
  <c r="D75" i="11" s="1" a="1"/>
  <c r="D75" i="11" s="1"/>
  <c r="H76" i="11"/>
  <c r="G76" i="11" s="1"/>
  <c r="D76" i="11" s="1" a="1"/>
  <c r="D76" i="11" s="1"/>
  <c r="H77" i="11"/>
  <c r="G77" i="11" s="1"/>
  <c r="D77" i="11" s="1" a="1"/>
  <c r="D77" i="11" s="1"/>
  <c r="H78" i="11"/>
  <c r="G78" i="11" s="1"/>
  <c r="D78" i="11" s="1" a="1"/>
  <c r="D78" i="11" s="1"/>
  <c r="H79" i="11"/>
  <c r="G79" i="11" s="1"/>
  <c r="D79" i="11" s="1" a="1"/>
  <c r="D79" i="11" s="1"/>
  <c r="H80" i="11"/>
  <c r="G80" i="11" s="1"/>
  <c r="D80" i="11" s="1" a="1"/>
  <c r="D80" i="11" s="1"/>
  <c r="H81" i="11"/>
  <c r="G81" i="11" s="1"/>
  <c r="D81" i="11" s="1" a="1"/>
  <c r="D81" i="11" s="1"/>
  <c r="H82" i="11"/>
  <c r="G82" i="11" s="1"/>
  <c r="D82" i="11" s="1" a="1"/>
  <c r="D82" i="11" s="1"/>
  <c r="H83" i="11"/>
  <c r="H84" i="11"/>
  <c r="H85" i="11"/>
  <c r="H86" i="11"/>
  <c r="H87" i="11"/>
  <c r="H88" i="11"/>
  <c r="G88" i="11" s="1"/>
  <c r="D88" i="11" s="1" a="1"/>
  <c r="D88" i="11" s="1"/>
  <c r="H89" i="11"/>
  <c r="G89" i="11" s="1"/>
  <c r="D89" i="11" s="1" a="1"/>
  <c r="D89" i="11" s="1"/>
  <c r="H90" i="11"/>
  <c r="G90" i="11" s="1"/>
  <c r="D90" i="11" s="1" a="1"/>
  <c r="D90" i="11" s="1"/>
  <c r="H91" i="11"/>
  <c r="G91" i="11" s="1"/>
  <c r="D91" i="11" s="1" a="1"/>
  <c r="D91" i="11" s="1"/>
  <c r="H92" i="11"/>
  <c r="G92" i="11" s="1"/>
  <c r="D92" i="11" s="1" a="1"/>
  <c r="D92" i="11" s="1"/>
  <c r="H93" i="11"/>
  <c r="G93" i="11" s="1"/>
  <c r="D93" i="11" s="1" a="1"/>
  <c r="D93" i="11" s="1"/>
  <c r="H94" i="11"/>
  <c r="G94" i="11" s="1"/>
  <c r="D94" i="11" s="1" a="1"/>
  <c r="D94" i="11" s="1"/>
  <c r="H95" i="11"/>
  <c r="G95" i="11" s="1"/>
  <c r="D95" i="11" s="1" a="1"/>
  <c r="D95" i="11" s="1"/>
  <c r="H96" i="11"/>
  <c r="G96" i="11" s="1"/>
  <c r="D96" i="11" s="1" a="1"/>
  <c r="D96" i="11" s="1"/>
  <c r="H97" i="11"/>
  <c r="G97" i="11" s="1"/>
  <c r="D97" i="11" s="1" a="1"/>
  <c r="D97" i="11" s="1"/>
  <c r="H98" i="11"/>
  <c r="G98" i="11" s="1"/>
  <c r="D98" i="11" s="1" a="1"/>
  <c r="D98" i="11" s="1"/>
  <c r="H99" i="11"/>
  <c r="H100" i="11"/>
  <c r="H101" i="11"/>
  <c r="H102" i="11"/>
  <c r="H103" i="11"/>
  <c r="H104" i="11"/>
  <c r="G104" i="11" s="1"/>
  <c r="D104" i="11" s="1" a="1"/>
  <c r="D104" i="11" s="1"/>
  <c r="H105" i="11"/>
  <c r="G105" i="11" s="1"/>
  <c r="D105" i="11" s="1" a="1"/>
  <c r="D105" i="11" s="1"/>
  <c r="H106" i="11"/>
  <c r="G106" i="11" s="1"/>
  <c r="D106" i="11" s="1" a="1"/>
  <c r="D106" i="11" s="1"/>
  <c r="H107" i="11"/>
  <c r="G107" i="11" s="1"/>
  <c r="D107" i="11" s="1" a="1"/>
  <c r="D107" i="11" s="1"/>
  <c r="H108" i="11"/>
  <c r="G108" i="11" s="1"/>
  <c r="D108" i="11" s="1" a="1"/>
  <c r="D108" i="11" s="1"/>
  <c r="H109" i="11"/>
  <c r="G109" i="11" s="1"/>
  <c r="D109" i="11" s="1" a="1"/>
  <c r="D109" i="11" s="1"/>
  <c r="H110" i="11"/>
  <c r="G110" i="11" s="1"/>
  <c r="D110" i="11" s="1" a="1"/>
  <c r="D110" i="11" s="1"/>
  <c r="H111" i="11"/>
  <c r="G111" i="11" s="1"/>
  <c r="D111" i="11" s="1" a="1"/>
  <c r="D111" i="11" s="1"/>
  <c r="H112" i="11"/>
  <c r="G112" i="11" s="1"/>
  <c r="D112" i="11" s="1" a="1"/>
  <c r="D112" i="11" s="1"/>
  <c r="H113" i="11"/>
  <c r="G113" i="11" s="1"/>
  <c r="D113" i="11" s="1" a="1"/>
  <c r="D113" i="11" s="1"/>
  <c r="H114" i="11"/>
  <c r="G114" i="11" s="1"/>
  <c r="D114" i="11" s="1" a="1"/>
  <c r="D114" i="11" s="1"/>
  <c r="H115" i="11"/>
  <c r="H116" i="11"/>
  <c r="H117" i="11"/>
  <c r="H118" i="11"/>
  <c r="H119" i="11"/>
  <c r="H120" i="11"/>
  <c r="G120" i="11" s="1"/>
  <c r="D120" i="11" s="1" a="1"/>
  <c r="D120" i="11" s="1"/>
  <c r="H121" i="11"/>
  <c r="G121" i="11" s="1"/>
  <c r="D121" i="11" s="1" a="1"/>
  <c r="D121" i="11" s="1"/>
  <c r="H122" i="11"/>
  <c r="G122" i="11" s="1"/>
  <c r="D122" i="11" s="1" a="1"/>
  <c r="D122" i="11" s="1"/>
  <c r="H123" i="11"/>
  <c r="G123" i="11" s="1"/>
  <c r="D123" i="11" s="1" a="1"/>
  <c r="D123" i="11" s="1"/>
  <c r="H124" i="11"/>
  <c r="G124" i="11" s="1"/>
  <c r="D124" i="11" s="1" a="1"/>
  <c r="D124" i="11" s="1"/>
  <c r="H125" i="11"/>
  <c r="G125" i="11" s="1"/>
  <c r="D125" i="11" s="1" a="1"/>
  <c r="D125" i="11" s="1"/>
  <c r="H126" i="11"/>
  <c r="G126" i="11" s="1"/>
  <c r="D126" i="11" s="1" a="1"/>
  <c r="D126" i="11" s="1"/>
  <c r="H127" i="11"/>
  <c r="G127" i="11" s="1"/>
  <c r="D127" i="11" s="1" a="1"/>
  <c r="D127" i="11" s="1"/>
  <c r="H128" i="11"/>
  <c r="G128" i="11" s="1"/>
  <c r="D128" i="11" s="1" a="1"/>
  <c r="D128" i="11" s="1"/>
  <c r="H129" i="11"/>
  <c r="G129" i="11" s="1"/>
  <c r="D129" i="11" s="1" a="1"/>
  <c r="D129" i="11" s="1"/>
  <c r="H130" i="11"/>
  <c r="G130" i="11" s="1"/>
  <c r="D130" i="11" s="1" a="1"/>
  <c r="D130" i="11" s="1"/>
  <c r="H131" i="11"/>
  <c r="H132" i="11"/>
  <c r="H133" i="11"/>
  <c r="H134" i="11"/>
  <c r="H135" i="11"/>
  <c r="H136" i="11"/>
  <c r="G136" i="11" s="1"/>
  <c r="D136" i="11" s="1" a="1"/>
  <c r="D136" i="11" s="1"/>
  <c r="H137" i="11"/>
  <c r="G137" i="11" s="1"/>
  <c r="D137" i="11" s="1" a="1"/>
  <c r="D137" i="11" s="1"/>
  <c r="H138" i="11"/>
  <c r="G138" i="11" s="1"/>
  <c r="D138" i="11" s="1" a="1"/>
  <c r="D138" i="11" s="1"/>
  <c r="H139" i="11"/>
  <c r="G139" i="11" s="1"/>
  <c r="D139" i="11" s="1" a="1"/>
  <c r="D139" i="11" s="1"/>
  <c r="H140" i="11"/>
  <c r="G140" i="11" s="1"/>
  <c r="D140" i="11" s="1" a="1"/>
  <c r="D140" i="11" s="1"/>
  <c r="H141" i="11"/>
  <c r="G141" i="11" s="1"/>
  <c r="D141" i="11" s="1" a="1"/>
  <c r="D141" i="11" s="1"/>
  <c r="H142" i="11"/>
  <c r="G142" i="11" s="1"/>
  <c r="D142" i="11" s="1" a="1"/>
  <c r="D142" i="11" s="1"/>
  <c r="H143" i="11"/>
  <c r="G143" i="11" s="1"/>
  <c r="D143" i="11" s="1" a="1"/>
  <c r="D143" i="11" s="1"/>
  <c r="H144" i="11"/>
  <c r="G144" i="11" s="1"/>
  <c r="D144" i="11" s="1" a="1"/>
  <c r="D144" i="11" s="1"/>
  <c r="H145" i="11"/>
  <c r="G145" i="11" s="1"/>
  <c r="D145" i="11" s="1" a="1"/>
  <c r="D145" i="11" s="1"/>
  <c r="H146" i="11"/>
  <c r="G146" i="11" s="1"/>
  <c r="D146" i="11" s="1" a="1"/>
  <c r="D146" i="11" s="1"/>
  <c r="H147" i="11"/>
  <c r="H148" i="11"/>
  <c r="H149" i="11"/>
  <c r="H150" i="11"/>
  <c r="H151" i="11"/>
  <c r="H152" i="11"/>
  <c r="G152" i="11" s="1"/>
  <c r="D152" i="11" s="1" a="1"/>
  <c r="D152" i="11" s="1"/>
  <c r="H153" i="11"/>
  <c r="G153" i="11" s="1"/>
  <c r="D153" i="11" s="1" a="1"/>
  <c r="D153" i="11" s="1"/>
  <c r="H154" i="11"/>
  <c r="G154" i="11" s="1"/>
  <c r="D154" i="11" s="1" a="1"/>
  <c r="D154" i="11" s="1"/>
  <c r="H155" i="11"/>
  <c r="G155" i="11" s="1"/>
  <c r="D155" i="11" s="1" a="1"/>
  <c r="D155" i="11" s="1"/>
  <c r="H156" i="11"/>
  <c r="G156" i="11" s="1"/>
  <c r="D156" i="11" s="1" a="1"/>
  <c r="D156" i="11" s="1"/>
  <c r="H157" i="11"/>
  <c r="G157" i="11" s="1"/>
  <c r="D157" i="11" s="1" a="1"/>
  <c r="D157" i="11" s="1"/>
  <c r="H158" i="11"/>
  <c r="G158" i="11" s="1"/>
  <c r="D158" i="11" s="1" a="1"/>
  <c r="D158" i="11" s="1"/>
  <c r="H159" i="11"/>
  <c r="G159" i="11" s="1"/>
  <c r="D159" i="11" s="1" a="1"/>
  <c r="D159" i="11" s="1"/>
  <c r="H160" i="11"/>
  <c r="G160" i="11" s="1"/>
  <c r="D160" i="11" s="1" a="1"/>
  <c r="D160" i="11" s="1"/>
  <c r="H161" i="11"/>
  <c r="G161" i="11" s="1"/>
  <c r="D161" i="11" s="1" a="1"/>
  <c r="D161" i="11" s="1"/>
  <c r="H162" i="11"/>
  <c r="G162" i="11" s="1"/>
  <c r="D162" i="11" s="1" a="1"/>
  <c r="D162" i="11" s="1"/>
  <c r="H163" i="11"/>
  <c r="H164" i="11"/>
  <c r="H165" i="11"/>
  <c r="H166" i="11"/>
  <c r="H167" i="11"/>
  <c r="H168" i="11"/>
  <c r="G168" i="11" s="1"/>
  <c r="D168" i="11" s="1" a="1"/>
  <c r="D168" i="11" s="1"/>
  <c r="H169" i="11"/>
  <c r="G169" i="11" s="1"/>
  <c r="D169" i="11" s="1" a="1"/>
  <c r="D169" i="11" s="1"/>
  <c r="H170" i="11"/>
  <c r="G170" i="11" s="1"/>
  <c r="D170" i="11" s="1" a="1"/>
  <c r="D170" i="11" s="1"/>
  <c r="H171" i="11"/>
  <c r="G171" i="11" s="1"/>
  <c r="D171" i="11" s="1" a="1"/>
  <c r="D171" i="11" s="1"/>
  <c r="H172" i="11"/>
  <c r="G172" i="11" s="1"/>
  <c r="D172" i="11" s="1" a="1"/>
  <c r="D172" i="11" s="1"/>
  <c r="H173" i="11"/>
  <c r="G173" i="11" s="1"/>
  <c r="D173" i="11" s="1" a="1"/>
  <c r="D173" i="11" s="1"/>
  <c r="H174" i="11"/>
  <c r="G174" i="11" s="1"/>
  <c r="D174" i="11" s="1" a="1"/>
  <c r="D174" i="11" s="1"/>
  <c r="H175" i="11"/>
  <c r="G175" i="11" s="1"/>
  <c r="D175" i="11" s="1" a="1"/>
  <c r="D175" i="11" s="1"/>
  <c r="H176" i="11"/>
  <c r="G176" i="11" s="1"/>
  <c r="D176" i="11" s="1" a="1"/>
  <c r="D176" i="11" s="1"/>
  <c r="H177" i="11"/>
  <c r="G177" i="11" s="1"/>
  <c r="D177" i="11" s="1" a="1"/>
  <c r="D177" i="11" s="1"/>
  <c r="H178" i="11"/>
  <c r="G178" i="11" s="1"/>
  <c r="D178" i="11" s="1" a="1"/>
  <c r="D178" i="11" s="1"/>
  <c r="H179" i="11"/>
  <c r="H180" i="11"/>
  <c r="H181" i="11"/>
  <c r="H182" i="11"/>
  <c r="H183" i="11"/>
  <c r="H184" i="11"/>
  <c r="G184" i="11" s="1"/>
  <c r="D184" i="11" s="1" a="1"/>
  <c r="D184" i="11" s="1"/>
  <c r="H185" i="11"/>
  <c r="G185" i="11" s="1"/>
  <c r="D185" i="11" s="1" a="1"/>
  <c r="D185" i="11" s="1"/>
  <c r="H186" i="11"/>
  <c r="G186" i="11" s="1"/>
  <c r="D186" i="11" s="1" a="1"/>
  <c r="D186" i="11" s="1"/>
  <c r="H187" i="11"/>
  <c r="G187" i="11" s="1"/>
  <c r="D187" i="11" s="1" a="1"/>
  <c r="D187" i="11" s="1"/>
  <c r="H188" i="11"/>
  <c r="G188" i="11" s="1"/>
  <c r="D188" i="11" s="1" a="1"/>
  <c r="D188" i="11" s="1"/>
  <c r="H189" i="11"/>
  <c r="G189" i="11" s="1"/>
  <c r="D189" i="11" s="1" a="1"/>
  <c r="D189" i="11" s="1"/>
  <c r="H190" i="11"/>
  <c r="G190" i="11" s="1"/>
  <c r="D190" i="11" s="1" a="1"/>
  <c r="D190" i="11" s="1"/>
  <c r="H191" i="11"/>
  <c r="G191" i="11" s="1"/>
  <c r="D191" i="11" s="1" a="1"/>
  <c r="D191" i="11" s="1"/>
  <c r="H192" i="11"/>
  <c r="G192" i="11" s="1"/>
  <c r="D192" i="11" s="1" a="1"/>
  <c r="D192" i="11" s="1"/>
  <c r="H193" i="11"/>
  <c r="G193" i="11" s="1"/>
  <c r="D193" i="11" s="1" a="1"/>
  <c r="D193" i="11" s="1"/>
  <c r="H194" i="11"/>
  <c r="G194" i="11" s="1"/>
  <c r="D194" i="11" s="1" a="1"/>
  <c r="D194" i="11" s="1"/>
  <c r="H195" i="11"/>
  <c r="H196" i="11"/>
  <c r="H197" i="11"/>
  <c r="H198" i="11"/>
  <c r="H199" i="11"/>
  <c r="H200" i="11"/>
  <c r="G200" i="11" s="1"/>
  <c r="D200" i="11" s="1" a="1"/>
  <c r="D200" i="11" s="1"/>
  <c r="H201" i="11"/>
  <c r="G201" i="11" s="1"/>
  <c r="D201" i="11" s="1" a="1"/>
  <c r="D201" i="11" s="1"/>
  <c r="H202" i="11"/>
  <c r="G202" i="11" s="1"/>
  <c r="D202" i="11" s="1" a="1"/>
  <c r="D202" i="11" s="1"/>
  <c r="H203" i="11"/>
  <c r="G203" i="11" s="1"/>
  <c r="D203" i="11" s="1" a="1"/>
  <c r="D203" i="11" s="1"/>
  <c r="H204" i="11"/>
  <c r="G204" i="11" s="1"/>
  <c r="D204" i="11" s="1" a="1"/>
  <c r="D204" i="11" s="1"/>
  <c r="H205" i="11"/>
  <c r="G205" i="11" s="1"/>
  <c r="D205" i="11" s="1" a="1"/>
  <c r="D205" i="11" s="1"/>
  <c r="H206" i="11"/>
  <c r="G206" i="11" s="1"/>
  <c r="D206" i="11" s="1" a="1"/>
  <c r="D206" i="11" s="1"/>
  <c r="H207" i="11"/>
  <c r="G207" i="11" s="1"/>
  <c r="D207" i="11" s="1" a="1"/>
  <c r="D207" i="11" s="1"/>
  <c r="H208" i="11"/>
  <c r="G208" i="11" s="1"/>
  <c r="D208" i="11" s="1" a="1"/>
  <c r="D208" i="11" s="1"/>
  <c r="H209" i="11"/>
  <c r="G209" i="11" s="1"/>
  <c r="D209" i="11" s="1" a="1"/>
  <c r="D209" i="11" s="1"/>
  <c r="H210" i="11"/>
  <c r="G210" i="11" s="1"/>
  <c r="D210" i="11" s="1" a="1"/>
  <c r="D210" i="11" s="1"/>
  <c r="H211" i="11"/>
  <c r="H212" i="11"/>
  <c r="H213" i="11"/>
  <c r="H214" i="11"/>
  <c r="H215" i="11"/>
  <c r="H216" i="11"/>
  <c r="G216" i="11" s="1"/>
  <c r="D216" i="11" s="1" a="1"/>
  <c r="D216" i="11" s="1"/>
  <c r="H217" i="11"/>
  <c r="G217" i="11" s="1"/>
  <c r="D217" i="11" s="1" a="1"/>
  <c r="D217" i="11" s="1"/>
  <c r="H218" i="11"/>
  <c r="G218" i="11" s="1"/>
  <c r="D218" i="11" s="1" a="1"/>
  <c r="D218" i="11" s="1"/>
  <c r="H219" i="11"/>
  <c r="G219" i="11" s="1"/>
  <c r="D219" i="11" s="1" a="1"/>
  <c r="D219" i="11" s="1"/>
  <c r="H220" i="11"/>
  <c r="G220" i="11" s="1"/>
  <c r="D220" i="11" s="1" a="1"/>
  <c r="D220" i="11" s="1"/>
  <c r="H221" i="11"/>
  <c r="G221" i="11" s="1"/>
  <c r="D221" i="11" s="1" a="1"/>
  <c r="D221" i="11" s="1"/>
  <c r="H222" i="11"/>
  <c r="G222" i="11" s="1"/>
  <c r="D222" i="11" s="1" a="1"/>
  <c r="D222" i="11" s="1"/>
  <c r="H223" i="11"/>
  <c r="G223" i="11" s="1"/>
  <c r="D223" i="11" s="1" a="1"/>
  <c r="D223" i="11" s="1"/>
  <c r="H224" i="11"/>
  <c r="G224" i="11" s="1"/>
  <c r="D224" i="11" s="1" a="1"/>
  <c r="D224" i="11" s="1"/>
  <c r="H225" i="11"/>
  <c r="G225" i="11" s="1"/>
  <c r="D225" i="11" s="1" a="1"/>
  <c r="D225" i="11" s="1"/>
  <c r="H226" i="11"/>
  <c r="G226" i="11" s="1"/>
  <c r="D226" i="11" s="1" a="1"/>
  <c r="D226" i="11" s="1"/>
  <c r="H227" i="11"/>
  <c r="H228" i="11"/>
  <c r="H229" i="11"/>
  <c r="H230" i="11"/>
  <c r="H231" i="11"/>
  <c r="H232" i="11"/>
  <c r="G232" i="11" s="1"/>
  <c r="D232" i="11" s="1" a="1"/>
  <c r="D232" i="11" s="1"/>
  <c r="H233" i="11"/>
  <c r="G233" i="11" s="1"/>
  <c r="D233" i="11" s="1" a="1"/>
  <c r="D233" i="11" s="1"/>
  <c r="H234" i="11"/>
  <c r="G234" i="11" s="1"/>
  <c r="D234" i="11" s="1" a="1"/>
  <c r="D234" i="11" s="1"/>
  <c r="H235" i="11"/>
  <c r="G235" i="11" s="1"/>
  <c r="D235" i="11" s="1" a="1"/>
  <c r="D235" i="11" s="1"/>
  <c r="H236" i="11"/>
  <c r="G236" i="11" s="1"/>
  <c r="D236" i="11" s="1" a="1"/>
  <c r="D236" i="11" s="1"/>
  <c r="H237" i="11"/>
  <c r="G237" i="11" s="1"/>
  <c r="D237" i="11" s="1" a="1"/>
  <c r="D237" i="11" s="1"/>
  <c r="H238" i="11"/>
  <c r="G238" i="11" s="1"/>
  <c r="D238" i="11" s="1" a="1"/>
  <c r="D238" i="11" s="1"/>
  <c r="H239" i="11"/>
  <c r="G239" i="11" s="1"/>
  <c r="D239" i="11" s="1" a="1"/>
  <c r="D239" i="11" s="1"/>
  <c r="H240" i="11"/>
  <c r="G240" i="11" s="1"/>
  <c r="D240" i="11" s="1" a="1"/>
  <c r="D240" i="11" s="1"/>
  <c r="H241" i="11"/>
  <c r="G241" i="11" s="1"/>
  <c r="D241" i="11" s="1" a="1"/>
  <c r="D241" i="11" s="1"/>
  <c r="H242" i="11"/>
  <c r="G242" i="11" s="1"/>
  <c r="H243" i="11"/>
  <c r="H244" i="11"/>
  <c r="H245" i="11"/>
  <c r="H246" i="11"/>
  <c r="H247" i="11"/>
  <c r="H248" i="11"/>
  <c r="G248" i="11" s="1"/>
  <c r="D248" i="11" s="1" a="1"/>
  <c r="D248" i="11" s="1"/>
  <c r="H249" i="11"/>
  <c r="G249" i="11" s="1"/>
  <c r="D249" i="11" s="1" a="1"/>
  <c r="D249" i="11" s="1"/>
  <c r="H250" i="11"/>
  <c r="G250" i="11" s="1"/>
  <c r="D250" i="11" s="1" a="1"/>
  <c r="D250" i="11" s="1"/>
  <c r="H251" i="11"/>
  <c r="G251" i="11" s="1"/>
  <c r="D251" i="11" s="1" a="1"/>
  <c r="D251" i="11" s="1"/>
  <c r="H252" i="11"/>
  <c r="G252" i="11" s="1"/>
  <c r="D252" i="11" s="1" a="1"/>
  <c r="D252" i="11" s="1"/>
  <c r="H253" i="11"/>
  <c r="G253" i="11" s="1"/>
  <c r="D253" i="11" s="1" a="1"/>
  <c r="D253" i="11" s="1"/>
  <c r="H254" i="11"/>
  <c r="G254" i="11" s="1"/>
  <c r="D254" i="11" s="1" a="1"/>
  <c r="D254" i="11" s="1"/>
  <c r="H255" i="11"/>
  <c r="G255" i="11" s="1"/>
  <c r="D255" i="11" s="1" a="1"/>
  <c r="D255" i="11" s="1"/>
  <c r="H256" i="11"/>
  <c r="G256" i="11" s="1"/>
  <c r="D256" i="11" s="1" a="1"/>
  <c r="D256" i="11" s="1"/>
  <c r="H257" i="11"/>
  <c r="G257" i="11" s="1"/>
  <c r="D257" i="11" s="1" a="1"/>
  <c r="D257" i="11" s="1"/>
  <c r="H258" i="11"/>
  <c r="G258" i="11" s="1"/>
  <c r="D258" i="11" s="1" a="1"/>
  <c r="D258" i="11" s="1"/>
  <c r="H259" i="11"/>
  <c r="H260" i="11"/>
  <c r="H261" i="11"/>
  <c r="H262" i="11"/>
  <c r="H263" i="11"/>
  <c r="H264" i="11"/>
  <c r="G264" i="11" s="1"/>
  <c r="D264" i="11" s="1" a="1"/>
  <c r="D264" i="11" s="1"/>
  <c r="H265" i="11"/>
  <c r="G265" i="11" s="1"/>
  <c r="D265" i="11" s="1" a="1"/>
  <c r="D265" i="11" s="1"/>
  <c r="H266" i="11"/>
  <c r="G266" i="11" s="1"/>
  <c r="D266" i="11" s="1" a="1"/>
  <c r="D266" i="11" s="1"/>
  <c r="H267" i="11"/>
  <c r="G267" i="11" s="1"/>
  <c r="D267" i="11" s="1" a="1"/>
  <c r="D267" i="11" s="1"/>
  <c r="H268" i="11"/>
  <c r="G268" i="11" s="1"/>
  <c r="D268" i="11" s="1" a="1"/>
  <c r="D268" i="11" s="1"/>
  <c r="H269" i="11"/>
  <c r="G269" i="11" s="1"/>
  <c r="D269" i="11" s="1" a="1"/>
  <c r="D269" i="11" s="1"/>
  <c r="H270" i="11"/>
  <c r="G270" i="11" s="1"/>
  <c r="D270" i="11" s="1" a="1"/>
  <c r="D270" i="11" s="1"/>
  <c r="H271" i="11"/>
  <c r="G271" i="11" s="1"/>
  <c r="D271" i="11" s="1" a="1"/>
  <c r="D271" i="11" s="1"/>
  <c r="H272" i="11"/>
  <c r="G272" i="11" s="1"/>
  <c r="D272" i="11" s="1" a="1"/>
  <c r="D272" i="11" s="1"/>
  <c r="H273" i="11"/>
  <c r="G273" i="11" s="1"/>
  <c r="D273" i="11" s="1" a="1"/>
  <c r="D273" i="11" s="1"/>
  <c r="H274" i="11"/>
  <c r="G274" i="11" s="1"/>
  <c r="D274" i="11" s="1" a="1"/>
  <c r="D274" i="11" s="1"/>
  <c r="H275" i="11"/>
  <c r="H276" i="11"/>
  <c r="H277" i="11"/>
  <c r="H278" i="11"/>
  <c r="H279" i="11"/>
  <c r="H280" i="11"/>
  <c r="G280" i="11" s="1"/>
  <c r="D280" i="11" s="1" a="1"/>
  <c r="D280" i="11" s="1"/>
  <c r="H281" i="11"/>
  <c r="G281" i="11" s="1"/>
  <c r="D281" i="11" s="1" a="1"/>
  <c r="D281" i="11" s="1"/>
  <c r="H282" i="11"/>
  <c r="G282" i="11" s="1"/>
  <c r="D282" i="11" s="1" a="1"/>
  <c r="D282" i="11" s="1"/>
  <c r="H283" i="11"/>
  <c r="G283" i="11" s="1"/>
  <c r="D283" i="11" s="1" a="1"/>
  <c r="D283" i="11" s="1"/>
  <c r="H284" i="11"/>
  <c r="G284" i="11" s="1"/>
  <c r="D284" i="11" s="1" a="1"/>
  <c r="D284" i="11" s="1"/>
  <c r="H285" i="11"/>
  <c r="G285" i="11" s="1"/>
  <c r="D285" i="11" s="1" a="1"/>
  <c r="D285" i="11" s="1"/>
  <c r="H286" i="11"/>
  <c r="G286" i="11" s="1"/>
  <c r="D286" i="11" s="1" a="1"/>
  <c r="D286" i="11" s="1"/>
  <c r="H287" i="11"/>
  <c r="G287" i="11" s="1"/>
  <c r="D287" i="11" s="1" a="1"/>
  <c r="D287" i="11" s="1"/>
  <c r="H288" i="11"/>
  <c r="G288" i="11" s="1"/>
  <c r="D288" i="11" s="1" a="1"/>
  <c r="D288" i="11" s="1"/>
  <c r="H289" i="11"/>
  <c r="G289" i="11" s="1"/>
  <c r="D289" i="11" s="1" a="1"/>
  <c r="D289" i="11" s="1"/>
  <c r="H290" i="11"/>
  <c r="G290" i="11" s="1"/>
  <c r="D290" i="11" s="1" a="1"/>
  <c r="D290" i="11" s="1"/>
  <c r="H291" i="11"/>
  <c r="H292" i="11"/>
  <c r="H293" i="11"/>
  <c r="H294" i="11"/>
  <c r="H295" i="11"/>
  <c r="H296" i="11"/>
  <c r="G296" i="11" s="1"/>
  <c r="D296" i="11" s="1" a="1"/>
  <c r="D296" i="11" s="1"/>
  <c r="H297" i="11"/>
  <c r="G297" i="11" s="1"/>
  <c r="D297" i="11" s="1" a="1"/>
  <c r="D297" i="11" s="1"/>
  <c r="H298" i="11"/>
  <c r="G298" i="11" s="1"/>
  <c r="D298" i="11" s="1" a="1"/>
  <c r="D298" i="11" s="1"/>
  <c r="H299" i="11"/>
  <c r="G299" i="11" s="1"/>
  <c r="D299" i="11" s="1" a="1"/>
  <c r="D299" i="11" s="1"/>
  <c r="H300" i="11"/>
  <c r="G300" i="11" s="1"/>
  <c r="D300" i="11" s="1" a="1"/>
  <c r="D300" i="11" s="1"/>
  <c r="H301" i="11"/>
  <c r="G301" i="11" s="1"/>
  <c r="D301" i="11" s="1" a="1"/>
  <c r="D301" i="11" s="1"/>
  <c r="H302" i="11"/>
  <c r="G302" i="11" s="1"/>
  <c r="D302" i="11" s="1" a="1"/>
  <c r="D302" i="11" s="1"/>
  <c r="H303" i="11"/>
  <c r="G303" i="11" s="1"/>
  <c r="D303" i="11" s="1" a="1"/>
  <c r="D303" i="11" s="1"/>
  <c r="H304" i="11"/>
  <c r="G304" i="11" s="1"/>
  <c r="D304" i="11" s="1" a="1"/>
  <c r="D304" i="11" s="1"/>
  <c r="H305" i="11"/>
  <c r="G305" i="11" s="1"/>
  <c r="D305" i="11" s="1" a="1"/>
  <c r="D305" i="11" s="1"/>
  <c r="H306" i="11"/>
  <c r="G306" i="11" s="1"/>
  <c r="D306" i="11" s="1" a="1"/>
  <c r="D306" i="11" s="1"/>
  <c r="H307" i="11"/>
  <c r="H308" i="11"/>
  <c r="H309" i="11"/>
  <c r="H310" i="11"/>
  <c r="H311" i="11"/>
  <c r="H312" i="11"/>
  <c r="G312" i="11" s="1"/>
  <c r="D312" i="11" s="1" a="1"/>
  <c r="D312" i="11" s="1"/>
  <c r="H313" i="11"/>
  <c r="G313" i="11" s="1"/>
  <c r="D313" i="11" s="1" a="1"/>
  <c r="D313" i="11" s="1"/>
  <c r="H314" i="11"/>
  <c r="G314" i="11" s="1"/>
  <c r="D314" i="11" s="1" a="1"/>
  <c r="D314" i="11" s="1"/>
  <c r="H315" i="11"/>
  <c r="G315" i="11" s="1"/>
  <c r="D315" i="11" s="1" a="1"/>
  <c r="D315" i="11" s="1"/>
  <c r="H316" i="11"/>
  <c r="G316" i="11" s="1"/>
  <c r="D316" i="11" s="1" a="1"/>
  <c r="D316" i="11" s="1"/>
  <c r="H317" i="11"/>
  <c r="G317" i="11" s="1"/>
  <c r="D317" i="11" s="1" a="1"/>
  <c r="D317" i="11" s="1"/>
  <c r="H318" i="11"/>
  <c r="G318" i="11" s="1"/>
  <c r="D318" i="11" s="1" a="1"/>
  <c r="D318" i="11" s="1"/>
  <c r="H319" i="11"/>
  <c r="G319" i="11" s="1"/>
  <c r="D319" i="11" s="1" a="1"/>
  <c r="D319" i="11" s="1"/>
  <c r="H320" i="11"/>
  <c r="G320" i="11" s="1"/>
  <c r="D320" i="11" s="1" a="1"/>
  <c r="D320" i="11" s="1"/>
  <c r="H321" i="11"/>
  <c r="G321" i="11" s="1"/>
  <c r="D321" i="11" s="1" a="1"/>
  <c r="D321" i="11" s="1"/>
  <c r="H322" i="11"/>
  <c r="G322" i="11" s="1"/>
  <c r="D322" i="11" s="1" a="1"/>
  <c r="D322" i="11" s="1"/>
  <c r="H323" i="11"/>
  <c r="H324" i="11"/>
  <c r="H325" i="11"/>
  <c r="H326" i="11"/>
  <c r="G326" i="11" s="1"/>
  <c r="D326" i="11" s="1" a="1"/>
  <c r="D326" i="11" s="1"/>
  <c r="H327" i="11"/>
  <c r="H328" i="11"/>
  <c r="G328" i="11" s="1"/>
  <c r="D328" i="11" s="1" a="1"/>
  <c r="D328" i="11" s="1"/>
  <c r="H329" i="11"/>
  <c r="G329" i="11" s="1"/>
  <c r="D329" i="11" s="1" a="1"/>
  <c r="D329" i="11" s="1"/>
  <c r="H330" i="11"/>
  <c r="G330" i="11" s="1"/>
  <c r="D330" i="11" s="1" a="1"/>
  <c r="D330" i="11" s="1"/>
  <c r="H331" i="11"/>
  <c r="G331" i="11" s="1"/>
  <c r="D331" i="11" s="1" a="1"/>
  <c r="D331" i="11" s="1"/>
  <c r="H332" i="11"/>
  <c r="G332" i="11" s="1"/>
  <c r="D332" i="11" s="1" a="1"/>
  <c r="D332" i="11" s="1"/>
  <c r="H333" i="11"/>
  <c r="G333" i="11" s="1"/>
  <c r="D333" i="11" s="1" a="1"/>
  <c r="D333" i="11" s="1"/>
  <c r="H334" i="11"/>
  <c r="G334" i="11" s="1"/>
  <c r="D334" i="11" s="1" a="1"/>
  <c r="D334" i="11" s="1"/>
  <c r="H335" i="11"/>
  <c r="G335" i="11" s="1"/>
  <c r="D335" i="11" s="1" a="1"/>
  <c r="D335" i="11" s="1"/>
  <c r="H336" i="11"/>
  <c r="G336" i="11" s="1"/>
  <c r="D336" i="11" s="1" a="1"/>
  <c r="D336" i="11" s="1"/>
  <c r="H337" i="11"/>
  <c r="G337" i="11" s="1"/>
  <c r="D337" i="11" s="1" a="1"/>
  <c r="D337" i="11" s="1"/>
  <c r="H338" i="11"/>
  <c r="G338" i="11" s="1"/>
  <c r="H339" i="11"/>
  <c r="H340" i="11"/>
  <c r="H341" i="11"/>
  <c r="H342" i="11"/>
  <c r="H343" i="11"/>
  <c r="H344" i="11"/>
  <c r="G344" i="11" s="1"/>
  <c r="D344" i="11" s="1" a="1"/>
  <c r="D344" i="11" s="1"/>
  <c r="H345" i="11"/>
  <c r="G345" i="11" s="1"/>
  <c r="D345" i="11" s="1" a="1"/>
  <c r="D345" i="11" s="1"/>
  <c r="H346" i="11"/>
  <c r="G346" i="11" s="1"/>
  <c r="D346" i="11" s="1" a="1"/>
  <c r="D346" i="11" s="1"/>
  <c r="H347" i="11"/>
  <c r="G347" i="11" s="1"/>
  <c r="D347" i="11" s="1" a="1"/>
  <c r="D347" i="11" s="1"/>
  <c r="H348" i="11"/>
  <c r="G348" i="11" s="1"/>
  <c r="D348" i="11" s="1" a="1"/>
  <c r="D348" i="11" s="1"/>
  <c r="H349" i="11"/>
  <c r="G349" i="11" s="1"/>
  <c r="D349" i="11" s="1" a="1"/>
  <c r="D349" i="11" s="1"/>
  <c r="H350" i="11"/>
  <c r="G350" i="11" s="1"/>
  <c r="D350" i="11" s="1" a="1"/>
  <c r="D350" i="11" s="1"/>
  <c r="H351" i="11"/>
  <c r="G351" i="11" s="1"/>
  <c r="D351" i="11" s="1" a="1"/>
  <c r="D351" i="11" s="1"/>
  <c r="H352" i="11"/>
  <c r="G352" i="11" s="1"/>
  <c r="D352" i="11" s="1" a="1"/>
  <c r="D352" i="11" s="1"/>
  <c r="H353" i="11"/>
  <c r="G353" i="11" s="1"/>
  <c r="D353" i="11" s="1" a="1"/>
  <c r="D353" i="11" s="1"/>
  <c r="H354" i="11"/>
  <c r="G354" i="11" s="1"/>
  <c r="D354" i="11" s="1" a="1"/>
  <c r="D354" i="11" s="1"/>
  <c r="H355" i="11"/>
  <c r="H356" i="11"/>
  <c r="H357" i="11"/>
  <c r="H358" i="11"/>
  <c r="H359" i="11"/>
  <c r="H360" i="11"/>
  <c r="G360" i="11" s="1"/>
  <c r="D360" i="11" s="1" a="1"/>
  <c r="D360" i="11" s="1"/>
  <c r="H361" i="11"/>
  <c r="G361" i="11" s="1"/>
  <c r="D361" i="11" s="1" a="1"/>
  <c r="D361" i="11" s="1"/>
  <c r="H362" i="11"/>
  <c r="G362" i="11" s="1"/>
  <c r="D362" i="11" s="1" a="1"/>
  <c r="D362" i="11" s="1"/>
  <c r="H363" i="11"/>
  <c r="G363" i="11" s="1"/>
  <c r="D363" i="11" s="1" a="1"/>
  <c r="D363" i="11" s="1"/>
  <c r="H364" i="11"/>
  <c r="G364" i="11" s="1"/>
  <c r="D364" i="11" s="1" a="1"/>
  <c r="D364" i="11" s="1"/>
  <c r="H365" i="11"/>
  <c r="G365" i="11" s="1"/>
  <c r="D365" i="11" s="1" a="1"/>
  <c r="D365" i="11" s="1"/>
  <c r="H366" i="11"/>
  <c r="G366" i="11" s="1"/>
  <c r="D366" i="11" s="1" a="1"/>
  <c r="D366" i="11" s="1"/>
  <c r="H367" i="11"/>
  <c r="G367" i="11" s="1"/>
  <c r="D367" i="11" s="1" a="1"/>
  <c r="D367" i="11" s="1"/>
  <c r="H368" i="11"/>
  <c r="G368" i="11" s="1"/>
  <c r="D368" i="11" s="1" a="1"/>
  <c r="D368" i="11" s="1"/>
  <c r="H369" i="11"/>
  <c r="G369" i="11" s="1"/>
  <c r="D369" i="11" s="1" a="1"/>
  <c r="D369" i="11" s="1"/>
  <c r="H370" i="11"/>
  <c r="G370" i="11" s="1"/>
  <c r="D370" i="11" s="1" a="1"/>
  <c r="D370" i="11" s="1"/>
  <c r="H371" i="11"/>
  <c r="H372" i="11"/>
  <c r="H373" i="11"/>
  <c r="H374" i="11"/>
  <c r="H375" i="11"/>
  <c r="H376" i="11"/>
  <c r="G376" i="11" s="1"/>
  <c r="D376" i="11" s="1" a="1"/>
  <c r="D376" i="11" s="1"/>
  <c r="H377" i="11"/>
  <c r="G377" i="11" s="1"/>
  <c r="D377" i="11" s="1" a="1"/>
  <c r="D377" i="11" s="1"/>
  <c r="H378" i="11"/>
  <c r="G378" i="11" s="1"/>
  <c r="D378" i="11" s="1" a="1"/>
  <c r="D378" i="11" s="1"/>
  <c r="H379" i="11"/>
  <c r="G379" i="11" s="1"/>
  <c r="D379" i="11" s="1" a="1"/>
  <c r="D379" i="11" s="1"/>
  <c r="H380" i="11"/>
  <c r="G380" i="11" s="1"/>
  <c r="D380" i="11" s="1" a="1"/>
  <c r="D380" i="11" s="1"/>
  <c r="H381" i="11"/>
  <c r="G381" i="11" s="1"/>
  <c r="D381" i="11" s="1" a="1"/>
  <c r="D381" i="11" s="1"/>
  <c r="H382" i="11"/>
  <c r="G382" i="11" s="1"/>
  <c r="D382" i="11" s="1" a="1"/>
  <c r="D382" i="11" s="1"/>
  <c r="H383" i="11"/>
  <c r="G383" i="11" s="1"/>
  <c r="D383" i="11" s="1" a="1"/>
  <c r="D383" i="11" s="1"/>
  <c r="H384" i="11"/>
  <c r="G384" i="11" s="1"/>
  <c r="D384" i="11" s="1" a="1"/>
  <c r="D384" i="11" s="1"/>
  <c r="H385" i="11"/>
  <c r="G385" i="11" s="1"/>
  <c r="D385" i="11" s="1" a="1"/>
  <c r="D385" i="11" s="1"/>
  <c r="H386" i="11"/>
  <c r="G386" i="11" s="1"/>
  <c r="D386" i="11" s="1" a="1"/>
  <c r="D386" i="11" s="1"/>
  <c r="H387" i="11"/>
  <c r="H388" i="11"/>
  <c r="H389" i="11"/>
  <c r="H390" i="11"/>
  <c r="H391" i="11"/>
  <c r="H392" i="11"/>
  <c r="G392" i="11" s="1"/>
  <c r="D392" i="11" s="1" a="1"/>
  <c r="D392" i="11" s="1"/>
  <c r="H393" i="11"/>
  <c r="G393" i="11" s="1"/>
  <c r="D393" i="11" s="1" a="1"/>
  <c r="D393" i="11" s="1"/>
  <c r="H394" i="11"/>
  <c r="G394" i="11" s="1"/>
  <c r="D394" i="11" s="1" a="1"/>
  <c r="D394" i="11" s="1"/>
  <c r="H395" i="11"/>
  <c r="G395" i="11" s="1"/>
  <c r="D395" i="11" s="1" a="1"/>
  <c r="D395" i="11" s="1"/>
  <c r="H396" i="11"/>
  <c r="G396" i="11" s="1"/>
  <c r="D396" i="11" s="1" a="1"/>
  <c r="D396" i="11" s="1"/>
  <c r="H397" i="11"/>
  <c r="G397" i="11" s="1"/>
  <c r="D397" i="11" s="1" a="1"/>
  <c r="D397" i="11" s="1"/>
  <c r="H398" i="11"/>
  <c r="G398" i="11" s="1"/>
  <c r="D398" i="11" s="1" a="1"/>
  <c r="D398" i="11" s="1"/>
  <c r="H399" i="11"/>
  <c r="G399" i="11" s="1"/>
  <c r="D399" i="11" s="1" a="1"/>
  <c r="D399" i="11" s="1"/>
  <c r="H400" i="11"/>
  <c r="G400" i="11" s="1"/>
  <c r="D400" i="11" s="1" a="1"/>
  <c r="D400" i="11" s="1"/>
  <c r="H401" i="11"/>
  <c r="G401" i="11" s="1"/>
  <c r="D401" i="11" s="1" a="1"/>
  <c r="D401" i="11" s="1"/>
  <c r="H402" i="11"/>
  <c r="G402" i="11" s="1"/>
  <c r="D402" i="11" s="1" a="1"/>
  <c r="D402" i="11" s="1"/>
  <c r="H403" i="11"/>
  <c r="H404" i="11"/>
  <c r="H405" i="11"/>
  <c r="H406" i="11"/>
  <c r="H407" i="11"/>
  <c r="H408" i="11"/>
  <c r="G408" i="11" s="1"/>
  <c r="D408" i="11" s="1" a="1"/>
  <c r="D408" i="11" s="1"/>
  <c r="H409" i="11"/>
  <c r="G409" i="11" s="1"/>
  <c r="D409" i="11" s="1" a="1"/>
  <c r="D409" i="11" s="1"/>
  <c r="H410" i="11"/>
  <c r="G410" i="11" s="1"/>
  <c r="D410" i="11" s="1" a="1"/>
  <c r="D410" i="11" s="1"/>
  <c r="H411" i="11"/>
  <c r="G411" i="11" s="1"/>
  <c r="D411" i="11" s="1" a="1"/>
  <c r="D411" i="11" s="1"/>
  <c r="H412" i="11"/>
  <c r="G412" i="11" s="1"/>
  <c r="D412" i="11" s="1" a="1"/>
  <c r="D412" i="11" s="1"/>
  <c r="H413" i="11"/>
  <c r="G413" i="11" s="1"/>
  <c r="H414" i="11"/>
  <c r="G414" i="11" s="1"/>
  <c r="D414" i="11" s="1" a="1"/>
  <c r="D414" i="11" s="1"/>
  <c r="H415" i="11"/>
  <c r="G415" i="11" s="1"/>
  <c r="D415" i="11" s="1" a="1"/>
  <c r="D415" i="11" s="1"/>
  <c r="H416" i="11"/>
  <c r="G416" i="11" s="1"/>
  <c r="D416" i="11" s="1" a="1"/>
  <c r="D416" i="11" s="1"/>
  <c r="H417" i="11"/>
  <c r="G417" i="11" s="1"/>
  <c r="D417" i="11" s="1" a="1"/>
  <c r="D417" i="11" s="1"/>
  <c r="H418" i="11"/>
  <c r="G418" i="11" s="1"/>
  <c r="D418" i="11" s="1" a="1"/>
  <c r="D418" i="11" s="1"/>
  <c r="H419" i="11"/>
  <c r="H420" i="11"/>
  <c r="H421" i="11"/>
  <c r="H422" i="11"/>
  <c r="H423" i="11"/>
  <c r="H424" i="11"/>
  <c r="G424" i="11" s="1"/>
  <c r="D424" i="11" s="1" a="1"/>
  <c r="D424" i="11" s="1"/>
  <c r="H425" i="11"/>
  <c r="G425" i="11" s="1"/>
  <c r="D425" i="11" s="1" a="1"/>
  <c r="D425" i="11" s="1"/>
  <c r="H426" i="11"/>
  <c r="G426" i="11" s="1"/>
  <c r="D426" i="11" s="1" a="1"/>
  <c r="D426" i="11" s="1"/>
  <c r="H427" i="11"/>
  <c r="G427" i="11" s="1"/>
  <c r="D427" i="11" s="1" a="1"/>
  <c r="D427" i="11" s="1"/>
  <c r="H428" i="11"/>
  <c r="G428" i="11" s="1"/>
  <c r="D428" i="11" s="1" a="1"/>
  <c r="D428" i="11" s="1"/>
  <c r="H429" i="11"/>
  <c r="G429" i="11" s="1"/>
  <c r="D429" i="11" s="1" a="1"/>
  <c r="D429" i="11" s="1"/>
  <c r="H430" i="11"/>
  <c r="G430" i="11" s="1"/>
  <c r="D430" i="11" s="1" a="1"/>
  <c r="D430" i="11" s="1"/>
  <c r="H431" i="11"/>
  <c r="G431" i="11" s="1"/>
  <c r="D431" i="11" s="1" a="1"/>
  <c r="D431" i="11" s="1"/>
  <c r="H432" i="11"/>
  <c r="G432" i="11" s="1"/>
  <c r="D432" i="11" s="1" a="1"/>
  <c r="D432" i="11" s="1"/>
  <c r="H433" i="11"/>
  <c r="G433" i="11" s="1"/>
  <c r="D433" i="11" s="1" a="1"/>
  <c r="D433" i="11" s="1"/>
  <c r="H434" i="11"/>
  <c r="G434" i="11" s="1"/>
  <c r="D434" i="11" s="1" a="1"/>
  <c r="D434" i="11" s="1"/>
  <c r="H435" i="11"/>
  <c r="H436" i="11"/>
  <c r="H437" i="11"/>
  <c r="H438" i="11"/>
  <c r="H439" i="11"/>
  <c r="H440" i="11"/>
  <c r="G440" i="11" s="1"/>
  <c r="D440" i="11" s="1" a="1"/>
  <c r="D440" i="11" s="1"/>
  <c r="H441" i="11"/>
  <c r="G441" i="11" s="1"/>
  <c r="D441" i="11" s="1" a="1"/>
  <c r="D441" i="11" s="1"/>
  <c r="H442" i="11"/>
  <c r="G442" i="11" s="1"/>
  <c r="D442" i="11" s="1" a="1"/>
  <c r="D442" i="11" s="1"/>
  <c r="H443" i="11"/>
  <c r="G443" i="11" s="1"/>
  <c r="H444" i="11"/>
  <c r="G444" i="11" s="1"/>
  <c r="D444" i="11" s="1" a="1"/>
  <c r="D444" i="11" s="1"/>
  <c r="H445" i="11"/>
  <c r="G445" i="11" s="1"/>
  <c r="D445" i="11" s="1" a="1"/>
  <c r="D445" i="11" s="1"/>
  <c r="H446" i="11"/>
  <c r="G446" i="11" s="1"/>
  <c r="D446" i="11" s="1" a="1"/>
  <c r="D446" i="11" s="1"/>
  <c r="H447" i="11"/>
  <c r="G447" i="11" s="1"/>
  <c r="D447" i="11" s="1" a="1"/>
  <c r="D447" i="11" s="1"/>
  <c r="H448" i="11"/>
  <c r="G448" i="11" s="1"/>
  <c r="D448" i="11" s="1" a="1"/>
  <c r="D448" i="11" s="1"/>
  <c r="H449" i="11"/>
  <c r="G449" i="11" s="1"/>
  <c r="D449" i="11" s="1" a="1"/>
  <c r="D449" i="11" s="1"/>
  <c r="H450" i="11"/>
  <c r="G450" i="11" s="1"/>
  <c r="D450" i="11" s="1" a="1"/>
  <c r="D450" i="11" s="1"/>
  <c r="H451" i="11"/>
  <c r="H452" i="11"/>
  <c r="H453" i="11"/>
  <c r="H454" i="11"/>
  <c r="H455" i="11"/>
  <c r="H456" i="11"/>
  <c r="G456" i="11" s="1"/>
  <c r="D456" i="11" s="1" a="1"/>
  <c r="D456" i="11" s="1"/>
  <c r="H457" i="11"/>
  <c r="G457" i="11" s="1"/>
  <c r="D457" i="11" s="1" a="1"/>
  <c r="D457" i="11" s="1"/>
  <c r="H458" i="11"/>
  <c r="G458" i="11" s="1"/>
  <c r="D458" i="11" s="1" a="1"/>
  <c r="D458" i="11" s="1"/>
  <c r="H459" i="11"/>
  <c r="G459" i="11" s="1"/>
  <c r="D459" i="11" s="1" a="1"/>
  <c r="D459" i="11" s="1"/>
  <c r="H460" i="11"/>
  <c r="G460" i="11" s="1"/>
  <c r="D460" i="11" s="1" a="1"/>
  <c r="D460" i="11" s="1"/>
  <c r="H461" i="11"/>
  <c r="G461" i="11" s="1"/>
  <c r="D461" i="11" s="1" a="1"/>
  <c r="D461" i="11" s="1"/>
  <c r="H462" i="11"/>
  <c r="G462" i="11" s="1"/>
  <c r="D462" i="11" s="1" a="1"/>
  <c r="D462" i="11" s="1"/>
  <c r="H463" i="11"/>
  <c r="G463" i="11" s="1"/>
  <c r="D463" i="11" s="1" a="1"/>
  <c r="D463" i="11" s="1"/>
  <c r="H464" i="11"/>
  <c r="G464" i="11" s="1"/>
  <c r="D464" i="11" s="1" a="1"/>
  <c r="D464" i="11" s="1"/>
  <c r="H465" i="11"/>
  <c r="G465" i="11" s="1"/>
  <c r="D465" i="11" s="1" a="1"/>
  <c r="D465" i="11" s="1"/>
  <c r="H466" i="11"/>
  <c r="G466" i="11" s="1"/>
  <c r="D466" i="11" s="1" a="1"/>
  <c r="D466" i="11" s="1"/>
  <c r="H467" i="11"/>
  <c r="H468" i="11"/>
  <c r="H469" i="11"/>
  <c r="H470" i="11"/>
  <c r="H471" i="11"/>
  <c r="H472" i="11"/>
  <c r="G472" i="11" s="1"/>
  <c r="D472" i="11" s="1" a="1"/>
  <c r="D472" i="11" s="1"/>
  <c r="H473" i="11"/>
  <c r="G473" i="11" s="1"/>
  <c r="D473" i="11" s="1" a="1"/>
  <c r="D473" i="11" s="1"/>
  <c r="H474" i="11"/>
  <c r="G474" i="11" s="1"/>
  <c r="D474" i="11" s="1" a="1"/>
  <c r="D474" i="11" s="1"/>
  <c r="H475" i="11"/>
  <c r="G475" i="11" s="1"/>
  <c r="D475" i="11" s="1" a="1"/>
  <c r="D475" i="11" s="1"/>
  <c r="H476" i="11"/>
  <c r="G476" i="11" s="1"/>
  <c r="D476" i="11" s="1" a="1"/>
  <c r="D476" i="11" s="1"/>
  <c r="H477" i="11"/>
  <c r="G477" i="11" s="1"/>
  <c r="D477" i="11" s="1" a="1"/>
  <c r="D477" i="11" s="1"/>
  <c r="H478" i="11"/>
  <c r="G478" i="11" s="1"/>
  <c r="D478" i="11" s="1" a="1"/>
  <c r="D478" i="11" s="1"/>
  <c r="H479" i="11"/>
  <c r="G479" i="11" s="1"/>
  <c r="D479" i="11" s="1" a="1"/>
  <c r="D479" i="11" s="1"/>
  <c r="H480" i="11"/>
  <c r="G480" i="11" s="1"/>
  <c r="D480" i="11" s="1" a="1"/>
  <c r="D480" i="11" s="1"/>
  <c r="H481" i="11"/>
  <c r="G481" i="11" s="1"/>
  <c r="D481" i="11" s="1" a="1"/>
  <c r="D481" i="11" s="1"/>
  <c r="H482" i="11"/>
  <c r="G482" i="11" s="1"/>
  <c r="H483" i="11"/>
  <c r="H484" i="11"/>
  <c r="H485" i="11"/>
  <c r="H486" i="11"/>
  <c r="H487" i="11"/>
  <c r="H488" i="11"/>
  <c r="G488" i="11" s="1"/>
  <c r="D488" i="11" s="1" a="1"/>
  <c r="D488" i="11" s="1"/>
  <c r="H489" i="11"/>
  <c r="G489" i="11" s="1"/>
  <c r="D489" i="11" s="1" a="1"/>
  <c r="D489" i="11" s="1"/>
  <c r="H490" i="11"/>
  <c r="G490" i="11" s="1"/>
  <c r="D490" i="11" s="1" a="1"/>
  <c r="D490" i="11" s="1"/>
  <c r="H491" i="11"/>
  <c r="G491" i="11" s="1"/>
  <c r="D491" i="11" s="1" a="1"/>
  <c r="D491" i="11" s="1"/>
  <c r="H492" i="11"/>
  <c r="G492" i="11" s="1"/>
  <c r="D492" i="11" s="1" a="1"/>
  <c r="D492" i="11" s="1"/>
  <c r="H493" i="11"/>
  <c r="G493" i="11" s="1"/>
  <c r="D493" i="11" s="1" a="1"/>
  <c r="D493" i="11" s="1"/>
  <c r="H494" i="11"/>
  <c r="G494" i="11" s="1"/>
  <c r="H495" i="11"/>
  <c r="G495" i="11" s="1"/>
  <c r="D495" i="11" s="1" a="1"/>
  <c r="D495" i="11" s="1"/>
  <c r="H496" i="11"/>
  <c r="G496" i="11" s="1"/>
  <c r="D496" i="11" s="1" a="1"/>
  <c r="D496" i="11" s="1"/>
  <c r="H497" i="11"/>
  <c r="G497" i="11" s="1"/>
  <c r="D497" i="11" s="1" a="1"/>
  <c r="D497" i="11" s="1"/>
  <c r="H498" i="11"/>
  <c r="G498" i="11" s="1"/>
  <c r="D498" i="11" s="1" a="1"/>
  <c r="D498" i="11" s="1"/>
  <c r="H499" i="11"/>
  <c r="H500" i="11"/>
  <c r="H501" i="11"/>
  <c r="H502" i="11"/>
  <c r="H503" i="11"/>
  <c r="H504" i="11"/>
  <c r="G504" i="11" s="1"/>
  <c r="D504" i="11" s="1" a="1"/>
  <c r="D504" i="11" s="1"/>
  <c r="H505" i="11"/>
  <c r="G505" i="11" s="1"/>
  <c r="D505" i="11" s="1" a="1"/>
  <c r="D505" i="11" s="1"/>
  <c r="H506" i="11"/>
  <c r="G506" i="11" s="1"/>
  <c r="D506" i="11" s="1" a="1"/>
  <c r="D506" i="11" s="1"/>
  <c r="H507" i="11"/>
  <c r="G507" i="11" s="1"/>
  <c r="D507" i="11" s="1" a="1"/>
  <c r="D507" i="11" s="1"/>
  <c r="H508" i="11"/>
  <c r="G508" i="11" s="1"/>
  <c r="D508" i="11" s="1" a="1"/>
  <c r="D508" i="11" s="1"/>
  <c r="H509" i="11"/>
  <c r="G509" i="11" s="1"/>
  <c r="D509" i="11" s="1" a="1"/>
  <c r="D509" i="11" s="1"/>
  <c r="H510" i="11"/>
  <c r="G510" i="11" s="1"/>
  <c r="D510" i="11" s="1" a="1"/>
  <c r="D510" i="11" s="1"/>
  <c r="H511" i="11"/>
  <c r="G511" i="11" s="1"/>
  <c r="D511" i="11" s="1" a="1"/>
  <c r="D511" i="11" s="1"/>
  <c r="H512" i="11"/>
  <c r="G512" i="11" s="1"/>
  <c r="D512" i="11" s="1" a="1"/>
  <c r="D512" i="11" s="1"/>
  <c r="H513" i="11"/>
  <c r="G513" i="11" s="1"/>
  <c r="D513" i="11" s="1" a="1"/>
  <c r="D513" i="11" s="1"/>
  <c r="H514" i="11"/>
  <c r="G514" i="11" s="1"/>
  <c r="D514" i="11" s="1" a="1"/>
  <c r="D514" i="11" s="1"/>
  <c r="H515" i="11"/>
  <c r="H516" i="11"/>
  <c r="H517" i="11"/>
  <c r="H518" i="11"/>
  <c r="H519" i="11"/>
  <c r="H520" i="11"/>
  <c r="G520" i="11" s="1"/>
  <c r="D520" i="11" s="1" a="1"/>
  <c r="D520" i="11" s="1"/>
  <c r="H521" i="11"/>
  <c r="G521" i="11" s="1"/>
  <c r="D521" i="11" s="1" a="1"/>
  <c r="D521" i="11" s="1"/>
  <c r="H522" i="11"/>
  <c r="G522" i="11" s="1"/>
  <c r="D522" i="11" s="1" a="1"/>
  <c r="D522" i="11" s="1"/>
  <c r="H523" i="11"/>
  <c r="G523" i="11" s="1"/>
  <c r="D523" i="11" s="1" a="1"/>
  <c r="D523" i="11" s="1"/>
  <c r="H524" i="11"/>
  <c r="G524" i="11" s="1"/>
  <c r="D524" i="11" s="1" a="1"/>
  <c r="D524" i="11" s="1"/>
  <c r="H525" i="11"/>
  <c r="G525" i="11" s="1"/>
  <c r="D525" i="11" s="1" a="1"/>
  <c r="D525" i="11" s="1"/>
  <c r="H526" i="11"/>
  <c r="G526" i="11" s="1"/>
  <c r="D526" i="11" s="1" a="1"/>
  <c r="D526" i="11" s="1"/>
  <c r="H527" i="11"/>
  <c r="G527" i="11" s="1"/>
  <c r="D527" i="11" s="1" a="1"/>
  <c r="D527" i="11" s="1"/>
  <c r="H528" i="11"/>
  <c r="G528" i="11" s="1"/>
  <c r="D528" i="11" s="1" a="1"/>
  <c r="D528" i="11" s="1"/>
  <c r="H529" i="11"/>
  <c r="G529" i="11" s="1"/>
  <c r="D529" i="11" s="1" a="1"/>
  <c r="D529" i="11" s="1"/>
  <c r="H530" i="11"/>
  <c r="G530" i="11" s="1"/>
  <c r="H531" i="11"/>
  <c r="H532" i="11"/>
  <c r="H533" i="11"/>
  <c r="H534" i="11"/>
  <c r="H535" i="11"/>
  <c r="H536" i="11"/>
  <c r="G536" i="11" s="1"/>
  <c r="D536" i="11" s="1" a="1"/>
  <c r="D536" i="11" s="1"/>
  <c r="H537" i="11"/>
  <c r="G537" i="11" s="1"/>
  <c r="D537" i="11" s="1" a="1"/>
  <c r="D537" i="11" s="1"/>
  <c r="H538" i="11"/>
  <c r="G538" i="11" s="1"/>
  <c r="D538" i="11" s="1" a="1"/>
  <c r="D538" i="11" s="1"/>
  <c r="H539" i="11"/>
  <c r="G539" i="11" s="1"/>
  <c r="D539" i="11" s="1" a="1"/>
  <c r="D539" i="11" s="1"/>
  <c r="H540" i="11"/>
  <c r="G540" i="11" s="1"/>
  <c r="D540" i="11" s="1" a="1"/>
  <c r="D540" i="11" s="1"/>
  <c r="H541" i="11"/>
  <c r="G541" i="11" s="1"/>
  <c r="D541" i="11" s="1" a="1"/>
  <c r="D541" i="11" s="1"/>
  <c r="H542" i="11"/>
  <c r="G542" i="11" s="1"/>
  <c r="D542" i="11" s="1" a="1"/>
  <c r="D542" i="11" s="1"/>
  <c r="H543" i="11"/>
  <c r="G543" i="11" s="1"/>
  <c r="D543" i="11" s="1" a="1"/>
  <c r="D543" i="11" s="1"/>
  <c r="H544" i="11"/>
  <c r="G544" i="11" s="1"/>
  <c r="D544" i="11" s="1" a="1"/>
  <c r="D544" i="11" s="1"/>
  <c r="H545" i="11"/>
  <c r="G545" i="11" s="1"/>
  <c r="D545" i="11" s="1" a="1"/>
  <c r="D545" i="11" s="1"/>
  <c r="H546" i="11"/>
  <c r="G546" i="11" s="1"/>
  <c r="D546" i="11" s="1" a="1"/>
  <c r="D546" i="11" s="1"/>
  <c r="H547" i="11"/>
  <c r="H548" i="11"/>
  <c r="H549" i="11"/>
  <c r="H550" i="11"/>
  <c r="H551" i="11"/>
  <c r="H552" i="11"/>
  <c r="G552" i="11" s="1"/>
  <c r="D552" i="11" s="1" a="1"/>
  <c r="D552" i="11" s="1"/>
  <c r="H553" i="11"/>
  <c r="G553" i="11" s="1"/>
  <c r="D553" i="11" s="1" a="1"/>
  <c r="D553" i="11" s="1"/>
  <c r="H554" i="11"/>
  <c r="G554" i="11" s="1"/>
  <c r="D554" i="11" s="1" a="1"/>
  <c r="D554" i="11" s="1"/>
  <c r="H555" i="11"/>
  <c r="G555" i="11" s="1"/>
  <c r="D555" i="11" s="1" a="1"/>
  <c r="D555" i="11" s="1"/>
  <c r="H556" i="11"/>
  <c r="G556" i="11" s="1"/>
  <c r="D556" i="11" s="1" a="1"/>
  <c r="D556" i="11" s="1"/>
  <c r="H557" i="11"/>
  <c r="G557" i="11" s="1"/>
  <c r="D557" i="11" s="1" a="1"/>
  <c r="D557" i="11" s="1"/>
  <c r="H558" i="11"/>
  <c r="G558" i="11" s="1"/>
  <c r="D558" i="11" s="1" a="1"/>
  <c r="D558" i="11" s="1"/>
  <c r="H559" i="11"/>
  <c r="G559" i="11" s="1"/>
  <c r="D559" i="11" s="1" a="1"/>
  <c r="D559" i="11" s="1"/>
  <c r="H560" i="11"/>
  <c r="G560" i="11" s="1"/>
  <c r="D560" i="11" s="1" a="1"/>
  <c r="D560" i="11" s="1"/>
  <c r="H561" i="11"/>
  <c r="G561" i="11" s="1"/>
  <c r="D561" i="11" s="1" a="1"/>
  <c r="D561" i="11" s="1"/>
  <c r="H562" i="11"/>
  <c r="G562" i="11" s="1"/>
  <c r="D562" i="11" s="1" a="1"/>
  <c r="D562" i="11" s="1"/>
  <c r="H563" i="11"/>
  <c r="H564" i="11"/>
  <c r="H565" i="11"/>
  <c r="H566" i="11"/>
  <c r="H567" i="11"/>
  <c r="H568" i="11"/>
  <c r="G568" i="11" s="1"/>
  <c r="D568" i="11" s="1" a="1"/>
  <c r="D568" i="11" s="1"/>
  <c r="H569" i="11"/>
  <c r="G569" i="11" s="1"/>
  <c r="D569" i="11" s="1" a="1"/>
  <c r="D569" i="11" s="1"/>
  <c r="H570" i="11"/>
  <c r="G570" i="11" s="1"/>
  <c r="D570" i="11" s="1" a="1"/>
  <c r="D570" i="11" s="1"/>
  <c r="H571" i="11"/>
  <c r="G571" i="11" s="1"/>
  <c r="D571" i="11" s="1" a="1"/>
  <c r="D571" i="11" s="1"/>
  <c r="H572" i="11"/>
  <c r="G572" i="11" s="1"/>
  <c r="D572" i="11" s="1" a="1"/>
  <c r="D572" i="11" s="1"/>
  <c r="H573" i="11"/>
  <c r="G573" i="11" s="1"/>
  <c r="D573" i="11" s="1" a="1"/>
  <c r="D573" i="11" s="1"/>
  <c r="H574" i="11"/>
  <c r="G574" i="11" s="1"/>
  <c r="D574" i="11" s="1" a="1"/>
  <c r="D574" i="11" s="1"/>
  <c r="H575" i="11"/>
  <c r="G575" i="11" s="1"/>
  <c r="D575" i="11" s="1" a="1"/>
  <c r="D575" i="11" s="1"/>
  <c r="H576" i="11"/>
  <c r="G576" i="11" s="1"/>
  <c r="D576" i="11" s="1" a="1"/>
  <c r="D576" i="11" s="1"/>
  <c r="H577" i="11"/>
  <c r="G577" i="11" s="1"/>
  <c r="D577" i="11" s="1" a="1"/>
  <c r="D577" i="11" s="1"/>
  <c r="H578" i="11"/>
  <c r="G578" i="11" s="1"/>
  <c r="D578" i="11" s="1" a="1"/>
  <c r="D578" i="11" s="1"/>
  <c r="H579" i="11"/>
  <c r="H580" i="11"/>
  <c r="H581" i="11"/>
  <c r="H582" i="11"/>
  <c r="H583" i="11"/>
  <c r="H584" i="11"/>
  <c r="G584" i="11" s="1"/>
  <c r="D584" i="11" s="1" a="1"/>
  <c r="D584" i="11" s="1"/>
  <c r="H585" i="11"/>
  <c r="G585" i="11" s="1"/>
  <c r="D585" i="11" s="1" a="1"/>
  <c r="D585" i="11" s="1"/>
  <c r="H586" i="11"/>
  <c r="G586" i="11" s="1"/>
  <c r="D586" i="11" s="1" a="1"/>
  <c r="D586" i="11" s="1"/>
  <c r="H587" i="11"/>
  <c r="G587" i="11" s="1"/>
  <c r="D587" i="11" s="1" a="1"/>
  <c r="D587" i="11" s="1"/>
  <c r="H588" i="11"/>
  <c r="G588" i="11" s="1"/>
  <c r="D588" i="11" s="1" a="1"/>
  <c r="D588" i="11" s="1"/>
  <c r="H589" i="11"/>
  <c r="G589" i="11" s="1"/>
  <c r="D589" i="11" s="1" a="1"/>
  <c r="D589" i="11" s="1"/>
  <c r="H590" i="11"/>
  <c r="G590" i="11" s="1"/>
  <c r="D590" i="11" s="1" a="1"/>
  <c r="D590" i="11" s="1"/>
  <c r="H591" i="11"/>
  <c r="G591" i="11" s="1"/>
  <c r="D591" i="11" s="1" a="1"/>
  <c r="D591" i="11" s="1"/>
  <c r="H592" i="11"/>
  <c r="G592" i="11" s="1"/>
  <c r="D592" i="11" s="1" a="1"/>
  <c r="D592" i="11" s="1"/>
  <c r="H593" i="11"/>
  <c r="G593" i="11" s="1"/>
  <c r="D593" i="11" s="1" a="1"/>
  <c r="D593" i="11" s="1"/>
  <c r="H594" i="11"/>
  <c r="G594" i="11" s="1"/>
  <c r="D594" i="11" s="1" a="1"/>
  <c r="D594" i="11" s="1"/>
  <c r="H595" i="11"/>
  <c r="H596" i="11"/>
  <c r="H597" i="11"/>
  <c r="H598" i="11"/>
  <c r="H599" i="11"/>
  <c r="H600" i="11"/>
  <c r="G600" i="11" s="1"/>
  <c r="D600" i="11" s="1" a="1"/>
  <c r="D600" i="11" s="1"/>
  <c r="H601" i="11"/>
  <c r="G601" i="11" s="1"/>
  <c r="D601" i="11" s="1" a="1"/>
  <c r="D601" i="11" s="1"/>
  <c r="H602" i="11"/>
  <c r="G602" i="11" s="1"/>
  <c r="D602" i="11" s="1" a="1"/>
  <c r="D602" i="11" s="1"/>
  <c r="H603" i="11"/>
  <c r="G603" i="11" s="1"/>
  <c r="D603" i="11" s="1" a="1"/>
  <c r="D603" i="11" s="1"/>
  <c r="H604" i="11"/>
  <c r="G604" i="11" s="1"/>
  <c r="D604" i="11" s="1" a="1"/>
  <c r="D604" i="11" s="1"/>
  <c r="H605" i="11"/>
  <c r="G605" i="11" s="1"/>
  <c r="D605" i="11" s="1" a="1"/>
  <c r="D605" i="11" s="1"/>
  <c r="H606" i="11"/>
  <c r="G606" i="11" s="1"/>
  <c r="H607" i="11"/>
  <c r="G607" i="11" s="1"/>
  <c r="D607" i="11" s="1" a="1"/>
  <c r="D607" i="11" s="1"/>
  <c r="H608" i="11"/>
  <c r="G608" i="11" s="1"/>
  <c r="H609" i="11"/>
  <c r="G609" i="11" s="1"/>
  <c r="D609" i="11" s="1" a="1"/>
  <c r="D609" i="11" s="1"/>
  <c r="H610" i="11"/>
  <c r="G610" i="11" s="1"/>
  <c r="D610" i="11" s="1" a="1"/>
  <c r="D610" i="11" s="1"/>
  <c r="H611" i="11"/>
  <c r="H612" i="11"/>
  <c r="H613" i="11"/>
  <c r="H614" i="11"/>
  <c r="G614" i="11" s="1"/>
  <c r="D614" i="11" s="1" a="1"/>
  <c r="D614" i="11" s="1"/>
  <c r="H615" i="11"/>
  <c r="H616" i="11"/>
  <c r="G616" i="11" s="1"/>
  <c r="D616" i="11" s="1" a="1"/>
  <c r="D616" i="11" s="1"/>
  <c r="H617" i="11"/>
  <c r="G617" i="11" s="1"/>
  <c r="D617" i="11" s="1" a="1"/>
  <c r="D617" i="11" s="1"/>
  <c r="H618" i="11"/>
  <c r="G618" i="11" s="1"/>
  <c r="D618" i="11" s="1" a="1"/>
  <c r="D618" i="11" s="1"/>
  <c r="H619" i="11"/>
  <c r="G619" i="11" s="1"/>
  <c r="D619" i="11" s="1" a="1"/>
  <c r="D619" i="11" s="1"/>
  <c r="H620" i="11"/>
  <c r="G620" i="11" s="1"/>
  <c r="D620" i="11" s="1" a="1"/>
  <c r="D620" i="11" s="1"/>
  <c r="H621" i="11"/>
  <c r="G621" i="11" s="1"/>
  <c r="D621" i="11" s="1" a="1"/>
  <c r="D621" i="11" s="1"/>
  <c r="H622" i="11"/>
  <c r="G622" i="11" s="1"/>
  <c r="D622" i="11" s="1" a="1"/>
  <c r="D622" i="11" s="1"/>
  <c r="H623" i="11"/>
  <c r="G623" i="11" s="1"/>
  <c r="D623" i="11" s="1" a="1"/>
  <c r="D623" i="11" s="1"/>
  <c r="H624" i="11"/>
  <c r="G624" i="11" s="1"/>
  <c r="D624" i="11" s="1" a="1"/>
  <c r="D624" i="11" s="1"/>
  <c r="H625" i="11"/>
  <c r="G625" i="11" s="1"/>
  <c r="D625" i="11" s="1" a="1"/>
  <c r="D625" i="11" s="1"/>
  <c r="H626" i="11"/>
  <c r="G626" i="11" s="1"/>
  <c r="D626" i="11" s="1" a="1"/>
  <c r="D626" i="11" s="1"/>
  <c r="H627" i="11"/>
  <c r="H628" i="11"/>
  <c r="H629" i="11"/>
  <c r="H630" i="11"/>
  <c r="H631" i="11"/>
  <c r="H632" i="11"/>
  <c r="G632" i="11" s="1"/>
  <c r="D632" i="11" s="1" a="1"/>
  <c r="D632" i="11" s="1"/>
  <c r="H633" i="11"/>
  <c r="G633" i="11" s="1"/>
  <c r="D633" i="11" s="1" a="1"/>
  <c r="D633" i="11" s="1"/>
  <c r="H634" i="11"/>
  <c r="G634" i="11" s="1"/>
  <c r="D634" i="11" s="1" a="1"/>
  <c r="D634" i="11" s="1"/>
  <c r="H635" i="11"/>
  <c r="G635" i="11" s="1"/>
  <c r="D635" i="11" s="1" a="1"/>
  <c r="D635" i="11" s="1"/>
  <c r="H636" i="11"/>
  <c r="G636" i="11" s="1"/>
  <c r="D636" i="11" s="1" a="1"/>
  <c r="D636" i="11" s="1"/>
  <c r="H637" i="11"/>
  <c r="G637" i="11" s="1"/>
  <c r="D637" i="11" s="1" a="1"/>
  <c r="D637" i="11" s="1"/>
  <c r="H638" i="11"/>
  <c r="G638" i="11" s="1"/>
  <c r="D638" i="11" s="1" a="1"/>
  <c r="D638" i="11" s="1"/>
  <c r="H639" i="11"/>
  <c r="G639" i="11" s="1"/>
  <c r="D639" i="11" s="1" a="1"/>
  <c r="D639" i="11" s="1"/>
  <c r="H640" i="11"/>
  <c r="G640" i="11" s="1"/>
  <c r="H641" i="11"/>
  <c r="G641" i="11" s="1"/>
  <c r="H642" i="11"/>
  <c r="G642" i="11" s="1"/>
  <c r="D642" i="11" s="1" a="1"/>
  <c r="D642" i="11" s="1"/>
  <c r="H643" i="11"/>
  <c r="H644" i="11"/>
  <c r="H645" i="11"/>
  <c r="H646" i="11"/>
  <c r="H647" i="11"/>
  <c r="H648" i="11"/>
  <c r="G648" i="11" s="1"/>
  <c r="D648" i="11" s="1" a="1"/>
  <c r="D648" i="11" s="1"/>
  <c r="H649" i="11"/>
  <c r="G649" i="11" s="1"/>
  <c r="D649" i="11" s="1" a="1"/>
  <c r="D649" i="11" s="1"/>
  <c r="H650" i="11"/>
  <c r="G650" i="11" s="1"/>
  <c r="D650" i="11" s="1" a="1"/>
  <c r="D650" i="11" s="1"/>
  <c r="H651" i="11"/>
  <c r="G651" i="11" s="1"/>
  <c r="D651" i="11" s="1" a="1"/>
  <c r="D651" i="11" s="1"/>
  <c r="H652" i="11"/>
  <c r="G652" i="11" s="1"/>
  <c r="D652" i="11" s="1" a="1"/>
  <c r="D652" i="11" s="1"/>
  <c r="H653" i="11"/>
  <c r="G653" i="11" s="1"/>
  <c r="D653" i="11" s="1" a="1"/>
  <c r="D653" i="11" s="1"/>
  <c r="H654" i="11"/>
  <c r="G654" i="11" s="1"/>
  <c r="D654" i="11" s="1" a="1"/>
  <c r="D654" i="11" s="1"/>
  <c r="H655" i="11"/>
  <c r="G655" i="11" s="1"/>
  <c r="D655" i="11" s="1" a="1"/>
  <c r="D655" i="11" s="1"/>
  <c r="H656" i="11"/>
  <c r="G656" i="11" s="1"/>
  <c r="D656" i="11" s="1" a="1"/>
  <c r="D656" i="11" s="1"/>
  <c r="H657" i="11"/>
  <c r="G657" i="11" s="1"/>
  <c r="D657" i="11" s="1" a="1"/>
  <c r="D657" i="11" s="1"/>
  <c r="H658" i="11"/>
  <c r="G658" i="11" s="1"/>
  <c r="H659" i="11"/>
  <c r="H660" i="11"/>
  <c r="H661" i="11"/>
  <c r="H662" i="11"/>
  <c r="H663" i="11"/>
  <c r="H664" i="11"/>
  <c r="G664" i="11" s="1"/>
  <c r="D664" i="11" s="1" a="1"/>
  <c r="D664" i="11" s="1"/>
  <c r="H665" i="11"/>
  <c r="G665" i="11" s="1"/>
  <c r="D665" i="11" s="1" a="1"/>
  <c r="D665" i="11" s="1"/>
  <c r="H666" i="11"/>
  <c r="G666" i="11" s="1"/>
  <c r="D666" i="11" s="1" a="1"/>
  <c r="D666" i="11" s="1"/>
  <c r="H667" i="11"/>
  <c r="G667" i="11" s="1"/>
  <c r="D667" i="11" s="1" a="1"/>
  <c r="D667" i="11" s="1"/>
  <c r="H668" i="11"/>
  <c r="G668" i="11" s="1"/>
  <c r="D668" i="11" s="1" a="1"/>
  <c r="D668" i="11" s="1"/>
  <c r="H669" i="11"/>
  <c r="G669" i="11" s="1"/>
  <c r="D669" i="11" s="1" a="1"/>
  <c r="D669" i="11" s="1"/>
  <c r="H670" i="11"/>
  <c r="G670" i="11" s="1"/>
  <c r="D670" i="11" s="1" a="1"/>
  <c r="D670" i="11" s="1"/>
  <c r="H671" i="11"/>
  <c r="G671" i="11" s="1"/>
  <c r="D671" i="11" s="1" a="1"/>
  <c r="D671" i="11" s="1"/>
  <c r="H672" i="11"/>
  <c r="G672" i="11" s="1"/>
  <c r="D672" i="11" s="1" a="1"/>
  <c r="D672" i="11" s="1"/>
  <c r="H673" i="11"/>
  <c r="G673" i="11" s="1"/>
  <c r="D673" i="11" s="1" a="1"/>
  <c r="D673" i="11" s="1"/>
  <c r="H674" i="11"/>
  <c r="G674" i="11" s="1"/>
  <c r="D674" i="11" s="1" a="1"/>
  <c r="D674" i="11" s="1"/>
  <c r="H675" i="11"/>
  <c r="H676" i="11"/>
  <c r="H677" i="11"/>
  <c r="H678" i="11"/>
  <c r="H679" i="11"/>
  <c r="H680" i="11"/>
  <c r="G680" i="11" s="1"/>
  <c r="D680" i="11" s="1" a="1"/>
  <c r="D680" i="11" s="1"/>
  <c r="H681" i="11"/>
  <c r="G681" i="11" s="1"/>
  <c r="D681" i="11" s="1" a="1"/>
  <c r="D681" i="11" s="1"/>
  <c r="H682" i="11"/>
  <c r="G682" i="11" s="1"/>
  <c r="D682" i="11" s="1" a="1"/>
  <c r="D682" i="11" s="1"/>
  <c r="H683" i="11"/>
  <c r="G683" i="11" s="1"/>
  <c r="D683" i="11" s="1" a="1"/>
  <c r="D683" i="11" s="1"/>
  <c r="H684" i="11"/>
  <c r="G684" i="11" s="1"/>
  <c r="D684" i="11" s="1" a="1"/>
  <c r="D684" i="11" s="1"/>
  <c r="H685" i="11"/>
  <c r="G685" i="11" s="1"/>
  <c r="D685" i="11" s="1" a="1"/>
  <c r="D685" i="11" s="1"/>
  <c r="H686" i="11"/>
  <c r="G686" i="11" s="1"/>
  <c r="D686" i="11" s="1" a="1"/>
  <c r="D686" i="11" s="1"/>
  <c r="H687" i="11"/>
  <c r="G687" i="11" s="1"/>
  <c r="D687" i="11" s="1" a="1"/>
  <c r="D687" i="11" s="1"/>
  <c r="H688" i="11"/>
  <c r="G688" i="11" s="1"/>
  <c r="D688" i="11" s="1" a="1"/>
  <c r="D688" i="11" s="1"/>
  <c r="H689" i="11"/>
  <c r="G689" i="11" s="1"/>
  <c r="D689" i="11" s="1" a="1"/>
  <c r="D689" i="11" s="1"/>
  <c r="H690" i="11"/>
  <c r="G690" i="11" s="1"/>
  <c r="D690" i="11" s="1" a="1"/>
  <c r="D690" i="11" s="1"/>
  <c r="H691" i="11"/>
  <c r="H692" i="11"/>
  <c r="H693" i="11"/>
  <c r="H694" i="11"/>
  <c r="H695" i="11"/>
  <c r="H696" i="11"/>
  <c r="G696" i="11" s="1"/>
  <c r="D696" i="11" s="1" a="1"/>
  <c r="D696" i="11" s="1"/>
  <c r="H697" i="11"/>
  <c r="G697" i="11" s="1"/>
  <c r="D697" i="11" s="1" a="1"/>
  <c r="D697" i="11" s="1"/>
  <c r="H698" i="11"/>
  <c r="G698" i="11" s="1"/>
  <c r="D698" i="11" s="1" a="1"/>
  <c r="D698" i="11" s="1"/>
  <c r="H699" i="11"/>
  <c r="G699" i="11" s="1"/>
  <c r="D699" i="11" s="1" a="1"/>
  <c r="D699" i="11" s="1"/>
  <c r="H700" i="11"/>
  <c r="G700" i="11" s="1"/>
  <c r="D700" i="11" s="1" a="1"/>
  <c r="D700" i="11" s="1"/>
  <c r="H701" i="11"/>
  <c r="G701" i="11" s="1"/>
  <c r="D701" i="11" s="1" a="1"/>
  <c r="D701" i="11" s="1"/>
  <c r="H702" i="11"/>
  <c r="G702" i="11" s="1"/>
  <c r="D702" i="11" s="1" a="1"/>
  <c r="D702" i="11" s="1"/>
  <c r="H703" i="11"/>
  <c r="G703" i="11" s="1"/>
  <c r="D703" i="11" s="1" a="1"/>
  <c r="D703" i="11" s="1"/>
  <c r="H704" i="11"/>
  <c r="G704" i="11" s="1"/>
  <c r="D704" i="11" s="1" a="1"/>
  <c r="D704" i="11" s="1"/>
  <c r="H705" i="11"/>
  <c r="G705" i="11" s="1"/>
  <c r="D705" i="11" s="1" a="1"/>
  <c r="D705" i="11" s="1"/>
  <c r="H706" i="11"/>
  <c r="G706" i="11" s="1"/>
  <c r="D706" i="11" s="1" a="1"/>
  <c r="D706" i="11" s="1"/>
  <c r="H707" i="11"/>
  <c r="H708" i="11"/>
  <c r="H709" i="11"/>
  <c r="H710" i="11"/>
  <c r="H711" i="11"/>
  <c r="H712" i="11"/>
  <c r="G712" i="11" s="1"/>
  <c r="D712" i="11" s="1" a="1"/>
  <c r="D712" i="11" s="1"/>
  <c r="H713" i="11"/>
  <c r="G713" i="11" s="1"/>
  <c r="D713" i="11" s="1" a="1"/>
  <c r="D713" i="11" s="1"/>
  <c r="H714" i="11"/>
  <c r="G714" i="11" s="1"/>
  <c r="D714" i="11" s="1" a="1"/>
  <c r="D714" i="11" s="1"/>
  <c r="H715" i="11"/>
  <c r="G715" i="11" s="1"/>
  <c r="D715" i="11" s="1" a="1"/>
  <c r="D715" i="11" s="1"/>
  <c r="H716" i="11"/>
  <c r="G716" i="11" s="1"/>
  <c r="D716" i="11" s="1" a="1"/>
  <c r="D716" i="11" s="1"/>
  <c r="H717" i="11"/>
  <c r="G717" i="11" s="1"/>
  <c r="D717" i="11" s="1" a="1"/>
  <c r="D717" i="11" s="1"/>
  <c r="H718" i="11"/>
  <c r="G718" i="11" s="1"/>
  <c r="D718" i="11" s="1" a="1"/>
  <c r="D718" i="11" s="1"/>
  <c r="H719" i="11"/>
  <c r="G719" i="11" s="1"/>
  <c r="D719" i="11" s="1" a="1"/>
  <c r="D719" i="11" s="1"/>
  <c r="H720" i="11"/>
  <c r="G720" i="11" s="1"/>
  <c r="D720" i="11" s="1" a="1"/>
  <c r="D720" i="11" s="1"/>
  <c r="H721" i="11"/>
  <c r="G721" i="11" s="1"/>
  <c r="D721" i="11" s="1" a="1"/>
  <c r="D721" i="11" s="1"/>
  <c r="H722" i="11"/>
  <c r="G722" i="11" s="1"/>
  <c r="D722" i="11" s="1" a="1"/>
  <c r="D722" i="11" s="1"/>
  <c r="H723" i="11"/>
  <c r="H724" i="11"/>
  <c r="H725" i="11"/>
  <c r="H726" i="11"/>
  <c r="H727" i="11"/>
  <c r="H728" i="11"/>
  <c r="G728" i="11" s="1"/>
  <c r="D728" i="11" s="1" a="1"/>
  <c r="D728" i="11" s="1"/>
  <c r="H729" i="11"/>
  <c r="G729" i="11" s="1"/>
  <c r="D729" i="11" s="1" a="1"/>
  <c r="D729" i="11" s="1"/>
  <c r="H730" i="11"/>
  <c r="G730" i="11" s="1"/>
  <c r="D730" i="11" s="1" a="1"/>
  <c r="D730" i="11" s="1"/>
  <c r="H731" i="11"/>
  <c r="G731" i="11" s="1"/>
  <c r="D731" i="11" s="1" a="1"/>
  <c r="D731" i="11" s="1"/>
  <c r="H732" i="11"/>
  <c r="G732" i="11" s="1"/>
  <c r="D732" i="11" s="1" a="1"/>
  <c r="D732" i="11" s="1"/>
  <c r="H733" i="11"/>
  <c r="G733" i="11" s="1"/>
  <c r="D733" i="11" s="1" a="1"/>
  <c r="D733" i="11" s="1"/>
  <c r="H734" i="11"/>
  <c r="G734" i="11" s="1"/>
  <c r="D734" i="11" s="1" a="1"/>
  <c r="D734" i="11" s="1"/>
  <c r="H735" i="11"/>
  <c r="G735" i="11" s="1"/>
  <c r="D735" i="11" s="1" a="1"/>
  <c r="D735" i="11" s="1"/>
  <c r="H736" i="11"/>
  <c r="G736" i="11" s="1"/>
  <c r="D736" i="11" s="1" a="1"/>
  <c r="D736" i="11" s="1"/>
  <c r="H737" i="11"/>
  <c r="G737" i="11" s="1"/>
  <c r="D737" i="11" s="1" a="1"/>
  <c r="D737" i="11" s="1"/>
  <c r="H738" i="11"/>
  <c r="G738" i="11" s="1"/>
  <c r="H739" i="11"/>
  <c r="H740" i="11"/>
  <c r="H741" i="11"/>
  <c r="H742" i="11"/>
  <c r="H743" i="11"/>
  <c r="H744" i="11"/>
  <c r="G744" i="11" s="1"/>
  <c r="D744" i="11" s="1" a="1"/>
  <c r="D744" i="11" s="1"/>
  <c r="H745" i="11"/>
  <c r="G745" i="11" s="1"/>
  <c r="D745" i="11" s="1" a="1"/>
  <c r="D745" i="11" s="1"/>
  <c r="H746" i="11"/>
  <c r="G746" i="11" s="1"/>
  <c r="D746" i="11" s="1" a="1"/>
  <c r="D746" i="11" s="1"/>
  <c r="H747" i="11"/>
  <c r="G747" i="11" s="1"/>
  <c r="D747" i="11" s="1" a="1"/>
  <c r="D747" i="11" s="1"/>
  <c r="H748" i="11"/>
  <c r="G748" i="11" s="1"/>
  <c r="D748" i="11" s="1" a="1"/>
  <c r="D748" i="11" s="1"/>
  <c r="H749" i="11"/>
  <c r="G749" i="11" s="1"/>
  <c r="D749" i="11" s="1" a="1"/>
  <c r="D749" i="11" s="1"/>
  <c r="H750" i="11"/>
  <c r="G750" i="11" s="1"/>
  <c r="D750" i="11" s="1" a="1"/>
  <c r="D750" i="11" s="1"/>
  <c r="H751" i="11"/>
  <c r="G751" i="11" s="1"/>
  <c r="D751" i="11" s="1" a="1"/>
  <c r="D751" i="11" s="1"/>
  <c r="H752" i="11"/>
  <c r="G752" i="11" s="1"/>
  <c r="D752" i="11" s="1" a="1"/>
  <c r="D752" i="11" s="1"/>
  <c r="H753" i="11"/>
  <c r="G753" i="11" s="1"/>
  <c r="D753" i="11" s="1" a="1"/>
  <c r="D753" i="11" s="1"/>
  <c r="H754" i="11"/>
  <c r="G754" i="11" s="1"/>
  <c r="D754" i="11" s="1" a="1"/>
  <c r="D754" i="11" s="1"/>
  <c r="H755" i="11"/>
  <c r="H756" i="11"/>
  <c r="H757" i="11"/>
  <c r="H758" i="11"/>
  <c r="H759" i="11"/>
  <c r="H760" i="11"/>
  <c r="G760" i="11" s="1"/>
  <c r="D760" i="11" s="1" a="1"/>
  <c r="D760" i="11" s="1"/>
  <c r="H761" i="11"/>
  <c r="G761" i="11" s="1"/>
  <c r="D761" i="11" s="1" a="1"/>
  <c r="D761" i="11" s="1"/>
  <c r="H762" i="11"/>
  <c r="G762" i="11" s="1"/>
  <c r="D762" i="11" s="1" a="1"/>
  <c r="D762" i="11" s="1"/>
  <c r="H763" i="11"/>
  <c r="G763" i="11" s="1"/>
  <c r="D763" i="11" s="1" a="1"/>
  <c r="D763" i="11" s="1"/>
  <c r="H764" i="11"/>
  <c r="G764" i="11" s="1"/>
  <c r="D764" i="11" s="1" a="1"/>
  <c r="D764" i="11" s="1"/>
  <c r="H765" i="11"/>
  <c r="G765" i="11" s="1"/>
  <c r="D765" i="11" s="1" a="1"/>
  <c r="D765" i="11" s="1"/>
  <c r="H766" i="11"/>
  <c r="G766" i="11" s="1"/>
  <c r="H767" i="11"/>
  <c r="G767" i="11" s="1"/>
  <c r="D767" i="11" s="1" a="1"/>
  <c r="D767" i="11" s="1"/>
  <c r="H768" i="11"/>
  <c r="G768" i="11" s="1"/>
  <c r="D768" i="11" s="1" a="1"/>
  <c r="D768" i="11" s="1"/>
  <c r="H769" i="11"/>
  <c r="G769" i="11" s="1"/>
  <c r="D769" i="11" s="1" a="1"/>
  <c r="D769" i="11" s="1"/>
  <c r="H770" i="11"/>
  <c r="G770" i="11" s="1"/>
  <c r="H771" i="11"/>
  <c r="G771" i="11" s="1"/>
  <c r="D771" i="11" s="1" a="1"/>
  <c r="D771" i="11" s="1"/>
  <c r="H772" i="11"/>
  <c r="H773" i="11"/>
  <c r="H774" i="11"/>
  <c r="H775" i="11"/>
  <c r="H776" i="11"/>
  <c r="G776" i="11" s="1"/>
  <c r="D776" i="11" s="1" a="1"/>
  <c r="D776" i="11" s="1"/>
  <c r="H777" i="11"/>
  <c r="G777" i="11" s="1"/>
  <c r="D777" i="11" s="1" a="1"/>
  <c r="D777" i="11" s="1"/>
  <c r="H778" i="11"/>
  <c r="G778" i="11" s="1"/>
  <c r="D778" i="11" s="1" a="1"/>
  <c r="D778" i="11" s="1"/>
  <c r="H779" i="11"/>
  <c r="G779" i="11" s="1"/>
  <c r="D779" i="11" s="1" a="1"/>
  <c r="D779" i="11" s="1"/>
  <c r="H780" i="11"/>
  <c r="G780" i="11" s="1"/>
  <c r="D780" i="11" s="1" a="1"/>
  <c r="D780" i="11" s="1"/>
  <c r="H781" i="11"/>
  <c r="G781" i="11" s="1"/>
  <c r="D781" i="11" s="1" a="1"/>
  <c r="D781" i="11" s="1"/>
  <c r="H782" i="11"/>
  <c r="G782" i="11" s="1"/>
  <c r="D782" i="11" s="1" a="1"/>
  <c r="D782" i="11" s="1"/>
  <c r="H783" i="11"/>
  <c r="G783" i="11" s="1"/>
  <c r="D783" i="11" s="1" a="1"/>
  <c r="D783" i="11" s="1"/>
  <c r="H784" i="11"/>
  <c r="G784" i="11" s="1"/>
  <c r="D784" i="11" s="1" a="1"/>
  <c r="D784" i="11" s="1"/>
  <c r="H785" i="11"/>
  <c r="G785" i="11" s="1"/>
  <c r="D785" i="11" s="1" a="1"/>
  <c r="D785" i="11" s="1"/>
  <c r="H786" i="11"/>
  <c r="G786" i="11" s="1"/>
  <c r="D786" i="11" s="1" a="1"/>
  <c r="D786" i="11" s="1"/>
  <c r="H787" i="11"/>
  <c r="H788" i="11"/>
  <c r="H789" i="11"/>
  <c r="H790" i="11"/>
  <c r="H791" i="11"/>
  <c r="H792" i="11"/>
  <c r="G792" i="11" s="1"/>
  <c r="D792" i="11" s="1" a="1"/>
  <c r="D792" i="11" s="1"/>
  <c r="H793" i="11"/>
  <c r="G793" i="11" s="1"/>
  <c r="D793" i="11" s="1" a="1"/>
  <c r="D793" i="11" s="1"/>
  <c r="H794" i="11"/>
  <c r="G794" i="11" s="1"/>
  <c r="D794" i="11" s="1" a="1"/>
  <c r="D794" i="11" s="1"/>
  <c r="H795" i="11"/>
  <c r="G795" i="11" s="1"/>
  <c r="D795" i="11" s="1" a="1"/>
  <c r="D795" i="11" s="1"/>
  <c r="H796" i="11"/>
  <c r="G796" i="11" s="1"/>
  <c r="D796" i="11" s="1" a="1"/>
  <c r="D796" i="11" s="1"/>
  <c r="H797" i="11"/>
  <c r="G797" i="11" s="1"/>
  <c r="D797" i="11" s="1" a="1"/>
  <c r="D797" i="11" s="1"/>
  <c r="H798" i="11"/>
  <c r="G798" i="11" s="1"/>
  <c r="D798" i="11" s="1" a="1"/>
  <c r="D798" i="11" s="1"/>
  <c r="H799" i="11"/>
  <c r="G799" i="11" s="1"/>
  <c r="D799" i="11" s="1" a="1"/>
  <c r="D799" i="11" s="1"/>
  <c r="H800" i="11"/>
  <c r="G800" i="11" s="1"/>
  <c r="D800" i="11" s="1" a="1"/>
  <c r="D800" i="11" s="1"/>
  <c r="H801" i="11"/>
  <c r="G801" i="11" s="1"/>
  <c r="D801" i="11" s="1" a="1"/>
  <c r="D801" i="11" s="1"/>
  <c r="H802" i="11"/>
  <c r="G802" i="11" s="1"/>
  <c r="H803" i="11"/>
  <c r="H804" i="11"/>
  <c r="H805" i="11"/>
  <c r="H806" i="11"/>
  <c r="H807" i="11"/>
  <c r="H808" i="11"/>
  <c r="G808" i="11" s="1"/>
  <c r="D808" i="11" s="1" a="1"/>
  <c r="D808" i="11" s="1"/>
  <c r="H809" i="11"/>
  <c r="G809" i="11" s="1"/>
  <c r="D809" i="11" s="1" a="1"/>
  <c r="D809" i="11" s="1"/>
  <c r="H810" i="11"/>
  <c r="G810" i="11" s="1"/>
  <c r="D810" i="11" s="1" a="1"/>
  <c r="D810" i="11" s="1"/>
  <c r="H811" i="11"/>
  <c r="G811" i="11" s="1"/>
  <c r="D811" i="11" s="1" a="1"/>
  <c r="D811" i="11" s="1"/>
  <c r="H812" i="11"/>
  <c r="G812" i="11" s="1"/>
  <c r="D812" i="11" s="1" a="1"/>
  <c r="D812" i="11" s="1"/>
  <c r="H813" i="11"/>
  <c r="G813" i="11" s="1"/>
  <c r="D813" i="11" s="1" a="1"/>
  <c r="D813" i="11" s="1"/>
  <c r="H814" i="11"/>
  <c r="G814" i="11" s="1"/>
  <c r="D814" i="11" s="1" a="1"/>
  <c r="D814" i="11" s="1"/>
  <c r="H815" i="11"/>
  <c r="G815" i="11" s="1"/>
  <c r="D815" i="11" s="1" a="1"/>
  <c r="D815" i="11" s="1"/>
  <c r="H816" i="11"/>
  <c r="G816" i="11" s="1"/>
  <c r="D816" i="11" s="1" a="1"/>
  <c r="D816" i="11" s="1"/>
  <c r="H817" i="11"/>
  <c r="G817" i="11" s="1"/>
  <c r="D817" i="11" s="1" a="1"/>
  <c r="D817" i="11" s="1"/>
  <c r="H818" i="11"/>
  <c r="G818" i="11" s="1"/>
  <c r="D818" i="11" s="1" a="1"/>
  <c r="D818" i="11" s="1"/>
  <c r="H819" i="11"/>
  <c r="H820" i="11"/>
  <c r="H821" i="11"/>
  <c r="H822" i="11"/>
  <c r="H823" i="11"/>
  <c r="H824" i="11"/>
  <c r="G824" i="11" s="1"/>
  <c r="D824" i="11" s="1" a="1"/>
  <c r="D824" i="11" s="1"/>
  <c r="H825" i="11"/>
  <c r="G825" i="11" s="1"/>
  <c r="D825" i="11" s="1" a="1"/>
  <c r="D825" i="11" s="1"/>
  <c r="H826" i="11"/>
  <c r="G826" i="11" s="1"/>
  <c r="D826" i="11" s="1" a="1"/>
  <c r="D826" i="11" s="1"/>
  <c r="H827" i="11"/>
  <c r="G827" i="11" s="1"/>
  <c r="D827" i="11" s="1" a="1"/>
  <c r="D827" i="11" s="1"/>
  <c r="H828" i="11"/>
  <c r="G828" i="11" s="1"/>
  <c r="D828" i="11" s="1" a="1"/>
  <c r="D828" i="11" s="1"/>
  <c r="H829" i="11"/>
  <c r="G829" i="11" s="1"/>
  <c r="H830" i="11"/>
  <c r="G830" i="11" s="1"/>
  <c r="D830" i="11" s="1" a="1"/>
  <c r="D830" i="11" s="1"/>
  <c r="H831" i="11"/>
  <c r="G831" i="11" s="1"/>
  <c r="D831" i="11" s="1" a="1"/>
  <c r="D831" i="11" s="1"/>
  <c r="H832" i="11"/>
  <c r="G832" i="11" s="1"/>
  <c r="D832" i="11" s="1" a="1"/>
  <c r="D832" i="11" s="1"/>
  <c r="H833" i="11"/>
  <c r="G833" i="11" s="1"/>
  <c r="D833" i="11" s="1" a="1"/>
  <c r="D833" i="11" s="1"/>
  <c r="H834" i="11"/>
  <c r="G834" i="11" s="1"/>
  <c r="D834" i="11" s="1" a="1"/>
  <c r="D834" i="11" s="1"/>
  <c r="H835" i="11"/>
  <c r="H836" i="11"/>
  <c r="H837" i="11"/>
  <c r="H838" i="11"/>
  <c r="H839" i="11"/>
  <c r="H840" i="11"/>
  <c r="G840" i="11" s="1"/>
  <c r="D840" i="11" s="1" a="1"/>
  <c r="D840" i="11" s="1"/>
  <c r="H841" i="11"/>
  <c r="G841" i="11" s="1"/>
  <c r="D841" i="11" s="1" a="1"/>
  <c r="D841" i="11" s="1"/>
  <c r="H842" i="11"/>
  <c r="G842" i="11" s="1"/>
  <c r="D842" i="11" s="1" a="1"/>
  <c r="D842" i="11" s="1"/>
  <c r="H843" i="11"/>
  <c r="G843" i="11" s="1"/>
  <c r="D843" i="11" s="1" a="1"/>
  <c r="D843" i="11" s="1"/>
  <c r="H844" i="11"/>
  <c r="G844" i="11" s="1"/>
  <c r="D844" i="11" s="1" a="1"/>
  <c r="D844" i="11" s="1"/>
  <c r="H845" i="11"/>
  <c r="G845" i="11" s="1"/>
  <c r="D845" i="11" s="1" a="1"/>
  <c r="D845" i="11" s="1"/>
  <c r="H846" i="11"/>
  <c r="G846" i="11" s="1"/>
  <c r="D846" i="11" s="1" a="1"/>
  <c r="D846" i="11" s="1"/>
  <c r="H847" i="11"/>
  <c r="G847" i="11" s="1"/>
  <c r="D847" i="11" s="1" a="1"/>
  <c r="D847" i="11" s="1"/>
  <c r="H848" i="11"/>
  <c r="G848" i="11" s="1"/>
  <c r="D848" i="11" s="1" a="1"/>
  <c r="D848" i="11" s="1"/>
  <c r="H849" i="11"/>
  <c r="G849" i="11" s="1"/>
  <c r="H850" i="11"/>
  <c r="G850" i="11" s="1"/>
  <c r="D850" i="11" s="1" a="1"/>
  <c r="D850" i="11" s="1"/>
  <c r="H851" i="11"/>
  <c r="H852" i="11"/>
  <c r="H853" i="11"/>
  <c r="H854" i="11"/>
  <c r="H855" i="11"/>
  <c r="H856" i="11"/>
  <c r="G856" i="11" s="1"/>
  <c r="D856" i="11" s="1" a="1"/>
  <c r="D856" i="11" s="1"/>
  <c r="H857" i="11"/>
  <c r="G857" i="11" s="1"/>
  <c r="D857" i="11" s="1" a="1"/>
  <c r="D857" i="11" s="1"/>
  <c r="H858" i="11"/>
  <c r="G858" i="11" s="1"/>
  <c r="D858" i="11" s="1" a="1"/>
  <c r="D858" i="11" s="1"/>
  <c r="H859" i="11"/>
  <c r="G859" i="11" s="1"/>
  <c r="D859" i="11" s="1" a="1"/>
  <c r="D859" i="11" s="1"/>
  <c r="H860" i="11"/>
  <c r="G860" i="11" s="1"/>
  <c r="D860" i="11" s="1" a="1"/>
  <c r="D860" i="11" s="1"/>
  <c r="H861" i="11"/>
  <c r="G861" i="11" s="1"/>
  <c r="D861" i="11" s="1" a="1"/>
  <c r="D861" i="11" s="1"/>
  <c r="H862" i="11"/>
  <c r="G862" i="11" s="1"/>
  <c r="D862" i="11" s="1" a="1"/>
  <c r="D862" i="11" s="1"/>
  <c r="H863" i="11"/>
  <c r="G863" i="11" s="1"/>
  <c r="D863" i="11" s="1" a="1"/>
  <c r="D863" i="11" s="1"/>
  <c r="H864" i="11"/>
  <c r="G864" i="11" s="1"/>
  <c r="D864" i="11" s="1" a="1"/>
  <c r="D864" i="11" s="1"/>
  <c r="H865" i="11"/>
  <c r="G865" i="11" s="1"/>
  <c r="D865" i="11" s="1" a="1"/>
  <c r="D865" i="11" s="1"/>
  <c r="H866" i="11"/>
  <c r="G866" i="11" s="1"/>
  <c r="D866" i="11" s="1" a="1"/>
  <c r="D866" i="11" s="1"/>
  <c r="H867" i="11"/>
  <c r="H868" i="11"/>
  <c r="H869" i="11"/>
  <c r="H870" i="11"/>
  <c r="H871" i="11"/>
  <c r="H872" i="11"/>
  <c r="G872" i="11" s="1"/>
  <c r="D872" i="11" s="1" a="1"/>
  <c r="D872" i="11" s="1"/>
  <c r="H873" i="11"/>
  <c r="G873" i="11" s="1"/>
  <c r="D873" i="11" s="1" a="1"/>
  <c r="D873" i="11" s="1"/>
  <c r="H874" i="11"/>
  <c r="G874" i="11" s="1"/>
  <c r="D874" i="11" s="1" a="1"/>
  <c r="D874" i="11" s="1"/>
  <c r="H875" i="11"/>
  <c r="G875" i="11" s="1"/>
  <c r="D875" i="11" s="1" a="1"/>
  <c r="D875" i="11" s="1"/>
  <c r="H876" i="11"/>
  <c r="G876" i="11" s="1"/>
  <c r="D876" i="11" s="1" a="1"/>
  <c r="D876" i="11" s="1"/>
  <c r="H877" i="11"/>
  <c r="G877" i="11" s="1"/>
  <c r="D877" i="11" s="1" a="1"/>
  <c r="D877" i="11" s="1"/>
  <c r="H878" i="11"/>
  <c r="G878" i="11" s="1"/>
  <c r="H879" i="11"/>
  <c r="G879" i="11" s="1"/>
  <c r="D879" i="11" s="1" a="1"/>
  <c r="D879" i="11" s="1"/>
  <c r="H880" i="11"/>
  <c r="G880" i="11" s="1"/>
  <c r="D880" i="11" s="1" a="1"/>
  <c r="D880" i="11" s="1"/>
  <c r="H881" i="11"/>
  <c r="G881" i="11" s="1"/>
  <c r="D881" i="11" s="1" a="1"/>
  <c r="D881" i="11" s="1"/>
  <c r="H882" i="11"/>
  <c r="G882" i="11" s="1"/>
  <c r="D882" i="11" s="1" a="1"/>
  <c r="D882" i="11" s="1"/>
  <c r="H883" i="11"/>
  <c r="H884" i="11"/>
  <c r="H885" i="11"/>
  <c r="H886" i="11"/>
  <c r="H887" i="11"/>
  <c r="H888" i="11"/>
  <c r="G888" i="11" s="1"/>
  <c r="D888" i="11" s="1" a="1"/>
  <c r="D888" i="11" s="1"/>
  <c r="H889" i="11"/>
  <c r="G889" i="11" s="1"/>
  <c r="D889" i="11" s="1" a="1"/>
  <c r="D889" i="11" s="1"/>
  <c r="H890" i="11"/>
  <c r="G890" i="11" s="1"/>
  <c r="D890" i="11" s="1" a="1"/>
  <c r="D890" i="11" s="1"/>
  <c r="H891" i="11"/>
  <c r="G891" i="11" s="1"/>
  <c r="D891" i="11" s="1" a="1"/>
  <c r="D891" i="11" s="1"/>
  <c r="H892" i="11"/>
  <c r="G892" i="11" s="1"/>
  <c r="D892" i="11" s="1" a="1"/>
  <c r="D892" i="11" s="1"/>
  <c r="H893" i="11"/>
  <c r="G893" i="11" s="1"/>
  <c r="D893" i="11" s="1" a="1"/>
  <c r="D893" i="11" s="1"/>
  <c r="H894" i="11"/>
  <c r="G894" i="11" s="1"/>
  <c r="D894" i="11" s="1" a="1"/>
  <c r="D894" i="11" s="1"/>
  <c r="H895" i="11"/>
  <c r="G895" i="11" s="1"/>
  <c r="D895" i="11" s="1" a="1"/>
  <c r="D895" i="11" s="1"/>
  <c r="H896" i="11"/>
  <c r="G896" i="11" s="1"/>
  <c r="D896" i="11" s="1" a="1"/>
  <c r="D896" i="11" s="1"/>
  <c r="H897" i="11"/>
  <c r="G897" i="11" s="1"/>
  <c r="D897" i="11" s="1" a="1"/>
  <c r="D897" i="11" s="1"/>
  <c r="H898" i="11"/>
  <c r="G898" i="11" s="1"/>
  <c r="D898" i="11" s="1" a="1"/>
  <c r="D898" i="11" s="1"/>
  <c r="H899" i="11"/>
  <c r="H900" i="11"/>
  <c r="H901" i="11"/>
  <c r="H902" i="11"/>
  <c r="G902" i="11" s="1"/>
  <c r="D902" i="11" s="1" a="1"/>
  <c r="D902" i="11" s="1"/>
  <c r="H903" i="11"/>
  <c r="H904" i="11"/>
  <c r="G904" i="11" s="1"/>
  <c r="D904" i="11" s="1" a="1"/>
  <c r="D904" i="11" s="1"/>
  <c r="H905" i="11"/>
  <c r="G905" i="11" s="1"/>
  <c r="D905" i="11" s="1" a="1"/>
  <c r="D905" i="11" s="1"/>
  <c r="H906" i="11"/>
  <c r="G906" i="11" s="1"/>
  <c r="D906" i="11" s="1" a="1"/>
  <c r="D906" i="11" s="1"/>
  <c r="H907" i="11"/>
  <c r="G907" i="11" s="1"/>
  <c r="D907" i="11" s="1" a="1"/>
  <c r="D907" i="11" s="1"/>
  <c r="H908" i="11"/>
  <c r="G908" i="11" s="1"/>
  <c r="D908" i="11" s="1" a="1"/>
  <c r="D908" i="11" s="1"/>
  <c r="H909" i="11"/>
  <c r="G909" i="11" s="1"/>
  <c r="D909" i="11" s="1" a="1"/>
  <c r="D909" i="11" s="1"/>
  <c r="H910" i="11"/>
  <c r="G910" i="11" s="1"/>
  <c r="D910" i="11" s="1" a="1"/>
  <c r="D910" i="11" s="1"/>
  <c r="H911" i="11"/>
  <c r="G911" i="11" s="1"/>
  <c r="D911" i="11" s="1" a="1"/>
  <c r="D911" i="11" s="1"/>
  <c r="H912" i="11"/>
  <c r="G912" i="11" s="1"/>
  <c r="D912" i="11" s="1" a="1"/>
  <c r="D912" i="11" s="1"/>
  <c r="H913" i="11"/>
  <c r="G913" i="11" s="1"/>
  <c r="D913" i="11" s="1" a="1"/>
  <c r="D913" i="11" s="1"/>
  <c r="H914" i="11"/>
  <c r="G914" i="11" s="1"/>
  <c r="D914" i="11" s="1" a="1"/>
  <c r="D914" i="11" s="1"/>
  <c r="H915" i="11"/>
  <c r="H916" i="11"/>
  <c r="H917" i="11"/>
  <c r="H918" i="11"/>
  <c r="H919" i="11"/>
  <c r="H920" i="11"/>
  <c r="G920" i="11" s="1"/>
  <c r="D920" i="11" s="1" a="1"/>
  <c r="D920" i="11" s="1"/>
  <c r="H921" i="11"/>
  <c r="G921" i="11" s="1"/>
  <c r="D921" i="11" s="1" a="1"/>
  <c r="D921" i="11" s="1"/>
  <c r="H922" i="11"/>
  <c r="G922" i="11" s="1"/>
  <c r="D922" i="11" s="1" a="1"/>
  <c r="D922" i="11" s="1"/>
  <c r="H923" i="11"/>
  <c r="G923" i="11" s="1"/>
  <c r="D923" i="11" s="1" a="1"/>
  <c r="D923" i="11" s="1"/>
  <c r="H924" i="11"/>
  <c r="G924" i="11" s="1"/>
  <c r="D924" i="11" s="1" a="1"/>
  <c r="D924" i="11" s="1"/>
  <c r="H925" i="11"/>
  <c r="G925" i="11" s="1"/>
  <c r="D925" i="11" s="1" a="1"/>
  <c r="D925" i="11" s="1"/>
  <c r="H926" i="11"/>
  <c r="G926" i="11" s="1"/>
  <c r="D926" i="11" s="1" a="1"/>
  <c r="D926" i="11" s="1"/>
  <c r="H927" i="11"/>
  <c r="G927" i="11" s="1"/>
  <c r="D927" i="11" s="1" a="1"/>
  <c r="D927" i="11" s="1"/>
  <c r="H928" i="11"/>
  <c r="G928" i="11" s="1"/>
  <c r="D928" i="11" s="1" a="1"/>
  <c r="D928" i="11" s="1"/>
  <c r="H929" i="11"/>
  <c r="G929" i="11" s="1"/>
  <c r="D929" i="11" s="1" a="1"/>
  <c r="D929" i="11" s="1"/>
  <c r="H930" i="11"/>
  <c r="G930" i="11" s="1"/>
  <c r="D930" i="11" s="1" a="1"/>
  <c r="D930" i="11" s="1"/>
  <c r="H931" i="11"/>
  <c r="H932" i="11"/>
  <c r="H933" i="11"/>
  <c r="H934" i="11"/>
  <c r="H935" i="11"/>
  <c r="H936" i="11"/>
  <c r="G936" i="11" s="1"/>
  <c r="D936" i="11" s="1" a="1"/>
  <c r="D936" i="11" s="1"/>
  <c r="H937" i="11"/>
  <c r="G937" i="11" s="1"/>
  <c r="D937" i="11" s="1" a="1"/>
  <c r="D937" i="11" s="1"/>
  <c r="H938" i="11"/>
  <c r="G938" i="11" s="1"/>
  <c r="D938" i="11" s="1" a="1"/>
  <c r="D938" i="11" s="1"/>
  <c r="H939" i="11"/>
  <c r="G939" i="11" s="1"/>
  <c r="D939" i="11" s="1" a="1"/>
  <c r="D939" i="11" s="1"/>
  <c r="H940" i="11"/>
  <c r="G940" i="11" s="1"/>
  <c r="D940" i="11" s="1" a="1"/>
  <c r="D940" i="11" s="1"/>
  <c r="H941" i="11"/>
  <c r="G941" i="11" s="1"/>
  <c r="D941" i="11" s="1" a="1"/>
  <c r="D941" i="11" s="1"/>
  <c r="H942" i="11"/>
  <c r="G942" i="11" s="1"/>
  <c r="D942" i="11" s="1" a="1"/>
  <c r="D942" i="11" s="1"/>
  <c r="H943" i="11"/>
  <c r="G943" i="11" s="1"/>
  <c r="D943" i="11" s="1" a="1"/>
  <c r="D943" i="11" s="1"/>
  <c r="H944" i="11"/>
  <c r="G944" i="11" s="1"/>
  <c r="H945" i="11"/>
  <c r="G945" i="11" s="1"/>
  <c r="D945" i="11" s="1" a="1"/>
  <c r="D945" i="11" s="1"/>
  <c r="H946" i="11"/>
  <c r="G946" i="11" s="1"/>
  <c r="D946" i="11" s="1" a="1"/>
  <c r="D946" i="11" s="1"/>
  <c r="H947" i="11"/>
  <c r="H948" i="11"/>
  <c r="H949" i="11"/>
  <c r="H950" i="11"/>
  <c r="H951" i="11"/>
  <c r="H952" i="11"/>
  <c r="G952" i="11" s="1"/>
  <c r="D952" i="11" s="1" a="1"/>
  <c r="D952" i="11" s="1"/>
  <c r="H953" i="11"/>
  <c r="G953" i="11" s="1"/>
  <c r="D953" i="11" s="1" a="1"/>
  <c r="D953" i="11" s="1"/>
  <c r="H954" i="11"/>
  <c r="G954" i="11" s="1"/>
  <c r="D954" i="11" s="1" a="1"/>
  <c r="D954" i="11" s="1"/>
  <c r="H955" i="11"/>
  <c r="G955" i="11" s="1"/>
  <c r="D955" i="11" s="1" a="1"/>
  <c r="D955" i="11" s="1"/>
  <c r="H956" i="11"/>
  <c r="G956" i="11" s="1"/>
  <c r="D956" i="11" s="1" a="1"/>
  <c r="D956" i="11" s="1"/>
  <c r="H957" i="11"/>
  <c r="G957" i="11" s="1"/>
  <c r="D957" i="11" s="1" a="1"/>
  <c r="D957" i="11" s="1"/>
  <c r="H958" i="11"/>
  <c r="G958" i="11" s="1"/>
  <c r="D958" i="11" s="1" a="1"/>
  <c r="D958" i="11" s="1"/>
  <c r="H959" i="11"/>
  <c r="G959" i="11" s="1"/>
  <c r="D959" i="11" s="1" a="1"/>
  <c r="D959" i="11" s="1"/>
  <c r="H960" i="11"/>
  <c r="G960" i="11" s="1"/>
  <c r="D960" i="11" s="1" a="1"/>
  <c r="D960" i="11" s="1"/>
  <c r="H961" i="11"/>
  <c r="G961" i="11" s="1"/>
  <c r="D961" i="11" s="1" a="1"/>
  <c r="D961" i="11" s="1"/>
  <c r="H962" i="11"/>
  <c r="G962" i="11" s="1"/>
  <c r="D962" i="11" s="1" a="1"/>
  <c r="D962" i="11" s="1"/>
  <c r="H963" i="11"/>
  <c r="H964" i="11"/>
  <c r="H965" i="11"/>
  <c r="H966" i="11"/>
  <c r="H967" i="11"/>
  <c r="H968" i="11"/>
  <c r="G968" i="11" s="1"/>
  <c r="D968" i="11" s="1" a="1"/>
  <c r="D968" i="11" s="1"/>
  <c r="H969" i="11"/>
  <c r="G969" i="11" s="1"/>
  <c r="D969" i="11" s="1" a="1"/>
  <c r="D969" i="11" s="1"/>
  <c r="H970" i="11"/>
  <c r="G970" i="11" s="1"/>
  <c r="D970" i="11" s="1" a="1"/>
  <c r="D970" i="11" s="1"/>
  <c r="H971" i="11"/>
  <c r="G971" i="11" s="1"/>
  <c r="D971" i="11" s="1" a="1"/>
  <c r="D971" i="11" s="1"/>
  <c r="H972" i="11"/>
  <c r="G972" i="11" s="1"/>
  <c r="D972" i="11" s="1" a="1"/>
  <c r="D972" i="11" s="1"/>
  <c r="H973" i="11"/>
  <c r="G973" i="11" s="1"/>
  <c r="D973" i="11" s="1" a="1"/>
  <c r="D973" i="11" s="1"/>
  <c r="H974" i="11"/>
  <c r="G974" i="11" s="1"/>
  <c r="H975" i="11"/>
  <c r="G975" i="11" s="1"/>
  <c r="D975" i="11" s="1" a="1"/>
  <c r="D975" i="11" s="1"/>
  <c r="H976" i="11"/>
  <c r="G976" i="11" s="1"/>
  <c r="D976" i="11" s="1" a="1"/>
  <c r="D976" i="11" s="1"/>
  <c r="H977" i="11"/>
  <c r="G977" i="11" s="1"/>
  <c r="D977" i="11" s="1" a="1"/>
  <c r="D977" i="11" s="1"/>
  <c r="H978" i="11"/>
  <c r="G978" i="11" s="1"/>
  <c r="D978" i="11" s="1" a="1"/>
  <c r="D978" i="11" s="1"/>
  <c r="H979" i="11"/>
  <c r="G979" i="11" s="1"/>
  <c r="D979" i="11" s="1" a="1"/>
  <c r="D979" i="11" s="1"/>
  <c r="H980" i="11"/>
  <c r="H981" i="11"/>
  <c r="H982" i="11"/>
  <c r="H983" i="11"/>
  <c r="H984" i="11"/>
  <c r="G984" i="11" s="1"/>
  <c r="D984" i="11" s="1" a="1"/>
  <c r="D984" i="11" s="1"/>
  <c r="H985" i="11"/>
  <c r="G985" i="11" s="1"/>
  <c r="D985" i="11" s="1" a="1"/>
  <c r="D985" i="11" s="1"/>
  <c r="H986" i="11"/>
  <c r="G986" i="11" s="1"/>
  <c r="D986" i="11" s="1" a="1"/>
  <c r="D986" i="11" s="1"/>
  <c r="H987" i="11"/>
  <c r="G987" i="11" s="1"/>
  <c r="D987" i="11" s="1" a="1"/>
  <c r="D987" i="11" s="1"/>
  <c r="H988" i="11"/>
  <c r="G988" i="11" s="1"/>
  <c r="D988" i="11" s="1" a="1"/>
  <c r="D988" i="11" s="1"/>
  <c r="H989" i="11"/>
  <c r="G989" i="11" s="1"/>
  <c r="D989" i="11" s="1" a="1"/>
  <c r="D989" i="11" s="1"/>
  <c r="H990" i="11"/>
  <c r="G990" i="11" s="1"/>
  <c r="D990" i="11" s="1" a="1"/>
  <c r="D990" i="11" s="1"/>
  <c r="H991" i="11"/>
  <c r="G991" i="11" s="1"/>
  <c r="D991" i="11" s="1" a="1"/>
  <c r="D991" i="11" s="1"/>
  <c r="H992" i="11"/>
  <c r="G992" i="11" s="1"/>
  <c r="D992" i="11" s="1" a="1"/>
  <c r="D992" i="11" s="1"/>
  <c r="H993" i="11"/>
  <c r="G993" i="11" s="1"/>
  <c r="D993" i="11" s="1" a="1"/>
  <c r="D993" i="11" s="1"/>
  <c r="H994" i="11"/>
  <c r="G994" i="11" s="1"/>
  <c r="H995" i="11"/>
  <c r="H996" i="11"/>
  <c r="H997" i="11"/>
  <c r="H998" i="11"/>
  <c r="H999" i="11"/>
  <c r="H1000" i="11"/>
  <c r="G1000" i="11" s="1"/>
  <c r="D1000" i="11" s="1" a="1"/>
  <c r="D1000" i="11" s="1"/>
  <c r="H1001" i="11"/>
  <c r="G1001" i="11" s="1"/>
  <c r="D1001" i="11" s="1" a="1"/>
  <c r="D1001" i="11" s="1"/>
  <c r="H1002" i="11"/>
  <c r="G1002" i="11" s="1"/>
  <c r="D1002" i="11" s="1" a="1"/>
  <c r="D1002" i="11" s="1"/>
  <c r="L7" i="14"/>
  <c r="D3" i="24"/>
  <c r="C3" i="24"/>
  <c r="B3" i="24"/>
  <c r="D6" i="24"/>
  <c r="B6" i="24"/>
  <c r="C6" i="24"/>
  <c r="I2" i="14"/>
  <c r="I3" i="14"/>
  <c r="I4" i="14"/>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I36" i="14"/>
  <c r="I37" i="14"/>
  <c r="I38" i="14"/>
  <c r="I39" i="14"/>
  <c r="I40" i="14"/>
  <c r="I41" i="14"/>
  <c r="I42" i="14"/>
  <c r="I43" i="14"/>
  <c r="I44" i="14"/>
  <c r="I45" i="14"/>
  <c r="I46" i="14"/>
  <c r="I47" i="14"/>
  <c r="I48" i="14"/>
  <c r="I49" i="14"/>
  <c r="I50" i="14"/>
  <c r="I51" i="14"/>
  <c r="I52" i="14"/>
  <c r="I53" i="14"/>
  <c r="I54" i="14"/>
  <c r="I55" i="14"/>
  <c r="I56" i="14"/>
  <c r="I57" i="14"/>
  <c r="I58" i="14"/>
  <c r="I59" i="14"/>
  <c r="I60" i="14"/>
  <c r="I61" i="14"/>
  <c r="I62" i="14"/>
  <c r="I63" i="14"/>
  <c r="I64" i="14"/>
  <c r="I65" i="14"/>
  <c r="I66" i="14"/>
  <c r="I67" i="14"/>
  <c r="I68" i="14"/>
  <c r="I69" i="14"/>
  <c r="I70" i="14"/>
  <c r="I71" i="14"/>
  <c r="I72" i="14"/>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127" i="14"/>
  <c r="I128" i="14"/>
  <c r="I129" i="14"/>
  <c r="I130" i="14"/>
  <c r="I131" i="14"/>
  <c r="I132" i="14"/>
  <c r="I133" i="14"/>
  <c r="I134" i="14"/>
  <c r="I135" i="14"/>
  <c r="I136" i="14"/>
  <c r="I137" i="14"/>
  <c r="I138" i="14"/>
  <c r="I139" i="14"/>
  <c r="I140" i="14"/>
  <c r="I141" i="14"/>
  <c r="I142" i="14"/>
  <c r="I143" i="14"/>
  <c r="I144" i="14"/>
  <c r="I145" i="14"/>
  <c r="I146" i="14"/>
  <c r="I147" i="14"/>
  <c r="I148" i="14"/>
  <c r="I149" i="14"/>
  <c r="I150" i="14"/>
  <c r="I151" i="14"/>
  <c r="I152" i="14"/>
  <c r="I153" i="14"/>
  <c r="I154" i="14"/>
  <c r="I155" i="14"/>
  <c r="I156" i="14"/>
  <c r="I157" i="14"/>
  <c r="I158" i="14"/>
  <c r="I159" i="14"/>
  <c r="I160" i="14"/>
  <c r="I161" i="14"/>
  <c r="I162" i="14"/>
  <c r="I163" i="14"/>
  <c r="I164" i="14"/>
  <c r="I165" i="14"/>
  <c r="I166" i="14"/>
  <c r="I167" i="14"/>
  <c r="I168" i="14"/>
  <c r="I169" i="14"/>
  <c r="I170" i="14"/>
  <c r="I171" i="14"/>
  <c r="I172" i="14"/>
  <c r="I173" i="14"/>
  <c r="I174" i="14"/>
  <c r="I175" i="14"/>
  <c r="I176" i="14"/>
  <c r="I177" i="14"/>
  <c r="I178" i="14"/>
  <c r="I179" i="14"/>
  <c r="I180" i="14"/>
  <c r="I181" i="14"/>
  <c r="I182" i="14"/>
  <c r="I183" i="14"/>
  <c r="I184" i="14"/>
  <c r="I185" i="14"/>
  <c r="I186" i="14"/>
  <c r="I187" i="14"/>
  <c r="I188" i="14"/>
  <c r="I189" i="14"/>
  <c r="I190" i="14"/>
  <c r="I191" i="14"/>
  <c r="I192" i="14"/>
  <c r="I193" i="14"/>
  <c r="I194" i="14"/>
  <c r="I195" i="14"/>
  <c r="I196" i="14"/>
  <c r="I197" i="14"/>
  <c r="I198" i="14"/>
  <c r="I199" i="14"/>
  <c r="I200" i="14"/>
  <c r="I201" i="14"/>
  <c r="I202" i="14"/>
  <c r="I203" i="14"/>
  <c r="I204" i="14"/>
  <c r="I205" i="14"/>
  <c r="I206" i="14"/>
  <c r="I207" i="14"/>
  <c r="I208" i="14"/>
  <c r="I209" i="14"/>
  <c r="I210" i="14"/>
  <c r="I211" i="14"/>
  <c r="I212" i="14"/>
  <c r="I213" i="14"/>
  <c r="I214" i="14"/>
  <c r="I215" i="14"/>
  <c r="I216" i="14"/>
  <c r="I217" i="14"/>
  <c r="I218" i="14"/>
  <c r="I219" i="14"/>
  <c r="I220" i="14"/>
  <c r="I221" i="14"/>
  <c r="I222" i="14"/>
  <c r="I223" i="14"/>
  <c r="I224" i="14"/>
  <c r="I225" i="14"/>
  <c r="I226" i="14"/>
  <c r="I227" i="14"/>
  <c r="I228" i="14"/>
  <c r="I229" i="14"/>
  <c r="I230" i="14"/>
  <c r="I231" i="14"/>
  <c r="I232" i="14"/>
  <c r="I233" i="14"/>
  <c r="I234" i="14"/>
  <c r="I235" i="14"/>
  <c r="I236" i="14"/>
  <c r="I237" i="14"/>
  <c r="I238" i="14"/>
  <c r="I239" i="14"/>
  <c r="I240" i="14"/>
  <c r="I241" i="14"/>
  <c r="I242" i="14"/>
  <c r="I243" i="14"/>
  <c r="I244" i="14"/>
  <c r="I245" i="14"/>
  <c r="I246" i="14"/>
  <c r="I247" i="14"/>
  <c r="I248" i="14"/>
  <c r="I249" i="14"/>
  <c r="I250" i="14"/>
  <c r="I251" i="14"/>
  <c r="I252" i="14"/>
  <c r="I253" i="14"/>
  <c r="I254" i="14"/>
  <c r="I255" i="14"/>
  <c r="I256" i="14"/>
  <c r="I257" i="14"/>
  <c r="I258" i="14"/>
  <c r="I259" i="14"/>
  <c r="I260" i="14"/>
  <c r="I261" i="14"/>
  <c r="I262" i="14"/>
  <c r="I263" i="14"/>
  <c r="I264" i="14"/>
  <c r="I265" i="14"/>
  <c r="I266" i="14"/>
  <c r="I267" i="14"/>
  <c r="I268" i="14"/>
  <c r="I269" i="14"/>
  <c r="I270" i="14"/>
  <c r="I271" i="14"/>
  <c r="I272" i="14"/>
  <c r="I273" i="14"/>
  <c r="I274" i="14"/>
  <c r="I275" i="14"/>
  <c r="I276" i="14"/>
  <c r="I277" i="14"/>
  <c r="I278" i="14"/>
  <c r="I279" i="14"/>
  <c r="I280" i="14"/>
  <c r="I281" i="14"/>
  <c r="I282" i="14"/>
  <c r="I283" i="14"/>
  <c r="I284" i="14"/>
  <c r="I285" i="14"/>
  <c r="I286" i="14"/>
  <c r="I287" i="14"/>
  <c r="I288" i="14"/>
  <c r="I289" i="14"/>
  <c r="I290" i="14"/>
  <c r="I291" i="14"/>
  <c r="I292" i="14"/>
  <c r="I293" i="14"/>
  <c r="I294" i="14"/>
  <c r="I295" i="14"/>
  <c r="I296" i="14"/>
  <c r="I297" i="14"/>
  <c r="I298" i="14"/>
  <c r="I299" i="14"/>
  <c r="I300" i="14"/>
  <c r="I301" i="14"/>
  <c r="I302" i="14"/>
  <c r="I303" i="14"/>
  <c r="I304" i="14"/>
  <c r="I305" i="14"/>
  <c r="I306" i="14"/>
  <c r="I307" i="14"/>
  <c r="I308" i="14"/>
  <c r="I309" i="14"/>
  <c r="I310" i="14"/>
  <c r="I311" i="14"/>
  <c r="I312" i="14"/>
  <c r="I313" i="14"/>
  <c r="I314" i="14"/>
  <c r="I315" i="14"/>
  <c r="I316" i="14"/>
  <c r="I317" i="14"/>
  <c r="I318" i="14"/>
  <c r="I319" i="14"/>
  <c r="I320" i="14"/>
  <c r="I321" i="14"/>
  <c r="I322" i="14"/>
  <c r="I323" i="14"/>
  <c r="I324" i="14"/>
  <c r="I325" i="14"/>
  <c r="I326" i="14"/>
  <c r="I327" i="14"/>
  <c r="I328" i="14"/>
  <c r="I329" i="14"/>
  <c r="I330" i="14"/>
  <c r="I331" i="14"/>
  <c r="I332" i="14"/>
  <c r="I333" i="14"/>
  <c r="I334" i="14"/>
  <c r="I335" i="14"/>
  <c r="I336" i="14"/>
  <c r="I337" i="14"/>
  <c r="I338" i="14"/>
  <c r="I339" i="14"/>
  <c r="I340" i="14"/>
  <c r="I341" i="14"/>
  <c r="I342" i="14"/>
  <c r="I343" i="14"/>
  <c r="I344" i="14"/>
  <c r="I345" i="14"/>
  <c r="I346" i="14"/>
  <c r="I347" i="14"/>
  <c r="I348" i="14"/>
  <c r="I349" i="14"/>
  <c r="I350" i="14"/>
  <c r="I351" i="14"/>
  <c r="I352" i="14"/>
  <c r="I353" i="14"/>
  <c r="I354" i="14"/>
  <c r="I355" i="14"/>
  <c r="I356" i="14"/>
  <c r="I357" i="14"/>
  <c r="I358" i="14"/>
  <c r="I359" i="14"/>
  <c r="I360" i="14"/>
  <c r="I361" i="14"/>
  <c r="I362" i="14"/>
  <c r="I363" i="14"/>
  <c r="I364" i="14"/>
  <c r="I365" i="14"/>
  <c r="I366" i="14"/>
  <c r="I367" i="14"/>
  <c r="I368" i="14"/>
  <c r="I369" i="14"/>
  <c r="I370" i="14"/>
  <c r="I371" i="14"/>
  <c r="I372" i="14"/>
  <c r="I373" i="14"/>
  <c r="I374" i="14"/>
  <c r="I375" i="14"/>
  <c r="I376" i="14"/>
  <c r="I377" i="14"/>
  <c r="I378" i="14"/>
  <c r="I379" i="14"/>
  <c r="I380" i="14"/>
  <c r="I381" i="14"/>
  <c r="I382" i="14"/>
  <c r="I383" i="14"/>
  <c r="I384" i="14"/>
  <c r="I385" i="14"/>
  <c r="I386" i="14"/>
  <c r="I387" i="14"/>
  <c r="I388" i="14"/>
  <c r="I389" i="14"/>
  <c r="I390" i="14"/>
  <c r="I391" i="14"/>
  <c r="I392" i="14"/>
  <c r="I393" i="14"/>
  <c r="I394" i="14"/>
  <c r="I395" i="14"/>
  <c r="I396" i="14"/>
  <c r="I397" i="14"/>
  <c r="I398" i="14"/>
  <c r="I399" i="14"/>
  <c r="I400" i="14"/>
  <c r="I401" i="14"/>
  <c r="I402" i="14"/>
  <c r="I403" i="14"/>
  <c r="I404" i="14"/>
  <c r="I405" i="14"/>
  <c r="I406" i="14"/>
  <c r="I407" i="14"/>
  <c r="I408" i="14"/>
  <c r="I409" i="14"/>
  <c r="I410" i="14"/>
  <c r="I411" i="14"/>
  <c r="I412" i="14"/>
  <c r="I413" i="14"/>
  <c r="I414" i="14"/>
  <c r="I415" i="14"/>
  <c r="I416" i="14"/>
  <c r="I417" i="14"/>
  <c r="I418" i="14"/>
  <c r="I419" i="14"/>
  <c r="I420" i="14"/>
  <c r="I421" i="14"/>
  <c r="I422" i="14"/>
  <c r="I423" i="14"/>
  <c r="I424" i="14"/>
  <c r="I425" i="14"/>
  <c r="I426" i="14"/>
  <c r="I427" i="14"/>
  <c r="I428" i="14"/>
  <c r="I429" i="14"/>
  <c r="I430" i="14"/>
  <c r="I431" i="14"/>
  <c r="I432" i="14"/>
  <c r="I433" i="14"/>
  <c r="I434" i="14"/>
  <c r="I435" i="14"/>
  <c r="I436" i="14"/>
  <c r="I437" i="14"/>
  <c r="I438" i="14"/>
  <c r="I439" i="14"/>
  <c r="I440" i="14"/>
  <c r="I441" i="14"/>
  <c r="I442" i="14"/>
  <c r="I443" i="14"/>
  <c r="I444" i="14"/>
  <c r="I445" i="14"/>
  <c r="I446" i="14"/>
  <c r="I447" i="14"/>
  <c r="I448" i="14"/>
  <c r="I449" i="14"/>
  <c r="I450" i="14"/>
  <c r="I451" i="14"/>
  <c r="I452" i="14"/>
  <c r="I453" i="14"/>
  <c r="I454" i="14"/>
  <c r="I455" i="14"/>
  <c r="I456" i="14"/>
  <c r="I457" i="14"/>
  <c r="I458" i="14"/>
  <c r="I459" i="14"/>
  <c r="I460" i="14"/>
  <c r="I461" i="14"/>
  <c r="I462" i="14"/>
  <c r="I463" i="14"/>
  <c r="I464" i="14"/>
  <c r="I465" i="14"/>
  <c r="I466" i="14"/>
  <c r="I467" i="14"/>
  <c r="I468" i="14"/>
  <c r="I469" i="14"/>
  <c r="I470" i="14"/>
  <c r="I471" i="14"/>
  <c r="I472" i="14"/>
  <c r="I473" i="14"/>
  <c r="I474" i="14"/>
  <c r="I475" i="14"/>
  <c r="I476" i="14"/>
  <c r="I477" i="14"/>
  <c r="I478" i="14"/>
  <c r="I479" i="14"/>
  <c r="I480" i="14"/>
  <c r="I481" i="14"/>
  <c r="I482" i="14"/>
  <c r="I483" i="14"/>
  <c r="I484" i="14"/>
  <c r="I485" i="14"/>
  <c r="I486" i="14"/>
  <c r="I487" i="14"/>
  <c r="I488" i="14"/>
  <c r="I489" i="14"/>
  <c r="I490" i="14"/>
  <c r="I491" i="14"/>
  <c r="I492" i="14"/>
  <c r="I493" i="14"/>
  <c r="I494" i="14"/>
  <c r="I495" i="14"/>
  <c r="I496" i="14"/>
  <c r="I497" i="14"/>
  <c r="I498" i="14"/>
  <c r="I499" i="14"/>
  <c r="I500" i="14"/>
  <c r="I501" i="14"/>
  <c r="I502" i="14"/>
  <c r="I503" i="14"/>
  <c r="I504" i="14"/>
  <c r="I505" i="14"/>
  <c r="I506" i="14"/>
  <c r="I507" i="14"/>
  <c r="I508" i="14"/>
  <c r="I509" i="14"/>
  <c r="I510" i="14"/>
  <c r="I511" i="14"/>
  <c r="I512" i="14"/>
  <c r="I513" i="14"/>
  <c r="I514" i="14"/>
  <c r="I515" i="14"/>
  <c r="I516" i="14"/>
  <c r="I517" i="14"/>
  <c r="I518" i="14"/>
  <c r="I519" i="14"/>
  <c r="I520" i="14"/>
  <c r="I521" i="14"/>
  <c r="I522" i="14"/>
  <c r="I523" i="14"/>
  <c r="I524" i="14"/>
  <c r="I525" i="14"/>
  <c r="I526" i="14"/>
  <c r="I527" i="14"/>
  <c r="I528" i="14"/>
  <c r="I529" i="14"/>
  <c r="I530" i="14"/>
  <c r="I531" i="14"/>
  <c r="I532" i="14"/>
  <c r="I533" i="14"/>
  <c r="I534" i="14"/>
  <c r="I535" i="14"/>
  <c r="I536" i="14"/>
  <c r="I537" i="14"/>
  <c r="I538" i="14"/>
  <c r="I539" i="14"/>
  <c r="I540" i="14"/>
  <c r="I541" i="14"/>
  <c r="I542" i="14"/>
  <c r="I543" i="14"/>
  <c r="I544" i="14"/>
  <c r="I545" i="14"/>
  <c r="I546" i="14"/>
  <c r="I547" i="14"/>
  <c r="I548" i="14"/>
  <c r="I549" i="14"/>
  <c r="I550" i="14"/>
  <c r="I551" i="14"/>
  <c r="I552" i="14"/>
  <c r="I553" i="14"/>
  <c r="I554" i="14"/>
  <c r="I555" i="14"/>
  <c r="I556" i="14"/>
  <c r="I557" i="14"/>
  <c r="I558" i="14"/>
  <c r="I559" i="14"/>
  <c r="I560" i="14"/>
  <c r="I561" i="14"/>
  <c r="I562" i="14"/>
  <c r="I563" i="14"/>
  <c r="I564" i="14"/>
  <c r="I565" i="14"/>
  <c r="I566" i="14"/>
  <c r="I567" i="14"/>
  <c r="I568" i="14"/>
  <c r="I569" i="14"/>
  <c r="I570" i="14"/>
  <c r="I571" i="14"/>
  <c r="I572" i="14"/>
  <c r="I573" i="14"/>
  <c r="I574" i="14"/>
  <c r="I575" i="14"/>
  <c r="I576" i="14"/>
  <c r="I577" i="14"/>
  <c r="I578" i="14"/>
  <c r="I579" i="14"/>
  <c r="I580" i="14"/>
  <c r="I581" i="14"/>
  <c r="I582" i="14"/>
  <c r="I583" i="14"/>
  <c r="I584" i="14"/>
  <c r="I585" i="14"/>
  <c r="I586" i="14"/>
  <c r="I587" i="14"/>
  <c r="I588" i="14"/>
  <c r="I589" i="14"/>
  <c r="I590" i="14"/>
  <c r="I591" i="14"/>
  <c r="I592" i="14"/>
  <c r="I593" i="14"/>
  <c r="I594" i="14"/>
  <c r="I595" i="14"/>
  <c r="I596" i="14"/>
  <c r="I597" i="14"/>
  <c r="I598" i="14"/>
  <c r="I599" i="14"/>
  <c r="I600" i="14"/>
  <c r="I601" i="14"/>
  <c r="I602" i="14"/>
  <c r="I603" i="14"/>
  <c r="I604" i="14"/>
  <c r="I605" i="14"/>
  <c r="I606" i="14"/>
  <c r="I607" i="14"/>
  <c r="I608" i="14"/>
  <c r="I609" i="14"/>
  <c r="I610" i="14"/>
  <c r="I611" i="14"/>
  <c r="I612" i="14"/>
  <c r="I613" i="14"/>
  <c r="I614" i="14"/>
  <c r="I615" i="14"/>
  <c r="I616" i="14"/>
  <c r="I617" i="14"/>
  <c r="I618" i="14"/>
  <c r="I619" i="14"/>
  <c r="I620" i="14"/>
  <c r="I621" i="14"/>
  <c r="I622" i="14"/>
  <c r="I623" i="14"/>
  <c r="I624" i="14"/>
  <c r="I625" i="14"/>
  <c r="I626" i="14"/>
  <c r="I627" i="14"/>
  <c r="I628" i="14"/>
  <c r="I629" i="14"/>
  <c r="I630" i="14"/>
  <c r="I631" i="14"/>
  <c r="I632" i="14"/>
  <c r="I633" i="14"/>
  <c r="I634" i="14"/>
  <c r="I635" i="14"/>
  <c r="I636" i="14"/>
  <c r="I637" i="14"/>
  <c r="I638" i="14"/>
  <c r="I639" i="14"/>
  <c r="I640" i="14"/>
  <c r="I641" i="14"/>
  <c r="I642" i="14"/>
  <c r="I643" i="14"/>
  <c r="I644" i="14"/>
  <c r="I645" i="14"/>
  <c r="I646" i="14"/>
  <c r="I647" i="14"/>
  <c r="I648" i="14"/>
  <c r="I649" i="14"/>
  <c r="I650" i="14"/>
  <c r="I651" i="14"/>
  <c r="I652" i="14"/>
  <c r="I653" i="14"/>
  <c r="I654" i="14"/>
  <c r="I655" i="14"/>
  <c r="I656" i="14"/>
  <c r="I657" i="14"/>
  <c r="I658" i="14"/>
  <c r="I659" i="14"/>
  <c r="I660" i="14"/>
  <c r="I661" i="14"/>
  <c r="I662" i="14"/>
  <c r="I663" i="14"/>
  <c r="I664" i="14"/>
  <c r="I665" i="14"/>
  <c r="I666" i="14"/>
  <c r="I667" i="14"/>
  <c r="I668" i="14"/>
  <c r="I669" i="14"/>
  <c r="I670" i="14"/>
  <c r="I671" i="14"/>
  <c r="I672" i="14"/>
  <c r="I673" i="14"/>
  <c r="I674" i="14"/>
  <c r="I675" i="14"/>
  <c r="I676" i="14"/>
  <c r="I677" i="14"/>
  <c r="I678" i="14"/>
  <c r="I679" i="14"/>
  <c r="I680" i="14"/>
  <c r="I681" i="14"/>
  <c r="I682" i="14"/>
  <c r="I683" i="14"/>
  <c r="I684" i="14"/>
  <c r="I685" i="14"/>
  <c r="I686" i="14"/>
  <c r="I687" i="14"/>
  <c r="I688" i="14"/>
  <c r="I689" i="14"/>
  <c r="I690" i="14"/>
  <c r="I691" i="14"/>
  <c r="I692" i="14"/>
  <c r="I693" i="14"/>
  <c r="I694" i="14"/>
  <c r="I695" i="14"/>
  <c r="I696" i="14"/>
  <c r="I697" i="14"/>
  <c r="I698" i="14"/>
  <c r="I699" i="14"/>
  <c r="I700" i="14"/>
  <c r="I701" i="14"/>
  <c r="I702" i="14"/>
  <c r="I703" i="14"/>
  <c r="I704" i="14"/>
  <c r="I705" i="14"/>
  <c r="I706" i="14"/>
  <c r="I707" i="14"/>
  <c r="I708" i="14"/>
  <c r="I709" i="14"/>
  <c r="I710" i="14"/>
  <c r="I711" i="14"/>
  <c r="I712" i="14"/>
  <c r="I713" i="14"/>
  <c r="I714" i="14"/>
  <c r="I715" i="14"/>
  <c r="I716" i="14"/>
  <c r="I717" i="14"/>
  <c r="I718" i="14"/>
  <c r="I719" i="14"/>
  <c r="I720" i="14"/>
  <c r="I721" i="14"/>
  <c r="I722" i="14"/>
  <c r="I723" i="14"/>
  <c r="I724" i="14"/>
  <c r="I725" i="14"/>
  <c r="I726" i="14"/>
  <c r="I727" i="14"/>
  <c r="I728" i="14"/>
  <c r="I729" i="14"/>
  <c r="I730" i="14"/>
  <c r="I731" i="14"/>
  <c r="I732" i="14"/>
  <c r="I733" i="14"/>
  <c r="I734" i="14"/>
  <c r="I735" i="14"/>
  <c r="I736" i="14"/>
  <c r="I737" i="14"/>
  <c r="I738" i="14"/>
  <c r="I739" i="14"/>
  <c r="I740" i="14"/>
  <c r="I741" i="14"/>
  <c r="I742" i="14"/>
  <c r="I743" i="14"/>
  <c r="I744" i="14"/>
  <c r="I745" i="14"/>
  <c r="I746" i="14"/>
  <c r="I747" i="14"/>
  <c r="I748" i="14"/>
  <c r="I749" i="14"/>
  <c r="I750" i="14"/>
  <c r="I751" i="14"/>
  <c r="I752" i="14"/>
  <c r="I753" i="14"/>
  <c r="I754" i="14"/>
  <c r="I755" i="14"/>
  <c r="I756" i="14"/>
  <c r="I757" i="14"/>
  <c r="I758" i="14"/>
  <c r="I759" i="14"/>
  <c r="I760" i="14"/>
  <c r="I761" i="14"/>
  <c r="I762" i="14"/>
  <c r="I763" i="14"/>
  <c r="I764" i="14"/>
  <c r="I765" i="14"/>
  <c r="I766" i="14"/>
  <c r="I767" i="14"/>
  <c r="I768" i="14"/>
  <c r="I769" i="14"/>
  <c r="I770" i="14"/>
  <c r="I771" i="14"/>
  <c r="I772" i="14"/>
  <c r="I773" i="14"/>
  <c r="I774" i="14"/>
  <c r="I775" i="14"/>
  <c r="I776" i="14"/>
  <c r="I777" i="14"/>
  <c r="I778" i="14"/>
  <c r="I779" i="14"/>
  <c r="I780" i="14"/>
  <c r="I781" i="14"/>
  <c r="I782" i="14"/>
  <c r="I783" i="14"/>
  <c r="I784" i="14"/>
  <c r="I785" i="14"/>
  <c r="I786" i="14"/>
  <c r="I787" i="14"/>
  <c r="I788" i="14"/>
  <c r="I789" i="14"/>
  <c r="I790" i="14"/>
  <c r="I791" i="14"/>
  <c r="I792" i="14"/>
  <c r="I793" i="14"/>
  <c r="I794" i="14"/>
  <c r="I795" i="14"/>
  <c r="I796" i="14"/>
  <c r="I797" i="14"/>
  <c r="I798" i="14"/>
  <c r="I799" i="14"/>
  <c r="I800" i="14"/>
  <c r="I801" i="14"/>
  <c r="I802" i="14"/>
  <c r="I803" i="14"/>
  <c r="I804" i="14"/>
  <c r="I805" i="14"/>
  <c r="I806" i="14"/>
  <c r="I807" i="14"/>
  <c r="I808" i="14"/>
  <c r="I809" i="14"/>
  <c r="I810" i="14"/>
  <c r="I811" i="14"/>
  <c r="I812" i="14"/>
  <c r="I813" i="14"/>
  <c r="I814" i="14"/>
  <c r="I815" i="14"/>
  <c r="I816" i="14"/>
  <c r="I817" i="14"/>
  <c r="I818" i="14"/>
  <c r="I819" i="14"/>
  <c r="I820" i="14"/>
  <c r="I821" i="14"/>
  <c r="I822" i="14"/>
  <c r="I823" i="14"/>
  <c r="I824" i="14"/>
  <c r="I825" i="14"/>
  <c r="I826" i="14"/>
  <c r="I827" i="14"/>
  <c r="I828" i="14"/>
  <c r="I829" i="14"/>
  <c r="I830" i="14"/>
  <c r="I831" i="14"/>
  <c r="I832" i="14"/>
  <c r="I833" i="14"/>
  <c r="I834" i="14"/>
  <c r="I835" i="14"/>
  <c r="I836" i="14"/>
  <c r="I837" i="14"/>
  <c r="I838" i="14"/>
  <c r="I839" i="14"/>
  <c r="I840" i="14"/>
  <c r="I841" i="14"/>
  <c r="I842" i="14"/>
  <c r="I843" i="14"/>
  <c r="I844" i="14"/>
  <c r="I845" i="14"/>
  <c r="I846" i="14"/>
  <c r="I847" i="14"/>
  <c r="I848" i="14"/>
  <c r="I849" i="14"/>
  <c r="I850" i="14"/>
  <c r="I851" i="14"/>
  <c r="I852" i="14"/>
  <c r="I853" i="14"/>
  <c r="I854" i="14"/>
  <c r="I855" i="14"/>
  <c r="I856" i="14"/>
  <c r="I857" i="14"/>
  <c r="I858" i="14"/>
  <c r="I859" i="14"/>
  <c r="I860" i="14"/>
  <c r="I861" i="14"/>
  <c r="I862" i="14"/>
  <c r="I863" i="14"/>
  <c r="I864" i="14"/>
  <c r="I865" i="14"/>
  <c r="I866" i="14"/>
  <c r="I867" i="14"/>
  <c r="I868" i="14"/>
  <c r="I869" i="14"/>
  <c r="I870" i="14"/>
  <c r="I871" i="14"/>
  <c r="I872" i="14"/>
  <c r="I873" i="14"/>
  <c r="I874" i="14"/>
  <c r="I875" i="14"/>
  <c r="I876" i="14"/>
  <c r="I877" i="14"/>
  <c r="I878" i="14"/>
  <c r="I879" i="14"/>
  <c r="I880" i="14"/>
  <c r="I881" i="14"/>
  <c r="I882" i="14"/>
  <c r="I883" i="14"/>
  <c r="I884" i="14"/>
  <c r="I885" i="14"/>
  <c r="I886" i="14"/>
  <c r="I887" i="14"/>
  <c r="I888" i="14"/>
  <c r="I889" i="14"/>
  <c r="I890" i="14"/>
  <c r="I891" i="14"/>
  <c r="I892" i="14"/>
  <c r="I893" i="14"/>
  <c r="I894" i="14"/>
  <c r="I895" i="14"/>
  <c r="I896" i="14"/>
  <c r="I897" i="14"/>
  <c r="I898" i="14"/>
  <c r="I899" i="14"/>
  <c r="I900" i="14"/>
  <c r="I901" i="14"/>
  <c r="I902" i="14"/>
  <c r="I903" i="14"/>
  <c r="I904" i="14"/>
  <c r="I905" i="14"/>
  <c r="I906" i="14"/>
  <c r="I907" i="14"/>
  <c r="I908" i="14"/>
  <c r="I909" i="14"/>
  <c r="I910" i="14"/>
  <c r="I911" i="14"/>
  <c r="I912" i="14"/>
  <c r="I913" i="14"/>
  <c r="I914" i="14"/>
  <c r="I915" i="14"/>
  <c r="I916" i="14"/>
  <c r="I917" i="14"/>
  <c r="I918" i="14"/>
  <c r="I919" i="14"/>
  <c r="I920" i="14"/>
  <c r="I921" i="14"/>
  <c r="I922" i="14"/>
  <c r="I923" i="14"/>
  <c r="I924" i="14"/>
  <c r="I925" i="14"/>
  <c r="I926" i="14"/>
  <c r="I927" i="14"/>
  <c r="I928" i="14"/>
  <c r="I929" i="14"/>
  <c r="I930" i="14"/>
  <c r="I931" i="14"/>
  <c r="I932" i="14"/>
  <c r="I933" i="14"/>
  <c r="I934" i="14"/>
  <c r="I935" i="14"/>
  <c r="I936" i="14"/>
  <c r="I937" i="14"/>
  <c r="I938" i="14"/>
  <c r="I939" i="14"/>
  <c r="I940" i="14"/>
  <c r="I941" i="14"/>
  <c r="I942" i="14"/>
  <c r="I943" i="14"/>
  <c r="I944" i="14"/>
  <c r="I945" i="14"/>
  <c r="I946" i="14"/>
  <c r="I947" i="14"/>
  <c r="I948" i="14"/>
  <c r="I949" i="14"/>
  <c r="I950" i="14"/>
  <c r="I951" i="14"/>
  <c r="I952" i="14"/>
  <c r="I953" i="14"/>
  <c r="I954" i="14"/>
  <c r="I955" i="14"/>
  <c r="I956" i="14"/>
  <c r="I957" i="14"/>
  <c r="I958" i="14"/>
  <c r="I959" i="14"/>
  <c r="I960" i="14"/>
  <c r="I961" i="14"/>
  <c r="I962" i="14"/>
  <c r="I963" i="14"/>
  <c r="I964" i="14"/>
  <c r="I965" i="14"/>
  <c r="I966" i="14"/>
  <c r="I967" i="14"/>
  <c r="I968" i="14"/>
  <c r="I969" i="14"/>
  <c r="I970" i="14"/>
  <c r="I971" i="14"/>
  <c r="I972" i="14"/>
  <c r="I973" i="14"/>
  <c r="I974" i="14"/>
  <c r="I975" i="14"/>
  <c r="I976" i="14"/>
  <c r="I977" i="14"/>
  <c r="I978" i="14"/>
  <c r="I979" i="14"/>
  <c r="I980" i="14"/>
  <c r="I981" i="14"/>
  <c r="I982" i="14"/>
  <c r="I983" i="14"/>
  <c r="I984" i="14"/>
  <c r="I985" i="14"/>
  <c r="I986" i="14"/>
  <c r="I987" i="14"/>
  <c r="I988" i="14"/>
  <c r="I989" i="14"/>
  <c r="I990" i="14"/>
  <c r="I991" i="14"/>
  <c r="I992" i="14"/>
  <c r="I993" i="14"/>
  <c r="I994" i="14"/>
  <c r="I995" i="14"/>
  <c r="I996" i="14"/>
  <c r="I997" i="14"/>
  <c r="I998" i="14"/>
  <c r="I999" i="14"/>
  <c r="I1000" i="14"/>
  <c r="I1001" i="14"/>
  <c r="B2" i="14"/>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1" i="14"/>
  <c r="B92" i="14"/>
  <c r="B93" i="14"/>
  <c r="B94" i="14"/>
  <c r="B95" i="14"/>
  <c r="B96" i="14"/>
  <c r="B97" i="14"/>
  <c r="B98" i="14"/>
  <c r="B99" i="14"/>
  <c r="B100" i="14"/>
  <c r="B101" i="14"/>
  <c r="B102" i="14"/>
  <c r="B103" i="14"/>
  <c r="B104" i="14"/>
  <c r="B105" i="14"/>
  <c r="B106" i="14"/>
  <c r="B107" i="14"/>
  <c r="B108" i="14"/>
  <c r="B109" i="14"/>
  <c r="B110" i="14"/>
  <c r="B111" i="14"/>
  <c r="B112" i="14"/>
  <c r="B113" i="14"/>
  <c r="B114" i="14"/>
  <c r="B115" i="14"/>
  <c r="B116" i="14"/>
  <c r="B117" i="14"/>
  <c r="B118" i="14"/>
  <c r="B119" i="14"/>
  <c r="B120" i="14"/>
  <c r="B121" i="14"/>
  <c r="B122" i="14"/>
  <c r="B123" i="14"/>
  <c r="B124" i="14"/>
  <c r="B125" i="14"/>
  <c r="B126" i="14"/>
  <c r="B127" i="14"/>
  <c r="B128" i="14"/>
  <c r="B129" i="14"/>
  <c r="B130" i="14"/>
  <c r="B131" i="14"/>
  <c r="B132" i="14"/>
  <c r="B133" i="14"/>
  <c r="B134" i="14"/>
  <c r="B135" i="14"/>
  <c r="B136" i="14"/>
  <c r="B137" i="14"/>
  <c r="B138" i="14"/>
  <c r="B139" i="14"/>
  <c r="B140" i="14"/>
  <c r="B141" i="14"/>
  <c r="B142" i="14"/>
  <c r="B143" i="14"/>
  <c r="B144" i="14"/>
  <c r="B145" i="14"/>
  <c r="B146" i="14"/>
  <c r="B147" i="14"/>
  <c r="B148" i="14"/>
  <c r="B149" i="14"/>
  <c r="B150" i="14"/>
  <c r="B151" i="14"/>
  <c r="B152" i="14"/>
  <c r="B153" i="14"/>
  <c r="B154" i="14"/>
  <c r="B155" i="14"/>
  <c r="B156" i="14"/>
  <c r="B157" i="14"/>
  <c r="B158" i="14"/>
  <c r="B159" i="14"/>
  <c r="B160" i="14"/>
  <c r="B161" i="14"/>
  <c r="B162" i="14"/>
  <c r="B163" i="14"/>
  <c r="B164" i="14"/>
  <c r="B165" i="14"/>
  <c r="B166" i="14"/>
  <c r="B167" i="14"/>
  <c r="B168" i="14"/>
  <c r="B169" i="14"/>
  <c r="B170" i="14"/>
  <c r="B171" i="14"/>
  <c r="B172" i="14"/>
  <c r="B173" i="14"/>
  <c r="B174" i="14"/>
  <c r="B175" i="14"/>
  <c r="B176" i="14"/>
  <c r="B177" i="14"/>
  <c r="B178" i="14"/>
  <c r="B179" i="14"/>
  <c r="B180" i="14"/>
  <c r="B181" i="14"/>
  <c r="B182" i="14"/>
  <c r="B183" i="14"/>
  <c r="B184" i="14"/>
  <c r="B185" i="14"/>
  <c r="B186" i="14"/>
  <c r="B187" i="14"/>
  <c r="B188" i="14"/>
  <c r="B189" i="14"/>
  <c r="B190" i="14"/>
  <c r="B191" i="14"/>
  <c r="B192" i="14"/>
  <c r="B193" i="14"/>
  <c r="B194" i="14"/>
  <c r="B195" i="14"/>
  <c r="B196" i="14"/>
  <c r="B197" i="14"/>
  <c r="B198" i="14"/>
  <c r="B199" i="14"/>
  <c r="B200" i="14"/>
  <c r="B201" i="14"/>
  <c r="B202" i="14"/>
  <c r="B203" i="14"/>
  <c r="B204" i="14"/>
  <c r="B205" i="14"/>
  <c r="B206" i="14"/>
  <c r="B207" i="14"/>
  <c r="B208" i="14"/>
  <c r="B209" i="14"/>
  <c r="B210" i="14"/>
  <c r="B211" i="14"/>
  <c r="B212" i="14"/>
  <c r="B213" i="14"/>
  <c r="B214" i="14"/>
  <c r="B215" i="14"/>
  <c r="B216" i="14"/>
  <c r="B217" i="14"/>
  <c r="B218" i="14"/>
  <c r="B219" i="14"/>
  <c r="B220" i="14"/>
  <c r="B221" i="14"/>
  <c r="B222" i="14"/>
  <c r="B223" i="14"/>
  <c r="B224" i="14"/>
  <c r="B225" i="14"/>
  <c r="B226" i="14"/>
  <c r="B227" i="14"/>
  <c r="B228" i="14"/>
  <c r="B229" i="14"/>
  <c r="B230" i="14"/>
  <c r="B231" i="14"/>
  <c r="B232" i="14"/>
  <c r="B233" i="14"/>
  <c r="B234" i="14"/>
  <c r="B235" i="14"/>
  <c r="B236" i="14"/>
  <c r="B237" i="14"/>
  <c r="B238" i="14"/>
  <c r="B239" i="14"/>
  <c r="B240" i="14"/>
  <c r="B241" i="14"/>
  <c r="B242" i="14"/>
  <c r="B243" i="14"/>
  <c r="B244" i="14"/>
  <c r="B245" i="14"/>
  <c r="B246" i="14"/>
  <c r="B247" i="14"/>
  <c r="B248" i="14"/>
  <c r="B249" i="14"/>
  <c r="B250" i="14"/>
  <c r="B251" i="14"/>
  <c r="B252" i="14"/>
  <c r="B253" i="14"/>
  <c r="B254" i="14"/>
  <c r="B255" i="14"/>
  <c r="B256" i="14"/>
  <c r="B257" i="14"/>
  <c r="B258" i="14"/>
  <c r="B259" i="14"/>
  <c r="B260" i="14"/>
  <c r="B261" i="14"/>
  <c r="B262" i="14"/>
  <c r="B263" i="14"/>
  <c r="B264" i="14"/>
  <c r="B265" i="14"/>
  <c r="B266" i="14"/>
  <c r="B267" i="14"/>
  <c r="B268" i="14"/>
  <c r="B269" i="14"/>
  <c r="B270" i="14"/>
  <c r="B271" i="14"/>
  <c r="B272" i="14"/>
  <c r="B273" i="14"/>
  <c r="B274" i="14"/>
  <c r="B275" i="14"/>
  <c r="B276" i="14"/>
  <c r="B277" i="14"/>
  <c r="B278" i="14"/>
  <c r="B279" i="14"/>
  <c r="B280" i="14"/>
  <c r="B281" i="14"/>
  <c r="B282" i="14"/>
  <c r="B283" i="14"/>
  <c r="B284" i="14"/>
  <c r="B285" i="14"/>
  <c r="B286" i="14"/>
  <c r="B287" i="14"/>
  <c r="B288" i="14"/>
  <c r="B289" i="14"/>
  <c r="B290" i="14"/>
  <c r="B291" i="14"/>
  <c r="B292" i="14"/>
  <c r="B293" i="14"/>
  <c r="B294" i="14"/>
  <c r="B295" i="14"/>
  <c r="B296" i="14"/>
  <c r="B297" i="14"/>
  <c r="B298" i="14"/>
  <c r="B299" i="14"/>
  <c r="B300" i="14"/>
  <c r="B301" i="14"/>
  <c r="B302" i="14"/>
  <c r="B303" i="14"/>
  <c r="B304" i="14"/>
  <c r="B305" i="14"/>
  <c r="B306" i="14"/>
  <c r="B307" i="14"/>
  <c r="B308" i="14"/>
  <c r="B309" i="14"/>
  <c r="B310" i="14"/>
  <c r="B311" i="14"/>
  <c r="B312" i="14"/>
  <c r="B313" i="14"/>
  <c r="B314" i="14"/>
  <c r="B315" i="14"/>
  <c r="B316" i="14"/>
  <c r="B317" i="14"/>
  <c r="B318" i="14"/>
  <c r="B319" i="14"/>
  <c r="B320" i="14"/>
  <c r="B321" i="14"/>
  <c r="B322" i="14"/>
  <c r="B323" i="14"/>
  <c r="B324" i="14"/>
  <c r="B325" i="14"/>
  <c r="B326" i="14"/>
  <c r="B327" i="14"/>
  <c r="B328" i="14"/>
  <c r="B329" i="14"/>
  <c r="B330" i="14"/>
  <c r="B331" i="14"/>
  <c r="B332" i="14"/>
  <c r="B333" i="14"/>
  <c r="B334" i="14"/>
  <c r="B335" i="14"/>
  <c r="B336" i="14"/>
  <c r="B337" i="14"/>
  <c r="B338" i="14"/>
  <c r="B339" i="14"/>
  <c r="B340" i="14"/>
  <c r="B341" i="14"/>
  <c r="B342" i="14"/>
  <c r="B343" i="14"/>
  <c r="B344" i="14"/>
  <c r="B345" i="14"/>
  <c r="B346" i="14"/>
  <c r="B347" i="14"/>
  <c r="B348" i="14"/>
  <c r="B349" i="14"/>
  <c r="B350" i="14"/>
  <c r="B351" i="14"/>
  <c r="B352" i="14"/>
  <c r="B353" i="14"/>
  <c r="B354" i="14"/>
  <c r="B355" i="14"/>
  <c r="B356" i="14"/>
  <c r="B357" i="14"/>
  <c r="B358" i="14"/>
  <c r="B359" i="14"/>
  <c r="B360" i="14"/>
  <c r="B361" i="14"/>
  <c r="B362" i="14"/>
  <c r="B363" i="14"/>
  <c r="B364" i="14"/>
  <c r="B365" i="14"/>
  <c r="B366" i="14"/>
  <c r="B367" i="14"/>
  <c r="B368" i="14"/>
  <c r="B369" i="14"/>
  <c r="B370" i="14"/>
  <c r="B371" i="14"/>
  <c r="B372" i="14"/>
  <c r="B373" i="14"/>
  <c r="B374" i="14"/>
  <c r="B375" i="14"/>
  <c r="B376" i="14"/>
  <c r="B377" i="14"/>
  <c r="B378" i="14"/>
  <c r="B379" i="14"/>
  <c r="B380" i="14"/>
  <c r="B381" i="14"/>
  <c r="B382" i="14"/>
  <c r="B383" i="14"/>
  <c r="B384" i="14"/>
  <c r="B385" i="14"/>
  <c r="B386" i="14"/>
  <c r="B387" i="14"/>
  <c r="B388" i="14"/>
  <c r="B389" i="14"/>
  <c r="B390" i="14"/>
  <c r="B391" i="14"/>
  <c r="B392" i="14"/>
  <c r="B393" i="14"/>
  <c r="B394" i="14"/>
  <c r="B395" i="14"/>
  <c r="B396" i="14"/>
  <c r="B397" i="14"/>
  <c r="B398" i="14"/>
  <c r="B399" i="14"/>
  <c r="B400" i="14"/>
  <c r="B401" i="14"/>
  <c r="B402" i="14"/>
  <c r="B403" i="14"/>
  <c r="B404" i="14"/>
  <c r="B405" i="14"/>
  <c r="B406" i="14"/>
  <c r="B407" i="14"/>
  <c r="B408" i="14"/>
  <c r="B409" i="14"/>
  <c r="B410" i="14"/>
  <c r="B411" i="14"/>
  <c r="B412" i="14"/>
  <c r="B413" i="14"/>
  <c r="B414" i="14"/>
  <c r="B415" i="14"/>
  <c r="B416" i="14"/>
  <c r="B417" i="14"/>
  <c r="B418" i="14"/>
  <c r="B419" i="14"/>
  <c r="B420" i="14"/>
  <c r="B421" i="14"/>
  <c r="B422" i="14"/>
  <c r="B423" i="14"/>
  <c r="B424" i="14"/>
  <c r="B425" i="14"/>
  <c r="B426" i="14"/>
  <c r="B427" i="14"/>
  <c r="B428" i="14"/>
  <c r="B429" i="14"/>
  <c r="B430" i="14"/>
  <c r="B431" i="14"/>
  <c r="B432" i="14"/>
  <c r="B433" i="14"/>
  <c r="B434" i="14"/>
  <c r="B435" i="14"/>
  <c r="B436" i="14"/>
  <c r="B437" i="14"/>
  <c r="B438" i="14"/>
  <c r="B439" i="14"/>
  <c r="B440" i="14"/>
  <c r="B441" i="14"/>
  <c r="B442" i="14"/>
  <c r="B443" i="14"/>
  <c r="B444" i="14"/>
  <c r="B445" i="14"/>
  <c r="B446" i="14"/>
  <c r="B447" i="14"/>
  <c r="B448" i="14"/>
  <c r="B449" i="14"/>
  <c r="B450" i="14"/>
  <c r="B451" i="14"/>
  <c r="B452" i="14"/>
  <c r="B453" i="14"/>
  <c r="B454" i="14"/>
  <c r="B455" i="14"/>
  <c r="B456" i="14"/>
  <c r="B457" i="14"/>
  <c r="B458" i="14"/>
  <c r="B459" i="14"/>
  <c r="B460" i="14"/>
  <c r="B461" i="14"/>
  <c r="B462" i="14"/>
  <c r="B463" i="14"/>
  <c r="B464" i="14"/>
  <c r="B465" i="14"/>
  <c r="B466" i="14"/>
  <c r="B467" i="14"/>
  <c r="B468" i="14"/>
  <c r="B469" i="14"/>
  <c r="B470" i="14"/>
  <c r="B471" i="14"/>
  <c r="B472" i="14"/>
  <c r="B473" i="14"/>
  <c r="B474" i="14"/>
  <c r="B475" i="14"/>
  <c r="B476" i="14"/>
  <c r="B477" i="14"/>
  <c r="B478" i="14"/>
  <c r="B479" i="14"/>
  <c r="B480" i="14"/>
  <c r="B481" i="14"/>
  <c r="B482" i="14"/>
  <c r="B483" i="14"/>
  <c r="B484" i="14"/>
  <c r="B485" i="14"/>
  <c r="B486" i="14"/>
  <c r="B487" i="14"/>
  <c r="B488" i="14"/>
  <c r="B489" i="14"/>
  <c r="B490" i="14"/>
  <c r="B491" i="14"/>
  <c r="B492" i="14"/>
  <c r="B493" i="14"/>
  <c r="B494" i="14"/>
  <c r="B495" i="14"/>
  <c r="B496" i="14"/>
  <c r="B497" i="14"/>
  <c r="B498" i="14"/>
  <c r="B499" i="14"/>
  <c r="B500" i="14"/>
  <c r="B501" i="14"/>
  <c r="B502" i="14"/>
  <c r="B503" i="14"/>
  <c r="B504" i="14"/>
  <c r="B505" i="14"/>
  <c r="B506" i="14"/>
  <c r="B507" i="14"/>
  <c r="B508" i="14"/>
  <c r="B509" i="14"/>
  <c r="B510" i="14"/>
  <c r="B511" i="14"/>
  <c r="B512" i="14"/>
  <c r="B513" i="14"/>
  <c r="B514" i="14"/>
  <c r="B515" i="14"/>
  <c r="B516" i="14"/>
  <c r="B517" i="14"/>
  <c r="B518" i="14"/>
  <c r="B519" i="14"/>
  <c r="B520" i="14"/>
  <c r="B521" i="14"/>
  <c r="B522" i="14"/>
  <c r="B523" i="14"/>
  <c r="B524" i="14"/>
  <c r="B525" i="14"/>
  <c r="B526" i="14"/>
  <c r="B527" i="14"/>
  <c r="B528" i="14"/>
  <c r="B529" i="14"/>
  <c r="B530" i="14"/>
  <c r="B531" i="14"/>
  <c r="B532" i="14"/>
  <c r="B533" i="14"/>
  <c r="B534" i="14"/>
  <c r="B535" i="14"/>
  <c r="B536" i="14"/>
  <c r="B537" i="14"/>
  <c r="B538" i="14"/>
  <c r="B539" i="14"/>
  <c r="B540" i="14"/>
  <c r="B541" i="14"/>
  <c r="B542" i="14"/>
  <c r="B543" i="14"/>
  <c r="B544" i="14"/>
  <c r="B545" i="14"/>
  <c r="B546" i="14"/>
  <c r="B547" i="14"/>
  <c r="B548" i="14"/>
  <c r="B549" i="14"/>
  <c r="B550" i="14"/>
  <c r="B551" i="14"/>
  <c r="B552" i="14"/>
  <c r="B553" i="14"/>
  <c r="B554" i="14"/>
  <c r="B555" i="14"/>
  <c r="B556" i="14"/>
  <c r="B557" i="14"/>
  <c r="B558" i="14"/>
  <c r="B559" i="14"/>
  <c r="B560" i="14"/>
  <c r="B561" i="14"/>
  <c r="B562" i="14"/>
  <c r="B563" i="14"/>
  <c r="B564" i="14"/>
  <c r="B565" i="14"/>
  <c r="B566" i="14"/>
  <c r="B567" i="14"/>
  <c r="B568" i="14"/>
  <c r="B569" i="14"/>
  <c r="B570" i="14"/>
  <c r="B571" i="14"/>
  <c r="B572" i="14"/>
  <c r="B573" i="14"/>
  <c r="B574" i="14"/>
  <c r="B575" i="14"/>
  <c r="B576" i="14"/>
  <c r="B577" i="14"/>
  <c r="B578" i="14"/>
  <c r="B579" i="14"/>
  <c r="B580" i="14"/>
  <c r="B581" i="14"/>
  <c r="B582" i="14"/>
  <c r="B583" i="14"/>
  <c r="B584" i="14"/>
  <c r="B585" i="14"/>
  <c r="B586" i="14"/>
  <c r="B587" i="14"/>
  <c r="B588" i="14"/>
  <c r="B589" i="14"/>
  <c r="B590" i="14"/>
  <c r="B591" i="14"/>
  <c r="B592" i="14"/>
  <c r="B593" i="14"/>
  <c r="B594" i="14"/>
  <c r="B595" i="14"/>
  <c r="B596" i="14"/>
  <c r="B597" i="14"/>
  <c r="B598" i="14"/>
  <c r="B599" i="14"/>
  <c r="B600" i="14"/>
  <c r="B601" i="14"/>
  <c r="B602" i="14"/>
  <c r="B603" i="14"/>
  <c r="B604" i="14"/>
  <c r="B605" i="14"/>
  <c r="B606" i="14"/>
  <c r="B607" i="14"/>
  <c r="B608" i="14"/>
  <c r="B609" i="14"/>
  <c r="B610" i="14"/>
  <c r="B611" i="14"/>
  <c r="B612" i="14"/>
  <c r="B613" i="14"/>
  <c r="B614" i="14"/>
  <c r="B615" i="14"/>
  <c r="B616" i="14"/>
  <c r="B617" i="14"/>
  <c r="B618" i="14"/>
  <c r="B619" i="14"/>
  <c r="B620" i="14"/>
  <c r="B621" i="14"/>
  <c r="B622" i="14"/>
  <c r="B623" i="14"/>
  <c r="B624" i="14"/>
  <c r="B625" i="14"/>
  <c r="B626" i="14"/>
  <c r="B627" i="14"/>
  <c r="B628" i="14"/>
  <c r="B629" i="14"/>
  <c r="B630" i="14"/>
  <c r="B631" i="14"/>
  <c r="B632" i="14"/>
  <c r="B633" i="14"/>
  <c r="B634" i="14"/>
  <c r="B635" i="14"/>
  <c r="B636" i="14"/>
  <c r="B637" i="14"/>
  <c r="B638" i="14"/>
  <c r="B639" i="14"/>
  <c r="B640" i="14"/>
  <c r="B641" i="14"/>
  <c r="B642" i="14"/>
  <c r="B643" i="14"/>
  <c r="B644" i="14"/>
  <c r="B645" i="14"/>
  <c r="B646" i="14"/>
  <c r="B647" i="14"/>
  <c r="B648" i="14"/>
  <c r="B649" i="14"/>
  <c r="B650" i="14"/>
  <c r="B651" i="14"/>
  <c r="B652" i="14"/>
  <c r="B653" i="14"/>
  <c r="B654" i="14"/>
  <c r="B655" i="14"/>
  <c r="B656" i="14"/>
  <c r="B657" i="14"/>
  <c r="B658" i="14"/>
  <c r="B659" i="14"/>
  <c r="B660" i="14"/>
  <c r="B661" i="14"/>
  <c r="B662" i="14"/>
  <c r="B663" i="14"/>
  <c r="B664" i="14"/>
  <c r="B665" i="14"/>
  <c r="B666" i="14"/>
  <c r="B667" i="14"/>
  <c r="B668" i="14"/>
  <c r="B669" i="14"/>
  <c r="B670" i="14"/>
  <c r="B671" i="14"/>
  <c r="B672" i="14"/>
  <c r="B673" i="14"/>
  <c r="B674" i="14"/>
  <c r="B675" i="14"/>
  <c r="B676" i="14"/>
  <c r="B677" i="14"/>
  <c r="B678" i="14"/>
  <c r="B679" i="14"/>
  <c r="B680" i="14"/>
  <c r="B681" i="14"/>
  <c r="B682" i="14"/>
  <c r="B683" i="14"/>
  <c r="B684" i="14"/>
  <c r="B685" i="14"/>
  <c r="B686" i="14"/>
  <c r="B687" i="14"/>
  <c r="B688" i="14"/>
  <c r="B689" i="14"/>
  <c r="B690" i="14"/>
  <c r="B691" i="14"/>
  <c r="B692" i="14"/>
  <c r="B693" i="14"/>
  <c r="B694" i="14"/>
  <c r="B695" i="14"/>
  <c r="B696" i="14"/>
  <c r="B697" i="14"/>
  <c r="B698" i="14"/>
  <c r="B699" i="14"/>
  <c r="B700" i="14"/>
  <c r="B701" i="14"/>
  <c r="B702" i="14"/>
  <c r="B703" i="14"/>
  <c r="B704" i="14"/>
  <c r="B705" i="14"/>
  <c r="B706" i="14"/>
  <c r="B707" i="14"/>
  <c r="B708" i="14"/>
  <c r="B709" i="14"/>
  <c r="B710" i="14"/>
  <c r="B711" i="14"/>
  <c r="B712" i="14"/>
  <c r="B713" i="14"/>
  <c r="B714" i="14"/>
  <c r="B715" i="14"/>
  <c r="B716" i="14"/>
  <c r="B717" i="14"/>
  <c r="B718" i="14"/>
  <c r="B719" i="14"/>
  <c r="B720" i="14"/>
  <c r="B721" i="14"/>
  <c r="B722" i="14"/>
  <c r="B723" i="14"/>
  <c r="B724" i="14"/>
  <c r="B725" i="14"/>
  <c r="B726" i="14"/>
  <c r="B727" i="14"/>
  <c r="B728" i="14"/>
  <c r="B729" i="14"/>
  <c r="B730" i="14"/>
  <c r="B731" i="14"/>
  <c r="B732" i="14"/>
  <c r="B733" i="14"/>
  <c r="B734" i="14"/>
  <c r="B735" i="14"/>
  <c r="B736" i="14"/>
  <c r="B737" i="14"/>
  <c r="B738" i="14"/>
  <c r="B739" i="14"/>
  <c r="B740" i="14"/>
  <c r="B741" i="14"/>
  <c r="B742" i="14"/>
  <c r="B743" i="14"/>
  <c r="B744" i="14"/>
  <c r="B745" i="14"/>
  <c r="B746" i="14"/>
  <c r="B747" i="14"/>
  <c r="B748" i="14"/>
  <c r="B749" i="14"/>
  <c r="B750" i="14"/>
  <c r="B751" i="14"/>
  <c r="B752" i="14"/>
  <c r="B753" i="14"/>
  <c r="B754" i="14"/>
  <c r="B755" i="14"/>
  <c r="B756" i="14"/>
  <c r="B757" i="14"/>
  <c r="B758" i="14"/>
  <c r="B759" i="14"/>
  <c r="B760" i="14"/>
  <c r="B761" i="14"/>
  <c r="B762" i="14"/>
  <c r="B763" i="14"/>
  <c r="B764" i="14"/>
  <c r="B765" i="14"/>
  <c r="B766" i="14"/>
  <c r="B767" i="14"/>
  <c r="B768" i="14"/>
  <c r="B769" i="14"/>
  <c r="B770" i="14"/>
  <c r="B771" i="14"/>
  <c r="B772" i="14"/>
  <c r="B773" i="14"/>
  <c r="B774" i="14"/>
  <c r="B775" i="14"/>
  <c r="B776" i="14"/>
  <c r="B777" i="14"/>
  <c r="B778" i="14"/>
  <c r="B779" i="14"/>
  <c r="B780" i="14"/>
  <c r="B781" i="14"/>
  <c r="B782" i="14"/>
  <c r="B783" i="14"/>
  <c r="B784" i="14"/>
  <c r="B785" i="14"/>
  <c r="B786" i="14"/>
  <c r="B787" i="14"/>
  <c r="B788" i="14"/>
  <c r="B789" i="14"/>
  <c r="B790" i="14"/>
  <c r="B791" i="14"/>
  <c r="B792" i="14"/>
  <c r="B793" i="14"/>
  <c r="B794" i="14"/>
  <c r="B795" i="14"/>
  <c r="B796" i="14"/>
  <c r="B797" i="14"/>
  <c r="B798" i="14"/>
  <c r="B799" i="14"/>
  <c r="B800" i="14"/>
  <c r="B801" i="14"/>
  <c r="B802" i="14"/>
  <c r="B803" i="14"/>
  <c r="B804" i="14"/>
  <c r="B805" i="14"/>
  <c r="B806" i="14"/>
  <c r="B807" i="14"/>
  <c r="B808" i="14"/>
  <c r="B809" i="14"/>
  <c r="B810" i="14"/>
  <c r="B811" i="14"/>
  <c r="B812" i="14"/>
  <c r="B813" i="14"/>
  <c r="B814" i="14"/>
  <c r="B815" i="14"/>
  <c r="B816" i="14"/>
  <c r="B817" i="14"/>
  <c r="B818" i="14"/>
  <c r="B819" i="14"/>
  <c r="B820" i="14"/>
  <c r="B821" i="14"/>
  <c r="B822" i="14"/>
  <c r="B823" i="14"/>
  <c r="B824" i="14"/>
  <c r="B825" i="14"/>
  <c r="B826" i="14"/>
  <c r="B827" i="14"/>
  <c r="B828" i="14"/>
  <c r="B829" i="14"/>
  <c r="B830" i="14"/>
  <c r="B831" i="14"/>
  <c r="B832" i="14"/>
  <c r="B833" i="14"/>
  <c r="B834" i="14"/>
  <c r="B835" i="14"/>
  <c r="B836" i="14"/>
  <c r="B837" i="14"/>
  <c r="B838" i="14"/>
  <c r="B839" i="14"/>
  <c r="B840" i="14"/>
  <c r="B841" i="14"/>
  <c r="B842" i="14"/>
  <c r="B843" i="14"/>
  <c r="B844" i="14"/>
  <c r="B845" i="14"/>
  <c r="B846" i="14"/>
  <c r="B847" i="14"/>
  <c r="B848" i="14"/>
  <c r="B849" i="14"/>
  <c r="B850" i="14"/>
  <c r="B851" i="14"/>
  <c r="B852" i="14"/>
  <c r="B853" i="14"/>
  <c r="B854" i="14"/>
  <c r="B855" i="14"/>
  <c r="B856" i="14"/>
  <c r="B857" i="14"/>
  <c r="B858" i="14"/>
  <c r="B859" i="14"/>
  <c r="B860" i="14"/>
  <c r="B861" i="14"/>
  <c r="B862" i="14"/>
  <c r="B863" i="14"/>
  <c r="B864" i="14"/>
  <c r="B865" i="14"/>
  <c r="B866" i="14"/>
  <c r="B867" i="14"/>
  <c r="B868" i="14"/>
  <c r="B869" i="14"/>
  <c r="B870" i="14"/>
  <c r="B871" i="14"/>
  <c r="B872" i="14"/>
  <c r="B873" i="14"/>
  <c r="B874" i="14"/>
  <c r="B875" i="14"/>
  <c r="B876" i="14"/>
  <c r="B877" i="14"/>
  <c r="B878" i="14"/>
  <c r="B879" i="14"/>
  <c r="B880" i="14"/>
  <c r="B881" i="14"/>
  <c r="B882" i="14"/>
  <c r="B883" i="14"/>
  <c r="B884" i="14"/>
  <c r="B885" i="14"/>
  <c r="B886" i="14"/>
  <c r="B887" i="14"/>
  <c r="B888" i="14"/>
  <c r="B889" i="14"/>
  <c r="B890" i="14"/>
  <c r="B891" i="14"/>
  <c r="B892" i="14"/>
  <c r="B893" i="14"/>
  <c r="B894" i="14"/>
  <c r="B895" i="14"/>
  <c r="B896" i="14"/>
  <c r="B897" i="14"/>
  <c r="B898" i="14"/>
  <c r="B899" i="14"/>
  <c r="B900" i="14"/>
  <c r="B901" i="14"/>
  <c r="B902" i="14"/>
  <c r="B903" i="14"/>
  <c r="B904" i="14"/>
  <c r="B905" i="14"/>
  <c r="B906" i="14"/>
  <c r="B907" i="14"/>
  <c r="B908" i="14"/>
  <c r="B909" i="14"/>
  <c r="B910" i="14"/>
  <c r="B911" i="14"/>
  <c r="B912" i="14"/>
  <c r="B913" i="14"/>
  <c r="B914" i="14"/>
  <c r="B915" i="14"/>
  <c r="B916" i="14"/>
  <c r="B917" i="14"/>
  <c r="B918" i="14"/>
  <c r="B919" i="14"/>
  <c r="B920" i="14"/>
  <c r="B921" i="14"/>
  <c r="B922" i="14"/>
  <c r="B923" i="14"/>
  <c r="B924" i="14"/>
  <c r="B925" i="14"/>
  <c r="B926" i="14"/>
  <c r="B927" i="14"/>
  <c r="B928" i="14"/>
  <c r="B929" i="14"/>
  <c r="B930" i="14"/>
  <c r="B931" i="14"/>
  <c r="B932" i="14"/>
  <c r="B933" i="14"/>
  <c r="B934" i="14"/>
  <c r="B935" i="14"/>
  <c r="B936" i="14"/>
  <c r="B937" i="14"/>
  <c r="B938" i="14"/>
  <c r="B939" i="14"/>
  <c r="B940" i="14"/>
  <c r="B941" i="14"/>
  <c r="B942" i="14"/>
  <c r="B943" i="14"/>
  <c r="B944" i="14"/>
  <c r="B945" i="14"/>
  <c r="B946" i="14"/>
  <c r="B947" i="14"/>
  <c r="B948" i="14"/>
  <c r="B949" i="14"/>
  <c r="B950" i="14"/>
  <c r="B951" i="14"/>
  <c r="B952" i="14"/>
  <c r="B953" i="14"/>
  <c r="B954" i="14"/>
  <c r="B955" i="14"/>
  <c r="B956" i="14"/>
  <c r="B957" i="14"/>
  <c r="B958" i="14"/>
  <c r="B959" i="14"/>
  <c r="B960" i="14"/>
  <c r="B961" i="14"/>
  <c r="B962" i="14"/>
  <c r="B963" i="14"/>
  <c r="B964" i="14"/>
  <c r="B965" i="14"/>
  <c r="B966" i="14"/>
  <c r="B967" i="14"/>
  <c r="B968" i="14"/>
  <c r="B969" i="14"/>
  <c r="B970" i="14"/>
  <c r="B971" i="14"/>
  <c r="B972" i="14"/>
  <c r="B973" i="14"/>
  <c r="B974" i="14"/>
  <c r="B975" i="14"/>
  <c r="B976" i="14"/>
  <c r="B977" i="14"/>
  <c r="B978" i="14"/>
  <c r="B979" i="14"/>
  <c r="B980" i="14"/>
  <c r="B981" i="14"/>
  <c r="B982" i="14"/>
  <c r="B983" i="14"/>
  <c r="B984" i="14"/>
  <c r="B985" i="14"/>
  <c r="B986" i="14"/>
  <c r="B987" i="14"/>
  <c r="B988" i="14"/>
  <c r="B989" i="14"/>
  <c r="B990" i="14"/>
  <c r="B991" i="14"/>
  <c r="B992" i="14"/>
  <c r="B993" i="14"/>
  <c r="B994" i="14"/>
  <c r="B995" i="14"/>
  <c r="B996" i="14"/>
  <c r="B997" i="14"/>
  <c r="B998" i="14"/>
  <c r="B999" i="14"/>
  <c r="B1000" i="14"/>
  <c r="B1001" i="14"/>
  <c r="AA3" i="2"/>
  <c r="AA4" i="2"/>
  <c r="AA5" i="2"/>
  <c r="AA6" i="2"/>
  <c r="AA7" i="2"/>
  <c r="AA8" i="2"/>
  <c r="AA9" i="2"/>
  <c r="AA10" i="2"/>
  <c r="AA11" i="2"/>
  <c r="AA12" i="2"/>
  <c r="AA13" i="2"/>
  <c r="AA14" i="2"/>
  <c r="AA15" i="2"/>
  <c r="AA16" i="2"/>
  <c r="AA17" i="2"/>
  <c r="AA18" i="2"/>
  <c r="AA19" i="2"/>
  <c r="AA20" i="2"/>
  <c r="AA21" i="2"/>
  <c r="AA22" i="2"/>
  <c r="AA23" i="2"/>
  <c r="AA24" i="2"/>
  <c r="AA25" i="2"/>
  <c r="AA26" i="2"/>
  <c r="AA27" i="2"/>
  <c r="AA28" i="2"/>
  <c r="AA29" i="2"/>
  <c r="AA30" i="2"/>
  <c r="AA31" i="2"/>
  <c r="AA32" i="2"/>
  <c r="AA33" i="2"/>
  <c r="AA34" i="2"/>
  <c r="AA35" i="2"/>
  <c r="AA36" i="2"/>
  <c r="AA37" i="2"/>
  <c r="AA38" i="2"/>
  <c r="AA39" i="2"/>
  <c r="AA40" i="2"/>
  <c r="AA41" i="2"/>
  <c r="AA42" i="2"/>
  <c r="AA43" i="2"/>
  <c r="AA44" i="2"/>
  <c r="AA45" i="2"/>
  <c r="AA46" i="2"/>
  <c r="AA47" i="2"/>
  <c r="AA48" i="2"/>
  <c r="AA49" i="2"/>
  <c r="AA50" i="2"/>
  <c r="AA51" i="2"/>
  <c r="AA52" i="2"/>
  <c r="AA53" i="2"/>
  <c r="AA54" i="2"/>
  <c r="AA55" i="2"/>
  <c r="AA56" i="2"/>
  <c r="AA57" i="2"/>
  <c r="AA58" i="2"/>
  <c r="AA59" i="2"/>
  <c r="AA60" i="2"/>
  <c r="AA61" i="2"/>
  <c r="AA62" i="2"/>
  <c r="AA63" i="2"/>
  <c r="AA64" i="2"/>
  <c r="AA65" i="2"/>
  <c r="AA66" i="2"/>
  <c r="AA67" i="2"/>
  <c r="AA68" i="2"/>
  <c r="AA69" i="2"/>
  <c r="AA70" i="2"/>
  <c r="AA71" i="2"/>
  <c r="AA72" i="2"/>
  <c r="AA73" i="2"/>
  <c r="AA74" i="2"/>
  <c r="AA75" i="2"/>
  <c r="AA76" i="2"/>
  <c r="AA77" i="2"/>
  <c r="AA78" i="2"/>
  <c r="AA79" i="2"/>
  <c r="AA80" i="2"/>
  <c r="AA81" i="2"/>
  <c r="AA82" i="2"/>
  <c r="AA83" i="2"/>
  <c r="AA84" i="2"/>
  <c r="AA85" i="2"/>
  <c r="AA86" i="2"/>
  <c r="AA87" i="2"/>
  <c r="AA88" i="2"/>
  <c r="AA89" i="2"/>
  <c r="AA90" i="2"/>
  <c r="AA91" i="2"/>
  <c r="AA92" i="2"/>
  <c r="AA93" i="2"/>
  <c r="AA94" i="2"/>
  <c r="AA95" i="2"/>
  <c r="AA96" i="2"/>
  <c r="AA97" i="2"/>
  <c r="AA98" i="2"/>
  <c r="AA99" i="2"/>
  <c r="AA100" i="2"/>
  <c r="AA101" i="2"/>
  <c r="AA102" i="2"/>
  <c r="AA103" i="2"/>
  <c r="AA104" i="2"/>
  <c r="AA105" i="2"/>
  <c r="AA106" i="2"/>
  <c r="AA107" i="2"/>
  <c r="AA108" i="2"/>
  <c r="AA109" i="2"/>
  <c r="AA110" i="2"/>
  <c r="AA111" i="2"/>
  <c r="AA112" i="2"/>
  <c r="AA113" i="2"/>
  <c r="AA114" i="2"/>
  <c r="AA115" i="2"/>
  <c r="AA116" i="2"/>
  <c r="AA117" i="2"/>
  <c r="AA118" i="2"/>
  <c r="AA119" i="2"/>
  <c r="AA120" i="2"/>
  <c r="AA121"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0" i="2"/>
  <c r="AA261" i="2"/>
  <c r="AA262" i="2"/>
  <c r="AA263" i="2"/>
  <c r="AA264" i="2"/>
  <c r="AA265" i="2"/>
  <c r="AA266" i="2"/>
  <c r="AA267" i="2"/>
  <c r="AA268" i="2"/>
  <c r="AA269" i="2"/>
  <c r="AA270" i="2"/>
  <c r="AA271" i="2"/>
  <c r="AA272" i="2"/>
  <c r="AA273" i="2"/>
  <c r="AA274" i="2"/>
  <c r="AA275" i="2"/>
  <c r="AA276" i="2"/>
  <c r="AA277" i="2"/>
  <c r="AA278" i="2"/>
  <c r="AA279" i="2"/>
  <c r="AA280" i="2"/>
  <c r="AA281" i="2"/>
  <c r="AA282" i="2"/>
  <c r="AA283" i="2"/>
  <c r="AA284" i="2"/>
  <c r="AA285" i="2"/>
  <c r="AA286" i="2"/>
  <c r="AA287" i="2"/>
  <c r="AA288" i="2"/>
  <c r="AA289" i="2"/>
  <c r="AA290" i="2"/>
  <c r="AA291" i="2"/>
  <c r="AA292" i="2"/>
  <c r="AA293" i="2"/>
  <c r="AA294" i="2"/>
  <c r="AA295" i="2"/>
  <c r="AA296" i="2"/>
  <c r="AA297" i="2"/>
  <c r="AA298" i="2"/>
  <c r="AA299" i="2"/>
  <c r="AA300" i="2"/>
  <c r="AA301" i="2"/>
  <c r="AA302" i="2"/>
  <c r="AA303" i="2"/>
  <c r="AA304" i="2"/>
  <c r="AA305" i="2"/>
  <c r="AA306" i="2"/>
  <c r="AA307" i="2"/>
  <c r="AA308" i="2"/>
  <c r="AA309" i="2"/>
  <c r="AA310" i="2"/>
  <c r="AA311" i="2"/>
  <c r="AA312" i="2"/>
  <c r="AA313" i="2"/>
  <c r="AA314" i="2"/>
  <c r="AA315" i="2"/>
  <c r="AA316" i="2"/>
  <c r="AA317" i="2"/>
  <c r="AA318" i="2"/>
  <c r="AA319" i="2"/>
  <c r="AA320" i="2"/>
  <c r="AA321" i="2"/>
  <c r="AA322" i="2"/>
  <c r="AA323" i="2"/>
  <c r="AA324" i="2"/>
  <c r="AA325" i="2"/>
  <c r="AA326" i="2"/>
  <c r="AA327" i="2"/>
  <c r="AA328" i="2"/>
  <c r="AA329" i="2"/>
  <c r="AA330" i="2"/>
  <c r="AA331" i="2"/>
  <c r="AA332" i="2"/>
  <c r="AA333" i="2"/>
  <c r="AA334" i="2"/>
  <c r="AA335" i="2"/>
  <c r="AA336" i="2"/>
  <c r="AA337" i="2"/>
  <c r="AA338" i="2"/>
  <c r="AA339" i="2"/>
  <c r="AA340" i="2"/>
  <c r="AA341" i="2"/>
  <c r="AA342" i="2"/>
  <c r="AA343" i="2"/>
  <c r="AA344" i="2"/>
  <c r="AA345" i="2"/>
  <c r="AA346" i="2"/>
  <c r="AA347" i="2"/>
  <c r="AA348" i="2"/>
  <c r="AA349" i="2"/>
  <c r="AA350" i="2"/>
  <c r="AA351" i="2"/>
  <c r="AA352" i="2"/>
  <c r="AA353" i="2"/>
  <c r="AA354" i="2"/>
  <c r="AA355" i="2"/>
  <c r="AA356" i="2"/>
  <c r="AA357" i="2"/>
  <c r="AA358" i="2"/>
  <c r="AA359" i="2"/>
  <c r="AA360" i="2"/>
  <c r="AA361" i="2"/>
  <c r="AA362" i="2"/>
  <c r="AA363" i="2"/>
  <c r="AA364" i="2"/>
  <c r="AA365" i="2"/>
  <c r="AA366" i="2"/>
  <c r="AA367" i="2"/>
  <c r="AA368" i="2"/>
  <c r="AA369" i="2"/>
  <c r="AA370" i="2"/>
  <c r="AA371" i="2"/>
  <c r="AA372" i="2"/>
  <c r="AA373" i="2"/>
  <c r="AA374" i="2"/>
  <c r="AA375" i="2"/>
  <c r="AA376" i="2"/>
  <c r="AA377" i="2"/>
  <c r="AA378" i="2"/>
  <c r="AA379" i="2"/>
  <c r="AA380" i="2"/>
  <c r="AA381" i="2"/>
  <c r="AA382" i="2"/>
  <c r="AA383" i="2"/>
  <c r="AA384" i="2"/>
  <c r="AA385" i="2"/>
  <c r="AA386" i="2"/>
  <c r="AA387" i="2"/>
  <c r="AA388" i="2"/>
  <c r="AA389" i="2"/>
  <c r="AA390" i="2"/>
  <c r="AA391" i="2"/>
  <c r="AA392" i="2"/>
  <c r="AA393" i="2"/>
  <c r="AA394" i="2"/>
  <c r="AA395" i="2"/>
  <c r="AA396" i="2"/>
  <c r="AA397" i="2"/>
  <c r="AA398" i="2"/>
  <c r="AA399" i="2"/>
  <c r="AA400" i="2"/>
  <c r="AA401" i="2"/>
  <c r="AA402" i="2"/>
  <c r="AA403" i="2"/>
  <c r="AA404" i="2"/>
  <c r="AA405" i="2"/>
  <c r="AA406" i="2"/>
  <c r="AA407" i="2"/>
  <c r="AA408" i="2"/>
  <c r="AA409" i="2"/>
  <c r="AA410" i="2"/>
  <c r="AA411" i="2"/>
  <c r="AA412" i="2"/>
  <c r="AA413" i="2"/>
  <c r="AA414" i="2"/>
  <c r="AA415" i="2"/>
  <c r="AA416" i="2"/>
  <c r="AA417" i="2"/>
  <c r="AA418" i="2"/>
  <c r="AA419" i="2"/>
  <c r="AA420" i="2"/>
  <c r="AA421" i="2"/>
  <c r="AA422" i="2"/>
  <c r="AA423" i="2"/>
  <c r="AA424" i="2"/>
  <c r="AA425" i="2"/>
  <c r="AA426" i="2"/>
  <c r="AA427" i="2"/>
  <c r="AA428" i="2"/>
  <c r="AA429" i="2"/>
  <c r="AA430" i="2"/>
  <c r="AA431" i="2"/>
  <c r="AA432" i="2"/>
  <c r="AA433" i="2"/>
  <c r="AA434" i="2"/>
  <c r="AA435" i="2"/>
  <c r="AA436" i="2"/>
  <c r="AA437" i="2"/>
  <c r="AA438" i="2"/>
  <c r="AA439" i="2"/>
  <c r="AA440" i="2"/>
  <c r="AA441" i="2"/>
  <c r="AA442" i="2"/>
  <c r="AA443" i="2"/>
  <c r="AA444" i="2"/>
  <c r="AA445" i="2"/>
  <c r="AA446" i="2"/>
  <c r="AA447" i="2"/>
  <c r="AA448" i="2"/>
  <c r="AA449" i="2"/>
  <c r="AA450" i="2"/>
  <c r="AA451" i="2"/>
  <c r="AA452" i="2"/>
  <c r="AA453" i="2"/>
  <c r="AA454" i="2"/>
  <c r="AA455" i="2"/>
  <c r="AA456" i="2"/>
  <c r="AA457" i="2"/>
  <c r="AA458" i="2"/>
  <c r="AA459" i="2"/>
  <c r="AA460" i="2"/>
  <c r="AA461" i="2"/>
  <c r="AA462" i="2"/>
  <c r="AA463" i="2"/>
  <c r="AA464" i="2"/>
  <c r="AA465" i="2"/>
  <c r="AA466" i="2"/>
  <c r="AA467" i="2"/>
  <c r="AA468" i="2"/>
  <c r="AA469" i="2"/>
  <c r="AA470" i="2"/>
  <c r="AA471" i="2"/>
  <c r="AA472" i="2"/>
  <c r="AA473" i="2"/>
  <c r="AA474" i="2"/>
  <c r="AA475" i="2"/>
  <c r="AA476" i="2"/>
  <c r="AA477" i="2"/>
  <c r="AA478" i="2"/>
  <c r="AA479" i="2"/>
  <c r="AA480" i="2"/>
  <c r="AA481" i="2"/>
  <c r="AA482" i="2"/>
  <c r="AA483" i="2"/>
  <c r="AA484" i="2"/>
  <c r="AA485" i="2"/>
  <c r="AA486" i="2"/>
  <c r="AA487" i="2"/>
  <c r="AA488" i="2"/>
  <c r="AA489" i="2"/>
  <c r="AA490" i="2"/>
  <c r="AA491" i="2"/>
  <c r="AA492" i="2"/>
  <c r="AA493" i="2"/>
  <c r="AA494" i="2"/>
  <c r="AA495" i="2"/>
  <c r="AA496" i="2"/>
  <c r="AA497" i="2"/>
  <c r="AA498" i="2"/>
  <c r="AA499" i="2"/>
  <c r="AA500" i="2"/>
  <c r="AA501" i="2"/>
  <c r="AA502" i="2"/>
  <c r="AA503" i="2"/>
  <c r="AA504" i="2"/>
  <c r="AA505" i="2"/>
  <c r="AA506" i="2"/>
  <c r="AA507" i="2"/>
  <c r="AA508" i="2"/>
  <c r="AA509" i="2"/>
  <c r="AA510" i="2"/>
  <c r="AA511" i="2"/>
  <c r="AA512" i="2"/>
  <c r="AA513" i="2"/>
  <c r="AA514" i="2"/>
  <c r="AA515" i="2"/>
  <c r="AA516" i="2"/>
  <c r="AA517" i="2"/>
  <c r="AA518" i="2"/>
  <c r="AA519" i="2"/>
  <c r="AA520" i="2"/>
  <c r="AA521" i="2"/>
  <c r="AA522" i="2"/>
  <c r="AA523" i="2"/>
  <c r="AA524" i="2"/>
  <c r="AA525" i="2"/>
  <c r="AA526" i="2"/>
  <c r="AA527" i="2"/>
  <c r="AA528" i="2"/>
  <c r="AA529" i="2"/>
  <c r="AA530" i="2"/>
  <c r="AA531" i="2"/>
  <c r="AA532" i="2"/>
  <c r="AA533" i="2"/>
  <c r="AA534" i="2"/>
  <c r="AA535" i="2"/>
  <c r="AA536" i="2"/>
  <c r="AA537" i="2"/>
  <c r="AA538" i="2"/>
  <c r="AA539" i="2"/>
  <c r="AA540" i="2"/>
  <c r="AA541" i="2"/>
  <c r="AA542" i="2"/>
  <c r="AA543" i="2"/>
  <c r="AA544" i="2"/>
  <c r="AA545" i="2"/>
  <c r="AA546" i="2"/>
  <c r="AA547" i="2"/>
  <c r="AA548" i="2"/>
  <c r="AA549" i="2"/>
  <c r="AA550" i="2"/>
  <c r="AA551" i="2"/>
  <c r="AA552" i="2"/>
  <c r="AA553" i="2"/>
  <c r="AA554" i="2"/>
  <c r="AA555" i="2"/>
  <c r="AA556" i="2"/>
  <c r="AA557" i="2"/>
  <c r="AA558" i="2"/>
  <c r="AA559" i="2"/>
  <c r="AA560" i="2"/>
  <c r="AA561" i="2"/>
  <c r="AA562" i="2"/>
  <c r="AA563" i="2"/>
  <c r="AA564" i="2"/>
  <c r="AA565" i="2"/>
  <c r="AA566" i="2"/>
  <c r="AA567" i="2"/>
  <c r="AA568" i="2"/>
  <c r="AA569" i="2"/>
  <c r="AA570" i="2"/>
  <c r="AA571" i="2"/>
  <c r="AA572" i="2"/>
  <c r="AA573" i="2"/>
  <c r="AA574" i="2"/>
  <c r="AA575" i="2"/>
  <c r="AA576" i="2"/>
  <c r="AA577" i="2"/>
  <c r="AA578" i="2"/>
  <c r="AA579" i="2"/>
  <c r="AA580" i="2"/>
  <c r="AA581" i="2"/>
  <c r="AA582" i="2"/>
  <c r="AA583" i="2"/>
  <c r="AA584" i="2"/>
  <c r="AA585" i="2"/>
  <c r="AA586" i="2"/>
  <c r="AA587" i="2"/>
  <c r="AA588" i="2"/>
  <c r="AA589" i="2"/>
  <c r="AA590" i="2"/>
  <c r="AA591" i="2"/>
  <c r="AA592" i="2"/>
  <c r="AA593" i="2"/>
  <c r="AA594" i="2"/>
  <c r="AA595" i="2"/>
  <c r="AA596" i="2"/>
  <c r="AA597" i="2"/>
  <c r="AA598" i="2"/>
  <c r="AA599" i="2"/>
  <c r="AA600" i="2"/>
  <c r="AA601" i="2"/>
  <c r="AA602" i="2"/>
  <c r="AA603" i="2"/>
  <c r="AA604" i="2"/>
  <c r="AA605" i="2"/>
  <c r="AA606" i="2"/>
  <c r="AA607" i="2"/>
  <c r="AA608" i="2"/>
  <c r="AA609" i="2"/>
  <c r="AA610" i="2"/>
  <c r="AA611" i="2"/>
  <c r="AA612" i="2"/>
  <c r="AA613" i="2"/>
  <c r="AA614" i="2"/>
  <c r="AA615" i="2"/>
  <c r="AA616" i="2"/>
  <c r="AA617" i="2"/>
  <c r="AA618" i="2"/>
  <c r="AA619" i="2"/>
  <c r="AA620" i="2"/>
  <c r="AA621" i="2"/>
  <c r="AA622" i="2"/>
  <c r="AA623" i="2"/>
  <c r="AA624" i="2"/>
  <c r="AA625" i="2"/>
  <c r="AA626" i="2"/>
  <c r="AA627" i="2"/>
  <c r="AA628" i="2"/>
  <c r="AA629" i="2"/>
  <c r="AA630" i="2"/>
  <c r="AA631" i="2"/>
  <c r="AA632" i="2"/>
  <c r="AA633" i="2"/>
  <c r="AA634" i="2"/>
  <c r="AA635" i="2"/>
  <c r="AA636" i="2"/>
  <c r="AA637" i="2"/>
  <c r="AA638" i="2"/>
  <c r="AA639" i="2"/>
  <c r="AA640" i="2"/>
  <c r="AA641" i="2"/>
  <c r="AA642" i="2"/>
  <c r="AA643" i="2"/>
  <c r="AA644" i="2"/>
  <c r="AA645" i="2"/>
  <c r="AA646" i="2"/>
  <c r="AA647" i="2"/>
  <c r="AA648" i="2"/>
  <c r="AA649" i="2"/>
  <c r="AA650" i="2"/>
  <c r="AA651" i="2"/>
  <c r="AA652" i="2"/>
  <c r="AA653" i="2"/>
  <c r="AA654" i="2"/>
  <c r="AA655" i="2"/>
  <c r="AA656" i="2"/>
  <c r="AA657" i="2"/>
  <c r="AA658" i="2"/>
  <c r="AA659" i="2"/>
  <c r="AA660" i="2"/>
  <c r="AA661" i="2"/>
  <c r="AA662" i="2"/>
  <c r="AA663" i="2"/>
  <c r="AA664" i="2"/>
  <c r="AA665" i="2"/>
  <c r="AA666" i="2"/>
  <c r="AA667" i="2"/>
  <c r="AA668" i="2"/>
  <c r="AA669" i="2"/>
  <c r="AA670" i="2"/>
  <c r="AA671" i="2"/>
  <c r="AA672" i="2"/>
  <c r="AA673" i="2"/>
  <c r="AA674" i="2"/>
  <c r="AA675" i="2"/>
  <c r="AA676" i="2"/>
  <c r="AA677" i="2"/>
  <c r="AA678" i="2"/>
  <c r="AA679" i="2"/>
  <c r="AA680" i="2"/>
  <c r="AA681" i="2"/>
  <c r="AA682" i="2"/>
  <c r="AA683" i="2"/>
  <c r="AA684" i="2"/>
  <c r="AA685" i="2"/>
  <c r="AA686" i="2"/>
  <c r="AA687" i="2"/>
  <c r="AA688" i="2"/>
  <c r="AA689" i="2"/>
  <c r="AA690" i="2"/>
  <c r="AA691" i="2"/>
  <c r="AA692" i="2"/>
  <c r="AA693" i="2"/>
  <c r="AA694" i="2"/>
  <c r="AA695" i="2"/>
  <c r="AA696" i="2"/>
  <c r="AA697" i="2"/>
  <c r="AA698" i="2"/>
  <c r="AA699" i="2"/>
  <c r="AA700" i="2"/>
  <c r="AA701" i="2"/>
  <c r="AA702" i="2"/>
  <c r="AA703" i="2"/>
  <c r="AA704" i="2"/>
  <c r="AA705" i="2"/>
  <c r="AA706" i="2"/>
  <c r="AA707" i="2"/>
  <c r="AA708" i="2"/>
  <c r="AA709" i="2"/>
  <c r="AA710" i="2"/>
  <c r="AA711" i="2"/>
  <c r="AA712" i="2"/>
  <c r="AA713" i="2"/>
  <c r="AA714" i="2"/>
  <c r="AA715" i="2"/>
  <c r="AA716" i="2"/>
  <c r="AA717" i="2"/>
  <c r="AA718" i="2"/>
  <c r="AA719" i="2"/>
  <c r="AA720" i="2"/>
  <c r="AA721" i="2"/>
  <c r="AA722" i="2"/>
  <c r="AA723" i="2"/>
  <c r="AA724" i="2"/>
  <c r="AA725" i="2"/>
  <c r="AA726" i="2"/>
  <c r="AA727" i="2"/>
  <c r="AA728" i="2"/>
  <c r="AA729" i="2"/>
  <c r="AA730" i="2"/>
  <c r="AA731" i="2"/>
  <c r="AA732" i="2"/>
  <c r="AA733" i="2"/>
  <c r="AA734" i="2"/>
  <c r="AA735" i="2"/>
  <c r="AA736" i="2"/>
  <c r="AA737" i="2"/>
  <c r="AA738" i="2"/>
  <c r="AA739" i="2"/>
  <c r="AA740" i="2"/>
  <c r="AA741" i="2"/>
  <c r="AA742" i="2"/>
  <c r="AA743" i="2"/>
  <c r="AA744" i="2"/>
  <c r="AA745" i="2"/>
  <c r="AA746" i="2"/>
  <c r="AA747" i="2"/>
  <c r="AA748" i="2"/>
  <c r="AA749" i="2"/>
  <c r="AA750" i="2"/>
  <c r="AA751" i="2"/>
  <c r="AA752" i="2"/>
  <c r="AA753" i="2"/>
  <c r="AA754" i="2"/>
  <c r="AA755" i="2"/>
  <c r="AA756" i="2"/>
  <c r="AA757" i="2"/>
  <c r="AA758" i="2"/>
  <c r="AA759" i="2"/>
  <c r="AA760" i="2"/>
  <c r="AA761" i="2"/>
  <c r="AA762" i="2"/>
  <c r="AA763" i="2"/>
  <c r="AA764" i="2"/>
  <c r="AA765" i="2"/>
  <c r="AA766" i="2"/>
  <c r="AA767" i="2"/>
  <c r="AA768" i="2"/>
  <c r="AA769" i="2"/>
  <c r="AA770" i="2"/>
  <c r="AA771" i="2"/>
  <c r="AA772" i="2"/>
  <c r="AA773" i="2"/>
  <c r="AA774" i="2"/>
  <c r="AA775" i="2"/>
  <c r="AA776" i="2"/>
  <c r="AA777" i="2"/>
  <c r="AA778" i="2"/>
  <c r="AA779" i="2"/>
  <c r="AA780" i="2"/>
  <c r="AA781" i="2"/>
  <c r="AA782" i="2"/>
  <c r="AA783" i="2"/>
  <c r="AA784" i="2"/>
  <c r="AA785" i="2"/>
  <c r="AA786" i="2"/>
  <c r="AA787" i="2"/>
  <c r="AA788" i="2"/>
  <c r="AA789" i="2"/>
  <c r="AA790" i="2"/>
  <c r="AA791" i="2"/>
  <c r="AA792" i="2"/>
  <c r="AA793" i="2"/>
  <c r="AA794" i="2"/>
  <c r="AA795" i="2"/>
  <c r="AA796" i="2"/>
  <c r="AA797" i="2"/>
  <c r="AA798" i="2"/>
  <c r="AA799" i="2"/>
  <c r="AA800" i="2"/>
  <c r="AA801" i="2"/>
  <c r="AA802" i="2"/>
  <c r="AA803" i="2"/>
  <c r="AA804" i="2"/>
  <c r="AA805" i="2"/>
  <c r="AA806" i="2"/>
  <c r="AA807" i="2"/>
  <c r="AA808" i="2"/>
  <c r="AA809" i="2"/>
  <c r="AA810" i="2"/>
  <c r="AA811" i="2"/>
  <c r="AA812" i="2"/>
  <c r="AA813" i="2"/>
  <c r="AA814" i="2"/>
  <c r="AA815" i="2"/>
  <c r="AA816" i="2"/>
  <c r="AA817" i="2"/>
  <c r="AA818" i="2"/>
  <c r="AA819" i="2"/>
  <c r="AA820" i="2"/>
  <c r="AA821" i="2"/>
  <c r="AA822" i="2"/>
  <c r="AA823" i="2"/>
  <c r="AA824" i="2"/>
  <c r="AA825" i="2"/>
  <c r="AA826" i="2"/>
  <c r="AA827" i="2"/>
  <c r="AA828" i="2"/>
  <c r="AA829" i="2"/>
  <c r="AA830" i="2"/>
  <c r="AA831" i="2"/>
  <c r="AA832" i="2"/>
  <c r="AA833" i="2"/>
  <c r="AA834" i="2"/>
  <c r="AA835" i="2"/>
  <c r="AA836" i="2"/>
  <c r="AA837" i="2"/>
  <c r="AA838" i="2"/>
  <c r="AA839" i="2"/>
  <c r="AA840" i="2"/>
  <c r="AA841" i="2"/>
  <c r="AA842" i="2"/>
  <c r="AA843" i="2"/>
  <c r="AA844" i="2"/>
  <c r="AA845" i="2"/>
  <c r="AA846" i="2"/>
  <c r="AA847" i="2"/>
  <c r="AA848" i="2"/>
  <c r="AA849" i="2"/>
  <c r="AA850" i="2"/>
  <c r="AA851" i="2"/>
  <c r="AA852" i="2"/>
  <c r="AA853" i="2"/>
  <c r="AA854" i="2"/>
  <c r="AA855" i="2"/>
  <c r="AA856" i="2"/>
  <c r="AA857" i="2"/>
  <c r="AA858" i="2"/>
  <c r="AA859" i="2"/>
  <c r="AA860" i="2"/>
  <c r="AA861" i="2"/>
  <c r="AA862" i="2"/>
  <c r="AA863" i="2"/>
  <c r="AA864" i="2"/>
  <c r="AA865" i="2"/>
  <c r="AA866" i="2"/>
  <c r="AA867" i="2"/>
  <c r="AA868" i="2"/>
  <c r="AA869" i="2"/>
  <c r="AA870" i="2"/>
  <c r="AA871" i="2"/>
  <c r="AA872" i="2"/>
  <c r="AA873" i="2"/>
  <c r="AA874" i="2"/>
  <c r="AA875" i="2"/>
  <c r="AA876" i="2"/>
  <c r="AA877" i="2"/>
  <c r="AA878" i="2"/>
  <c r="AA879" i="2"/>
  <c r="AA880" i="2"/>
  <c r="AA881" i="2"/>
  <c r="AA882" i="2"/>
  <c r="AA883" i="2"/>
  <c r="AA884" i="2"/>
  <c r="AA885" i="2"/>
  <c r="AA886" i="2"/>
  <c r="AA887" i="2"/>
  <c r="AA888" i="2"/>
  <c r="AA889" i="2"/>
  <c r="AA890" i="2"/>
  <c r="AA891" i="2"/>
  <c r="AA892" i="2"/>
  <c r="AA893" i="2"/>
  <c r="AA894" i="2"/>
  <c r="AA895" i="2"/>
  <c r="AA896" i="2"/>
  <c r="AA897" i="2"/>
  <c r="AA898" i="2"/>
  <c r="AA899" i="2"/>
  <c r="AA900" i="2"/>
  <c r="AA901" i="2"/>
  <c r="AA902" i="2"/>
  <c r="AA903" i="2"/>
  <c r="AA904" i="2"/>
  <c r="AA905" i="2"/>
  <c r="AA906" i="2"/>
  <c r="AA907" i="2"/>
  <c r="AA908" i="2"/>
  <c r="AA909" i="2"/>
  <c r="AA910" i="2"/>
  <c r="AA911" i="2"/>
  <c r="AA912" i="2"/>
  <c r="AA913" i="2"/>
  <c r="AA914" i="2"/>
  <c r="AA915" i="2"/>
  <c r="AA916" i="2"/>
  <c r="AA917" i="2"/>
  <c r="AA918" i="2"/>
  <c r="AA919" i="2"/>
  <c r="AA920" i="2"/>
  <c r="AA921" i="2"/>
  <c r="AA922" i="2"/>
  <c r="AA923" i="2"/>
  <c r="AA924" i="2"/>
  <c r="AA925" i="2"/>
  <c r="AA926" i="2"/>
  <c r="AA927" i="2"/>
  <c r="AA928" i="2"/>
  <c r="AA929" i="2"/>
  <c r="AA930" i="2"/>
  <c r="AA931" i="2"/>
  <c r="AA932" i="2"/>
  <c r="AA933" i="2"/>
  <c r="AA934" i="2"/>
  <c r="AA935" i="2"/>
  <c r="AA936" i="2"/>
  <c r="AA937" i="2"/>
  <c r="AA938" i="2"/>
  <c r="AA939" i="2"/>
  <c r="AA940" i="2"/>
  <c r="AA941" i="2"/>
  <c r="AA942" i="2"/>
  <c r="AA943" i="2"/>
  <c r="AA944" i="2"/>
  <c r="AA945" i="2"/>
  <c r="AA946" i="2"/>
  <c r="AA947" i="2"/>
  <c r="AA948" i="2"/>
  <c r="AA949" i="2"/>
  <c r="AA950" i="2"/>
  <c r="AA951" i="2"/>
  <c r="AA952" i="2"/>
  <c r="AA953" i="2"/>
  <c r="AA954" i="2"/>
  <c r="AA955" i="2"/>
  <c r="AA956" i="2"/>
  <c r="AA957" i="2"/>
  <c r="AA958" i="2"/>
  <c r="AA959" i="2"/>
  <c r="AA960" i="2"/>
  <c r="AA961" i="2"/>
  <c r="AA962" i="2"/>
  <c r="AA963" i="2"/>
  <c r="AA964" i="2"/>
  <c r="AA965" i="2"/>
  <c r="AA966" i="2"/>
  <c r="AA967" i="2"/>
  <c r="AA968" i="2"/>
  <c r="AA969" i="2"/>
  <c r="AA970" i="2"/>
  <c r="AA971" i="2"/>
  <c r="AA972" i="2"/>
  <c r="AA973" i="2"/>
  <c r="AA974" i="2"/>
  <c r="AA975" i="2"/>
  <c r="AA976" i="2"/>
  <c r="AA977" i="2"/>
  <c r="AA978" i="2"/>
  <c r="AA979" i="2"/>
  <c r="AA980" i="2"/>
  <c r="AA981" i="2"/>
  <c r="AA982" i="2"/>
  <c r="AA983" i="2"/>
  <c r="AA984" i="2"/>
  <c r="AA985" i="2"/>
  <c r="AA986" i="2"/>
  <c r="AA987" i="2"/>
  <c r="AA988" i="2"/>
  <c r="AA989" i="2"/>
  <c r="AA990" i="2"/>
  <c r="AA991" i="2"/>
  <c r="AA992" i="2"/>
  <c r="AA993" i="2"/>
  <c r="AA994" i="2"/>
  <c r="AA995" i="2"/>
  <c r="AA996" i="2"/>
  <c r="AA997" i="2"/>
  <c r="AA998" i="2"/>
  <c r="AA999" i="2"/>
  <c r="AA1000" i="2"/>
  <c r="AA1001" i="2"/>
  <c r="AA2"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2" i="2"/>
  <c r="AF2" i="2"/>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F248" i="2"/>
  <c r="AF249" i="2"/>
  <c r="AF250" i="2"/>
  <c r="AF251" i="2"/>
  <c r="AF252" i="2"/>
  <c r="AF253" i="2"/>
  <c r="AF254" i="2"/>
  <c r="AF255" i="2"/>
  <c r="AF256" i="2"/>
  <c r="AF257" i="2"/>
  <c r="AF258" i="2"/>
  <c r="AF259" i="2"/>
  <c r="AF260" i="2"/>
  <c r="AF261" i="2"/>
  <c r="AF262" i="2"/>
  <c r="AF263" i="2"/>
  <c r="AF264" i="2"/>
  <c r="AF265" i="2"/>
  <c r="AF266" i="2"/>
  <c r="AF267" i="2"/>
  <c r="AF268" i="2"/>
  <c r="AF269" i="2"/>
  <c r="AF270" i="2"/>
  <c r="AF271" i="2"/>
  <c r="AF272" i="2"/>
  <c r="AF273" i="2"/>
  <c r="AF274" i="2"/>
  <c r="AF275" i="2"/>
  <c r="AF276" i="2"/>
  <c r="AF277" i="2"/>
  <c r="AF278" i="2"/>
  <c r="AF279" i="2"/>
  <c r="AF280" i="2"/>
  <c r="AF281" i="2"/>
  <c r="AF282" i="2"/>
  <c r="AF283" i="2"/>
  <c r="AF284" i="2"/>
  <c r="AF285" i="2"/>
  <c r="AF286" i="2"/>
  <c r="AF287" i="2"/>
  <c r="AF288" i="2"/>
  <c r="AF289" i="2"/>
  <c r="AF290" i="2"/>
  <c r="AF291" i="2"/>
  <c r="AF292" i="2"/>
  <c r="AF293" i="2"/>
  <c r="AF294" i="2"/>
  <c r="AF295" i="2"/>
  <c r="AF296" i="2"/>
  <c r="AF297" i="2"/>
  <c r="AF298" i="2"/>
  <c r="AF299" i="2"/>
  <c r="AF300" i="2"/>
  <c r="AF301" i="2"/>
  <c r="AF302" i="2"/>
  <c r="AF303" i="2"/>
  <c r="AF304" i="2"/>
  <c r="AF305" i="2"/>
  <c r="AF306" i="2"/>
  <c r="AF307" i="2"/>
  <c r="AF308" i="2"/>
  <c r="AF309" i="2"/>
  <c r="AF310" i="2"/>
  <c r="AF311" i="2"/>
  <c r="AF312" i="2"/>
  <c r="AF313" i="2"/>
  <c r="AF314" i="2"/>
  <c r="AF315" i="2"/>
  <c r="AF316" i="2"/>
  <c r="AF317" i="2"/>
  <c r="AF318" i="2"/>
  <c r="AF319" i="2"/>
  <c r="AF320" i="2"/>
  <c r="AF321" i="2"/>
  <c r="AF322" i="2"/>
  <c r="AF323" i="2"/>
  <c r="AF324" i="2"/>
  <c r="AF325" i="2"/>
  <c r="AF326" i="2"/>
  <c r="AF327" i="2"/>
  <c r="AF328" i="2"/>
  <c r="AF329" i="2"/>
  <c r="AF330" i="2"/>
  <c r="AF331" i="2"/>
  <c r="AF332" i="2"/>
  <c r="AF333" i="2"/>
  <c r="AF334" i="2"/>
  <c r="AF335" i="2"/>
  <c r="AF336" i="2"/>
  <c r="AF337" i="2"/>
  <c r="AF338" i="2"/>
  <c r="AF339" i="2"/>
  <c r="AF340" i="2"/>
  <c r="AF341" i="2"/>
  <c r="AF342" i="2"/>
  <c r="AF343" i="2"/>
  <c r="AF344" i="2"/>
  <c r="AF345" i="2"/>
  <c r="AF346" i="2"/>
  <c r="AF347" i="2"/>
  <c r="AF348" i="2"/>
  <c r="AF349" i="2"/>
  <c r="AF350" i="2"/>
  <c r="AF351" i="2"/>
  <c r="AF352" i="2"/>
  <c r="AF353" i="2"/>
  <c r="AF354" i="2"/>
  <c r="AF355" i="2"/>
  <c r="AF356" i="2"/>
  <c r="AF357" i="2"/>
  <c r="AF358" i="2"/>
  <c r="AF359" i="2"/>
  <c r="AF360" i="2"/>
  <c r="AF361" i="2"/>
  <c r="AF362" i="2"/>
  <c r="AF363" i="2"/>
  <c r="AF364" i="2"/>
  <c r="AF365" i="2"/>
  <c r="AF366" i="2"/>
  <c r="AF367" i="2"/>
  <c r="AF368" i="2"/>
  <c r="AF369" i="2"/>
  <c r="AF370" i="2"/>
  <c r="AF371" i="2"/>
  <c r="AF372" i="2"/>
  <c r="AF373" i="2"/>
  <c r="AF374" i="2"/>
  <c r="AF375" i="2"/>
  <c r="AF376" i="2"/>
  <c r="AF377" i="2"/>
  <c r="AF378" i="2"/>
  <c r="AF379" i="2"/>
  <c r="AF380" i="2"/>
  <c r="AF381" i="2"/>
  <c r="AF382" i="2"/>
  <c r="AF383" i="2"/>
  <c r="AF384" i="2"/>
  <c r="AF385" i="2"/>
  <c r="AF386" i="2"/>
  <c r="AF387" i="2"/>
  <c r="AF388" i="2"/>
  <c r="AF389" i="2"/>
  <c r="AF390" i="2"/>
  <c r="AF391" i="2"/>
  <c r="AF392" i="2"/>
  <c r="AF393" i="2"/>
  <c r="AF394" i="2"/>
  <c r="AF395" i="2"/>
  <c r="AF396" i="2"/>
  <c r="AF397" i="2"/>
  <c r="AF398" i="2"/>
  <c r="AF399" i="2"/>
  <c r="AF400" i="2"/>
  <c r="AF401" i="2"/>
  <c r="AF402" i="2"/>
  <c r="AF403" i="2"/>
  <c r="AF404" i="2"/>
  <c r="AF405" i="2"/>
  <c r="AF406" i="2"/>
  <c r="AF407" i="2"/>
  <c r="AF408" i="2"/>
  <c r="AF409" i="2"/>
  <c r="AF410" i="2"/>
  <c r="AF411" i="2"/>
  <c r="AF412" i="2"/>
  <c r="AF413" i="2"/>
  <c r="AF414" i="2"/>
  <c r="AF415" i="2"/>
  <c r="AF416" i="2"/>
  <c r="AF417" i="2"/>
  <c r="AF418" i="2"/>
  <c r="AF419" i="2"/>
  <c r="AF420" i="2"/>
  <c r="AF421" i="2"/>
  <c r="AF422" i="2"/>
  <c r="AF423" i="2"/>
  <c r="AF424" i="2"/>
  <c r="AF425" i="2"/>
  <c r="AF426" i="2"/>
  <c r="AF427" i="2"/>
  <c r="AF428" i="2"/>
  <c r="AF429" i="2"/>
  <c r="AF430" i="2"/>
  <c r="AF431" i="2"/>
  <c r="AF432" i="2"/>
  <c r="AF433" i="2"/>
  <c r="AF434" i="2"/>
  <c r="AF435" i="2"/>
  <c r="AF436" i="2"/>
  <c r="AF437" i="2"/>
  <c r="AF438" i="2"/>
  <c r="AF439" i="2"/>
  <c r="AF440" i="2"/>
  <c r="AF441" i="2"/>
  <c r="AF442" i="2"/>
  <c r="AF443" i="2"/>
  <c r="AF444" i="2"/>
  <c r="AF445" i="2"/>
  <c r="AF446" i="2"/>
  <c r="AF447" i="2"/>
  <c r="AF448" i="2"/>
  <c r="AF449" i="2"/>
  <c r="AF450" i="2"/>
  <c r="AF451" i="2"/>
  <c r="AF452" i="2"/>
  <c r="AF453" i="2"/>
  <c r="AF454" i="2"/>
  <c r="AF455" i="2"/>
  <c r="AF456" i="2"/>
  <c r="AF457" i="2"/>
  <c r="AF458" i="2"/>
  <c r="AF459" i="2"/>
  <c r="AF460" i="2"/>
  <c r="AF461" i="2"/>
  <c r="AF462" i="2"/>
  <c r="AF463" i="2"/>
  <c r="AF464" i="2"/>
  <c r="AF465" i="2"/>
  <c r="AF466" i="2"/>
  <c r="AF467" i="2"/>
  <c r="AF468" i="2"/>
  <c r="AF469" i="2"/>
  <c r="AF470" i="2"/>
  <c r="AF471" i="2"/>
  <c r="AF472" i="2"/>
  <c r="AF473" i="2"/>
  <c r="AF474" i="2"/>
  <c r="AF475" i="2"/>
  <c r="AF476" i="2"/>
  <c r="AF477" i="2"/>
  <c r="AF478" i="2"/>
  <c r="AF479" i="2"/>
  <c r="AF480" i="2"/>
  <c r="AF481" i="2"/>
  <c r="AF482" i="2"/>
  <c r="AF483" i="2"/>
  <c r="AF484" i="2"/>
  <c r="AF485" i="2"/>
  <c r="AF486" i="2"/>
  <c r="AF487" i="2"/>
  <c r="AF488" i="2"/>
  <c r="AF489" i="2"/>
  <c r="AF490" i="2"/>
  <c r="AF491" i="2"/>
  <c r="AF492" i="2"/>
  <c r="AF493" i="2"/>
  <c r="AF494" i="2"/>
  <c r="AF495" i="2"/>
  <c r="AF496" i="2"/>
  <c r="AF497" i="2"/>
  <c r="AF498" i="2"/>
  <c r="AF499" i="2"/>
  <c r="AF500" i="2"/>
  <c r="AF501" i="2"/>
  <c r="AF502" i="2"/>
  <c r="AF503" i="2"/>
  <c r="AF504" i="2"/>
  <c r="AF505" i="2"/>
  <c r="AF506" i="2"/>
  <c r="AF507" i="2"/>
  <c r="AF508" i="2"/>
  <c r="AF509" i="2"/>
  <c r="AF510" i="2"/>
  <c r="AF511" i="2"/>
  <c r="AF512" i="2"/>
  <c r="AF513" i="2"/>
  <c r="AF514" i="2"/>
  <c r="AF515" i="2"/>
  <c r="AF516" i="2"/>
  <c r="AF517" i="2"/>
  <c r="AF518" i="2"/>
  <c r="AF519" i="2"/>
  <c r="AF520" i="2"/>
  <c r="AF521" i="2"/>
  <c r="AF522" i="2"/>
  <c r="AF523" i="2"/>
  <c r="AF524" i="2"/>
  <c r="AF525" i="2"/>
  <c r="AF526" i="2"/>
  <c r="AF527" i="2"/>
  <c r="AF528" i="2"/>
  <c r="AF529" i="2"/>
  <c r="AF530" i="2"/>
  <c r="AF531" i="2"/>
  <c r="AF532" i="2"/>
  <c r="AF533" i="2"/>
  <c r="AF534" i="2"/>
  <c r="AF535" i="2"/>
  <c r="AF536" i="2"/>
  <c r="AF537" i="2"/>
  <c r="AF538" i="2"/>
  <c r="AF539" i="2"/>
  <c r="AF540" i="2"/>
  <c r="AF541" i="2"/>
  <c r="AF542" i="2"/>
  <c r="AF543" i="2"/>
  <c r="AF544" i="2"/>
  <c r="AF545" i="2"/>
  <c r="AF546" i="2"/>
  <c r="AF547" i="2"/>
  <c r="AF548" i="2"/>
  <c r="AF549" i="2"/>
  <c r="AF550" i="2"/>
  <c r="AF551" i="2"/>
  <c r="AF552" i="2"/>
  <c r="AF553" i="2"/>
  <c r="AF554" i="2"/>
  <c r="AF555" i="2"/>
  <c r="AF556" i="2"/>
  <c r="AF557" i="2"/>
  <c r="AF558" i="2"/>
  <c r="AF559" i="2"/>
  <c r="AF560" i="2"/>
  <c r="AF561" i="2"/>
  <c r="AF562" i="2"/>
  <c r="AF563" i="2"/>
  <c r="AF564" i="2"/>
  <c r="AF565" i="2"/>
  <c r="AF566" i="2"/>
  <c r="AF567" i="2"/>
  <c r="AF568" i="2"/>
  <c r="AF569" i="2"/>
  <c r="AF570" i="2"/>
  <c r="AF571" i="2"/>
  <c r="AF572" i="2"/>
  <c r="AF573" i="2"/>
  <c r="AF574" i="2"/>
  <c r="AF575" i="2"/>
  <c r="AF576" i="2"/>
  <c r="AF577" i="2"/>
  <c r="AF578" i="2"/>
  <c r="AF579" i="2"/>
  <c r="AF580" i="2"/>
  <c r="AF581" i="2"/>
  <c r="AF582" i="2"/>
  <c r="AF583" i="2"/>
  <c r="AF584" i="2"/>
  <c r="AF585" i="2"/>
  <c r="AF586" i="2"/>
  <c r="AF587" i="2"/>
  <c r="AF588" i="2"/>
  <c r="AF589" i="2"/>
  <c r="AF590" i="2"/>
  <c r="AF591" i="2"/>
  <c r="AF592" i="2"/>
  <c r="AF593" i="2"/>
  <c r="AF594" i="2"/>
  <c r="AF595" i="2"/>
  <c r="AF596" i="2"/>
  <c r="AF597" i="2"/>
  <c r="AF598" i="2"/>
  <c r="AF599" i="2"/>
  <c r="AF600" i="2"/>
  <c r="AF601" i="2"/>
  <c r="AF602" i="2"/>
  <c r="AF603" i="2"/>
  <c r="AF604" i="2"/>
  <c r="AF605" i="2"/>
  <c r="AF606" i="2"/>
  <c r="AF607" i="2"/>
  <c r="AF608" i="2"/>
  <c r="AF609" i="2"/>
  <c r="AF610" i="2"/>
  <c r="AF611" i="2"/>
  <c r="AF612" i="2"/>
  <c r="AF613" i="2"/>
  <c r="AF614" i="2"/>
  <c r="AF615" i="2"/>
  <c r="AF616" i="2"/>
  <c r="AF617" i="2"/>
  <c r="AF618" i="2"/>
  <c r="AF619" i="2"/>
  <c r="AF620" i="2"/>
  <c r="AF621" i="2"/>
  <c r="AF622" i="2"/>
  <c r="AF623" i="2"/>
  <c r="AF624" i="2"/>
  <c r="AF625" i="2"/>
  <c r="AF626" i="2"/>
  <c r="AF627" i="2"/>
  <c r="AF628" i="2"/>
  <c r="AF629" i="2"/>
  <c r="AF630" i="2"/>
  <c r="AF631" i="2"/>
  <c r="AF632" i="2"/>
  <c r="AF633" i="2"/>
  <c r="AF634" i="2"/>
  <c r="AF635" i="2"/>
  <c r="AF636" i="2"/>
  <c r="AF637" i="2"/>
  <c r="AF638" i="2"/>
  <c r="AF639" i="2"/>
  <c r="AF640" i="2"/>
  <c r="AF641" i="2"/>
  <c r="AF642" i="2"/>
  <c r="AF643" i="2"/>
  <c r="AF644" i="2"/>
  <c r="AF645" i="2"/>
  <c r="AF646" i="2"/>
  <c r="AF647" i="2"/>
  <c r="AF648" i="2"/>
  <c r="AF649" i="2"/>
  <c r="AF650" i="2"/>
  <c r="AF651" i="2"/>
  <c r="AF652" i="2"/>
  <c r="AF653" i="2"/>
  <c r="AF654" i="2"/>
  <c r="AF655" i="2"/>
  <c r="AF656" i="2"/>
  <c r="AF657" i="2"/>
  <c r="AF658" i="2"/>
  <c r="AF659" i="2"/>
  <c r="AF660" i="2"/>
  <c r="AF661" i="2"/>
  <c r="AF662" i="2"/>
  <c r="AF663" i="2"/>
  <c r="AF664" i="2"/>
  <c r="AF665" i="2"/>
  <c r="AF666" i="2"/>
  <c r="AF667" i="2"/>
  <c r="AF668" i="2"/>
  <c r="AF669" i="2"/>
  <c r="AF670" i="2"/>
  <c r="AF671" i="2"/>
  <c r="AF672" i="2"/>
  <c r="AF673" i="2"/>
  <c r="AF674" i="2"/>
  <c r="AF675" i="2"/>
  <c r="AF676" i="2"/>
  <c r="AF677" i="2"/>
  <c r="AF678" i="2"/>
  <c r="AF679" i="2"/>
  <c r="AF680" i="2"/>
  <c r="AF681" i="2"/>
  <c r="AF682" i="2"/>
  <c r="AF683" i="2"/>
  <c r="AF684" i="2"/>
  <c r="AF685" i="2"/>
  <c r="AF686" i="2"/>
  <c r="AF687" i="2"/>
  <c r="AF688" i="2"/>
  <c r="AF689" i="2"/>
  <c r="AF690" i="2"/>
  <c r="AF691" i="2"/>
  <c r="AF692" i="2"/>
  <c r="AF693" i="2"/>
  <c r="AF694" i="2"/>
  <c r="AF695" i="2"/>
  <c r="AF696" i="2"/>
  <c r="AF697" i="2"/>
  <c r="AF698" i="2"/>
  <c r="AF699" i="2"/>
  <c r="AF700" i="2"/>
  <c r="AF701" i="2"/>
  <c r="AF702" i="2"/>
  <c r="AF703" i="2"/>
  <c r="AF704" i="2"/>
  <c r="AF705" i="2"/>
  <c r="AF706" i="2"/>
  <c r="AF707" i="2"/>
  <c r="AF708" i="2"/>
  <c r="AF709" i="2"/>
  <c r="AF710" i="2"/>
  <c r="AF711" i="2"/>
  <c r="AF712" i="2"/>
  <c r="AF713" i="2"/>
  <c r="AF714" i="2"/>
  <c r="AF715" i="2"/>
  <c r="AF716" i="2"/>
  <c r="AF717" i="2"/>
  <c r="AF718" i="2"/>
  <c r="AF719" i="2"/>
  <c r="AF720" i="2"/>
  <c r="AF721" i="2"/>
  <c r="AF722" i="2"/>
  <c r="AF723" i="2"/>
  <c r="AF724" i="2"/>
  <c r="AF725" i="2"/>
  <c r="AF726" i="2"/>
  <c r="AF727" i="2"/>
  <c r="AF728" i="2"/>
  <c r="AF729" i="2"/>
  <c r="AF730" i="2"/>
  <c r="AF731" i="2"/>
  <c r="AF732" i="2"/>
  <c r="AF733" i="2"/>
  <c r="AF734" i="2"/>
  <c r="AF735" i="2"/>
  <c r="AF736" i="2"/>
  <c r="AF737" i="2"/>
  <c r="AF738" i="2"/>
  <c r="AF739" i="2"/>
  <c r="AF740" i="2"/>
  <c r="AF741" i="2"/>
  <c r="AF742" i="2"/>
  <c r="AF743" i="2"/>
  <c r="AF744" i="2"/>
  <c r="AF745" i="2"/>
  <c r="AF746" i="2"/>
  <c r="AF747" i="2"/>
  <c r="AF748" i="2"/>
  <c r="AF749" i="2"/>
  <c r="AF750" i="2"/>
  <c r="AF751" i="2"/>
  <c r="AF752" i="2"/>
  <c r="AF753" i="2"/>
  <c r="AF754" i="2"/>
  <c r="AF755" i="2"/>
  <c r="AF756" i="2"/>
  <c r="AF757" i="2"/>
  <c r="AF758" i="2"/>
  <c r="AF759" i="2"/>
  <c r="AF760" i="2"/>
  <c r="AF761" i="2"/>
  <c r="AF762" i="2"/>
  <c r="AF763" i="2"/>
  <c r="AF764" i="2"/>
  <c r="AF765" i="2"/>
  <c r="AF766" i="2"/>
  <c r="AF767" i="2"/>
  <c r="AF768" i="2"/>
  <c r="AF769" i="2"/>
  <c r="AF770" i="2"/>
  <c r="AF771" i="2"/>
  <c r="AF772" i="2"/>
  <c r="AF773" i="2"/>
  <c r="AF774" i="2"/>
  <c r="AF775" i="2"/>
  <c r="AF776" i="2"/>
  <c r="AF777" i="2"/>
  <c r="AF778" i="2"/>
  <c r="AF779" i="2"/>
  <c r="AF780" i="2"/>
  <c r="AF781" i="2"/>
  <c r="AF782" i="2"/>
  <c r="AF783" i="2"/>
  <c r="AF784" i="2"/>
  <c r="AF785" i="2"/>
  <c r="AF786" i="2"/>
  <c r="AF787" i="2"/>
  <c r="AF788" i="2"/>
  <c r="AF789" i="2"/>
  <c r="AF790" i="2"/>
  <c r="AF791" i="2"/>
  <c r="AF792" i="2"/>
  <c r="AF793" i="2"/>
  <c r="AF794" i="2"/>
  <c r="AF795" i="2"/>
  <c r="AF796" i="2"/>
  <c r="AF797" i="2"/>
  <c r="AF798" i="2"/>
  <c r="AF799" i="2"/>
  <c r="AF800" i="2"/>
  <c r="AF801" i="2"/>
  <c r="AF802" i="2"/>
  <c r="AF803" i="2"/>
  <c r="AF804" i="2"/>
  <c r="AF805" i="2"/>
  <c r="AF806" i="2"/>
  <c r="AF807" i="2"/>
  <c r="AF808" i="2"/>
  <c r="AF809" i="2"/>
  <c r="AF810" i="2"/>
  <c r="AF811" i="2"/>
  <c r="AF812" i="2"/>
  <c r="AF813" i="2"/>
  <c r="AF814" i="2"/>
  <c r="AF815" i="2"/>
  <c r="AF816" i="2"/>
  <c r="AF817" i="2"/>
  <c r="AF818" i="2"/>
  <c r="AF819" i="2"/>
  <c r="AF820" i="2"/>
  <c r="AF821" i="2"/>
  <c r="AF822" i="2"/>
  <c r="AF823" i="2"/>
  <c r="AF824" i="2"/>
  <c r="AF825" i="2"/>
  <c r="AF826" i="2"/>
  <c r="AF827" i="2"/>
  <c r="AF828" i="2"/>
  <c r="AF829" i="2"/>
  <c r="AF830" i="2"/>
  <c r="AF831" i="2"/>
  <c r="AF832" i="2"/>
  <c r="AF833" i="2"/>
  <c r="AF834" i="2"/>
  <c r="AF835" i="2"/>
  <c r="AF836" i="2"/>
  <c r="AF837" i="2"/>
  <c r="AF838" i="2"/>
  <c r="AF839" i="2"/>
  <c r="AF840" i="2"/>
  <c r="AF841" i="2"/>
  <c r="AF842" i="2"/>
  <c r="AF843" i="2"/>
  <c r="AF844" i="2"/>
  <c r="AF845" i="2"/>
  <c r="AF846" i="2"/>
  <c r="AF847" i="2"/>
  <c r="AF848" i="2"/>
  <c r="AF849" i="2"/>
  <c r="AF850" i="2"/>
  <c r="AF851" i="2"/>
  <c r="AF852" i="2"/>
  <c r="AF853" i="2"/>
  <c r="AF854" i="2"/>
  <c r="AF855" i="2"/>
  <c r="AF856" i="2"/>
  <c r="AF857" i="2"/>
  <c r="AF858" i="2"/>
  <c r="AF859" i="2"/>
  <c r="AF860" i="2"/>
  <c r="AF861" i="2"/>
  <c r="AF862" i="2"/>
  <c r="AF863" i="2"/>
  <c r="AF864" i="2"/>
  <c r="AF865" i="2"/>
  <c r="AF866" i="2"/>
  <c r="AF867" i="2"/>
  <c r="AF868" i="2"/>
  <c r="AF869" i="2"/>
  <c r="AF870" i="2"/>
  <c r="AF871" i="2"/>
  <c r="AF872" i="2"/>
  <c r="AF873" i="2"/>
  <c r="AF874" i="2"/>
  <c r="AF875" i="2"/>
  <c r="AF876" i="2"/>
  <c r="AF877" i="2"/>
  <c r="AF878" i="2"/>
  <c r="AF879" i="2"/>
  <c r="AF880" i="2"/>
  <c r="AF881" i="2"/>
  <c r="AF882" i="2"/>
  <c r="AF883" i="2"/>
  <c r="AF884" i="2"/>
  <c r="AF885" i="2"/>
  <c r="AF886" i="2"/>
  <c r="AF887" i="2"/>
  <c r="AF888" i="2"/>
  <c r="AF889" i="2"/>
  <c r="AF890" i="2"/>
  <c r="AF891" i="2"/>
  <c r="AF892" i="2"/>
  <c r="AF893" i="2"/>
  <c r="AF894" i="2"/>
  <c r="AF895" i="2"/>
  <c r="AF896" i="2"/>
  <c r="AF897" i="2"/>
  <c r="AF898" i="2"/>
  <c r="AF899" i="2"/>
  <c r="AF900" i="2"/>
  <c r="AF901" i="2"/>
  <c r="AF902" i="2"/>
  <c r="AF903" i="2"/>
  <c r="AF904" i="2"/>
  <c r="AF905" i="2"/>
  <c r="AF906" i="2"/>
  <c r="AF907" i="2"/>
  <c r="AF908" i="2"/>
  <c r="AF909" i="2"/>
  <c r="AF910" i="2"/>
  <c r="AF911" i="2"/>
  <c r="AF912" i="2"/>
  <c r="AF913" i="2"/>
  <c r="AF914" i="2"/>
  <c r="AF915" i="2"/>
  <c r="AF916" i="2"/>
  <c r="AF917" i="2"/>
  <c r="AF918" i="2"/>
  <c r="AF919" i="2"/>
  <c r="AF920" i="2"/>
  <c r="AF921" i="2"/>
  <c r="AF922" i="2"/>
  <c r="AF923" i="2"/>
  <c r="AF924" i="2"/>
  <c r="AF925" i="2"/>
  <c r="AF926" i="2"/>
  <c r="AF927" i="2"/>
  <c r="AF928" i="2"/>
  <c r="AF929" i="2"/>
  <c r="AF930" i="2"/>
  <c r="AF931" i="2"/>
  <c r="AF932" i="2"/>
  <c r="AF933" i="2"/>
  <c r="AF934" i="2"/>
  <c r="AF935" i="2"/>
  <c r="AF936" i="2"/>
  <c r="AF937" i="2"/>
  <c r="AF938" i="2"/>
  <c r="AF939" i="2"/>
  <c r="AF940" i="2"/>
  <c r="AF941" i="2"/>
  <c r="AF942" i="2"/>
  <c r="AF943" i="2"/>
  <c r="AF944" i="2"/>
  <c r="AF945" i="2"/>
  <c r="AF946" i="2"/>
  <c r="AF947" i="2"/>
  <c r="AF948" i="2"/>
  <c r="AF949" i="2"/>
  <c r="AF950" i="2"/>
  <c r="AF951" i="2"/>
  <c r="AF952" i="2"/>
  <c r="AF953" i="2"/>
  <c r="AF954" i="2"/>
  <c r="AF955" i="2"/>
  <c r="AF956" i="2"/>
  <c r="AF957" i="2"/>
  <c r="AF958" i="2"/>
  <c r="AF959" i="2"/>
  <c r="AF960" i="2"/>
  <c r="AF961" i="2"/>
  <c r="AF962" i="2"/>
  <c r="AF963" i="2"/>
  <c r="AF964" i="2"/>
  <c r="AF965" i="2"/>
  <c r="AF966" i="2"/>
  <c r="AF967" i="2"/>
  <c r="AF968" i="2"/>
  <c r="AF969" i="2"/>
  <c r="AF970" i="2"/>
  <c r="AF971" i="2"/>
  <c r="AF972" i="2"/>
  <c r="AF973" i="2"/>
  <c r="AF974" i="2"/>
  <c r="AF975" i="2"/>
  <c r="AF976" i="2"/>
  <c r="AF977" i="2"/>
  <c r="AF978" i="2"/>
  <c r="AF979" i="2"/>
  <c r="AF980" i="2"/>
  <c r="AF981" i="2"/>
  <c r="AF982" i="2"/>
  <c r="AF983" i="2"/>
  <c r="AF984" i="2"/>
  <c r="AF985" i="2"/>
  <c r="AF986" i="2"/>
  <c r="AF987" i="2"/>
  <c r="AF988" i="2"/>
  <c r="AF989" i="2"/>
  <c r="AF990" i="2"/>
  <c r="AF991" i="2"/>
  <c r="AF992" i="2"/>
  <c r="AF993" i="2"/>
  <c r="AF994" i="2"/>
  <c r="AF995" i="2"/>
  <c r="AF996" i="2"/>
  <c r="AF997" i="2"/>
  <c r="AF998" i="2"/>
  <c r="AF999" i="2"/>
  <c r="AF1000" i="2"/>
  <c r="AF1001" i="2"/>
  <c r="AE2" i="2"/>
  <c r="AE3" i="2"/>
  <c r="AE4" i="2"/>
  <c r="AE5" i="2"/>
  <c r="AE6" i="2"/>
  <c r="AE7" i="2"/>
  <c r="AE8" i="2"/>
  <c r="AE9" i="2"/>
  <c r="AE10" i="2"/>
  <c r="AE11"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53" i="2"/>
  <c r="AE54" i="2"/>
  <c r="AE55" i="2"/>
  <c r="AE56" i="2"/>
  <c r="AE57" i="2"/>
  <c r="AE58" i="2"/>
  <c r="AE59" i="2"/>
  <c r="AE60" i="2"/>
  <c r="AE61" i="2"/>
  <c r="AE62" i="2"/>
  <c r="AE63" i="2"/>
  <c r="AE64" i="2"/>
  <c r="AE65" i="2"/>
  <c r="AE66" i="2"/>
  <c r="AE67" i="2"/>
  <c r="AE68" i="2"/>
  <c r="AE69" i="2"/>
  <c r="AE70" i="2"/>
  <c r="AE71" i="2"/>
  <c r="AE72" i="2"/>
  <c r="AE73" i="2"/>
  <c r="AE74" i="2"/>
  <c r="AE75" i="2"/>
  <c r="AE76" i="2"/>
  <c r="AE77" i="2"/>
  <c r="AE78" i="2"/>
  <c r="AE79" i="2"/>
  <c r="AE80" i="2"/>
  <c r="AE81" i="2"/>
  <c r="AE82" i="2"/>
  <c r="AE83" i="2"/>
  <c r="AE84" i="2"/>
  <c r="AE85" i="2"/>
  <c r="AE86" i="2"/>
  <c r="AE87" i="2"/>
  <c r="AE88" i="2"/>
  <c r="AE89" i="2"/>
  <c r="AE90" i="2"/>
  <c r="AE91" i="2"/>
  <c r="AE92" i="2"/>
  <c r="AE93" i="2"/>
  <c r="AE94" i="2"/>
  <c r="AE95" i="2"/>
  <c r="AE96" i="2"/>
  <c r="AE97" i="2"/>
  <c r="AE98" i="2"/>
  <c r="AE99" i="2"/>
  <c r="AE100" i="2"/>
  <c r="AE101" i="2"/>
  <c r="AE102" i="2"/>
  <c r="AE103" i="2"/>
  <c r="AE104" i="2"/>
  <c r="AE105" i="2"/>
  <c r="AE106" i="2"/>
  <c r="AE107" i="2"/>
  <c r="AE108" i="2"/>
  <c r="AE109" i="2"/>
  <c r="AE110" i="2"/>
  <c r="AE111" i="2"/>
  <c r="AE112" i="2"/>
  <c r="AE113" i="2"/>
  <c r="AE114" i="2"/>
  <c r="AE115" i="2"/>
  <c r="AE116" i="2"/>
  <c r="AE117" i="2"/>
  <c r="AE118" i="2"/>
  <c r="AE119" i="2"/>
  <c r="AE120" i="2"/>
  <c r="AE121" i="2"/>
  <c r="AE122" i="2"/>
  <c r="AE123" i="2"/>
  <c r="AE124" i="2"/>
  <c r="AE125" i="2"/>
  <c r="AE126" i="2"/>
  <c r="AE127" i="2"/>
  <c r="AE128" i="2"/>
  <c r="AE129" i="2"/>
  <c r="AE130" i="2"/>
  <c r="AE131" i="2"/>
  <c r="AE132" i="2"/>
  <c r="AE133" i="2"/>
  <c r="AE134" i="2"/>
  <c r="AE135" i="2"/>
  <c r="AE136" i="2"/>
  <c r="AE137" i="2"/>
  <c r="AE138" i="2"/>
  <c r="AE139" i="2"/>
  <c r="AE140" i="2"/>
  <c r="AE141" i="2"/>
  <c r="AE142" i="2"/>
  <c r="AE143" i="2"/>
  <c r="AE144" i="2"/>
  <c r="AE145" i="2"/>
  <c r="AE146" i="2"/>
  <c r="AE147" i="2"/>
  <c r="AE148" i="2"/>
  <c r="AE149" i="2"/>
  <c r="AE150" i="2"/>
  <c r="AE151" i="2"/>
  <c r="AE152" i="2"/>
  <c r="AE153" i="2"/>
  <c r="AE154" i="2"/>
  <c r="AE155" i="2"/>
  <c r="AE156" i="2"/>
  <c r="AE157" i="2"/>
  <c r="AE158" i="2"/>
  <c r="AE159" i="2"/>
  <c r="AE160" i="2"/>
  <c r="AE161" i="2"/>
  <c r="AE162" i="2"/>
  <c r="AE163" i="2"/>
  <c r="AE164" i="2"/>
  <c r="AE165" i="2"/>
  <c r="AE166" i="2"/>
  <c r="AE167" i="2"/>
  <c r="AE168" i="2"/>
  <c r="AE169" i="2"/>
  <c r="AE170" i="2"/>
  <c r="AE171" i="2"/>
  <c r="AE172" i="2"/>
  <c r="AE173" i="2"/>
  <c r="AE174" i="2"/>
  <c r="AE175" i="2"/>
  <c r="AE176" i="2"/>
  <c r="AE177" i="2"/>
  <c r="AE178" i="2"/>
  <c r="AE179" i="2"/>
  <c r="AE180" i="2"/>
  <c r="AE181" i="2"/>
  <c r="AE182" i="2"/>
  <c r="AE183" i="2"/>
  <c r="AE184" i="2"/>
  <c r="AE185" i="2"/>
  <c r="AE186" i="2"/>
  <c r="AE187" i="2"/>
  <c r="AE188" i="2"/>
  <c r="AE189" i="2"/>
  <c r="AE190" i="2"/>
  <c r="AE191" i="2"/>
  <c r="AE192" i="2"/>
  <c r="AE193" i="2"/>
  <c r="AE194" i="2"/>
  <c r="AE195" i="2"/>
  <c r="AE196" i="2"/>
  <c r="AE197" i="2"/>
  <c r="AE198" i="2"/>
  <c r="AE199" i="2"/>
  <c r="AE200" i="2"/>
  <c r="AE201" i="2"/>
  <c r="AE202" i="2"/>
  <c r="AE203" i="2"/>
  <c r="AE204" i="2"/>
  <c r="AE205" i="2"/>
  <c r="AE206" i="2"/>
  <c r="AE207" i="2"/>
  <c r="AE208" i="2"/>
  <c r="AE209" i="2"/>
  <c r="AE210" i="2"/>
  <c r="AE211" i="2"/>
  <c r="AE212" i="2"/>
  <c r="AE213" i="2"/>
  <c r="AE214" i="2"/>
  <c r="AE215" i="2"/>
  <c r="AE216" i="2"/>
  <c r="AE217" i="2"/>
  <c r="AE218" i="2"/>
  <c r="AE219" i="2"/>
  <c r="AE220" i="2"/>
  <c r="AE221" i="2"/>
  <c r="AE222" i="2"/>
  <c r="AE223" i="2"/>
  <c r="AE224" i="2"/>
  <c r="AE225" i="2"/>
  <c r="AE226" i="2"/>
  <c r="AE227" i="2"/>
  <c r="AE228" i="2"/>
  <c r="AE229" i="2"/>
  <c r="AE230" i="2"/>
  <c r="AE231" i="2"/>
  <c r="AE232" i="2"/>
  <c r="AE233" i="2"/>
  <c r="AE234" i="2"/>
  <c r="AE235" i="2"/>
  <c r="AE236" i="2"/>
  <c r="AE237" i="2"/>
  <c r="AE238" i="2"/>
  <c r="AE239" i="2"/>
  <c r="AE240" i="2"/>
  <c r="AE241" i="2"/>
  <c r="AE242" i="2"/>
  <c r="AE243" i="2"/>
  <c r="AE244" i="2"/>
  <c r="AE245" i="2"/>
  <c r="AE246" i="2"/>
  <c r="AE247" i="2"/>
  <c r="AE248" i="2"/>
  <c r="AE249" i="2"/>
  <c r="AE250" i="2"/>
  <c r="AE251" i="2"/>
  <c r="AE252" i="2"/>
  <c r="AE253" i="2"/>
  <c r="AE254" i="2"/>
  <c r="AE255" i="2"/>
  <c r="AE256" i="2"/>
  <c r="AE257" i="2"/>
  <c r="AE258" i="2"/>
  <c r="AE259" i="2"/>
  <c r="AE260" i="2"/>
  <c r="AE261" i="2"/>
  <c r="AE262" i="2"/>
  <c r="AE263" i="2"/>
  <c r="AE264" i="2"/>
  <c r="AE265" i="2"/>
  <c r="AE266" i="2"/>
  <c r="AE267" i="2"/>
  <c r="AE268" i="2"/>
  <c r="AE269" i="2"/>
  <c r="AE270" i="2"/>
  <c r="AE271" i="2"/>
  <c r="AE272" i="2"/>
  <c r="AE273" i="2"/>
  <c r="AE274" i="2"/>
  <c r="AE275" i="2"/>
  <c r="AE276" i="2"/>
  <c r="AE277" i="2"/>
  <c r="AE278" i="2"/>
  <c r="AE279" i="2"/>
  <c r="AE280" i="2"/>
  <c r="AE281" i="2"/>
  <c r="AE282" i="2"/>
  <c r="AE283" i="2"/>
  <c r="AE284" i="2"/>
  <c r="AE285" i="2"/>
  <c r="AE286" i="2"/>
  <c r="AE287" i="2"/>
  <c r="AE288" i="2"/>
  <c r="AE289" i="2"/>
  <c r="AE290" i="2"/>
  <c r="AE291" i="2"/>
  <c r="AE292" i="2"/>
  <c r="AE293" i="2"/>
  <c r="AE294" i="2"/>
  <c r="AE295" i="2"/>
  <c r="AE296" i="2"/>
  <c r="AE297" i="2"/>
  <c r="AE298" i="2"/>
  <c r="AE299" i="2"/>
  <c r="AE300" i="2"/>
  <c r="AE301" i="2"/>
  <c r="AE302" i="2"/>
  <c r="AE303" i="2"/>
  <c r="AE304" i="2"/>
  <c r="AE305" i="2"/>
  <c r="AE306" i="2"/>
  <c r="AE307" i="2"/>
  <c r="AE308" i="2"/>
  <c r="AE309" i="2"/>
  <c r="AE310" i="2"/>
  <c r="AE311" i="2"/>
  <c r="AE312" i="2"/>
  <c r="AE313" i="2"/>
  <c r="AE314" i="2"/>
  <c r="AE315" i="2"/>
  <c r="AE316" i="2"/>
  <c r="AE317" i="2"/>
  <c r="AE318" i="2"/>
  <c r="AE319" i="2"/>
  <c r="AE320" i="2"/>
  <c r="AE321" i="2"/>
  <c r="AE322" i="2"/>
  <c r="AE323" i="2"/>
  <c r="AE324" i="2"/>
  <c r="AE325" i="2"/>
  <c r="AE326" i="2"/>
  <c r="AE327" i="2"/>
  <c r="AE328" i="2"/>
  <c r="AE329" i="2"/>
  <c r="AE330" i="2"/>
  <c r="AE331" i="2"/>
  <c r="AE332" i="2"/>
  <c r="AE333" i="2"/>
  <c r="AE334" i="2"/>
  <c r="AE335" i="2"/>
  <c r="AE336" i="2"/>
  <c r="AE337" i="2"/>
  <c r="AE338" i="2"/>
  <c r="AE339" i="2"/>
  <c r="AE340" i="2"/>
  <c r="AE341" i="2"/>
  <c r="AE342" i="2"/>
  <c r="AE343" i="2"/>
  <c r="AE344" i="2"/>
  <c r="AE345" i="2"/>
  <c r="AE346" i="2"/>
  <c r="AE347" i="2"/>
  <c r="AE348" i="2"/>
  <c r="AE349" i="2"/>
  <c r="AE350" i="2"/>
  <c r="AE351" i="2"/>
  <c r="AE352" i="2"/>
  <c r="AE353" i="2"/>
  <c r="AE354" i="2"/>
  <c r="AE355" i="2"/>
  <c r="AE356" i="2"/>
  <c r="AE357" i="2"/>
  <c r="AE358" i="2"/>
  <c r="AE359" i="2"/>
  <c r="AE360" i="2"/>
  <c r="AE361" i="2"/>
  <c r="AE362" i="2"/>
  <c r="AE363" i="2"/>
  <c r="AE364" i="2"/>
  <c r="AE365" i="2"/>
  <c r="AE366" i="2"/>
  <c r="AE367" i="2"/>
  <c r="AE368" i="2"/>
  <c r="AE369" i="2"/>
  <c r="AE370" i="2"/>
  <c r="AE371" i="2"/>
  <c r="AE372" i="2"/>
  <c r="AE373" i="2"/>
  <c r="AE374" i="2"/>
  <c r="AE375" i="2"/>
  <c r="AE376" i="2"/>
  <c r="AE377" i="2"/>
  <c r="AE378" i="2"/>
  <c r="AE379" i="2"/>
  <c r="AE380" i="2"/>
  <c r="AE381" i="2"/>
  <c r="AE382" i="2"/>
  <c r="AE383" i="2"/>
  <c r="AE384" i="2"/>
  <c r="AE385" i="2"/>
  <c r="AE386" i="2"/>
  <c r="AE387" i="2"/>
  <c r="AE388" i="2"/>
  <c r="AE389" i="2"/>
  <c r="AE390" i="2"/>
  <c r="AE391" i="2"/>
  <c r="AE392" i="2"/>
  <c r="AE393" i="2"/>
  <c r="AE394" i="2"/>
  <c r="AE395" i="2"/>
  <c r="AE396" i="2"/>
  <c r="AE397" i="2"/>
  <c r="AE398" i="2"/>
  <c r="AE399" i="2"/>
  <c r="AE400" i="2"/>
  <c r="AE401" i="2"/>
  <c r="AE402" i="2"/>
  <c r="AE403" i="2"/>
  <c r="AE404" i="2"/>
  <c r="AE405" i="2"/>
  <c r="AE406" i="2"/>
  <c r="AE407" i="2"/>
  <c r="AE408" i="2"/>
  <c r="AE409" i="2"/>
  <c r="AE410" i="2"/>
  <c r="AE411" i="2"/>
  <c r="AE412" i="2"/>
  <c r="AE413" i="2"/>
  <c r="AE414" i="2"/>
  <c r="AE415" i="2"/>
  <c r="AE416" i="2"/>
  <c r="AE417" i="2"/>
  <c r="AE418" i="2"/>
  <c r="AE419" i="2"/>
  <c r="AE420" i="2"/>
  <c r="AE421" i="2"/>
  <c r="AE422" i="2"/>
  <c r="AE423" i="2"/>
  <c r="AE424" i="2"/>
  <c r="AE425" i="2"/>
  <c r="AE426" i="2"/>
  <c r="AE427" i="2"/>
  <c r="AE428" i="2"/>
  <c r="AE429" i="2"/>
  <c r="AE430" i="2"/>
  <c r="AE431" i="2"/>
  <c r="AE432" i="2"/>
  <c r="AE433" i="2"/>
  <c r="AE434" i="2"/>
  <c r="AE435" i="2"/>
  <c r="AE436" i="2"/>
  <c r="AE437" i="2"/>
  <c r="AE438" i="2"/>
  <c r="AE439" i="2"/>
  <c r="AE440" i="2"/>
  <c r="AE441" i="2"/>
  <c r="AE442" i="2"/>
  <c r="AE443" i="2"/>
  <c r="AE444" i="2"/>
  <c r="AE445" i="2"/>
  <c r="AE446" i="2"/>
  <c r="AE447" i="2"/>
  <c r="AE448" i="2"/>
  <c r="AE449" i="2"/>
  <c r="AE450" i="2"/>
  <c r="AE451" i="2"/>
  <c r="AE452" i="2"/>
  <c r="AE453" i="2"/>
  <c r="AE454" i="2"/>
  <c r="AE455" i="2"/>
  <c r="AE456" i="2"/>
  <c r="AE457" i="2"/>
  <c r="AE458" i="2"/>
  <c r="AE459" i="2"/>
  <c r="AE460" i="2"/>
  <c r="AE461" i="2"/>
  <c r="AE462" i="2"/>
  <c r="AE463" i="2"/>
  <c r="AE464" i="2"/>
  <c r="AE465" i="2"/>
  <c r="AE466" i="2"/>
  <c r="AE467" i="2"/>
  <c r="AE468" i="2"/>
  <c r="AE469" i="2"/>
  <c r="AE470" i="2"/>
  <c r="AE471" i="2"/>
  <c r="AE472" i="2"/>
  <c r="AE473" i="2"/>
  <c r="AE474" i="2"/>
  <c r="AE475" i="2"/>
  <c r="AE476" i="2"/>
  <c r="AE477" i="2"/>
  <c r="AE478" i="2"/>
  <c r="AE479" i="2"/>
  <c r="AE480" i="2"/>
  <c r="AE481" i="2"/>
  <c r="AE482" i="2"/>
  <c r="AE483" i="2"/>
  <c r="AE484" i="2"/>
  <c r="AE485" i="2"/>
  <c r="AE486" i="2"/>
  <c r="AE487" i="2"/>
  <c r="AE488" i="2"/>
  <c r="AE489" i="2"/>
  <c r="AE490" i="2"/>
  <c r="AE491" i="2"/>
  <c r="AE492" i="2"/>
  <c r="AE493" i="2"/>
  <c r="AE494" i="2"/>
  <c r="AE495" i="2"/>
  <c r="AE496" i="2"/>
  <c r="AE497" i="2"/>
  <c r="AE498" i="2"/>
  <c r="AE499" i="2"/>
  <c r="AE500" i="2"/>
  <c r="AE501" i="2"/>
  <c r="AE502" i="2"/>
  <c r="AE503" i="2"/>
  <c r="AE504" i="2"/>
  <c r="AE505" i="2"/>
  <c r="AE506" i="2"/>
  <c r="AE507" i="2"/>
  <c r="AE508" i="2"/>
  <c r="AE509" i="2"/>
  <c r="AE510" i="2"/>
  <c r="AE511" i="2"/>
  <c r="AE512" i="2"/>
  <c r="AE513" i="2"/>
  <c r="AE514" i="2"/>
  <c r="AE515" i="2"/>
  <c r="AE516" i="2"/>
  <c r="AE517" i="2"/>
  <c r="AE518" i="2"/>
  <c r="AE519" i="2"/>
  <c r="AE520" i="2"/>
  <c r="AE521" i="2"/>
  <c r="AE522" i="2"/>
  <c r="AE523" i="2"/>
  <c r="AE524" i="2"/>
  <c r="AE525" i="2"/>
  <c r="AE526" i="2"/>
  <c r="AE527" i="2"/>
  <c r="AE528" i="2"/>
  <c r="AE529" i="2"/>
  <c r="AE530" i="2"/>
  <c r="AE531" i="2"/>
  <c r="AE532" i="2"/>
  <c r="AE533" i="2"/>
  <c r="AE534" i="2"/>
  <c r="AE535" i="2"/>
  <c r="AE536" i="2"/>
  <c r="AE537" i="2"/>
  <c r="AE538" i="2"/>
  <c r="AE539" i="2"/>
  <c r="AE540" i="2"/>
  <c r="AE541" i="2"/>
  <c r="AE542" i="2"/>
  <c r="AE543" i="2"/>
  <c r="AE544" i="2"/>
  <c r="AE545" i="2"/>
  <c r="AE546" i="2"/>
  <c r="AE547" i="2"/>
  <c r="AE548" i="2"/>
  <c r="AE549" i="2"/>
  <c r="AE550" i="2"/>
  <c r="AE551" i="2"/>
  <c r="AE552" i="2"/>
  <c r="AE553" i="2"/>
  <c r="AE554" i="2"/>
  <c r="AE555" i="2"/>
  <c r="AE556" i="2"/>
  <c r="AE557" i="2"/>
  <c r="AE558" i="2"/>
  <c r="AE559" i="2"/>
  <c r="AE560" i="2"/>
  <c r="AE561" i="2"/>
  <c r="AE562" i="2"/>
  <c r="AE563" i="2"/>
  <c r="AE564" i="2"/>
  <c r="AE565" i="2"/>
  <c r="AE566" i="2"/>
  <c r="AE567" i="2"/>
  <c r="AE568" i="2"/>
  <c r="AE569" i="2"/>
  <c r="AE570" i="2"/>
  <c r="AE571" i="2"/>
  <c r="AE572" i="2"/>
  <c r="AE573" i="2"/>
  <c r="AE574" i="2"/>
  <c r="AE575" i="2"/>
  <c r="AE576" i="2"/>
  <c r="AE577" i="2"/>
  <c r="AE578" i="2"/>
  <c r="AE579" i="2"/>
  <c r="AE580" i="2"/>
  <c r="AE581" i="2"/>
  <c r="AE582" i="2"/>
  <c r="AE583" i="2"/>
  <c r="AE584" i="2"/>
  <c r="AE585" i="2"/>
  <c r="AE586" i="2"/>
  <c r="AE587" i="2"/>
  <c r="AE588" i="2"/>
  <c r="AE589" i="2"/>
  <c r="AE590" i="2"/>
  <c r="AE591" i="2"/>
  <c r="AE592" i="2"/>
  <c r="AE593" i="2"/>
  <c r="AE594" i="2"/>
  <c r="AE595" i="2"/>
  <c r="AE596" i="2"/>
  <c r="AE597" i="2"/>
  <c r="AE598" i="2"/>
  <c r="AE599" i="2"/>
  <c r="AE600" i="2"/>
  <c r="AE601" i="2"/>
  <c r="AE602" i="2"/>
  <c r="AE603" i="2"/>
  <c r="AE604" i="2"/>
  <c r="AE605" i="2"/>
  <c r="AE606" i="2"/>
  <c r="AE607" i="2"/>
  <c r="AE608" i="2"/>
  <c r="AE609" i="2"/>
  <c r="AE610" i="2"/>
  <c r="AE611" i="2"/>
  <c r="AE612" i="2"/>
  <c r="AE613" i="2"/>
  <c r="AE614" i="2"/>
  <c r="AE615" i="2"/>
  <c r="AE616" i="2"/>
  <c r="AE617" i="2"/>
  <c r="AE618" i="2"/>
  <c r="AE619" i="2"/>
  <c r="AE620" i="2"/>
  <c r="AE621" i="2"/>
  <c r="AE622" i="2"/>
  <c r="AE623" i="2"/>
  <c r="AE624" i="2"/>
  <c r="AE625" i="2"/>
  <c r="AE626" i="2"/>
  <c r="AE627" i="2"/>
  <c r="AE628" i="2"/>
  <c r="AE629" i="2"/>
  <c r="AE630" i="2"/>
  <c r="AE631" i="2"/>
  <c r="AE632" i="2"/>
  <c r="AE633" i="2"/>
  <c r="AE634" i="2"/>
  <c r="AE635" i="2"/>
  <c r="AE636" i="2"/>
  <c r="AE637" i="2"/>
  <c r="AE638" i="2"/>
  <c r="AE639" i="2"/>
  <c r="AE640" i="2"/>
  <c r="AE641" i="2"/>
  <c r="AE642" i="2"/>
  <c r="AE643" i="2"/>
  <c r="AE644" i="2"/>
  <c r="AE645" i="2"/>
  <c r="AE646" i="2"/>
  <c r="AE647" i="2"/>
  <c r="AE648" i="2"/>
  <c r="AE649" i="2"/>
  <c r="AE650" i="2"/>
  <c r="AE651" i="2"/>
  <c r="AE652" i="2"/>
  <c r="AE653" i="2"/>
  <c r="AE654" i="2"/>
  <c r="AE655" i="2"/>
  <c r="AE656" i="2"/>
  <c r="AE657" i="2"/>
  <c r="AE658" i="2"/>
  <c r="AE659" i="2"/>
  <c r="AE660" i="2"/>
  <c r="AE661" i="2"/>
  <c r="AE662" i="2"/>
  <c r="AE663" i="2"/>
  <c r="AE664" i="2"/>
  <c r="AE665" i="2"/>
  <c r="AE666" i="2"/>
  <c r="AE667" i="2"/>
  <c r="AE668" i="2"/>
  <c r="AE669" i="2"/>
  <c r="AE670" i="2"/>
  <c r="AE671" i="2"/>
  <c r="AE672" i="2"/>
  <c r="AE673" i="2"/>
  <c r="AE674" i="2"/>
  <c r="AE675" i="2"/>
  <c r="AE676" i="2"/>
  <c r="AE677" i="2"/>
  <c r="AE678" i="2"/>
  <c r="AE679" i="2"/>
  <c r="AE680" i="2"/>
  <c r="AE681" i="2"/>
  <c r="AE682" i="2"/>
  <c r="AE683" i="2"/>
  <c r="AE684" i="2"/>
  <c r="AE685" i="2"/>
  <c r="AE686" i="2"/>
  <c r="AE687" i="2"/>
  <c r="AE688" i="2"/>
  <c r="AE689" i="2"/>
  <c r="AE690" i="2"/>
  <c r="AE691" i="2"/>
  <c r="AE692" i="2"/>
  <c r="AE693" i="2"/>
  <c r="AE694" i="2"/>
  <c r="AE695" i="2"/>
  <c r="AE696" i="2"/>
  <c r="AE697" i="2"/>
  <c r="AE698" i="2"/>
  <c r="AE699" i="2"/>
  <c r="AE700" i="2"/>
  <c r="AE701" i="2"/>
  <c r="AE702" i="2"/>
  <c r="AE703" i="2"/>
  <c r="AE704" i="2"/>
  <c r="AE705" i="2"/>
  <c r="AE706" i="2"/>
  <c r="AE707" i="2"/>
  <c r="AE708" i="2"/>
  <c r="AE709" i="2"/>
  <c r="AE710" i="2"/>
  <c r="AE711" i="2"/>
  <c r="AE712" i="2"/>
  <c r="AE713" i="2"/>
  <c r="AE714" i="2"/>
  <c r="AE715" i="2"/>
  <c r="AE716" i="2"/>
  <c r="AE717" i="2"/>
  <c r="AE718" i="2"/>
  <c r="AE719" i="2"/>
  <c r="AE720" i="2"/>
  <c r="AE721" i="2"/>
  <c r="AE722" i="2"/>
  <c r="AE723" i="2"/>
  <c r="AE724" i="2"/>
  <c r="AE725" i="2"/>
  <c r="AE726" i="2"/>
  <c r="AE727" i="2"/>
  <c r="AE728" i="2"/>
  <c r="AE729" i="2"/>
  <c r="AE730" i="2"/>
  <c r="AE731" i="2"/>
  <c r="AE732" i="2"/>
  <c r="AE733" i="2"/>
  <c r="AE734" i="2"/>
  <c r="AE735" i="2"/>
  <c r="AE736" i="2"/>
  <c r="AE737" i="2"/>
  <c r="AE738" i="2"/>
  <c r="AE739" i="2"/>
  <c r="AE740" i="2"/>
  <c r="AE741" i="2"/>
  <c r="AE742" i="2"/>
  <c r="AE743" i="2"/>
  <c r="AE744" i="2"/>
  <c r="AE745" i="2"/>
  <c r="AE746" i="2"/>
  <c r="AE747" i="2"/>
  <c r="AE748" i="2"/>
  <c r="AE749" i="2"/>
  <c r="AE750" i="2"/>
  <c r="AE751" i="2"/>
  <c r="AE752" i="2"/>
  <c r="AE753" i="2"/>
  <c r="AE754" i="2"/>
  <c r="AE755" i="2"/>
  <c r="AE756" i="2"/>
  <c r="AE757" i="2"/>
  <c r="AE758" i="2"/>
  <c r="AE759" i="2"/>
  <c r="AE760" i="2"/>
  <c r="AE761" i="2"/>
  <c r="AE762" i="2"/>
  <c r="AE763" i="2"/>
  <c r="AE764" i="2"/>
  <c r="AE765" i="2"/>
  <c r="AE766" i="2"/>
  <c r="AE767" i="2"/>
  <c r="AE768" i="2"/>
  <c r="AE769" i="2"/>
  <c r="AE770" i="2"/>
  <c r="AE771" i="2"/>
  <c r="AE772" i="2"/>
  <c r="AE773" i="2"/>
  <c r="AE774" i="2"/>
  <c r="AE775" i="2"/>
  <c r="AE776" i="2"/>
  <c r="AE777" i="2"/>
  <c r="AE778" i="2"/>
  <c r="AE779" i="2"/>
  <c r="AE780" i="2"/>
  <c r="AE781" i="2"/>
  <c r="AE782" i="2"/>
  <c r="AE783" i="2"/>
  <c r="AE784" i="2"/>
  <c r="AE785" i="2"/>
  <c r="AE786" i="2"/>
  <c r="AE787" i="2"/>
  <c r="AE788" i="2"/>
  <c r="AE789" i="2"/>
  <c r="AE790" i="2"/>
  <c r="AE791" i="2"/>
  <c r="AE792" i="2"/>
  <c r="AE793" i="2"/>
  <c r="AE794" i="2"/>
  <c r="AE795" i="2"/>
  <c r="AE796" i="2"/>
  <c r="AE797" i="2"/>
  <c r="AE798" i="2"/>
  <c r="AE799" i="2"/>
  <c r="AE800" i="2"/>
  <c r="AE801" i="2"/>
  <c r="AE802" i="2"/>
  <c r="AE803" i="2"/>
  <c r="AE804" i="2"/>
  <c r="AE805" i="2"/>
  <c r="AE806" i="2"/>
  <c r="AE807" i="2"/>
  <c r="AE808" i="2"/>
  <c r="AE809" i="2"/>
  <c r="AE810" i="2"/>
  <c r="AE811" i="2"/>
  <c r="AE812" i="2"/>
  <c r="AE813" i="2"/>
  <c r="AE814" i="2"/>
  <c r="AE815" i="2"/>
  <c r="AE816" i="2"/>
  <c r="AE817" i="2"/>
  <c r="AE818" i="2"/>
  <c r="AE819" i="2"/>
  <c r="AE820" i="2"/>
  <c r="AE821" i="2"/>
  <c r="AE822" i="2"/>
  <c r="AE823" i="2"/>
  <c r="AE824" i="2"/>
  <c r="AE825" i="2"/>
  <c r="AE826" i="2"/>
  <c r="AE827" i="2"/>
  <c r="AE828" i="2"/>
  <c r="AE829" i="2"/>
  <c r="AE830" i="2"/>
  <c r="AE831" i="2"/>
  <c r="AE832" i="2"/>
  <c r="AE833" i="2"/>
  <c r="AE834" i="2"/>
  <c r="AE835" i="2"/>
  <c r="AE836" i="2"/>
  <c r="AE837" i="2"/>
  <c r="AE838" i="2"/>
  <c r="AE839" i="2"/>
  <c r="AE840" i="2"/>
  <c r="AE841" i="2"/>
  <c r="AE842" i="2"/>
  <c r="AE843" i="2"/>
  <c r="AE844" i="2"/>
  <c r="AE845" i="2"/>
  <c r="AE846" i="2"/>
  <c r="AE847" i="2"/>
  <c r="AE848" i="2"/>
  <c r="AE849" i="2"/>
  <c r="AE850" i="2"/>
  <c r="AE851" i="2"/>
  <c r="AE852" i="2"/>
  <c r="AE853" i="2"/>
  <c r="AE854" i="2"/>
  <c r="AE855" i="2"/>
  <c r="AE856" i="2"/>
  <c r="AE857" i="2"/>
  <c r="AE858" i="2"/>
  <c r="AE859" i="2"/>
  <c r="AE860" i="2"/>
  <c r="AE861" i="2"/>
  <c r="AE862" i="2"/>
  <c r="AE863" i="2"/>
  <c r="AE864" i="2"/>
  <c r="AE865" i="2"/>
  <c r="AE866" i="2"/>
  <c r="AE867" i="2"/>
  <c r="AE868" i="2"/>
  <c r="AE869" i="2"/>
  <c r="AE870" i="2"/>
  <c r="AE871" i="2"/>
  <c r="AE872" i="2"/>
  <c r="AE873" i="2"/>
  <c r="AE874" i="2"/>
  <c r="AE875" i="2"/>
  <c r="AE876" i="2"/>
  <c r="AE877" i="2"/>
  <c r="AE878" i="2"/>
  <c r="AE879" i="2"/>
  <c r="AE880" i="2"/>
  <c r="AE881" i="2"/>
  <c r="AE882" i="2"/>
  <c r="AE883" i="2"/>
  <c r="AE884" i="2"/>
  <c r="AE885" i="2"/>
  <c r="AE886" i="2"/>
  <c r="AE887" i="2"/>
  <c r="AE888" i="2"/>
  <c r="AE889" i="2"/>
  <c r="AE890" i="2"/>
  <c r="AE891" i="2"/>
  <c r="AE892" i="2"/>
  <c r="AE893" i="2"/>
  <c r="AE894" i="2"/>
  <c r="AE895" i="2"/>
  <c r="AE896" i="2"/>
  <c r="AE897" i="2"/>
  <c r="AE898" i="2"/>
  <c r="AE899" i="2"/>
  <c r="AE900" i="2"/>
  <c r="AE901" i="2"/>
  <c r="AE902" i="2"/>
  <c r="AE903" i="2"/>
  <c r="AE904" i="2"/>
  <c r="AE905" i="2"/>
  <c r="AE906" i="2"/>
  <c r="AE907" i="2"/>
  <c r="AE908" i="2"/>
  <c r="AE909" i="2"/>
  <c r="AE910" i="2"/>
  <c r="AE911" i="2"/>
  <c r="AE912" i="2"/>
  <c r="AE913" i="2"/>
  <c r="AE914" i="2"/>
  <c r="AE915" i="2"/>
  <c r="AE916" i="2"/>
  <c r="AE917" i="2"/>
  <c r="AE918" i="2"/>
  <c r="AE919" i="2"/>
  <c r="AE920" i="2"/>
  <c r="AE921" i="2"/>
  <c r="AE922" i="2"/>
  <c r="AE923" i="2"/>
  <c r="AE924" i="2"/>
  <c r="AE925" i="2"/>
  <c r="AE926" i="2"/>
  <c r="AE927" i="2"/>
  <c r="AE928" i="2"/>
  <c r="AE929" i="2"/>
  <c r="AE930" i="2"/>
  <c r="AE931" i="2"/>
  <c r="AE932" i="2"/>
  <c r="AE933" i="2"/>
  <c r="AE934" i="2"/>
  <c r="AE935" i="2"/>
  <c r="AE936" i="2"/>
  <c r="AE937" i="2"/>
  <c r="AE938" i="2"/>
  <c r="AE939" i="2"/>
  <c r="AE940" i="2"/>
  <c r="AE941" i="2"/>
  <c r="AE942" i="2"/>
  <c r="AE943" i="2"/>
  <c r="AE944" i="2"/>
  <c r="AE945" i="2"/>
  <c r="AE946" i="2"/>
  <c r="AE947" i="2"/>
  <c r="AE948" i="2"/>
  <c r="AE949" i="2"/>
  <c r="AE950" i="2"/>
  <c r="AE951" i="2"/>
  <c r="AE952" i="2"/>
  <c r="AE953" i="2"/>
  <c r="AE954" i="2"/>
  <c r="AE955" i="2"/>
  <c r="AE956" i="2"/>
  <c r="AE957" i="2"/>
  <c r="AE958" i="2"/>
  <c r="AE959" i="2"/>
  <c r="AE960" i="2"/>
  <c r="AE961" i="2"/>
  <c r="AE962" i="2"/>
  <c r="AE963" i="2"/>
  <c r="AE964" i="2"/>
  <c r="AE965" i="2"/>
  <c r="AE966" i="2"/>
  <c r="AE967" i="2"/>
  <c r="AE968" i="2"/>
  <c r="AE969" i="2"/>
  <c r="AE970" i="2"/>
  <c r="AE971" i="2"/>
  <c r="AE972" i="2"/>
  <c r="AE973" i="2"/>
  <c r="AE974" i="2"/>
  <c r="AE975" i="2"/>
  <c r="AE976" i="2"/>
  <c r="AE977" i="2"/>
  <c r="AE978" i="2"/>
  <c r="AE979" i="2"/>
  <c r="AE980" i="2"/>
  <c r="AE981" i="2"/>
  <c r="AE982" i="2"/>
  <c r="AE983" i="2"/>
  <c r="AE984" i="2"/>
  <c r="AE985" i="2"/>
  <c r="AE986" i="2"/>
  <c r="AE987" i="2"/>
  <c r="AE988" i="2"/>
  <c r="AE989" i="2"/>
  <c r="AE990" i="2"/>
  <c r="AE991" i="2"/>
  <c r="AE992" i="2"/>
  <c r="AE993" i="2"/>
  <c r="AE994" i="2"/>
  <c r="AE995" i="2"/>
  <c r="AE996" i="2"/>
  <c r="AE997" i="2"/>
  <c r="AE998" i="2"/>
  <c r="AE999" i="2"/>
  <c r="AE1000" i="2"/>
  <c r="AE1001" i="2"/>
  <c r="C514" i="11" l="1"/>
  <c r="K514" i="11" s="1" a="1"/>
  <c r="K514" i="11" s="1"/>
  <c r="C205" i="11"/>
  <c r="K205" i="11" s="1" a="1"/>
  <c r="K205" i="11" s="1"/>
  <c r="C954" i="11"/>
  <c r="K954" i="11" s="1" a="1"/>
  <c r="K954" i="11" s="1"/>
  <c r="C653" i="11"/>
  <c r="K653" i="11" s="1" a="1"/>
  <c r="K653" i="11" s="1"/>
  <c r="C863" i="11"/>
  <c r="K863" i="11" s="1" a="1"/>
  <c r="K863" i="11" s="1"/>
  <c r="C200" i="11"/>
  <c r="K200" i="11" s="1" a="1"/>
  <c r="K200" i="11" s="1"/>
  <c r="C717" i="11"/>
  <c r="K717" i="11" s="1" a="1"/>
  <c r="K717" i="11" s="1"/>
  <c r="C670" i="11"/>
  <c r="K670" i="11" s="1" a="1"/>
  <c r="K670" i="11" s="1"/>
  <c r="D802" i="11" a="1"/>
  <c r="D802" i="11" s="1"/>
  <c r="C802" i="11" s="1"/>
  <c r="K802" i="11" s="1" a="1"/>
  <c r="K802" i="11" s="1"/>
  <c r="D738" i="11" a="1"/>
  <c r="D738" i="11" s="1"/>
  <c r="C738" i="11" s="1"/>
  <c r="K738" i="11" s="1" a="1"/>
  <c r="K738" i="11" s="1"/>
  <c r="D658" i="11" a="1"/>
  <c r="D658" i="11" s="1"/>
  <c r="C658" i="11" s="1"/>
  <c r="K658" i="11" s="1" a="1"/>
  <c r="K658" i="11" s="1"/>
  <c r="D530" i="11" a="1"/>
  <c r="D530" i="11" s="1"/>
  <c r="C530" i="11" s="1"/>
  <c r="K530" i="11" s="1" a="1"/>
  <c r="K530" i="11" s="1"/>
  <c r="D482" i="11" a="1"/>
  <c r="D482" i="11" s="1"/>
  <c r="C482" i="11" s="1"/>
  <c r="K482" i="11" s="1" a="1"/>
  <c r="K482" i="11" s="1"/>
  <c r="D242" i="11" a="1"/>
  <c r="D242" i="11" s="1"/>
  <c r="C242" i="11" s="1"/>
  <c r="K242" i="11" s="1" a="1"/>
  <c r="K242" i="11" s="1"/>
  <c r="D50" i="11" a="1"/>
  <c r="D50" i="11" s="1"/>
  <c r="C50" i="11" s="1"/>
  <c r="K50" i="11" s="1" a="1"/>
  <c r="K50" i="11" s="1"/>
  <c r="D18" i="11" a="1"/>
  <c r="D18" i="11" s="1"/>
  <c r="C18" i="11" s="1"/>
  <c r="K18" i="11" s="1" a="1"/>
  <c r="K18" i="11" s="1"/>
  <c r="D944" i="11" a="1"/>
  <c r="D944" i="11" s="1"/>
  <c r="C944" i="11" s="1"/>
  <c r="K944" i="11" s="1" a="1"/>
  <c r="K944" i="11" s="1"/>
  <c r="D878" i="11" a="1"/>
  <c r="D878" i="11" s="1"/>
  <c r="C878" i="11" s="1"/>
  <c r="K878" i="11" s="1" a="1"/>
  <c r="K878" i="11" s="1"/>
  <c r="D829" i="11" a="1"/>
  <c r="D829" i="11" s="1"/>
  <c r="C829" i="11" s="1"/>
  <c r="K829" i="11" s="1" a="1"/>
  <c r="K829" i="11" s="1"/>
  <c r="D640" i="11" a="1"/>
  <c r="D640" i="11" s="1"/>
  <c r="C640" i="11" s="1"/>
  <c r="K640" i="11" s="1" a="1"/>
  <c r="K640" i="11" s="1"/>
  <c r="D413" i="11" a="1"/>
  <c r="D413" i="11" s="1"/>
  <c r="C413" i="11" s="1"/>
  <c r="K413" i="11" s="1" a="1"/>
  <c r="K413" i="11" s="1"/>
  <c r="D974" i="11" a="1"/>
  <c r="D974" i="11" s="1"/>
  <c r="C974" i="11" s="1"/>
  <c r="K974" i="11" s="1" a="1"/>
  <c r="K974" i="11" s="1"/>
  <c r="D338" i="11" a="1"/>
  <c r="D338" i="11" s="1"/>
  <c r="C338" i="11" s="1"/>
  <c r="K338" i="11" s="1" a="1"/>
  <c r="K338" i="11" s="1"/>
  <c r="C750" i="11"/>
  <c r="K750" i="11" s="1" a="1"/>
  <c r="K750" i="11" s="1"/>
  <c r="D494" i="11" a="1"/>
  <c r="D494" i="11" s="1"/>
  <c r="C494" i="11" s="1"/>
  <c r="K494" i="11" s="1" a="1"/>
  <c r="K494" i="11" s="1"/>
  <c r="D443" i="11" a="1"/>
  <c r="D443" i="11" s="1"/>
  <c r="C443" i="11" s="1"/>
  <c r="K443" i="11" s="1" a="1"/>
  <c r="K443" i="11" s="1"/>
  <c r="D994" i="11" a="1"/>
  <c r="D994" i="11" s="1"/>
  <c r="C994" i="11" s="1"/>
  <c r="K994" i="11" s="1" a="1"/>
  <c r="K994" i="11" s="1"/>
  <c r="D849" i="11" a="1"/>
  <c r="D849" i="11" s="1"/>
  <c r="C849" i="11" s="1"/>
  <c r="K849" i="11" s="1" a="1"/>
  <c r="K849" i="11" s="1"/>
  <c r="D766" i="11" a="1"/>
  <c r="D766" i="11" s="1"/>
  <c r="C766" i="11" s="1"/>
  <c r="K766" i="11" s="1" a="1"/>
  <c r="K766" i="11" s="1"/>
  <c r="C953" i="11"/>
  <c r="K953" i="11" s="1" a="1"/>
  <c r="K953" i="11" s="1"/>
  <c r="C265" i="11"/>
  <c r="K265" i="11" s="1" a="1"/>
  <c r="K265" i="11" s="1"/>
  <c r="D608" i="11" a="1"/>
  <c r="D608" i="11" s="1"/>
  <c r="C608" i="11" s="1"/>
  <c r="K608" i="11" s="1" a="1"/>
  <c r="K608" i="11" s="1"/>
  <c r="C264" i="11"/>
  <c r="K264" i="11" s="1" a="1"/>
  <c r="K264" i="11" s="1"/>
  <c r="C15" i="11"/>
  <c r="K15" i="11" s="1" a="1"/>
  <c r="K15" i="11" s="1"/>
  <c r="D606" i="11" a="1"/>
  <c r="D606" i="11" s="1"/>
  <c r="C606" i="11" s="1"/>
  <c r="K606" i="11" s="1" a="1"/>
  <c r="K606" i="11" s="1"/>
  <c r="C952" i="11"/>
  <c r="K952" i="11" s="1" a="1"/>
  <c r="K952" i="11" s="1"/>
  <c r="D770" i="11" a="1"/>
  <c r="D770" i="11" s="1"/>
  <c r="C770" i="11" s="1"/>
  <c r="K770" i="11" s="1" a="1"/>
  <c r="K770" i="11" s="1"/>
  <c r="C642" i="11"/>
  <c r="K642" i="11" s="1" a="1"/>
  <c r="K642" i="11" s="1"/>
  <c r="C771" i="11"/>
  <c r="K771" i="11" s="1" a="1"/>
  <c r="K771" i="11" s="1"/>
  <c r="C945" i="11"/>
  <c r="K945" i="11" s="1" a="1"/>
  <c r="K945" i="11" s="1"/>
  <c r="D641" i="11" a="1"/>
  <c r="D641" i="11" s="1"/>
  <c r="C641" i="11" s="1"/>
  <c r="K641" i="11" s="1" a="1"/>
  <c r="K641" i="11" s="1"/>
  <c r="C416" i="11"/>
  <c r="K416" i="11" s="1" a="1"/>
  <c r="K416" i="11" s="1"/>
  <c r="C114" i="11"/>
  <c r="K114" i="11" s="1" a="1"/>
  <c r="K114" i="11" s="1"/>
  <c r="C512" i="11"/>
  <c r="K512" i="11" s="1" a="1"/>
  <c r="K512" i="11" s="1"/>
  <c r="C634" i="11"/>
  <c r="K634" i="11" s="1" a="1"/>
  <c r="K634" i="11" s="1"/>
  <c r="C897" i="11"/>
  <c r="K897" i="11" s="1" a="1"/>
  <c r="K897" i="11" s="1"/>
  <c r="C82" i="11"/>
  <c r="K82" i="11" s="1" a="1"/>
  <c r="K82" i="11" s="1"/>
  <c r="C654" i="11"/>
  <c r="K654" i="11" s="1" a="1"/>
  <c r="K654" i="11" s="1"/>
  <c r="C781" i="11"/>
  <c r="K781" i="11" s="1" a="1"/>
  <c r="K781" i="11" s="1"/>
  <c r="C189" i="11"/>
  <c r="K189" i="11" s="1" a="1"/>
  <c r="K189" i="11" s="1"/>
  <c r="C655" i="11"/>
  <c r="K655" i="11" s="1" a="1"/>
  <c r="K655" i="11" s="1"/>
  <c r="C400" i="11"/>
  <c r="K400" i="11" s="1" a="1"/>
  <c r="K400" i="11" s="1"/>
  <c r="C441" i="11"/>
  <c r="K441" i="11" s="1" a="1"/>
  <c r="K441" i="11" s="1"/>
  <c r="C898" i="11"/>
  <c r="K898" i="11" s="1" a="1"/>
  <c r="K898" i="11" s="1"/>
  <c r="C881" i="11"/>
  <c r="K881" i="11" s="1" a="1"/>
  <c r="K881" i="11" s="1"/>
  <c r="C818" i="11"/>
  <c r="K818" i="11" s="1" a="1"/>
  <c r="K818" i="11" s="1"/>
  <c r="C450" i="11"/>
  <c r="K450" i="11" s="1" a="1"/>
  <c r="K450" i="11" s="1"/>
  <c r="C274" i="11"/>
  <c r="K274" i="11" s="1" a="1"/>
  <c r="K274" i="11" s="1"/>
  <c r="C146" i="11"/>
  <c r="K146" i="11" s="1" a="1"/>
  <c r="K146" i="11" s="1"/>
  <c r="C704" i="11"/>
  <c r="K704" i="11" s="1" a="1"/>
  <c r="K704" i="11" s="1"/>
  <c r="C958" i="11"/>
  <c r="K958" i="11" s="1" a="1"/>
  <c r="K958" i="11" s="1"/>
  <c r="C798" i="11"/>
  <c r="K798" i="11" s="1" a="1"/>
  <c r="K798" i="11" s="1"/>
  <c r="C686" i="11"/>
  <c r="K686" i="11" s="1" a="1"/>
  <c r="K686" i="11" s="1"/>
  <c r="C638" i="11"/>
  <c r="K638" i="11" s="1" a="1"/>
  <c r="K638" i="11" s="1"/>
  <c r="C990" i="11"/>
  <c r="K990" i="11" s="1" a="1"/>
  <c r="K990" i="11" s="1"/>
  <c r="C882" i="11"/>
  <c r="K882" i="11" s="1" a="1"/>
  <c r="K882" i="11" s="1"/>
  <c r="C907" i="11"/>
  <c r="K907" i="11" s="1" a="1"/>
  <c r="K907" i="11" s="1"/>
  <c r="C139" i="11"/>
  <c r="K139" i="11" s="1" a="1"/>
  <c r="K139" i="11" s="1"/>
  <c r="C976" i="11"/>
  <c r="K976" i="11" s="1" a="1"/>
  <c r="K976" i="11" s="1"/>
  <c r="C674" i="11"/>
  <c r="K674" i="11" s="1" a="1"/>
  <c r="K674" i="11" s="1"/>
  <c r="C368" i="11"/>
  <c r="K368" i="11" s="1" a="1"/>
  <c r="K368" i="11" s="1"/>
  <c r="C782" i="11"/>
  <c r="K782" i="11" s="1" a="1"/>
  <c r="K782" i="11" s="1"/>
  <c r="C906" i="11"/>
  <c r="K906" i="11" s="1" a="1"/>
  <c r="K906" i="11" s="1"/>
  <c r="C858" i="11"/>
  <c r="K858" i="11" s="1" a="1"/>
  <c r="K858" i="11" s="1"/>
  <c r="C586" i="11"/>
  <c r="K586" i="11" s="1" a="1"/>
  <c r="K586" i="11" s="1"/>
  <c r="C426" i="11"/>
  <c r="K426" i="11" s="1" a="1"/>
  <c r="K426" i="11" s="1"/>
  <c r="C394" i="11"/>
  <c r="K394" i="11" s="1" a="1"/>
  <c r="K394" i="11" s="1"/>
  <c r="C673" i="11"/>
  <c r="K673" i="11" s="1" a="1"/>
  <c r="K673" i="11" s="1"/>
  <c r="C957" i="11"/>
  <c r="K957" i="11" s="1" a="1"/>
  <c r="K957" i="11" s="1"/>
  <c r="C959" i="11"/>
  <c r="K959" i="11" s="1" a="1"/>
  <c r="K959" i="11" s="1"/>
  <c r="C879" i="11"/>
  <c r="K879" i="11" s="1" a="1"/>
  <c r="K879" i="11" s="1"/>
  <c r="C687" i="11"/>
  <c r="K687" i="11" s="1" a="1"/>
  <c r="K687" i="11" s="1"/>
  <c r="C671" i="11"/>
  <c r="K671" i="11" s="1" a="1"/>
  <c r="K671" i="11" s="1"/>
  <c r="C639" i="11"/>
  <c r="K639" i="11" s="1" a="1"/>
  <c r="K639" i="11" s="1"/>
  <c r="C623" i="11"/>
  <c r="K623" i="11" s="1" a="1"/>
  <c r="K623" i="11" s="1"/>
  <c r="C591" i="11"/>
  <c r="K591" i="11" s="1" a="1"/>
  <c r="K591" i="11" s="1"/>
  <c r="C495" i="11"/>
  <c r="K495" i="11" s="1" a="1"/>
  <c r="K495" i="11" s="1"/>
  <c r="C415" i="11"/>
  <c r="K415" i="11" s="1" a="1"/>
  <c r="K415" i="11" s="1"/>
  <c r="C383" i="11"/>
  <c r="K383" i="11" s="1" a="1"/>
  <c r="K383" i="11" s="1"/>
  <c r="C926" i="11"/>
  <c r="K926" i="11" s="1" a="1"/>
  <c r="K926" i="11" s="1"/>
  <c r="C925" i="11"/>
  <c r="K925" i="11" s="1" a="1"/>
  <c r="K925" i="11" s="1"/>
  <c r="C814" i="11"/>
  <c r="K814" i="11" s="1" a="1"/>
  <c r="K814" i="11" s="1"/>
  <c r="C689" i="11"/>
  <c r="K689" i="11" s="1" a="1"/>
  <c r="K689" i="11" s="1"/>
  <c r="C386" i="11"/>
  <c r="K386" i="11" s="1" a="1"/>
  <c r="K386" i="11" s="1"/>
  <c r="C605" i="11"/>
  <c r="K605" i="11" s="1" a="1"/>
  <c r="K605" i="11" s="1"/>
  <c r="C832" i="11"/>
  <c r="K832" i="11" s="1" a="1"/>
  <c r="K832" i="11" s="1"/>
  <c r="C865" i="11"/>
  <c r="K865" i="11" s="1" a="1"/>
  <c r="K865" i="11" s="1"/>
  <c r="C480" i="11"/>
  <c r="K480" i="11" s="1" a="1"/>
  <c r="K480" i="11" s="1"/>
  <c r="C859" i="11"/>
  <c r="K859" i="11" s="1" a="1"/>
  <c r="K859" i="11" s="1"/>
  <c r="C703" i="11"/>
  <c r="K703" i="11" s="1" a="1"/>
  <c r="K703" i="11" s="1"/>
  <c r="C834" i="11"/>
  <c r="K834" i="11" s="1" a="1"/>
  <c r="K834" i="11" s="1"/>
  <c r="C850" i="11"/>
  <c r="K850" i="11" s="1" a="1"/>
  <c r="K850" i="11" s="1"/>
  <c r="C718" i="11"/>
  <c r="K718" i="11" s="1" a="1"/>
  <c r="K718" i="11" s="1"/>
  <c r="C367" i="11"/>
  <c r="K367" i="11" s="1" a="1"/>
  <c r="K367" i="11" s="1"/>
  <c r="C335" i="11"/>
  <c r="K335" i="11" s="1" a="1"/>
  <c r="K335" i="11" s="1"/>
  <c r="C239" i="11"/>
  <c r="K239" i="11" s="1" a="1"/>
  <c r="K239" i="11" s="1"/>
  <c r="C175" i="11"/>
  <c r="K175" i="11" s="1" a="1"/>
  <c r="K175" i="11" s="1"/>
  <c r="C111" i="11"/>
  <c r="K111" i="11" s="1" a="1"/>
  <c r="K111" i="11" s="1"/>
  <c r="C79" i="11"/>
  <c r="K79" i="11" s="1" a="1"/>
  <c r="K79" i="11" s="1"/>
  <c r="C928" i="11"/>
  <c r="K928" i="11" s="1" a="1"/>
  <c r="K928" i="11" s="1"/>
  <c r="C864" i="11"/>
  <c r="K864" i="11" s="1" a="1"/>
  <c r="K864" i="11" s="1"/>
  <c r="C765" i="11"/>
  <c r="K765" i="11" s="1" a="1"/>
  <c r="K765" i="11" s="1"/>
  <c r="C690" i="11"/>
  <c r="K690" i="11" s="1" a="1"/>
  <c r="K690" i="11" s="1"/>
  <c r="C575" i="11"/>
  <c r="K575" i="11" s="1" a="1"/>
  <c r="K575" i="11" s="1"/>
  <c r="C607" i="11"/>
  <c r="K607" i="11" s="1" a="1"/>
  <c r="K607" i="11" s="1"/>
  <c r="C946" i="11"/>
  <c r="K946" i="11" s="1" a="1"/>
  <c r="K946" i="11" s="1"/>
  <c r="C831" i="11"/>
  <c r="K831" i="11" s="1" a="1"/>
  <c r="K831" i="11" s="1"/>
  <c r="C479" i="11"/>
  <c r="K479" i="11" s="1" a="1"/>
  <c r="K479" i="11" s="1"/>
  <c r="C178" i="11"/>
  <c r="K178" i="11" s="1" a="1"/>
  <c r="K178" i="11" s="1"/>
  <c r="C830" i="11"/>
  <c r="K830" i="11" s="1" a="1"/>
  <c r="K830" i="11" s="1"/>
  <c r="C769" i="11"/>
  <c r="K769" i="11" s="1" a="1"/>
  <c r="K769" i="11" s="1"/>
  <c r="C538" i="11"/>
  <c r="K538" i="11" s="1" a="1"/>
  <c r="K538" i="11" s="1"/>
  <c r="C706" i="11"/>
  <c r="K706" i="11" s="1" a="1"/>
  <c r="K706" i="11" s="1"/>
  <c r="C768" i="11"/>
  <c r="K768" i="11" s="1" a="1"/>
  <c r="K768" i="11" s="1"/>
  <c r="C303" i="11"/>
  <c r="K303" i="11" s="1" a="1"/>
  <c r="K303" i="11" s="1"/>
  <c r="C833" i="11"/>
  <c r="K833" i="11" s="1" a="1"/>
  <c r="K833" i="11" s="1"/>
  <c r="C801" i="11"/>
  <c r="K801" i="11" s="1" a="1"/>
  <c r="K801" i="11" s="1"/>
  <c r="C705" i="11"/>
  <c r="K705" i="11" s="1" a="1"/>
  <c r="K705" i="11" s="1"/>
  <c r="C657" i="11"/>
  <c r="K657" i="11" s="1" a="1"/>
  <c r="K657" i="11" s="1"/>
  <c r="C993" i="11"/>
  <c r="K993" i="11" s="1" a="1"/>
  <c r="K993" i="11" s="1"/>
  <c r="C930" i="11"/>
  <c r="K930" i="11" s="1" a="1"/>
  <c r="K930" i="11" s="1"/>
  <c r="C877" i="11"/>
  <c r="K877" i="11" s="1" a="1"/>
  <c r="K877" i="11" s="1"/>
  <c r="C702" i="11"/>
  <c r="K702" i="11" s="1" a="1"/>
  <c r="K702" i="11" s="1"/>
  <c r="C528" i="11"/>
  <c r="K528" i="11" s="1" a="1"/>
  <c r="K528" i="11" s="1"/>
  <c r="C399" i="11"/>
  <c r="K399" i="11" s="1" a="1"/>
  <c r="K399" i="11" s="1"/>
  <c r="C609" i="11"/>
  <c r="K609" i="11" s="1" a="1"/>
  <c r="K609" i="11" s="1"/>
  <c r="C912" i="11"/>
  <c r="K912" i="11" s="1" a="1"/>
  <c r="K912" i="11" s="1"/>
  <c r="C848" i="11"/>
  <c r="K848" i="11" s="1" a="1"/>
  <c r="K848" i="11" s="1"/>
  <c r="C800" i="11"/>
  <c r="K800" i="11" s="1" a="1"/>
  <c r="K800" i="11" s="1"/>
  <c r="C656" i="11"/>
  <c r="K656" i="11" s="1" a="1"/>
  <c r="K656" i="11" s="1"/>
  <c r="C496" i="11"/>
  <c r="K496" i="11" s="1" a="1"/>
  <c r="K496" i="11" s="1"/>
  <c r="C336" i="11"/>
  <c r="K336" i="11" s="1" a="1"/>
  <c r="K336" i="11" s="1"/>
  <c r="C929" i="11"/>
  <c r="K929" i="11" s="1" a="1"/>
  <c r="K929" i="11" s="1"/>
  <c r="C701" i="11"/>
  <c r="K701" i="11" s="1" a="1"/>
  <c r="K701" i="11" s="1"/>
  <c r="C633" i="11"/>
  <c r="K633" i="11" s="1" a="1"/>
  <c r="K633" i="11" s="1"/>
  <c r="C991" i="11"/>
  <c r="K991" i="11" s="1" a="1"/>
  <c r="K991" i="11" s="1"/>
  <c r="C562" i="11"/>
  <c r="K562" i="11" s="1" a="1"/>
  <c r="K562" i="11" s="1"/>
  <c r="C306" i="11"/>
  <c r="K306" i="11" s="1" a="1"/>
  <c r="K306" i="11" s="1"/>
  <c r="C943" i="11"/>
  <c r="K943" i="11" s="1" a="1"/>
  <c r="K943" i="11" s="1"/>
  <c r="C847" i="11"/>
  <c r="K847" i="11" s="1" a="1"/>
  <c r="K847" i="11" s="1"/>
  <c r="C526" i="11"/>
  <c r="K526" i="11" s="1" a="1"/>
  <c r="K526" i="11" s="1"/>
  <c r="C463" i="11"/>
  <c r="K463" i="11" s="1" a="1"/>
  <c r="K463" i="11" s="1"/>
  <c r="C397" i="11"/>
  <c r="K397" i="11" s="1" a="1"/>
  <c r="K397" i="11" s="1"/>
  <c r="C344" i="11"/>
  <c r="K344" i="11" s="1" a="1"/>
  <c r="K344" i="11" s="1"/>
  <c r="C297" i="11"/>
  <c r="K297" i="11" s="1" a="1"/>
  <c r="K297" i="11" s="1"/>
  <c r="C223" i="11"/>
  <c r="K223" i="11" s="1" a="1"/>
  <c r="K223" i="11" s="1"/>
  <c r="C162" i="11"/>
  <c r="K162" i="11" s="1" a="1"/>
  <c r="K162" i="11" s="1"/>
  <c r="C109" i="11"/>
  <c r="K109" i="11" s="1" a="1"/>
  <c r="K109" i="11" s="1"/>
  <c r="C49" i="11"/>
  <c r="K49" i="11" s="1" a="1"/>
  <c r="K49" i="11" s="1"/>
  <c r="C543" i="11"/>
  <c r="K543" i="11" s="1" a="1"/>
  <c r="K543" i="11" s="1"/>
  <c r="C927" i="11"/>
  <c r="K927" i="11" s="1" a="1"/>
  <c r="K927" i="11" s="1"/>
  <c r="C447" i="11"/>
  <c r="K447" i="11" s="1" a="1"/>
  <c r="K447" i="11" s="1"/>
  <c r="C159" i="11"/>
  <c r="K159" i="11" s="1" a="1"/>
  <c r="K159" i="11" s="1"/>
  <c r="C31" i="11"/>
  <c r="K31" i="11" s="1" a="1"/>
  <c r="K31" i="11" s="1"/>
  <c r="C632" i="11"/>
  <c r="K632" i="11" s="1" a="1"/>
  <c r="K632" i="11" s="1"/>
  <c r="C799" i="11"/>
  <c r="K799" i="11" s="1" a="1"/>
  <c r="K799" i="11" s="1"/>
  <c r="C895" i="11"/>
  <c r="K895" i="11" s="1" a="1"/>
  <c r="K895" i="11" s="1"/>
  <c r="C751" i="11"/>
  <c r="K751" i="11" s="1" a="1"/>
  <c r="K751" i="11" s="1"/>
  <c r="C431" i="11"/>
  <c r="K431" i="11" s="1" a="1"/>
  <c r="K431" i="11" s="1"/>
  <c r="C127" i="11"/>
  <c r="K127" i="11" s="1" a="1"/>
  <c r="K127" i="11" s="1"/>
  <c r="C815" i="11"/>
  <c r="K815" i="11" s="1" a="1"/>
  <c r="K815" i="11" s="1"/>
  <c r="C961" i="11"/>
  <c r="K961" i="11" s="1" a="1"/>
  <c r="K961" i="11" s="1"/>
  <c r="C913" i="11"/>
  <c r="K913" i="11" s="1" a="1"/>
  <c r="K913" i="11" s="1"/>
  <c r="C785" i="11"/>
  <c r="K785" i="11" s="1" a="1"/>
  <c r="K785" i="11" s="1"/>
  <c r="C577" i="11"/>
  <c r="K577" i="11" s="1" a="1"/>
  <c r="K577" i="11" s="1"/>
  <c r="C545" i="11"/>
  <c r="K545" i="11" s="1" a="1"/>
  <c r="K545" i="11" s="1"/>
  <c r="C529" i="11"/>
  <c r="K529" i="11" s="1" a="1"/>
  <c r="K529" i="11" s="1"/>
  <c r="C497" i="11"/>
  <c r="K497" i="11" s="1" a="1"/>
  <c r="K497" i="11" s="1"/>
  <c r="C449" i="11"/>
  <c r="K449" i="11" s="1" a="1"/>
  <c r="K449" i="11" s="1"/>
  <c r="C401" i="11"/>
  <c r="K401" i="11" s="1" a="1"/>
  <c r="K401" i="11" s="1"/>
  <c r="C353" i="11"/>
  <c r="K353" i="11" s="1" a="1"/>
  <c r="K353" i="11" s="1"/>
  <c r="C321" i="11"/>
  <c r="K321" i="11" s="1" a="1"/>
  <c r="K321" i="11" s="1"/>
  <c r="C289" i="11"/>
  <c r="K289" i="11" s="1" a="1"/>
  <c r="K289" i="11" s="1"/>
  <c r="C273" i="11"/>
  <c r="K273" i="11" s="1" a="1"/>
  <c r="K273" i="11" s="1"/>
  <c r="C241" i="11"/>
  <c r="K241" i="11" s="1" a="1"/>
  <c r="K241" i="11" s="1"/>
  <c r="C193" i="11"/>
  <c r="K193" i="11" s="1" a="1"/>
  <c r="K193" i="11" s="1"/>
  <c r="C145" i="11"/>
  <c r="K145" i="11" s="1" a="1"/>
  <c r="K145" i="11" s="1"/>
  <c r="C97" i="11"/>
  <c r="K97" i="11" s="1" a="1"/>
  <c r="K97" i="11" s="1"/>
  <c r="C65" i="11"/>
  <c r="K65" i="11" s="1" a="1"/>
  <c r="K65" i="11" s="1"/>
  <c r="C33" i="11"/>
  <c r="K33" i="11" s="1" a="1"/>
  <c r="K33" i="11" s="1"/>
  <c r="C17" i="11"/>
  <c r="K17" i="11" s="1" a="1"/>
  <c r="K17" i="11" s="1"/>
  <c r="C817" i="11"/>
  <c r="K817" i="11" s="1" a="1"/>
  <c r="K817" i="11" s="1"/>
  <c r="C767" i="11"/>
  <c r="K767" i="11" s="1" a="1"/>
  <c r="K767" i="11" s="1"/>
  <c r="C578" i="11"/>
  <c r="K578" i="11" s="1" a="1"/>
  <c r="K578" i="11" s="1"/>
  <c r="C465" i="11"/>
  <c r="K465" i="11" s="1" a="1"/>
  <c r="K465" i="11" s="1"/>
  <c r="C349" i="11"/>
  <c r="K349" i="11" s="1" a="1"/>
  <c r="K349" i="11" s="1"/>
  <c r="C302" i="11"/>
  <c r="K302" i="11" s="1" a="1"/>
  <c r="K302" i="11" s="1"/>
  <c r="C225" i="11"/>
  <c r="K225" i="11" s="1" a="1"/>
  <c r="K225" i="11" s="1"/>
  <c r="C169" i="11"/>
  <c r="K169" i="11" s="1" a="1"/>
  <c r="K169" i="11" s="1"/>
  <c r="C112" i="11"/>
  <c r="K112" i="11" s="1" a="1"/>
  <c r="K112" i="11" s="1"/>
  <c r="C62" i="11"/>
  <c r="K62" i="11" s="1" a="1"/>
  <c r="K62" i="11" s="1"/>
  <c r="C753" i="11"/>
  <c r="K753" i="11" s="1" a="1"/>
  <c r="K753" i="11" s="1"/>
  <c r="C287" i="11"/>
  <c r="K287" i="11" s="1" a="1"/>
  <c r="K287" i="11" s="1"/>
  <c r="C191" i="11"/>
  <c r="K191" i="11" s="1" a="1"/>
  <c r="K191" i="11" s="1"/>
  <c r="C752" i="11"/>
  <c r="K752" i="11" s="1" a="1"/>
  <c r="K752" i="11" s="1"/>
  <c r="C592" i="11"/>
  <c r="K592" i="11" s="1" a="1"/>
  <c r="K592" i="11" s="1"/>
  <c r="C544" i="11"/>
  <c r="K544" i="11" s="1" a="1"/>
  <c r="K544" i="11" s="1"/>
  <c r="C288" i="11"/>
  <c r="K288" i="11" s="1" a="1"/>
  <c r="K288" i="11" s="1"/>
  <c r="C240" i="11"/>
  <c r="K240" i="11" s="1" a="1"/>
  <c r="K240" i="11" s="1"/>
  <c r="C144" i="11"/>
  <c r="K144" i="11" s="1" a="1"/>
  <c r="K144" i="11" s="1"/>
  <c r="C80" i="11"/>
  <c r="K80" i="11" s="1" a="1"/>
  <c r="K80" i="11" s="1"/>
  <c r="C32" i="11"/>
  <c r="K32" i="11" s="1" a="1"/>
  <c r="K32" i="11" s="1"/>
  <c r="C992" i="11"/>
  <c r="K992" i="11" s="1" a="1"/>
  <c r="K992" i="11" s="1"/>
  <c r="C876" i="11"/>
  <c r="K876" i="11" s="1" a="1"/>
  <c r="K876" i="11" s="1"/>
  <c r="C816" i="11"/>
  <c r="K816" i="11" s="1" a="1"/>
  <c r="K816" i="11" s="1"/>
  <c r="C576" i="11"/>
  <c r="K576" i="11" s="1" a="1"/>
  <c r="K576" i="11" s="1"/>
  <c r="C527" i="11"/>
  <c r="K527" i="11" s="1" a="1"/>
  <c r="K527" i="11" s="1"/>
  <c r="C464" i="11"/>
  <c r="K464" i="11" s="1" a="1"/>
  <c r="K464" i="11" s="1"/>
  <c r="C398" i="11"/>
  <c r="K398" i="11" s="1" a="1"/>
  <c r="K398" i="11" s="1"/>
  <c r="C345" i="11"/>
  <c r="K345" i="11" s="1" a="1"/>
  <c r="K345" i="11" s="1"/>
  <c r="C301" i="11"/>
  <c r="K301" i="11" s="1" a="1"/>
  <c r="K301" i="11" s="1"/>
  <c r="C224" i="11"/>
  <c r="K224" i="11" s="1" a="1"/>
  <c r="K224" i="11" s="1"/>
  <c r="C168" i="11"/>
  <c r="K168" i="11" s="1" a="1"/>
  <c r="K168" i="11" s="1"/>
  <c r="C110" i="11"/>
  <c r="K110" i="11" s="1" a="1"/>
  <c r="K110" i="11" s="1"/>
  <c r="C61" i="11"/>
  <c r="K61" i="11" s="1" a="1"/>
  <c r="K61" i="11" s="1"/>
  <c r="C902" i="11"/>
  <c r="K902" i="11" s="1" a="1"/>
  <c r="K902" i="11" s="1"/>
  <c r="C888" i="11"/>
  <c r="K888" i="11" s="1" a="1"/>
  <c r="K888" i="11" s="1"/>
  <c r="C720" i="11"/>
  <c r="K720" i="11" s="1" a="1"/>
  <c r="K720" i="11" s="1"/>
  <c r="C553" i="11"/>
  <c r="K553" i="11" s="1" a="1"/>
  <c r="K553" i="11" s="1"/>
  <c r="C481" i="11"/>
  <c r="K481" i="11" s="1" a="1"/>
  <c r="K481" i="11" s="1"/>
  <c r="C424" i="11"/>
  <c r="K424" i="11" s="1" a="1"/>
  <c r="K424" i="11" s="1"/>
  <c r="C366" i="11"/>
  <c r="K366" i="11" s="1" a="1"/>
  <c r="K366" i="11" s="1"/>
  <c r="C318" i="11"/>
  <c r="K318" i="11" s="1" a="1"/>
  <c r="K318" i="11" s="1"/>
  <c r="C255" i="11"/>
  <c r="K255" i="11" s="1" a="1"/>
  <c r="K255" i="11" s="1"/>
  <c r="C190" i="11"/>
  <c r="K190" i="11" s="1" a="1"/>
  <c r="K190" i="11" s="1"/>
  <c r="C129" i="11"/>
  <c r="K129" i="11" s="1" a="1"/>
  <c r="K129" i="11" s="1"/>
  <c r="C81" i="11"/>
  <c r="K81" i="11" s="1" a="1"/>
  <c r="K81" i="11" s="1"/>
  <c r="C13" i="11"/>
  <c r="K13" i="11" s="1" a="1"/>
  <c r="K13" i="11" s="1"/>
  <c r="C593" i="11"/>
  <c r="K593" i="11" s="1" a="1"/>
  <c r="K593" i="11" s="1"/>
  <c r="C540" i="11"/>
  <c r="K540" i="11" s="1" a="1"/>
  <c r="K540" i="11" s="1"/>
  <c r="C417" i="11"/>
  <c r="K417" i="11" s="1" a="1"/>
  <c r="K417" i="11" s="1"/>
  <c r="C352" i="11"/>
  <c r="K352" i="11" s="1" a="1"/>
  <c r="K352" i="11" s="1"/>
  <c r="C305" i="11"/>
  <c r="K305" i="11" s="1" a="1"/>
  <c r="K305" i="11" s="1"/>
  <c r="C253" i="11"/>
  <c r="K253" i="11" s="1" a="1"/>
  <c r="K253" i="11" s="1"/>
  <c r="C120" i="11"/>
  <c r="K120" i="11" s="1" a="1"/>
  <c r="K120" i="11" s="1"/>
  <c r="C66" i="11"/>
  <c r="K66" i="11" s="1" a="1"/>
  <c r="K66" i="11" s="1"/>
  <c r="C326" i="11"/>
  <c r="K326" i="11" s="1" a="1"/>
  <c r="K326" i="11" s="1"/>
  <c r="C880" i="11"/>
  <c r="K880" i="11" s="1" a="1"/>
  <c r="K880" i="11" s="1"/>
  <c r="C716" i="11"/>
  <c r="K716" i="11" s="1" a="1"/>
  <c r="K716" i="11" s="1"/>
  <c r="C589" i="11"/>
  <c r="K589" i="11" s="1" a="1"/>
  <c r="K589" i="11" s="1"/>
  <c r="C478" i="11"/>
  <c r="K478" i="11" s="1" a="1"/>
  <c r="K478" i="11" s="1"/>
  <c r="C351" i="11"/>
  <c r="K351" i="11" s="1" a="1"/>
  <c r="K351" i="11" s="1"/>
  <c r="C304" i="11"/>
  <c r="K304" i="11" s="1" a="1"/>
  <c r="K304" i="11" s="1"/>
  <c r="C250" i="11"/>
  <c r="K250" i="11" s="1" a="1"/>
  <c r="K250" i="11" s="1"/>
  <c r="C177" i="11"/>
  <c r="K177" i="11" s="1" a="1"/>
  <c r="K177" i="11" s="1"/>
  <c r="C64" i="11"/>
  <c r="K64" i="11" s="1" a="1"/>
  <c r="K64" i="11" s="1"/>
  <c r="C614" i="11"/>
  <c r="K614" i="11" s="1" a="1"/>
  <c r="K614" i="11" s="1"/>
  <c r="C719" i="11"/>
  <c r="K719" i="11" s="1" a="1"/>
  <c r="K719" i="11" s="1"/>
  <c r="C594" i="11"/>
  <c r="K594" i="11" s="1" a="1"/>
  <c r="K594" i="11" s="1"/>
  <c r="C552" i="11"/>
  <c r="K552" i="11" s="1" a="1"/>
  <c r="K552" i="11" s="1"/>
  <c r="C418" i="11"/>
  <c r="K418" i="11" s="1" a="1"/>
  <c r="K418" i="11" s="1"/>
  <c r="C365" i="11"/>
  <c r="K365" i="11" s="1" a="1"/>
  <c r="K365" i="11" s="1"/>
  <c r="C317" i="11"/>
  <c r="K317" i="11" s="1" a="1"/>
  <c r="K317" i="11" s="1"/>
  <c r="C128" i="11"/>
  <c r="K128" i="11" s="1" a="1"/>
  <c r="K128" i="11" s="1"/>
  <c r="C77" i="11"/>
  <c r="K77" i="11" s="1" a="1"/>
  <c r="K77" i="11" s="1"/>
  <c r="C254" i="11"/>
  <c r="K254" i="11" s="1" a="1"/>
  <c r="K254" i="11" s="1"/>
  <c r="C962" i="11"/>
  <c r="K962" i="11" s="1" a="1"/>
  <c r="K962" i="11" s="1"/>
  <c r="C914" i="11"/>
  <c r="K914" i="11" s="1" a="1"/>
  <c r="K914" i="11" s="1"/>
  <c r="C866" i="11"/>
  <c r="K866" i="11" s="1" a="1"/>
  <c r="K866" i="11" s="1"/>
  <c r="C786" i="11"/>
  <c r="K786" i="11" s="1" a="1"/>
  <c r="K786" i="11" s="1"/>
  <c r="C754" i="11"/>
  <c r="K754" i="11" s="1" a="1"/>
  <c r="K754" i="11" s="1"/>
  <c r="C610" i="11"/>
  <c r="K610" i="11" s="1" a="1"/>
  <c r="K610" i="11" s="1"/>
  <c r="C546" i="11"/>
  <c r="K546" i="11" s="1" a="1"/>
  <c r="K546" i="11" s="1"/>
  <c r="C498" i="11"/>
  <c r="K498" i="11" s="1" a="1"/>
  <c r="K498" i="11" s="1"/>
  <c r="C402" i="11"/>
  <c r="K402" i="11" s="1" a="1"/>
  <c r="K402" i="11" s="1"/>
  <c r="C354" i="11"/>
  <c r="K354" i="11" s="1" a="1"/>
  <c r="K354" i="11" s="1"/>
  <c r="C290" i="11"/>
  <c r="K290" i="11" s="1" a="1"/>
  <c r="K290" i="11" s="1"/>
  <c r="C226" i="11"/>
  <c r="K226" i="11" s="1" a="1"/>
  <c r="K226" i="11" s="1"/>
  <c r="C194" i="11"/>
  <c r="K194" i="11" s="1" a="1"/>
  <c r="K194" i="11" s="1"/>
  <c r="C98" i="11"/>
  <c r="K98" i="11" s="1" a="1"/>
  <c r="K98" i="11" s="1"/>
  <c r="C34" i="11"/>
  <c r="K34" i="11" s="1" a="1"/>
  <c r="K34" i="11" s="1"/>
  <c r="C1001" i="11"/>
  <c r="K1001" i="11" s="1" a="1"/>
  <c r="K1001" i="11" s="1"/>
  <c r="C584" i="11"/>
  <c r="K584" i="11" s="1" a="1"/>
  <c r="K584" i="11" s="1"/>
  <c r="C536" i="11"/>
  <c r="K536" i="11" s="1" a="1"/>
  <c r="K536" i="11" s="1"/>
  <c r="C466" i="11"/>
  <c r="K466" i="11" s="1" a="1"/>
  <c r="K466" i="11" s="1"/>
  <c r="C350" i="11"/>
  <c r="K350" i="11" s="1" a="1"/>
  <c r="K350" i="11" s="1"/>
  <c r="C237" i="11"/>
  <c r="K237" i="11" s="1" a="1"/>
  <c r="K237" i="11" s="1"/>
  <c r="C113" i="11"/>
  <c r="K113" i="11" s="1" a="1"/>
  <c r="K113" i="11" s="1"/>
  <c r="C63" i="11"/>
  <c r="K63" i="11" s="1" a="1"/>
  <c r="K63" i="11" s="1"/>
  <c r="C979" i="11"/>
  <c r="K979" i="11" s="1" a="1"/>
  <c r="K979" i="11" s="1"/>
  <c r="C176" i="11"/>
  <c r="K176" i="11" s="1" a="1"/>
  <c r="K176" i="11" s="1"/>
  <c r="C942" i="11"/>
  <c r="K942" i="11" s="1" a="1"/>
  <c r="K942" i="11" s="1"/>
  <c r="C894" i="11"/>
  <c r="K894" i="11" s="1" a="1"/>
  <c r="K894" i="11" s="1"/>
  <c r="C542" i="11"/>
  <c r="K542" i="11" s="1" a="1"/>
  <c r="K542" i="11" s="1"/>
  <c r="C462" i="11"/>
  <c r="K462" i="11" s="1" a="1"/>
  <c r="K462" i="11" s="1"/>
  <c r="C430" i="11"/>
  <c r="K430" i="11" s="1" a="1"/>
  <c r="K430" i="11" s="1"/>
  <c r="C382" i="11"/>
  <c r="K382" i="11" s="1" a="1"/>
  <c r="K382" i="11" s="1"/>
  <c r="C286" i="11"/>
  <c r="K286" i="11" s="1" a="1"/>
  <c r="K286" i="11" s="1"/>
  <c r="C206" i="11"/>
  <c r="K206" i="11" s="1" a="1"/>
  <c r="K206" i="11" s="1"/>
  <c r="C158" i="11"/>
  <c r="K158" i="11" s="1" a="1"/>
  <c r="K158" i="11" s="1"/>
  <c r="C78" i="11"/>
  <c r="K78" i="11" s="1" a="1"/>
  <c r="K78" i="11" s="1"/>
  <c r="C574" i="11"/>
  <c r="K574" i="11" s="1" a="1"/>
  <c r="K574" i="11" s="1"/>
  <c r="C284" i="11"/>
  <c r="K284" i="11" s="1" a="1"/>
  <c r="K284" i="11" s="1"/>
  <c r="C161" i="11"/>
  <c r="K161" i="11" s="1" a="1"/>
  <c r="K161" i="11" s="1"/>
  <c r="C989" i="11"/>
  <c r="K989" i="11" s="1" a="1"/>
  <c r="K989" i="11" s="1"/>
  <c r="C893" i="11"/>
  <c r="K893" i="11" s="1" a="1"/>
  <c r="K893" i="11" s="1"/>
  <c r="C637" i="11"/>
  <c r="K637" i="11" s="1" a="1"/>
  <c r="K637" i="11" s="1"/>
  <c r="C477" i="11"/>
  <c r="K477" i="11" s="1" a="1"/>
  <c r="K477" i="11" s="1"/>
  <c r="C381" i="11"/>
  <c r="K381" i="11" s="1" a="1"/>
  <c r="K381" i="11" s="1"/>
  <c r="C221" i="11"/>
  <c r="K221" i="11" s="1" a="1"/>
  <c r="K221" i="11" s="1"/>
  <c r="C125" i="11"/>
  <c r="K125" i="11" s="1" a="1"/>
  <c r="K125" i="11" s="1"/>
  <c r="C924" i="11"/>
  <c r="K924" i="11" s="1" a="1"/>
  <c r="K924" i="11" s="1"/>
  <c r="C813" i="11"/>
  <c r="K813" i="11" s="1" a="1"/>
  <c r="K813" i="11" s="1"/>
  <c r="C688" i="11"/>
  <c r="K688" i="11" s="1" a="1"/>
  <c r="K688" i="11" s="1"/>
  <c r="C625" i="11"/>
  <c r="K625" i="11" s="1" a="1"/>
  <c r="K625" i="11" s="1"/>
  <c r="C448" i="11"/>
  <c r="K448" i="11" s="1" a="1"/>
  <c r="K448" i="11" s="1"/>
  <c r="C385" i="11"/>
  <c r="K385" i="11" s="1" a="1"/>
  <c r="K385" i="11" s="1"/>
  <c r="C272" i="11"/>
  <c r="K272" i="11" s="1" a="1"/>
  <c r="K272" i="11" s="1"/>
  <c r="C216" i="11"/>
  <c r="K216" i="11" s="1" a="1"/>
  <c r="K216" i="11" s="1"/>
  <c r="C160" i="11"/>
  <c r="K160" i="11" s="1" a="1"/>
  <c r="K160" i="11" s="1"/>
  <c r="C95" i="11"/>
  <c r="K95" i="11" s="1" a="1"/>
  <c r="K95" i="11" s="1"/>
  <c r="C47" i="11"/>
  <c r="K47" i="11" s="1" a="1"/>
  <c r="K47" i="11" s="1"/>
  <c r="C685" i="11"/>
  <c r="K685" i="11" s="1" a="1"/>
  <c r="K685" i="11" s="1"/>
  <c r="C988" i="11"/>
  <c r="K988" i="11" s="1" a="1"/>
  <c r="K988" i="11" s="1"/>
  <c r="C956" i="11"/>
  <c r="K956" i="11" s="1" a="1"/>
  <c r="K956" i="11" s="1"/>
  <c r="C940" i="11"/>
  <c r="K940" i="11" s="1" a="1"/>
  <c r="K940" i="11" s="1"/>
  <c r="C908" i="11"/>
  <c r="K908" i="11" s="1" a="1"/>
  <c r="K908" i="11" s="1"/>
  <c r="C892" i="11"/>
  <c r="K892" i="11" s="1" a="1"/>
  <c r="K892" i="11" s="1"/>
  <c r="C860" i="11"/>
  <c r="K860" i="11" s="1" a="1"/>
  <c r="K860" i="11" s="1"/>
  <c r="C844" i="11"/>
  <c r="K844" i="11" s="1" a="1"/>
  <c r="K844" i="11" s="1"/>
  <c r="C828" i="11"/>
  <c r="K828" i="11" s="1" a="1"/>
  <c r="K828" i="11" s="1"/>
  <c r="C812" i="11"/>
  <c r="K812" i="11" s="1" a="1"/>
  <c r="K812" i="11" s="1"/>
  <c r="C780" i="11"/>
  <c r="K780" i="11" s="1" a="1"/>
  <c r="K780" i="11" s="1"/>
  <c r="C764" i="11"/>
  <c r="K764" i="11" s="1" a="1"/>
  <c r="K764" i="11" s="1"/>
  <c r="C748" i="11"/>
  <c r="K748" i="11" s="1" a="1"/>
  <c r="K748" i="11" s="1"/>
  <c r="C732" i="11"/>
  <c r="K732" i="11" s="1" a="1"/>
  <c r="K732" i="11" s="1"/>
  <c r="C700" i="11"/>
  <c r="K700" i="11" s="1" a="1"/>
  <c r="K700" i="11" s="1"/>
  <c r="C684" i="11"/>
  <c r="K684" i="11" s="1" a="1"/>
  <c r="K684" i="11" s="1"/>
  <c r="C668" i="11"/>
  <c r="K668" i="11" s="1" a="1"/>
  <c r="K668" i="11" s="1"/>
  <c r="C652" i="11"/>
  <c r="K652" i="11" s="1" a="1"/>
  <c r="K652" i="11" s="1"/>
  <c r="C636" i="11"/>
  <c r="K636" i="11" s="1" a="1"/>
  <c r="K636" i="11" s="1"/>
  <c r="C604" i="11"/>
  <c r="K604" i="11" s="1" a="1"/>
  <c r="K604" i="11" s="1"/>
  <c r="C588" i="11"/>
  <c r="K588" i="11" s="1" a="1"/>
  <c r="K588" i="11" s="1"/>
  <c r="C572" i="11"/>
  <c r="K572" i="11" s="1" a="1"/>
  <c r="K572" i="11" s="1"/>
  <c r="C556" i="11"/>
  <c r="K556" i="11" s="1" a="1"/>
  <c r="K556" i="11" s="1"/>
  <c r="C524" i="11"/>
  <c r="K524" i="11" s="1" a="1"/>
  <c r="K524" i="11" s="1"/>
  <c r="C508" i="11"/>
  <c r="K508" i="11" s="1" a="1"/>
  <c r="K508" i="11" s="1"/>
  <c r="C492" i="11"/>
  <c r="K492" i="11" s="1" a="1"/>
  <c r="K492" i="11" s="1"/>
  <c r="C476" i="11"/>
  <c r="K476" i="11" s="1" a="1"/>
  <c r="K476" i="11" s="1"/>
  <c r="C460" i="11"/>
  <c r="K460" i="11" s="1" a="1"/>
  <c r="K460" i="11" s="1"/>
  <c r="C444" i="11"/>
  <c r="K444" i="11" s="1" a="1"/>
  <c r="K444" i="11" s="1"/>
  <c r="C428" i="11"/>
  <c r="K428" i="11" s="1" a="1"/>
  <c r="K428" i="11" s="1"/>
  <c r="C412" i="11"/>
  <c r="K412" i="11" s="1" a="1"/>
  <c r="K412" i="11" s="1"/>
  <c r="C396" i="11"/>
  <c r="K396" i="11" s="1" a="1"/>
  <c r="K396" i="11" s="1"/>
  <c r="C380" i="11"/>
  <c r="K380" i="11" s="1" a="1"/>
  <c r="K380" i="11" s="1"/>
  <c r="C364" i="11"/>
  <c r="K364" i="11" s="1" a="1"/>
  <c r="K364" i="11" s="1"/>
  <c r="C348" i="11"/>
  <c r="K348" i="11" s="1" a="1"/>
  <c r="K348" i="11" s="1"/>
  <c r="C332" i="11"/>
  <c r="K332" i="11" s="1" a="1"/>
  <c r="K332" i="11" s="1"/>
  <c r="C316" i="11"/>
  <c r="K316" i="11" s="1" a="1"/>
  <c r="K316" i="11" s="1"/>
  <c r="C300" i="11"/>
  <c r="K300" i="11" s="1" a="1"/>
  <c r="K300" i="11" s="1"/>
  <c r="C268" i="11"/>
  <c r="K268" i="11" s="1" a="1"/>
  <c r="K268" i="11" s="1"/>
  <c r="C252" i="11"/>
  <c r="K252" i="11" s="1" a="1"/>
  <c r="K252" i="11" s="1"/>
  <c r="C236" i="11"/>
  <c r="K236" i="11" s="1" a="1"/>
  <c r="K236" i="11" s="1"/>
  <c r="C220" i="11"/>
  <c r="K220" i="11" s="1" a="1"/>
  <c r="K220" i="11" s="1"/>
  <c r="C204" i="11"/>
  <c r="K204" i="11" s="1" a="1"/>
  <c r="K204" i="11" s="1"/>
  <c r="C188" i="11"/>
  <c r="K188" i="11" s="1" a="1"/>
  <c r="K188" i="11" s="1"/>
  <c r="C172" i="11"/>
  <c r="K172" i="11" s="1" a="1"/>
  <c r="K172" i="11" s="1"/>
  <c r="C156" i="11"/>
  <c r="K156" i="11" s="1" a="1"/>
  <c r="K156" i="11" s="1"/>
  <c r="C140" i="11"/>
  <c r="K140" i="11" s="1" a="1"/>
  <c r="K140" i="11" s="1"/>
  <c r="C124" i="11"/>
  <c r="K124" i="11" s="1" a="1"/>
  <c r="K124" i="11" s="1"/>
  <c r="C108" i="11"/>
  <c r="K108" i="11" s="1" a="1"/>
  <c r="K108" i="11" s="1"/>
  <c r="C76" i="11"/>
  <c r="K76" i="11" s="1" a="1"/>
  <c r="K76" i="11" s="1"/>
  <c r="C60" i="11"/>
  <c r="K60" i="11" s="1" a="1"/>
  <c r="K60" i="11" s="1"/>
  <c r="C44" i="11"/>
  <c r="K44" i="11" s="1" a="1"/>
  <c r="K44" i="11" s="1"/>
  <c r="C28" i="11"/>
  <c r="K28" i="11" s="1" a="1"/>
  <c r="K28" i="11" s="1"/>
  <c r="C12" i="11"/>
  <c r="K12" i="11" s="1" a="1"/>
  <c r="K12" i="11" s="1"/>
  <c r="C977" i="11"/>
  <c r="K977" i="11" s="1" a="1"/>
  <c r="K977" i="11" s="1"/>
  <c r="C911" i="11"/>
  <c r="K911" i="11" s="1" a="1"/>
  <c r="K911" i="11" s="1"/>
  <c r="C861" i="11"/>
  <c r="K861" i="11" s="1" a="1"/>
  <c r="K861" i="11" s="1"/>
  <c r="C809" i="11"/>
  <c r="K809" i="11" s="1" a="1"/>
  <c r="K809" i="11" s="1"/>
  <c r="C737" i="11"/>
  <c r="K737" i="11" s="1" a="1"/>
  <c r="K737" i="11" s="1"/>
  <c r="C680" i="11"/>
  <c r="K680" i="11" s="1" a="1"/>
  <c r="K680" i="11" s="1"/>
  <c r="C624" i="11"/>
  <c r="K624" i="11" s="1" a="1"/>
  <c r="K624" i="11" s="1"/>
  <c r="C561" i="11"/>
  <c r="K561" i="11" s="1" a="1"/>
  <c r="K561" i="11" s="1"/>
  <c r="C513" i="11"/>
  <c r="K513" i="11" s="1" a="1"/>
  <c r="K513" i="11" s="1"/>
  <c r="C446" i="11"/>
  <c r="K446" i="11" s="1" a="1"/>
  <c r="K446" i="11" s="1"/>
  <c r="C384" i="11"/>
  <c r="K384" i="11" s="1" a="1"/>
  <c r="K384" i="11" s="1"/>
  <c r="C333" i="11"/>
  <c r="K333" i="11" s="1" a="1"/>
  <c r="K333" i="11" s="1"/>
  <c r="C271" i="11"/>
  <c r="K271" i="11" s="1" a="1"/>
  <c r="K271" i="11" s="1"/>
  <c r="C210" i="11"/>
  <c r="K210" i="11" s="1" a="1"/>
  <c r="K210" i="11" s="1"/>
  <c r="C157" i="11"/>
  <c r="K157" i="11" s="1" a="1"/>
  <c r="K157" i="11" s="1"/>
  <c r="C94" i="11"/>
  <c r="K94" i="11" s="1" a="1"/>
  <c r="K94" i="11" s="1"/>
  <c r="C46" i="11"/>
  <c r="K46" i="11" s="1" a="1"/>
  <c r="K46" i="11" s="1"/>
  <c r="C987" i="11"/>
  <c r="K987" i="11" s="1" a="1"/>
  <c r="K987" i="11" s="1"/>
  <c r="C971" i="11"/>
  <c r="K971" i="11" s="1" a="1"/>
  <c r="K971" i="11" s="1"/>
  <c r="C955" i="11"/>
  <c r="K955" i="11" s="1" a="1"/>
  <c r="K955" i="11" s="1"/>
  <c r="C939" i="11"/>
  <c r="K939" i="11" s="1" a="1"/>
  <c r="K939" i="11" s="1"/>
  <c r="C923" i="11"/>
  <c r="K923" i="11" s="1" a="1"/>
  <c r="K923" i="11" s="1"/>
  <c r="C891" i="11"/>
  <c r="K891" i="11" s="1" a="1"/>
  <c r="K891" i="11" s="1"/>
  <c r="C875" i="11"/>
  <c r="K875" i="11" s="1" a="1"/>
  <c r="K875" i="11" s="1"/>
  <c r="C843" i="11"/>
  <c r="K843" i="11" s="1" a="1"/>
  <c r="K843" i="11" s="1"/>
  <c r="C827" i="11"/>
  <c r="K827" i="11" s="1" a="1"/>
  <c r="K827" i="11" s="1"/>
  <c r="C795" i="11"/>
  <c r="K795" i="11" s="1" a="1"/>
  <c r="K795" i="11" s="1"/>
  <c r="C779" i="11"/>
  <c r="K779" i="11" s="1" a="1"/>
  <c r="K779" i="11" s="1"/>
  <c r="C763" i="11"/>
  <c r="K763" i="11" s="1" a="1"/>
  <c r="K763" i="11" s="1"/>
  <c r="C747" i="11"/>
  <c r="K747" i="11" s="1" a="1"/>
  <c r="K747" i="11" s="1"/>
  <c r="C731" i="11"/>
  <c r="K731" i="11" s="1" a="1"/>
  <c r="K731" i="11" s="1"/>
  <c r="C715" i="11"/>
  <c r="K715" i="11" s="1" a="1"/>
  <c r="K715" i="11" s="1"/>
  <c r="C699" i="11"/>
  <c r="K699" i="11" s="1" a="1"/>
  <c r="K699" i="11" s="1"/>
  <c r="C667" i="11"/>
  <c r="K667" i="11" s="1" a="1"/>
  <c r="K667" i="11" s="1"/>
  <c r="C651" i="11"/>
  <c r="K651" i="11" s="1" a="1"/>
  <c r="K651" i="11" s="1"/>
  <c r="C635" i="11"/>
  <c r="K635" i="11" s="1" a="1"/>
  <c r="K635" i="11" s="1"/>
  <c r="C619" i="11"/>
  <c r="K619" i="11" s="1" a="1"/>
  <c r="K619" i="11" s="1"/>
  <c r="C603" i="11"/>
  <c r="K603" i="11" s="1" a="1"/>
  <c r="K603" i="11" s="1"/>
  <c r="C587" i="11"/>
  <c r="K587" i="11" s="1" a="1"/>
  <c r="K587" i="11" s="1"/>
  <c r="C571" i="11"/>
  <c r="K571" i="11" s="1" a="1"/>
  <c r="K571" i="11" s="1"/>
  <c r="C555" i="11"/>
  <c r="K555" i="11" s="1" a="1"/>
  <c r="K555" i="11" s="1"/>
  <c r="C539" i="11"/>
  <c r="K539" i="11" s="1" a="1"/>
  <c r="K539" i="11" s="1"/>
  <c r="C523" i="11"/>
  <c r="K523" i="11" s="1" a="1"/>
  <c r="K523" i="11" s="1"/>
  <c r="C507" i="11"/>
  <c r="K507" i="11" s="1" a="1"/>
  <c r="K507" i="11" s="1"/>
  <c r="C491" i="11"/>
  <c r="K491" i="11" s="1" a="1"/>
  <c r="K491" i="11" s="1"/>
  <c r="C475" i="11"/>
  <c r="K475" i="11" s="1" a="1"/>
  <c r="K475" i="11" s="1"/>
  <c r="C459" i="11"/>
  <c r="K459" i="11" s="1" a="1"/>
  <c r="K459" i="11" s="1"/>
  <c r="C427" i="11"/>
  <c r="K427" i="11" s="1" a="1"/>
  <c r="K427" i="11" s="1"/>
  <c r="C411" i="11"/>
  <c r="K411" i="11" s="1" a="1"/>
  <c r="K411" i="11" s="1"/>
  <c r="C395" i="11"/>
  <c r="K395" i="11" s="1" a="1"/>
  <c r="K395" i="11" s="1"/>
  <c r="C379" i="11"/>
  <c r="K379" i="11" s="1" a="1"/>
  <c r="K379" i="11" s="1"/>
  <c r="C363" i="11"/>
  <c r="K363" i="11" s="1" a="1"/>
  <c r="K363" i="11" s="1"/>
  <c r="C347" i="11"/>
  <c r="K347" i="11" s="1" a="1"/>
  <c r="K347" i="11" s="1"/>
  <c r="C331" i="11"/>
  <c r="K331" i="11" s="1" a="1"/>
  <c r="K331" i="11" s="1"/>
  <c r="C315" i="11"/>
  <c r="K315" i="11" s="1" a="1"/>
  <c r="K315" i="11" s="1"/>
  <c r="C299" i="11"/>
  <c r="K299" i="11" s="1" a="1"/>
  <c r="K299" i="11" s="1"/>
  <c r="C283" i="11"/>
  <c r="K283" i="11" s="1" a="1"/>
  <c r="K283" i="11" s="1"/>
  <c r="C267" i="11"/>
  <c r="K267" i="11" s="1" a="1"/>
  <c r="K267" i="11" s="1"/>
  <c r="C251" i="11"/>
  <c r="K251" i="11" s="1" a="1"/>
  <c r="K251" i="11" s="1"/>
  <c r="C235" i="11"/>
  <c r="K235" i="11" s="1" a="1"/>
  <c r="K235" i="11" s="1"/>
  <c r="C219" i="11"/>
  <c r="K219" i="11" s="1" a="1"/>
  <c r="K219" i="11" s="1"/>
  <c r="C203" i="11"/>
  <c r="K203" i="11" s="1" a="1"/>
  <c r="K203" i="11" s="1"/>
  <c r="C187" i="11"/>
  <c r="K187" i="11" s="1" a="1"/>
  <c r="K187" i="11" s="1"/>
  <c r="C171" i="11"/>
  <c r="K171" i="11" s="1" a="1"/>
  <c r="K171" i="11" s="1"/>
  <c r="C155" i="11"/>
  <c r="K155" i="11" s="1" a="1"/>
  <c r="K155" i="11" s="1"/>
  <c r="C123" i="11"/>
  <c r="K123" i="11" s="1" a="1"/>
  <c r="K123" i="11" s="1"/>
  <c r="C107" i="11"/>
  <c r="K107" i="11" s="1" a="1"/>
  <c r="K107" i="11" s="1"/>
  <c r="C91" i="11"/>
  <c r="K91" i="11" s="1" a="1"/>
  <c r="K91" i="11" s="1"/>
  <c r="C75" i="11"/>
  <c r="K75" i="11" s="1" a="1"/>
  <c r="K75" i="11" s="1"/>
  <c r="C59" i="11"/>
  <c r="K59" i="11" s="1" a="1"/>
  <c r="K59" i="11" s="1"/>
  <c r="C43" i="11"/>
  <c r="K43" i="11" s="1" a="1"/>
  <c r="K43" i="11" s="1"/>
  <c r="C27" i="11"/>
  <c r="K27" i="11" s="1" a="1"/>
  <c r="K27" i="11" s="1"/>
  <c r="C11" i="11"/>
  <c r="K11" i="11" s="1" a="1"/>
  <c r="K11" i="11" s="1"/>
  <c r="C910" i="11"/>
  <c r="K910" i="11" s="1" a="1"/>
  <c r="K910" i="11" s="1"/>
  <c r="C808" i="11"/>
  <c r="K808" i="11" s="1" a="1"/>
  <c r="K808" i="11" s="1"/>
  <c r="C736" i="11"/>
  <c r="K736" i="11" s="1" a="1"/>
  <c r="K736" i="11" s="1"/>
  <c r="C622" i="11"/>
  <c r="K622" i="11" s="1" a="1"/>
  <c r="K622" i="11" s="1"/>
  <c r="C560" i="11"/>
  <c r="K560" i="11" s="1" a="1"/>
  <c r="K560" i="11" s="1"/>
  <c r="C445" i="11"/>
  <c r="K445" i="11" s="1" a="1"/>
  <c r="K445" i="11" s="1"/>
  <c r="C377" i="11"/>
  <c r="K377" i="11" s="1" a="1"/>
  <c r="K377" i="11" s="1"/>
  <c r="C330" i="11"/>
  <c r="K330" i="11" s="1" a="1"/>
  <c r="K330" i="11" s="1"/>
  <c r="C270" i="11"/>
  <c r="K270" i="11" s="1" a="1"/>
  <c r="K270" i="11" s="1"/>
  <c r="C209" i="11"/>
  <c r="K209" i="11" s="1" a="1"/>
  <c r="K209" i="11" s="1"/>
  <c r="C143" i="11"/>
  <c r="K143" i="11" s="1" a="1"/>
  <c r="K143" i="11" s="1"/>
  <c r="C93" i="11"/>
  <c r="K93" i="11" s="1" a="1"/>
  <c r="K93" i="11" s="1"/>
  <c r="C45" i="11"/>
  <c r="K45" i="11" s="1" a="1"/>
  <c r="K45" i="11" s="1"/>
  <c r="C811" i="11"/>
  <c r="K811" i="11" s="1" a="1"/>
  <c r="K811" i="11" s="1"/>
  <c r="C846" i="11"/>
  <c r="K846" i="11" s="1" a="1"/>
  <c r="K846" i="11" s="1"/>
  <c r="C590" i="11"/>
  <c r="K590" i="11" s="1" a="1"/>
  <c r="K590" i="11" s="1"/>
  <c r="C414" i="11"/>
  <c r="K414" i="11" s="1" a="1"/>
  <c r="K414" i="11" s="1"/>
  <c r="C334" i="11"/>
  <c r="K334" i="11" s="1" a="1"/>
  <c r="K334" i="11" s="1"/>
  <c r="C238" i="11"/>
  <c r="K238" i="11" s="1" a="1"/>
  <c r="K238" i="11" s="1"/>
  <c r="C174" i="11"/>
  <c r="K174" i="11" s="1" a="1"/>
  <c r="K174" i="11" s="1"/>
  <c r="C126" i="11"/>
  <c r="K126" i="11" s="1" a="1"/>
  <c r="K126" i="11" s="1"/>
  <c r="C30" i="11"/>
  <c r="K30" i="11" s="1" a="1"/>
  <c r="K30" i="11" s="1"/>
  <c r="C761" i="11"/>
  <c r="K761" i="11" s="1" a="1"/>
  <c r="K761" i="11" s="1"/>
  <c r="C626" i="11"/>
  <c r="K626" i="11" s="1" a="1"/>
  <c r="K626" i="11" s="1"/>
  <c r="C525" i="11"/>
  <c r="K525" i="11" s="1" a="1"/>
  <c r="K525" i="11" s="1"/>
  <c r="C461" i="11"/>
  <c r="K461" i="11" s="1" a="1"/>
  <c r="K461" i="11" s="1"/>
  <c r="C96" i="11"/>
  <c r="K96" i="11" s="1" a="1"/>
  <c r="K96" i="11" s="1"/>
  <c r="C222" i="11"/>
  <c r="K222" i="11" s="1" a="1"/>
  <c r="K222" i="11" s="1"/>
  <c r="C941" i="11"/>
  <c r="K941" i="11" s="1" a="1"/>
  <c r="K941" i="11" s="1"/>
  <c r="C797" i="11"/>
  <c r="K797" i="11" s="1" a="1"/>
  <c r="K797" i="11" s="1"/>
  <c r="C733" i="11"/>
  <c r="K733" i="11" s="1" a="1"/>
  <c r="K733" i="11" s="1"/>
  <c r="C541" i="11"/>
  <c r="K541" i="11" s="1" a="1"/>
  <c r="K541" i="11" s="1"/>
  <c r="C429" i="11"/>
  <c r="K429" i="11" s="1" a="1"/>
  <c r="K429" i="11" s="1"/>
  <c r="C285" i="11"/>
  <c r="K285" i="11" s="1" a="1"/>
  <c r="K285" i="11" s="1"/>
  <c r="C173" i="11"/>
  <c r="K173" i="11" s="1" a="1"/>
  <c r="K173" i="11" s="1"/>
  <c r="C29" i="11"/>
  <c r="K29" i="11" s="1" a="1"/>
  <c r="K29" i="11" s="1"/>
  <c r="C978" i="11"/>
  <c r="K978" i="11" s="1" a="1"/>
  <c r="K978" i="11" s="1"/>
  <c r="C862" i="11"/>
  <c r="K862" i="11" s="1" a="1"/>
  <c r="K862" i="11" s="1"/>
  <c r="C749" i="11"/>
  <c r="K749" i="11" s="1" a="1"/>
  <c r="K749" i="11" s="1"/>
  <c r="C573" i="11"/>
  <c r="K573" i="11" s="1" a="1"/>
  <c r="K573" i="11" s="1"/>
  <c r="C337" i="11"/>
  <c r="K337" i="11" s="1" a="1"/>
  <c r="K337" i="11" s="1"/>
  <c r="C986" i="11"/>
  <c r="K986" i="11" s="1" a="1"/>
  <c r="K986" i="11" s="1"/>
  <c r="C970" i="11"/>
  <c r="K970" i="11" s="1" a="1"/>
  <c r="K970" i="11" s="1"/>
  <c r="C938" i="11"/>
  <c r="K938" i="11" s="1" a="1"/>
  <c r="K938" i="11" s="1"/>
  <c r="C922" i="11"/>
  <c r="K922" i="11" s="1" a="1"/>
  <c r="K922" i="11" s="1"/>
  <c r="C890" i="11"/>
  <c r="K890" i="11" s="1" a="1"/>
  <c r="K890" i="11" s="1"/>
  <c r="C874" i="11"/>
  <c r="K874" i="11" s="1" a="1"/>
  <c r="K874" i="11" s="1"/>
  <c r="C842" i="11"/>
  <c r="K842" i="11" s="1" a="1"/>
  <c r="K842" i="11" s="1"/>
  <c r="C826" i="11"/>
  <c r="K826" i="11" s="1" a="1"/>
  <c r="K826" i="11" s="1"/>
  <c r="C810" i="11"/>
  <c r="K810" i="11" s="1" a="1"/>
  <c r="K810" i="11" s="1"/>
  <c r="C794" i="11"/>
  <c r="K794" i="11" s="1" a="1"/>
  <c r="K794" i="11" s="1"/>
  <c r="C762" i="11"/>
  <c r="K762" i="11" s="1" a="1"/>
  <c r="K762" i="11" s="1"/>
  <c r="C746" i="11"/>
  <c r="K746" i="11" s="1" a="1"/>
  <c r="K746" i="11" s="1"/>
  <c r="C730" i="11"/>
  <c r="K730" i="11" s="1" a="1"/>
  <c r="K730" i="11" s="1"/>
  <c r="C714" i="11"/>
  <c r="K714" i="11" s="1" a="1"/>
  <c r="K714" i="11" s="1"/>
  <c r="C1002" i="11"/>
  <c r="K1002" i="11" s="1" a="1"/>
  <c r="K1002" i="11" s="1"/>
  <c r="C778" i="11"/>
  <c r="K778" i="11" s="1" a="1"/>
  <c r="K778" i="11" s="1"/>
  <c r="C683" i="11"/>
  <c r="K683" i="11" s="1" a="1"/>
  <c r="K683" i="11" s="1"/>
  <c r="C620" i="11"/>
  <c r="K620" i="11" s="1" a="1"/>
  <c r="K620" i="11" s="1"/>
  <c r="C48" i="11"/>
  <c r="K48" i="11" s="1" a="1"/>
  <c r="K48" i="11" s="1"/>
  <c r="C969" i="11"/>
  <c r="K969" i="11" s="1" a="1"/>
  <c r="K969" i="11" s="1"/>
  <c r="C937" i="11"/>
  <c r="K937" i="11" s="1" a="1"/>
  <c r="K937" i="11" s="1"/>
  <c r="C873" i="11"/>
  <c r="K873" i="11" s="1" a="1"/>
  <c r="K873" i="11" s="1"/>
  <c r="C793" i="11"/>
  <c r="K793" i="11" s="1" a="1"/>
  <c r="K793" i="11" s="1"/>
  <c r="C745" i="11"/>
  <c r="K745" i="11" s="1" a="1"/>
  <c r="K745" i="11" s="1"/>
  <c r="C713" i="11"/>
  <c r="K713" i="11" s="1" a="1"/>
  <c r="K713" i="11" s="1"/>
  <c r="C681" i="11"/>
  <c r="K681" i="11" s="1" a="1"/>
  <c r="K681" i="11" s="1"/>
  <c r="C649" i="11"/>
  <c r="K649" i="11" s="1" a="1"/>
  <c r="K649" i="11" s="1"/>
  <c r="C601" i="11"/>
  <c r="K601" i="11" s="1" a="1"/>
  <c r="K601" i="11" s="1"/>
  <c r="C569" i="11"/>
  <c r="K569" i="11" s="1" a="1"/>
  <c r="K569" i="11" s="1"/>
  <c r="C537" i="11"/>
  <c r="K537" i="11" s="1" a="1"/>
  <c r="K537" i="11" s="1"/>
  <c r="C505" i="11"/>
  <c r="K505" i="11" s="1" a="1"/>
  <c r="K505" i="11" s="1"/>
  <c r="C473" i="11"/>
  <c r="K473" i="11" s="1" a="1"/>
  <c r="K473" i="11" s="1"/>
  <c r="C393" i="11"/>
  <c r="K393" i="11" s="1" a="1"/>
  <c r="K393" i="11" s="1"/>
  <c r="C329" i="11"/>
  <c r="K329" i="11" s="1" a="1"/>
  <c r="K329" i="11" s="1"/>
  <c r="C281" i="11"/>
  <c r="K281" i="11" s="1" a="1"/>
  <c r="K281" i="11" s="1"/>
  <c r="C233" i="11"/>
  <c r="K233" i="11" s="1" a="1"/>
  <c r="K233" i="11" s="1"/>
  <c r="C217" i="11"/>
  <c r="K217" i="11" s="1" a="1"/>
  <c r="K217" i="11" s="1"/>
  <c r="C137" i="11"/>
  <c r="K137" i="11" s="1" a="1"/>
  <c r="K137" i="11" s="1"/>
  <c r="C105" i="11"/>
  <c r="K105" i="11" s="1" a="1"/>
  <c r="K105" i="11" s="1"/>
  <c r="C185" i="11"/>
  <c r="K185" i="11" s="1" a="1"/>
  <c r="K185" i="11" s="1"/>
  <c r="C1000" i="11"/>
  <c r="K1000" i="11" s="1" a="1"/>
  <c r="K1000" i="11" s="1"/>
  <c r="C984" i="11"/>
  <c r="K984" i="11" s="1" a="1"/>
  <c r="K984" i="11" s="1"/>
  <c r="C968" i="11"/>
  <c r="K968" i="11" s="1" a="1"/>
  <c r="K968" i="11" s="1"/>
  <c r="C936" i="11"/>
  <c r="K936" i="11" s="1" a="1"/>
  <c r="K936" i="11" s="1"/>
  <c r="C920" i="11"/>
  <c r="K920" i="11" s="1" a="1"/>
  <c r="K920" i="11" s="1"/>
  <c r="C904" i="11"/>
  <c r="K904" i="11" s="1" a="1"/>
  <c r="K904" i="11" s="1"/>
  <c r="C872" i="11"/>
  <c r="K872" i="11" s="1" a="1"/>
  <c r="K872" i="11" s="1"/>
  <c r="C856" i="11"/>
  <c r="K856" i="11" s="1" a="1"/>
  <c r="K856" i="11" s="1"/>
  <c r="C824" i="11"/>
  <c r="K824" i="11" s="1" a="1"/>
  <c r="K824" i="11" s="1"/>
  <c r="C776" i="11"/>
  <c r="K776" i="11" s="1" a="1"/>
  <c r="K776" i="11" s="1"/>
  <c r="C760" i="11"/>
  <c r="K760" i="11" s="1" a="1"/>
  <c r="K760" i="11" s="1"/>
  <c r="C744" i="11"/>
  <c r="K744" i="11" s="1" a="1"/>
  <c r="K744" i="11" s="1"/>
  <c r="C728" i="11"/>
  <c r="K728" i="11" s="1" a="1"/>
  <c r="K728" i="11" s="1"/>
  <c r="C712" i="11"/>
  <c r="K712" i="11" s="1" a="1"/>
  <c r="K712" i="11" s="1"/>
  <c r="C696" i="11"/>
  <c r="K696" i="11" s="1" a="1"/>
  <c r="K696" i="11" s="1"/>
  <c r="C664" i="11"/>
  <c r="K664" i="11" s="1" a="1"/>
  <c r="K664" i="11" s="1"/>
  <c r="C648" i="11"/>
  <c r="K648" i="11" s="1" a="1"/>
  <c r="K648" i="11" s="1"/>
  <c r="C616" i="11"/>
  <c r="K616" i="11" s="1" a="1"/>
  <c r="K616" i="11" s="1"/>
  <c r="C600" i="11"/>
  <c r="K600" i="11" s="1" a="1"/>
  <c r="K600" i="11" s="1"/>
  <c r="C568" i="11"/>
  <c r="K568" i="11" s="1" a="1"/>
  <c r="K568" i="11" s="1"/>
  <c r="C520" i="11"/>
  <c r="K520" i="11" s="1" a="1"/>
  <c r="K520" i="11" s="1"/>
  <c r="C504" i="11"/>
  <c r="K504" i="11" s="1" a="1"/>
  <c r="K504" i="11" s="1"/>
  <c r="C488" i="11"/>
  <c r="K488" i="11" s="1" a="1"/>
  <c r="K488" i="11" s="1"/>
  <c r="C472" i="11"/>
  <c r="K472" i="11" s="1" a="1"/>
  <c r="K472" i="11" s="1"/>
  <c r="C456" i="11"/>
  <c r="K456" i="11" s="1" a="1"/>
  <c r="K456" i="11" s="1"/>
  <c r="C440" i="11"/>
  <c r="K440" i="11" s="1" a="1"/>
  <c r="K440" i="11" s="1"/>
  <c r="C392" i="11"/>
  <c r="K392" i="11" s="1" a="1"/>
  <c r="K392" i="11" s="1"/>
  <c r="C360" i="11"/>
  <c r="K360" i="11" s="1" a="1"/>
  <c r="K360" i="11" s="1"/>
  <c r="C312" i="11"/>
  <c r="K312" i="11" s="1" a="1"/>
  <c r="K312" i="11" s="1"/>
  <c r="C296" i="11"/>
  <c r="K296" i="11" s="1" a="1"/>
  <c r="K296" i="11" s="1"/>
  <c r="C280" i="11"/>
  <c r="K280" i="11" s="1" a="1"/>
  <c r="K280" i="11" s="1"/>
  <c r="C248" i="11"/>
  <c r="K248" i="11" s="1" a="1"/>
  <c r="K248" i="11" s="1"/>
  <c r="C232" i="11"/>
  <c r="K232" i="11" s="1" a="1"/>
  <c r="K232" i="11" s="1"/>
  <c r="C184" i="11"/>
  <c r="K184" i="11" s="1" a="1"/>
  <c r="K184" i="11" s="1"/>
  <c r="C152" i="11"/>
  <c r="K152" i="11" s="1" a="1"/>
  <c r="K152" i="11" s="1"/>
  <c r="C104" i="11"/>
  <c r="K104" i="11" s="1" a="1"/>
  <c r="K104" i="11" s="1"/>
  <c r="C72" i="11"/>
  <c r="K72" i="11" s="1" a="1"/>
  <c r="K72" i="11" s="1"/>
  <c r="C56" i="11"/>
  <c r="K56" i="11" s="1" a="1"/>
  <c r="K56" i="11" s="1"/>
  <c r="C40" i="11"/>
  <c r="K40" i="11" s="1" a="1"/>
  <c r="K40" i="11" s="1"/>
  <c r="C24" i="11"/>
  <c r="K24" i="11" s="1" a="1"/>
  <c r="K24" i="11" s="1"/>
  <c r="C8" i="11"/>
  <c r="K8" i="11" s="1" a="1"/>
  <c r="K8" i="11" s="1"/>
  <c r="C972" i="11"/>
  <c r="K972" i="11" s="1" a="1"/>
  <c r="K972" i="11" s="1"/>
  <c r="C841" i="11"/>
  <c r="K841" i="11" s="1" a="1"/>
  <c r="K841" i="11" s="1"/>
  <c r="C784" i="11"/>
  <c r="K784" i="11" s="1" a="1"/>
  <c r="K784" i="11" s="1"/>
  <c r="C722" i="11"/>
  <c r="K722" i="11" s="1" a="1"/>
  <c r="K722" i="11" s="1"/>
  <c r="C669" i="11"/>
  <c r="K669" i="11" s="1" a="1"/>
  <c r="K669" i="11" s="1"/>
  <c r="C557" i="11"/>
  <c r="K557" i="11" s="1" a="1"/>
  <c r="K557" i="11" s="1"/>
  <c r="C509" i="11"/>
  <c r="K509" i="11" s="1" a="1"/>
  <c r="K509" i="11" s="1"/>
  <c r="C432" i="11"/>
  <c r="K432" i="11" s="1" a="1"/>
  <c r="K432" i="11" s="1"/>
  <c r="C369" i="11"/>
  <c r="K369" i="11" s="1" a="1"/>
  <c r="K369" i="11" s="1"/>
  <c r="C320" i="11"/>
  <c r="K320" i="11" s="1" a="1"/>
  <c r="K320" i="11" s="1"/>
  <c r="C257" i="11"/>
  <c r="K257" i="11" s="1" a="1"/>
  <c r="K257" i="11" s="1"/>
  <c r="C136" i="11"/>
  <c r="K136" i="11" s="1" a="1"/>
  <c r="K136" i="11" s="1"/>
  <c r="C88" i="11"/>
  <c r="K88" i="11" s="1" a="1"/>
  <c r="K88" i="11" s="1"/>
  <c r="C905" i="11"/>
  <c r="K905" i="11" s="1" a="1"/>
  <c r="K905" i="11" s="1"/>
  <c r="C408" i="11"/>
  <c r="K408" i="11" s="1" a="1"/>
  <c r="K408" i="11" s="1"/>
  <c r="C985" i="11"/>
  <c r="K985" i="11" s="1" a="1"/>
  <c r="K985" i="11" s="1"/>
  <c r="C921" i="11"/>
  <c r="K921" i="11" s="1" a="1"/>
  <c r="K921" i="11" s="1"/>
  <c r="C889" i="11"/>
  <c r="K889" i="11" s="1" a="1"/>
  <c r="K889" i="11" s="1"/>
  <c r="C857" i="11"/>
  <c r="K857" i="11" s="1" a="1"/>
  <c r="K857" i="11" s="1"/>
  <c r="C825" i="11"/>
  <c r="K825" i="11" s="1" a="1"/>
  <c r="K825" i="11" s="1"/>
  <c r="C777" i="11"/>
  <c r="K777" i="11" s="1" a="1"/>
  <c r="K777" i="11" s="1"/>
  <c r="C729" i="11"/>
  <c r="K729" i="11" s="1" a="1"/>
  <c r="K729" i="11" s="1"/>
  <c r="C697" i="11"/>
  <c r="K697" i="11" s="1" a="1"/>
  <c r="K697" i="11" s="1"/>
  <c r="C665" i="11"/>
  <c r="K665" i="11" s="1" a="1"/>
  <c r="K665" i="11" s="1"/>
  <c r="C617" i="11"/>
  <c r="K617" i="11" s="1" a="1"/>
  <c r="K617" i="11" s="1"/>
  <c r="C585" i="11"/>
  <c r="K585" i="11" s="1" a="1"/>
  <c r="K585" i="11" s="1"/>
  <c r="C521" i="11"/>
  <c r="K521" i="11" s="1" a="1"/>
  <c r="K521" i="11" s="1"/>
  <c r="C489" i="11"/>
  <c r="K489" i="11" s="1" a="1"/>
  <c r="K489" i="11" s="1"/>
  <c r="C457" i="11"/>
  <c r="K457" i="11" s="1" a="1"/>
  <c r="K457" i="11" s="1"/>
  <c r="C409" i="11"/>
  <c r="K409" i="11" s="1" a="1"/>
  <c r="K409" i="11" s="1"/>
  <c r="C361" i="11"/>
  <c r="K361" i="11" s="1" a="1"/>
  <c r="K361" i="11" s="1"/>
  <c r="C313" i="11"/>
  <c r="K313" i="11" s="1" a="1"/>
  <c r="K313" i="11" s="1"/>
  <c r="C249" i="11"/>
  <c r="K249" i="11" s="1" a="1"/>
  <c r="K249" i="11" s="1"/>
  <c r="C201" i="11"/>
  <c r="K201" i="11" s="1" a="1"/>
  <c r="K201" i="11" s="1"/>
  <c r="C153" i="11"/>
  <c r="K153" i="11" s="1" a="1"/>
  <c r="K153" i="11" s="1"/>
  <c r="C121" i="11"/>
  <c r="K121" i="11" s="1" a="1"/>
  <c r="K121" i="11" s="1"/>
  <c r="C960" i="11"/>
  <c r="K960" i="11" s="1" a="1"/>
  <c r="K960" i="11" s="1"/>
  <c r="C896" i="11"/>
  <c r="K896" i="11" s="1" a="1"/>
  <c r="K896" i="11" s="1"/>
  <c r="C840" i="11"/>
  <c r="K840" i="11" s="1" a="1"/>
  <c r="K840" i="11" s="1"/>
  <c r="C783" i="11"/>
  <c r="K783" i="11" s="1" a="1"/>
  <c r="K783" i="11" s="1"/>
  <c r="C721" i="11"/>
  <c r="K721" i="11" s="1" a="1"/>
  <c r="K721" i="11" s="1"/>
  <c r="C554" i="11"/>
  <c r="K554" i="11" s="1" a="1"/>
  <c r="K554" i="11" s="1"/>
  <c r="C493" i="11"/>
  <c r="K493" i="11" s="1" a="1"/>
  <c r="K493" i="11" s="1"/>
  <c r="C425" i="11"/>
  <c r="K425" i="11" s="1" a="1"/>
  <c r="K425" i="11" s="1"/>
  <c r="C319" i="11"/>
  <c r="K319" i="11" s="1" a="1"/>
  <c r="K319" i="11" s="1"/>
  <c r="C256" i="11"/>
  <c r="K256" i="11" s="1" a="1"/>
  <c r="K256" i="11" s="1"/>
  <c r="C192" i="11"/>
  <c r="K192" i="11" s="1" a="1"/>
  <c r="K192" i="11" s="1"/>
  <c r="C130" i="11"/>
  <c r="K130" i="11" s="1" a="1"/>
  <c r="K130" i="11" s="1"/>
  <c r="C14" i="11"/>
  <c r="K14" i="11" s="1" a="1"/>
  <c r="K14" i="11" s="1"/>
  <c r="C698" i="11"/>
  <c r="K698" i="11" s="1" a="1"/>
  <c r="K698" i="11" s="1"/>
  <c r="C666" i="11"/>
  <c r="K666" i="11" s="1" a="1"/>
  <c r="K666" i="11" s="1"/>
  <c r="C650" i="11"/>
  <c r="K650" i="11" s="1" a="1"/>
  <c r="K650" i="11" s="1"/>
  <c r="C618" i="11"/>
  <c r="K618" i="11" s="1" a="1"/>
  <c r="K618" i="11" s="1"/>
  <c r="C602" i="11"/>
  <c r="K602" i="11" s="1" a="1"/>
  <c r="K602" i="11" s="1"/>
  <c r="C570" i="11"/>
  <c r="K570" i="11" s="1" a="1"/>
  <c r="K570" i="11" s="1"/>
  <c r="C522" i="11"/>
  <c r="K522" i="11" s="1" a="1"/>
  <c r="K522" i="11" s="1"/>
  <c r="C506" i="11"/>
  <c r="K506" i="11" s="1" a="1"/>
  <c r="K506" i="11" s="1"/>
  <c r="C490" i="11"/>
  <c r="K490" i="11" s="1" a="1"/>
  <c r="K490" i="11" s="1"/>
  <c r="C474" i="11"/>
  <c r="K474" i="11" s="1" a="1"/>
  <c r="K474" i="11" s="1"/>
  <c r="C458" i="11"/>
  <c r="K458" i="11" s="1" a="1"/>
  <c r="K458" i="11" s="1"/>
  <c r="C442" i="11"/>
  <c r="K442" i="11" s="1" a="1"/>
  <c r="K442" i="11" s="1"/>
  <c r="C410" i="11"/>
  <c r="K410" i="11" s="1" a="1"/>
  <c r="K410" i="11" s="1"/>
  <c r="C378" i="11"/>
  <c r="K378" i="11" s="1" a="1"/>
  <c r="K378" i="11" s="1"/>
  <c r="C362" i="11"/>
  <c r="K362" i="11" s="1" a="1"/>
  <c r="K362" i="11" s="1"/>
  <c r="C314" i="11"/>
  <c r="K314" i="11" s="1" a="1"/>
  <c r="K314" i="11" s="1"/>
  <c r="C282" i="11"/>
  <c r="K282" i="11" s="1" a="1"/>
  <c r="K282" i="11" s="1"/>
  <c r="C266" i="11"/>
  <c r="K266" i="11" s="1" a="1"/>
  <c r="K266" i="11" s="1"/>
  <c r="C234" i="11"/>
  <c r="K234" i="11" s="1" a="1"/>
  <c r="K234" i="11" s="1"/>
  <c r="C218" i="11"/>
  <c r="K218" i="11" s="1" a="1"/>
  <c r="K218" i="11" s="1"/>
  <c r="C202" i="11"/>
  <c r="K202" i="11" s="1" a="1"/>
  <c r="K202" i="11" s="1"/>
  <c r="C186" i="11"/>
  <c r="K186" i="11" s="1" a="1"/>
  <c r="K186" i="11" s="1"/>
  <c r="C170" i="11"/>
  <c r="K170" i="11" s="1" a="1"/>
  <c r="K170" i="11" s="1"/>
  <c r="C154" i="11"/>
  <c r="K154" i="11" s="1" a="1"/>
  <c r="K154" i="11" s="1"/>
  <c r="C138" i="11"/>
  <c r="K138" i="11" s="1" a="1"/>
  <c r="K138" i="11" s="1"/>
  <c r="C106" i="11"/>
  <c r="K106" i="11" s="1" a="1"/>
  <c r="K106" i="11" s="1"/>
  <c r="C90" i="11"/>
  <c r="K90" i="11" s="1" a="1"/>
  <c r="K90" i="11" s="1"/>
  <c r="C74" i="11"/>
  <c r="K74" i="11" s="1" a="1"/>
  <c r="K74" i="11" s="1"/>
  <c r="C58" i="11"/>
  <c r="K58" i="11" s="1" a="1"/>
  <c r="K58" i="11" s="1"/>
  <c r="C42" i="11"/>
  <c r="K42" i="11" s="1" a="1"/>
  <c r="K42" i="11" s="1"/>
  <c r="C26" i="11"/>
  <c r="K26" i="11" s="1" a="1"/>
  <c r="K26" i="11" s="1"/>
  <c r="C10" i="11"/>
  <c r="K10" i="11" s="1" a="1"/>
  <c r="K10" i="11" s="1"/>
  <c r="C975" i="11"/>
  <c r="K975" i="11" s="1" a="1"/>
  <c r="K975" i="11" s="1"/>
  <c r="C909" i="11"/>
  <c r="K909" i="11" s="1" a="1"/>
  <c r="K909" i="11" s="1"/>
  <c r="C796" i="11"/>
  <c r="K796" i="11" s="1" a="1"/>
  <c r="K796" i="11" s="1"/>
  <c r="C735" i="11"/>
  <c r="K735" i="11" s="1" a="1"/>
  <c r="K735" i="11" s="1"/>
  <c r="C621" i="11"/>
  <c r="K621" i="11" s="1" a="1"/>
  <c r="K621" i="11" s="1"/>
  <c r="C559" i="11"/>
  <c r="K559" i="11" s="1" a="1"/>
  <c r="K559" i="11" s="1"/>
  <c r="C511" i="11"/>
  <c r="K511" i="11" s="1" a="1"/>
  <c r="K511" i="11" s="1"/>
  <c r="C328" i="11"/>
  <c r="K328" i="11" s="1" a="1"/>
  <c r="K328" i="11" s="1"/>
  <c r="C208" i="11"/>
  <c r="K208" i="11" s="1" a="1"/>
  <c r="K208" i="11" s="1"/>
  <c r="C142" i="11"/>
  <c r="K142" i="11" s="1" a="1"/>
  <c r="K142" i="11" s="1"/>
  <c r="C92" i="11"/>
  <c r="K92" i="11" s="1" a="1"/>
  <c r="K92" i="11" s="1"/>
  <c r="C41" i="11"/>
  <c r="K41" i="11" s="1" a="1"/>
  <c r="K41" i="11" s="1"/>
  <c r="C682" i="11"/>
  <c r="K682" i="11" s="1" a="1"/>
  <c r="K682" i="11" s="1"/>
  <c r="C434" i="11"/>
  <c r="K434" i="11" s="1" a="1"/>
  <c r="K434" i="11" s="1"/>
  <c r="C376" i="11"/>
  <c r="K376" i="11" s="1" a="1"/>
  <c r="K376" i="11" s="1"/>
  <c r="C298" i="11"/>
  <c r="K298" i="11" s="1" a="1"/>
  <c r="K298" i="11" s="1"/>
  <c r="C269" i="11"/>
  <c r="K269" i="11" s="1" a="1"/>
  <c r="K269" i="11" s="1"/>
  <c r="C122" i="11"/>
  <c r="K122" i="11" s="1" a="1"/>
  <c r="K122" i="11" s="1"/>
  <c r="C57" i="11"/>
  <c r="K57" i="11" s="1" a="1"/>
  <c r="K57" i="11" s="1"/>
  <c r="C25" i="11"/>
  <c r="K25" i="11" s="1" a="1"/>
  <c r="K25" i="11" s="1"/>
  <c r="C9" i="11"/>
  <c r="K9" i="11" s="1" a="1"/>
  <c r="K9" i="11" s="1"/>
  <c r="C973" i="11"/>
  <c r="K973" i="11" s="1" a="1"/>
  <c r="K973" i="11" s="1"/>
  <c r="C845" i="11"/>
  <c r="K845" i="11" s="1" a="1"/>
  <c r="K845" i="11" s="1"/>
  <c r="C792" i="11"/>
  <c r="K792" i="11" s="1" a="1"/>
  <c r="K792" i="11" s="1"/>
  <c r="C734" i="11"/>
  <c r="K734" i="11" s="1" a="1"/>
  <c r="K734" i="11" s="1"/>
  <c r="C672" i="11"/>
  <c r="K672" i="11" s="1" a="1"/>
  <c r="K672" i="11" s="1"/>
  <c r="C558" i="11"/>
  <c r="K558" i="11" s="1" a="1"/>
  <c r="K558" i="11" s="1"/>
  <c r="C510" i="11"/>
  <c r="K510" i="11" s="1" a="1"/>
  <c r="K510" i="11" s="1"/>
  <c r="C433" i="11"/>
  <c r="K433" i="11" s="1" a="1"/>
  <c r="K433" i="11" s="1"/>
  <c r="C370" i="11"/>
  <c r="K370" i="11" s="1" a="1"/>
  <c r="K370" i="11" s="1"/>
  <c r="C322" i="11"/>
  <c r="K322" i="11" s="1" a="1"/>
  <c r="K322" i="11" s="1"/>
  <c r="C207" i="11"/>
  <c r="K207" i="11" s="1" a="1"/>
  <c r="K207" i="11" s="1"/>
  <c r="C141" i="11"/>
  <c r="K141" i="11" s="1" a="1"/>
  <c r="K141" i="11" s="1"/>
  <c r="C89" i="11"/>
  <c r="K89" i="11" s="1" a="1"/>
  <c r="K89" i="11" s="1"/>
  <c r="C16" i="11"/>
  <c r="K16" i="11" s="1" a="1"/>
  <c r="K16" i="11" s="1"/>
  <c r="C346" i="11"/>
  <c r="K346" i="11" s="1" a="1"/>
  <c r="K346" i="11" s="1"/>
  <c r="C258" i="11"/>
  <c r="K258" i="11" s="1" a="1"/>
  <c r="K258" i="11" s="1"/>
  <c r="C73" i="11"/>
  <c r="K73" i="11" s="1" a="1"/>
  <c r="K73" i="11" s="1"/>
  <c r="G999" i="11"/>
  <c r="D999" i="11" s="1" a="1"/>
  <c r="D999" i="11" s="1"/>
  <c r="G983" i="11"/>
  <c r="D983" i="11" s="1" a="1"/>
  <c r="D983" i="11" s="1"/>
  <c r="G967" i="11"/>
  <c r="D967" i="11" s="1" a="1"/>
  <c r="D967" i="11" s="1"/>
  <c r="G951" i="11"/>
  <c r="D951" i="11" s="1" a="1"/>
  <c r="D951" i="11" s="1"/>
  <c r="G935" i="11"/>
  <c r="D935" i="11" s="1" a="1"/>
  <c r="D935" i="11" s="1"/>
  <c r="G919" i="11"/>
  <c r="D919" i="11" s="1" a="1"/>
  <c r="D919" i="11" s="1"/>
  <c r="G903" i="11"/>
  <c r="D903" i="11" s="1" a="1"/>
  <c r="D903" i="11" s="1"/>
  <c r="G887" i="11"/>
  <c r="D887" i="11" s="1" a="1"/>
  <c r="D887" i="11" s="1"/>
  <c r="G871" i="11"/>
  <c r="D871" i="11" s="1" a="1"/>
  <c r="D871" i="11" s="1"/>
  <c r="G855" i="11"/>
  <c r="D855" i="11" s="1" a="1"/>
  <c r="D855" i="11" s="1"/>
  <c r="G839" i="11"/>
  <c r="D839" i="11" s="1" a="1"/>
  <c r="D839" i="11" s="1"/>
  <c r="G823" i="11"/>
  <c r="D823" i="11" s="1" a="1"/>
  <c r="D823" i="11" s="1"/>
  <c r="G807" i="11"/>
  <c r="D807" i="11" s="1" a="1"/>
  <c r="D807" i="11" s="1"/>
  <c r="G791" i="11"/>
  <c r="D791" i="11" s="1" a="1"/>
  <c r="D791" i="11" s="1"/>
  <c r="G775" i="11"/>
  <c r="D775" i="11" s="1" a="1"/>
  <c r="D775" i="11" s="1"/>
  <c r="G759" i="11"/>
  <c r="D759" i="11" s="1" a="1"/>
  <c r="D759" i="11" s="1"/>
  <c r="G743" i="11"/>
  <c r="D743" i="11" s="1" a="1"/>
  <c r="D743" i="11" s="1"/>
  <c r="G727" i="11"/>
  <c r="D727" i="11" s="1" a="1"/>
  <c r="D727" i="11" s="1"/>
  <c r="G711" i="11"/>
  <c r="D711" i="11" s="1" a="1"/>
  <c r="D711" i="11" s="1"/>
  <c r="G695" i="11"/>
  <c r="D695" i="11" s="1" a="1"/>
  <c r="D695" i="11" s="1"/>
  <c r="G679" i="11"/>
  <c r="D679" i="11" s="1" a="1"/>
  <c r="D679" i="11" s="1"/>
  <c r="G663" i="11"/>
  <c r="D663" i="11" s="1" a="1"/>
  <c r="D663" i="11" s="1"/>
  <c r="G647" i="11"/>
  <c r="D647" i="11" s="1" a="1"/>
  <c r="D647" i="11" s="1"/>
  <c r="G631" i="11"/>
  <c r="D631" i="11" s="1" a="1"/>
  <c r="D631" i="11" s="1"/>
  <c r="G615" i="11"/>
  <c r="D615" i="11" s="1" a="1"/>
  <c r="D615" i="11" s="1"/>
  <c r="G599" i="11"/>
  <c r="D599" i="11" s="1" a="1"/>
  <c r="D599" i="11" s="1"/>
  <c r="G583" i="11"/>
  <c r="D583" i="11" s="1" a="1"/>
  <c r="D583" i="11" s="1"/>
  <c r="G567" i="11"/>
  <c r="D567" i="11" s="1" a="1"/>
  <c r="D567" i="11" s="1"/>
  <c r="G551" i="11"/>
  <c r="D551" i="11" s="1" a="1"/>
  <c r="D551" i="11" s="1"/>
  <c r="G535" i="11"/>
  <c r="D535" i="11" s="1" a="1"/>
  <c r="D535" i="11" s="1"/>
  <c r="G519" i="11"/>
  <c r="D519" i="11" s="1" a="1"/>
  <c r="D519" i="11" s="1"/>
  <c r="G503" i="11"/>
  <c r="D503" i="11" s="1" a="1"/>
  <c r="D503" i="11" s="1"/>
  <c r="G487" i="11"/>
  <c r="D487" i="11" s="1" a="1"/>
  <c r="D487" i="11" s="1"/>
  <c r="G471" i="11"/>
  <c r="D471" i="11" s="1" a="1"/>
  <c r="D471" i="11" s="1"/>
  <c r="G455" i="11"/>
  <c r="D455" i="11" s="1" a="1"/>
  <c r="D455" i="11" s="1"/>
  <c r="G439" i="11"/>
  <c r="D439" i="11" s="1" a="1"/>
  <c r="D439" i="11" s="1"/>
  <c r="G423" i="11"/>
  <c r="D423" i="11" s="1" a="1"/>
  <c r="D423" i="11" s="1"/>
  <c r="G407" i="11"/>
  <c r="D407" i="11" s="1" a="1"/>
  <c r="D407" i="11" s="1"/>
  <c r="G391" i="11"/>
  <c r="D391" i="11" s="1" a="1"/>
  <c r="D391" i="11" s="1"/>
  <c r="G375" i="11"/>
  <c r="D375" i="11" s="1" a="1"/>
  <c r="D375" i="11" s="1"/>
  <c r="G359" i="11"/>
  <c r="D359" i="11" s="1" a="1"/>
  <c r="D359" i="11" s="1"/>
  <c r="G343" i="11"/>
  <c r="D343" i="11" s="1" a="1"/>
  <c r="D343" i="11" s="1"/>
  <c r="G327" i="11"/>
  <c r="D327" i="11" s="1" a="1"/>
  <c r="D327" i="11" s="1"/>
  <c r="G311" i="11"/>
  <c r="D311" i="11" s="1" a="1"/>
  <c r="D311" i="11" s="1"/>
  <c r="G295" i="11"/>
  <c r="D295" i="11" s="1" a="1"/>
  <c r="D295" i="11" s="1"/>
  <c r="G279" i="11"/>
  <c r="D279" i="11" s="1" a="1"/>
  <c r="D279" i="11" s="1"/>
  <c r="G263" i="11"/>
  <c r="D263" i="11" s="1" a="1"/>
  <c r="D263" i="11" s="1"/>
  <c r="G247" i="11"/>
  <c r="D247" i="11" s="1" a="1"/>
  <c r="D247" i="11" s="1"/>
  <c r="G231" i="11"/>
  <c r="D231" i="11" s="1" a="1"/>
  <c r="D231" i="11" s="1"/>
  <c r="G215" i="11"/>
  <c r="D215" i="11" s="1" a="1"/>
  <c r="D215" i="11" s="1"/>
  <c r="G199" i="11"/>
  <c r="D199" i="11" s="1" a="1"/>
  <c r="D199" i="11" s="1"/>
  <c r="G183" i="11"/>
  <c r="D183" i="11" s="1" a="1"/>
  <c r="D183" i="11" s="1"/>
  <c r="G167" i="11"/>
  <c r="D167" i="11" s="1" a="1"/>
  <c r="D167" i="11" s="1"/>
  <c r="G151" i="11"/>
  <c r="D151" i="11" s="1" a="1"/>
  <c r="D151" i="11" s="1"/>
  <c r="G135" i="11"/>
  <c r="D135" i="11" s="1" a="1"/>
  <c r="D135" i="11" s="1"/>
  <c r="G119" i="11"/>
  <c r="D119" i="11" s="1" a="1"/>
  <c r="D119" i="11" s="1"/>
  <c r="G103" i="11"/>
  <c r="D103" i="11" s="1" a="1"/>
  <c r="D103" i="11" s="1"/>
  <c r="G87" i="11"/>
  <c r="D87" i="11" s="1" a="1"/>
  <c r="D87" i="11" s="1"/>
  <c r="G71" i="11"/>
  <c r="D71" i="11" s="1" a="1"/>
  <c r="D71" i="11" s="1"/>
  <c r="G55" i="11"/>
  <c r="D55" i="11" s="1" a="1"/>
  <c r="D55" i="11" s="1"/>
  <c r="G39" i="11"/>
  <c r="D39" i="11" s="1" a="1"/>
  <c r="D39" i="11" s="1"/>
  <c r="G23" i="11"/>
  <c r="D23" i="11" s="1" a="1"/>
  <c r="D23" i="11" s="1"/>
  <c r="G7" i="11"/>
  <c r="D7" i="11" s="1" a="1"/>
  <c r="D7" i="11" s="1"/>
  <c r="G998" i="11"/>
  <c r="D998" i="11" s="1" a="1"/>
  <c r="D998" i="11" s="1"/>
  <c r="G982" i="11"/>
  <c r="D982" i="11" s="1" a="1"/>
  <c r="D982" i="11" s="1"/>
  <c r="G966" i="11"/>
  <c r="D966" i="11" s="1" a="1"/>
  <c r="D966" i="11" s="1"/>
  <c r="G950" i="11"/>
  <c r="D950" i="11" s="1" a="1"/>
  <c r="D950" i="11" s="1"/>
  <c r="G934" i="11"/>
  <c r="D934" i="11" s="1" a="1"/>
  <c r="D934" i="11" s="1"/>
  <c r="G918" i="11"/>
  <c r="D918" i="11" s="1" a="1"/>
  <c r="D918" i="11" s="1"/>
  <c r="G886" i="11"/>
  <c r="D886" i="11" s="1" a="1"/>
  <c r="D886" i="11" s="1"/>
  <c r="G870" i="11"/>
  <c r="D870" i="11" s="1" a="1"/>
  <c r="D870" i="11" s="1"/>
  <c r="G854" i="11"/>
  <c r="D854" i="11" s="1" a="1"/>
  <c r="D854" i="11" s="1"/>
  <c r="G838" i="11"/>
  <c r="D838" i="11" s="1" a="1"/>
  <c r="D838" i="11" s="1"/>
  <c r="G822" i="11"/>
  <c r="D822" i="11" s="1" a="1"/>
  <c r="D822" i="11" s="1"/>
  <c r="G806" i="11"/>
  <c r="D806" i="11" s="1" a="1"/>
  <c r="D806" i="11" s="1"/>
  <c r="G790" i="11"/>
  <c r="D790" i="11" s="1" a="1"/>
  <c r="D790" i="11" s="1"/>
  <c r="G774" i="11"/>
  <c r="D774" i="11" s="1" a="1"/>
  <c r="D774" i="11" s="1"/>
  <c r="G758" i="11"/>
  <c r="D758" i="11" s="1" a="1"/>
  <c r="D758" i="11" s="1"/>
  <c r="G742" i="11"/>
  <c r="D742" i="11" s="1" a="1"/>
  <c r="D742" i="11" s="1"/>
  <c r="G726" i="11"/>
  <c r="D726" i="11" s="1" a="1"/>
  <c r="D726" i="11" s="1"/>
  <c r="G710" i="11"/>
  <c r="D710" i="11" s="1" a="1"/>
  <c r="D710" i="11" s="1"/>
  <c r="G694" i="11"/>
  <c r="D694" i="11" s="1" a="1"/>
  <c r="D694" i="11" s="1"/>
  <c r="G678" i="11"/>
  <c r="D678" i="11" s="1" a="1"/>
  <c r="D678" i="11" s="1"/>
  <c r="G662" i="11"/>
  <c r="D662" i="11" s="1" a="1"/>
  <c r="D662" i="11" s="1"/>
  <c r="G646" i="11"/>
  <c r="D646" i="11" s="1" a="1"/>
  <c r="D646" i="11" s="1"/>
  <c r="G630" i="11"/>
  <c r="D630" i="11" s="1" a="1"/>
  <c r="D630" i="11" s="1"/>
  <c r="G598" i="11"/>
  <c r="D598" i="11" s="1" a="1"/>
  <c r="D598" i="11" s="1"/>
  <c r="G582" i="11"/>
  <c r="D582" i="11" s="1" a="1"/>
  <c r="D582" i="11" s="1"/>
  <c r="G566" i="11"/>
  <c r="D566" i="11" s="1" a="1"/>
  <c r="D566" i="11" s="1"/>
  <c r="G550" i="11"/>
  <c r="D550" i="11" s="1" a="1"/>
  <c r="D550" i="11" s="1"/>
  <c r="G534" i="11"/>
  <c r="D534" i="11" s="1" a="1"/>
  <c r="D534" i="11" s="1"/>
  <c r="G518" i="11"/>
  <c r="D518" i="11" s="1" a="1"/>
  <c r="D518" i="11" s="1"/>
  <c r="G502" i="11"/>
  <c r="D502" i="11" s="1" a="1"/>
  <c r="D502" i="11" s="1"/>
  <c r="G486" i="11"/>
  <c r="D486" i="11" s="1" a="1"/>
  <c r="D486" i="11" s="1"/>
  <c r="G470" i="11"/>
  <c r="D470" i="11" s="1" a="1"/>
  <c r="D470" i="11" s="1"/>
  <c r="G454" i="11"/>
  <c r="D454" i="11" s="1" a="1"/>
  <c r="D454" i="11" s="1"/>
  <c r="G438" i="11"/>
  <c r="D438" i="11" s="1" a="1"/>
  <c r="D438" i="11" s="1"/>
  <c r="G422" i="11"/>
  <c r="D422" i="11" s="1" a="1"/>
  <c r="D422" i="11" s="1"/>
  <c r="G406" i="11"/>
  <c r="D406" i="11" s="1" a="1"/>
  <c r="D406" i="11" s="1"/>
  <c r="G390" i="11"/>
  <c r="D390" i="11" s="1" a="1"/>
  <c r="D390" i="11" s="1"/>
  <c r="G374" i="11"/>
  <c r="D374" i="11" s="1" a="1"/>
  <c r="D374" i="11" s="1"/>
  <c r="G358" i="11"/>
  <c r="D358" i="11" s="1" a="1"/>
  <c r="D358" i="11" s="1"/>
  <c r="G342" i="11"/>
  <c r="D342" i="11" s="1" a="1"/>
  <c r="D342" i="11" s="1"/>
  <c r="G310" i="11"/>
  <c r="D310" i="11" s="1" a="1"/>
  <c r="D310" i="11" s="1"/>
  <c r="G294" i="11"/>
  <c r="D294" i="11" s="1" a="1"/>
  <c r="D294" i="11" s="1"/>
  <c r="G278" i="11"/>
  <c r="D278" i="11" s="1" a="1"/>
  <c r="D278" i="11" s="1"/>
  <c r="G262" i="11"/>
  <c r="D262" i="11" s="1" a="1"/>
  <c r="D262" i="11" s="1"/>
  <c r="G246" i="11"/>
  <c r="D246" i="11" s="1" a="1"/>
  <c r="D246" i="11" s="1"/>
  <c r="G230" i="11"/>
  <c r="D230" i="11" s="1" a="1"/>
  <c r="D230" i="11" s="1"/>
  <c r="G214" i="11"/>
  <c r="D214" i="11" s="1" a="1"/>
  <c r="D214" i="11" s="1"/>
  <c r="G198" i="11"/>
  <c r="D198" i="11" s="1" a="1"/>
  <c r="D198" i="11" s="1"/>
  <c r="G182" i="11"/>
  <c r="D182" i="11" s="1" a="1"/>
  <c r="D182" i="11" s="1"/>
  <c r="G166" i="11"/>
  <c r="D166" i="11" s="1" a="1"/>
  <c r="D166" i="11" s="1"/>
  <c r="G150" i="11"/>
  <c r="D150" i="11" s="1" a="1"/>
  <c r="D150" i="11" s="1"/>
  <c r="G134" i="11"/>
  <c r="D134" i="11" s="1" a="1"/>
  <c r="D134" i="11" s="1"/>
  <c r="G118" i="11"/>
  <c r="D118" i="11" s="1" a="1"/>
  <c r="D118" i="11" s="1"/>
  <c r="G102" i="11"/>
  <c r="D102" i="11" s="1" a="1"/>
  <c r="D102" i="11" s="1"/>
  <c r="G86" i="11"/>
  <c r="D86" i="11" s="1" a="1"/>
  <c r="D86" i="11" s="1"/>
  <c r="G70" i="11"/>
  <c r="D70" i="11" s="1" a="1"/>
  <c r="D70" i="11" s="1"/>
  <c r="G54" i="11"/>
  <c r="D54" i="11" s="1" a="1"/>
  <c r="D54" i="11" s="1"/>
  <c r="G38" i="11"/>
  <c r="D38" i="11" s="1" a="1"/>
  <c r="D38" i="11" s="1"/>
  <c r="G22" i="11"/>
  <c r="D22" i="11" s="1" a="1"/>
  <c r="D22" i="11" s="1"/>
  <c r="G6" i="11"/>
  <c r="D6" i="11" s="1" a="1"/>
  <c r="D6" i="11" s="1"/>
  <c r="G997" i="11"/>
  <c r="D997" i="11" s="1" a="1"/>
  <c r="D997" i="11" s="1"/>
  <c r="G981" i="11"/>
  <c r="D981" i="11" s="1" a="1"/>
  <c r="D981" i="11" s="1"/>
  <c r="G965" i="11"/>
  <c r="D965" i="11" s="1" a="1"/>
  <c r="D965" i="11" s="1"/>
  <c r="G949" i="11"/>
  <c r="D949" i="11" s="1" a="1"/>
  <c r="D949" i="11" s="1"/>
  <c r="G933" i="11"/>
  <c r="D933" i="11" s="1" a="1"/>
  <c r="D933" i="11" s="1"/>
  <c r="G917" i="11"/>
  <c r="D917" i="11" s="1" a="1"/>
  <c r="D917" i="11" s="1"/>
  <c r="G901" i="11"/>
  <c r="D901" i="11" s="1" a="1"/>
  <c r="D901" i="11" s="1"/>
  <c r="G885" i="11"/>
  <c r="D885" i="11" s="1" a="1"/>
  <c r="D885" i="11" s="1"/>
  <c r="G869" i="11"/>
  <c r="D869" i="11" s="1" a="1"/>
  <c r="D869" i="11" s="1"/>
  <c r="G853" i="11"/>
  <c r="D853" i="11" s="1" a="1"/>
  <c r="D853" i="11" s="1"/>
  <c r="G837" i="11"/>
  <c r="D837" i="11" s="1" a="1"/>
  <c r="D837" i="11" s="1"/>
  <c r="G821" i="11"/>
  <c r="D821" i="11" s="1" a="1"/>
  <c r="D821" i="11" s="1"/>
  <c r="G805" i="11"/>
  <c r="D805" i="11" s="1" a="1"/>
  <c r="D805" i="11" s="1"/>
  <c r="G789" i="11"/>
  <c r="D789" i="11" s="1" a="1"/>
  <c r="D789" i="11" s="1"/>
  <c r="G773" i="11"/>
  <c r="D773" i="11" s="1" a="1"/>
  <c r="D773" i="11" s="1"/>
  <c r="G757" i="11"/>
  <c r="D757" i="11" s="1" a="1"/>
  <c r="D757" i="11" s="1"/>
  <c r="G741" i="11"/>
  <c r="D741" i="11" s="1" a="1"/>
  <c r="D741" i="11" s="1"/>
  <c r="G725" i="11"/>
  <c r="D725" i="11" s="1" a="1"/>
  <c r="D725" i="11" s="1"/>
  <c r="G709" i="11"/>
  <c r="D709" i="11" s="1" a="1"/>
  <c r="D709" i="11" s="1"/>
  <c r="G693" i="11"/>
  <c r="D693" i="11" s="1" a="1"/>
  <c r="D693" i="11" s="1"/>
  <c r="G677" i="11"/>
  <c r="D677" i="11" s="1" a="1"/>
  <c r="D677" i="11" s="1"/>
  <c r="G661" i="11"/>
  <c r="D661" i="11" s="1" a="1"/>
  <c r="D661" i="11" s="1"/>
  <c r="G645" i="11"/>
  <c r="D645" i="11" s="1" a="1"/>
  <c r="D645" i="11" s="1"/>
  <c r="G629" i="11"/>
  <c r="D629" i="11" s="1" a="1"/>
  <c r="D629" i="11" s="1"/>
  <c r="G613" i="11"/>
  <c r="D613" i="11" s="1" a="1"/>
  <c r="D613" i="11" s="1"/>
  <c r="G597" i="11"/>
  <c r="D597" i="11" s="1" a="1"/>
  <c r="D597" i="11" s="1"/>
  <c r="G581" i="11"/>
  <c r="D581" i="11" s="1" a="1"/>
  <c r="D581" i="11" s="1"/>
  <c r="G565" i="11"/>
  <c r="D565" i="11" s="1" a="1"/>
  <c r="D565" i="11" s="1"/>
  <c r="G549" i="11"/>
  <c r="D549" i="11" s="1" a="1"/>
  <c r="D549" i="11" s="1"/>
  <c r="G533" i="11"/>
  <c r="D533" i="11" s="1" a="1"/>
  <c r="D533" i="11" s="1"/>
  <c r="G517" i="11"/>
  <c r="D517" i="11" s="1" a="1"/>
  <c r="D517" i="11" s="1"/>
  <c r="G501" i="11"/>
  <c r="D501" i="11" s="1" a="1"/>
  <c r="D501" i="11" s="1"/>
  <c r="G485" i="11"/>
  <c r="D485" i="11" s="1" a="1"/>
  <c r="D485" i="11" s="1"/>
  <c r="G469" i="11"/>
  <c r="D469" i="11" s="1" a="1"/>
  <c r="D469" i="11" s="1"/>
  <c r="G453" i="11"/>
  <c r="D453" i="11" s="1" a="1"/>
  <c r="D453" i="11" s="1"/>
  <c r="G437" i="11"/>
  <c r="D437" i="11" s="1" a="1"/>
  <c r="D437" i="11" s="1"/>
  <c r="G421" i="11"/>
  <c r="D421" i="11" s="1" a="1"/>
  <c r="D421" i="11" s="1"/>
  <c r="G405" i="11"/>
  <c r="D405" i="11" s="1" a="1"/>
  <c r="D405" i="11" s="1"/>
  <c r="G389" i="11"/>
  <c r="D389" i="11" s="1" a="1"/>
  <c r="D389" i="11" s="1"/>
  <c r="G373" i="11"/>
  <c r="D373" i="11" s="1" a="1"/>
  <c r="D373" i="11" s="1"/>
  <c r="G357" i="11"/>
  <c r="D357" i="11" s="1" a="1"/>
  <c r="D357" i="11" s="1"/>
  <c r="G341" i="11"/>
  <c r="D341" i="11" s="1" a="1"/>
  <c r="D341" i="11" s="1"/>
  <c r="G325" i="11"/>
  <c r="D325" i="11" s="1" a="1"/>
  <c r="D325" i="11" s="1"/>
  <c r="G309" i="11"/>
  <c r="D309" i="11" s="1" a="1"/>
  <c r="D309" i="11" s="1"/>
  <c r="G293" i="11"/>
  <c r="D293" i="11" s="1" a="1"/>
  <c r="D293" i="11" s="1"/>
  <c r="G277" i="11"/>
  <c r="D277" i="11" s="1" a="1"/>
  <c r="D277" i="11" s="1"/>
  <c r="G261" i="11"/>
  <c r="D261" i="11" s="1" a="1"/>
  <c r="D261" i="11" s="1"/>
  <c r="G245" i="11"/>
  <c r="D245" i="11" s="1" a="1"/>
  <c r="D245" i="11" s="1"/>
  <c r="G229" i="11"/>
  <c r="D229" i="11" s="1" a="1"/>
  <c r="D229" i="11" s="1"/>
  <c r="G213" i="11"/>
  <c r="D213" i="11" s="1" a="1"/>
  <c r="D213" i="11" s="1"/>
  <c r="G197" i="11"/>
  <c r="D197" i="11" s="1" a="1"/>
  <c r="D197" i="11" s="1"/>
  <c r="G181" i="11"/>
  <c r="D181" i="11" s="1" a="1"/>
  <c r="D181" i="11" s="1"/>
  <c r="G165" i="11"/>
  <c r="D165" i="11" s="1" a="1"/>
  <c r="D165" i="11" s="1"/>
  <c r="G149" i="11"/>
  <c r="D149" i="11" s="1" a="1"/>
  <c r="D149" i="11" s="1"/>
  <c r="G133" i="11"/>
  <c r="D133" i="11" s="1" a="1"/>
  <c r="D133" i="11" s="1"/>
  <c r="G117" i="11"/>
  <c r="D117" i="11" s="1" a="1"/>
  <c r="D117" i="11" s="1"/>
  <c r="G101" i="11"/>
  <c r="D101" i="11" s="1" a="1"/>
  <c r="D101" i="11" s="1"/>
  <c r="G85" i="11"/>
  <c r="D85" i="11" s="1" a="1"/>
  <c r="D85" i="11" s="1"/>
  <c r="G69" i="11"/>
  <c r="D69" i="11" s="1" a="1"/>
  <c r="D69" i="11" s="1"/>
  <c r="G53" i="11"/>
  <c r="D53" i="11" s="1" a="1"/>
  <c r="D53" i="11" s="1"/>
  <c r="G37" i="11"/>
  <c r="D37" i="11" s="1" a="1"/>
  <c r="D37" i="11" s="1"/>
  <c r="G21" i="11"/>
  <c r="D21" i="11" s="1" a="1"/>
  <c r="D21" i="11" s="1"/>
  <c r="G5" i="11"/>
  <c r="D5" i="11" s="1" a="1"/>
  <c r="D5" i="11" s="1"/>
  <c r="G996" i="11"/>
  <c r="D996" i="11" s="1" a="1"/>
  <c r="D996" i="11" s="1"/>
  <c r="G980" i="11"/>
  <c r="D980" i="11" s="1" a="1"/>
  <c r="D980" i="11" s="1"/>
  <c r="G964" i="11"/>
  <c r="D964" i="11" s="1" a="1"/>
  <c r="D964" i="11" s="1"/>
  <c r="G948" i="11"/>
  <c r="D948" i="11" s="1" a="1"/>
  <c r="D948" i="11" s="1"/>
  <c r="G932" i="11"/>
  <c r="D932" i="11" s="1" a="1"/>
  <c r="D932" i="11" s="1"/>
  <c r="G916" i="11"/>
  <c r="D916" i="11" s="1" a="1"/>
  <c r="D916" i="11" s="1"/>
  <c r="G900" i="11"/>
  <c r="D900" i="11" s="1" a="1"/>
  <c r="D900" i="11" s="1"/>
  <c r="G884" i="11"/>
  <c r="D884" i="11" s="1" a="1"/>
  <c r="D884" i="11" s="1"/>
  <c r="G868" i="11"/>
  <c r="D868" i="11" s="1" a="1"/>
  <c r="D868" i="11" s="1"/>
  <c r="G852" i="11"/>
  <c r="D852" i="11" s="1" a="1"/>
  <c r="D852" i="11" s="1"/>
  <c r="G836" i="11"/>
  <c r="D836" i="11" s="1" a="1"/>
  <c r="D836" i="11" s="1"/>
  <c r="G820" i="11"/>
  <c r="D820" i="11" s="1" a="1"/>
  <c r="D820" i="11" s="1"/>
  <c r="G804" i="11"/>
  <c r="D804" i="11" s="1" a="1"/>
  <c r="D804" i="11" s="1"/>
  <c r="G788" i="11"/>
  <c r="D788" i="11" s="1" a="1"/>
  <c r="D788" i="11" s="1"/>
  <c r="G772" i="11"/>
  <c r="D772" i="11" s="1" a="1"/>
  <c r="D772" i="11" s="1"/>
  <c r="G756" i="11"/>
  <c r="D756" i="11" s="1" a="1"/>
  <c r="D756" i="11" s="1"/>
  <c r="G740" i="11"/>
  <c r="D740" i="11" s="1" a="1"/>
  <c r="D740" i="11" s="1"/>
  <c r="G724" i="11"/>
  <c r="D724" i="11" s="1" a="1"/>
  <c r="D724" i="11" s="1"/>
  <c r="G708" i="11"/>
  <c r="D708" i="11" s="1" a="1"/>
  <c r="D708" i="11" s="1"/>
  <c r="G692" i="11"/>
  <c r="D692" i="11" s="1" a="1"/>
  <c r="D692" i="11" s="1"/>
  <c r="G676" i="11"/>
  <c r="D676" i="11" s="1" a="1"/>
  <c r="D676" i="11" s="1"/>
  <c r="G660" i="11"/>
  <c r="D660" i="11" s="1" a="1"/>
  <c r="D660" i="11" s="1"/>
  <c r="G644" i="11"/>
  <c r="D644" i="11" s="1" a="1"/>
  <c r="D644" i="11" s="1"/>
  <c r="G628" i="11"/>
  <c r="D628" i="11" s="1" a="1"/>
  <c r="D628" i="11" s="1"/>
  <c r="G612" i="11"/>
  <c r="D612" i="11" s="1" a="1"/>
  <c r="D612" i="11" s="1"/>
  <c r="G596" i="11"/>
  <c r="D596" i="11" s="1" a="1"/>
  <c r="D596" i="11" s="1"/>
  <c r="G580" i="11"/>
  <c r="D580" i="11" s="1" a="1"/>
  <c r="D580" i="11" s="1"/>
  <c r="G564" i="11"/>
  <c r="D564" i="11" s="1" a="1"/>
  <c r="D564" i="11" s="1"/>
  <c r="G548" i="11"/>
  <c r="D548" i="11" s="1" a="1"/>
  <c r="D548" i="11" s="1"/>
  <c r="G532" i="11"/>
  <c r="D532" i="11" s="1" a="1"/>
  <c r="D532" i="11" s="1"/>
  <c r="G516" i="11"/>
  <c r="D516" i="11" s="1" a="1"/>
  <c r="D516" i="11" s="1"/>
  <c r="G500" i="11"/>
  <c r="D500" i="11" s="1" a="1"/>
  <c r="D500" i="11" s="1"/>
  <c r="G484" i="11"/>
  <c r="D484" i="11" s="1" a="1"/>
  <c r="D484" i="11" s="1"/>
  <c r="G468" i="11"/>
  <c r="D468" i="11" s="1" a="1"/>
  <c r="D468" i="11" s="1"/>
  <c r="G452" i="11"/>
  <c r="D452" i="11" s="1" a="1"/>
  <c r="D452" i="11" s="1"/>
  <c r="G436" i="11"/>
  <c r="D436" i="11" s="1" a="1"/>
  <c r="D436" i="11" s="1"/>
  <c r="G420" i="11"/>
  <c r="D420" i="11" s="1" a="1"/>
  <c r="D420" i="11" s="1"/>
  <c r="G404" i="11"/>
  <c r="D404" i="11" s="1" a="1"/>
  <c r="D404" i="11" s="1"/>
  <c r="G388" i="11"/>
  <c r="D388" i="11" s="1" a="1"/>
  <c r="D388" i="11" s="1"/>
  <c r="G372" i="11"/>
  <c r="D372" i="11" s="1" a="1"/>
  <c r="D372" i="11" s="1"/>
  <c r="G356" i="11"/>
  <c r="D356" i="11" s="1" a="1"/>
  <c r="D356" i="11" s="1"/>
  <c r="G340" i="11"/>
  <c r="D340" i="11" s="1" a="1"/>
  <c r="D340" i="11" s="1"/>
  <c r="G324" i="11"/>
  <c r="D324" i="11" s="1" a="1"/>
  <c r="D324" i="11" s="1"/>
  <c r="G308" i="11"/>
  <c r="D308" i="11" s="1" a="1"/>
  <c r="D308" i="11" s="1"/>
  <c r="G292" i="11"/>
  <c r="D292" i="11" s="1" a="1"/>
  <c r="D292" i="11" s="1"/>
  <c r="G276" i="11"/>
  <c r="D276" i="11" s="1" a="1"/>
  <c r="D276" i="11" s="1"/>
  <c r="G260" i="11"/>
  <c r="D260" i="11" s="1" a="1"/>
  <c r="D260" i="11" s="1"/>
  <c r="G244" i="11"/>
  <c r="D244" i="11" s="1" a="1"/>
  <c r="D244" i="11" s="1"/>
  <c r="G228" i="11"/>
  <c r="D228" i="11" s="1" a="1"/>
  <c r="D228" i="11" s="1"/>
  <c r="G212" i="11"/>
  <c r="D212" i="11" s="1" a="1"/>
  <c r="D212" i="11" s="1"/>
  <c r="G196" i="11"/>
  <c r="D196" i="11" s="1" a="1"/>
  <c r="D196" i="11" s="1"/>
  <c r="G180" i="11"/>
  <c r="D180" i="11" s="1" a="1"/>
  <c r="D180" i="11" s="1"/>
  <c r="G164" i="11"/>
  <c r="D164" i="11" s="1" a="1"/>
  <c r="D164" i="11" s="1"/>
  <c r="G148" i="11"/>
  <c r="D148" i="11" s="1" a="1"/>
  <c r="D148" i="11" s="1"/>
  <c r="G132" i="11"/>
  <c r="D132" i="11" s="1" a="1"/>
  <c r="D132" i="11" s="1"/>
  <c r="G116" i="11"/>
  <c r="D116" i="11" s="1" a="1"/>
  <c r="D116" i="11" s="1"/>
  <c r="G100" i="11"/>
  <c r="D100" i="11" s="1" a="1"/>
  <c r="D100" i="11" s="1"/>
  <c r="G84" i="11"/>
  <c r="D84" i="11" s="1" a="1"/>
  <c r="D84" i="11" s="1"/>
  <c r="G68" i="11"/>
  <c r="D68" i="11" s="1" a="1"/>
  <c r="D68" i="11" s="1"/>
  <c r="G52" i="11"/>
  <c r="D52" i="11" s="1" a="1"/>
  <c r="D52" i="11" s="1"/>
  <c r="G36" i="11"/>
  <c r="D36" i="11" s="1" a="1"/>
  <c r="D36" i="11" s="1"/>
  <c r="G20" i="11"/>
  <c r="D20" i="11" s="1" a="1"/>
  <c r="D20" i="11" s="1"/>
  <c r="G4" i="11"/>
  <c r="D4" i="11" s="1" a="1"/>
  <c r="D4" i="11" s="1"/>
  <c r="G995" i="11"/>
  <c r="D995" i="11" s="1" a="1"/>
  <c r="D995" i="11" s="1"/>
  <c r="G963" i="11"/>
  <c r="D963" i="11" s="1" a="1"/>
  <c r="D963" i="11" s="1"/>
  <c r="G947" i="11"/>
  <c r="D947" i="11" s="1" a="1"/>
  <c r="D947" i="11" s="1"/>
  <c r="G931" i="11"/>
  <c r="D931" i="11" s="1" a="1"/>
  <c r="D931" i="11" s="1"/>
  <c r="G915" i="11"/>
  <c r="D915" i="11" s="1" a="1"/>
  <c r="D915" i="11" s="1"/>
  <c r="G899" i="11"/>
  <c r="D899" i="11" s="1" a="1"/>
  <c r="D899" i="11" s="1"/>
  <c r="G883" i="11"/>
  <c r="D883" i="11" s="1" a="1"/>
  <c r="D883" i="11" s="1"/>
  <c r="G867" i="11"/>
  <c r="D867" i="11" s="1" a="1"/>
  <c r="D867" i="11" s="1"/>
  <c r="G851" i="11"/>
  <c r="D851" i="11" s="1" a="1"/>
  <c r="D851" i="11" s="1"/>
  <c r="G835" i="11"/>
  <c r="D835" i="11" s="1" a="1"/>
  <c r="D835" i="11" s="1"/>
  <c r="G819" i="11"/>
  <c r="D819" i="11" s="1" a="1"/>
  <c r="D819" i="11" s="1"/>
  <c r="G803" i="11"/>
  <c r="D803" i="11" s="1" a="1"/>
  <c r="D803" i="11" s="1"/>
  <c r="G787" i="11"/>
  <c r="D787" i="11" s="1" a="1"/>
  <c r="D787" i="11" s="1"/>
  <c r="G755" i="11"/>
  <c r="D755" i="11" s="1" a="1"/>
  <c r="D755" i="11" s="1"/>
  <c r="G739" i="11"/>
  <c r="D739" i="11" s="1" a="1"/>
  <c r="D739" i="11" s="1"/>
  <c r="G723" i="11"/>
  <c r="D723" i="11" s="1" a="1"/>
  <c r="D723" i="11" s="1"/>
  <c r="G707" i="11"/>
  <c r="D707" i="11" s="1" a="1"/>
  <c r="D707" i="11" s="1"/>
  <c r="G691" i="11"/>
  <c r="D691" i="11" s="1" a="1"/>
  <c r="D691" i="11" s="1"/>
  <c r="G675" i="11"/>
  <c r="D675" i="11" s="1" a="1"/>
  <c r="D675" i="11" s="1"/>
  <c r="G659" i="11"/>
  <c r="D659" i="11" s="1" a="1"/>
  <c r="D659" i="11" s="1"/>
  <c r="G643" i="11"/>
  <c r="D643" i="11" s="1" a="1"/>
  <c r="D643" i="11" s="1"/>
  <c r="G627" i="11"/>
  <c r="D627" i="11" s="1" a="1"/>
  <c r="D627" i="11" s="1"/>
  <c r="G611" i="11"/>
  <c r="D611" i="11" s="1" a="1"/>
  <c r="D611" i="11" s="1"/>
  <c r="G595" i="11"/>
  <c r="D595" i="11" s="1" a="1"/>
  <c r="D595" i="11" s="1"/>
  <c r="G579" i="11"/>
  <c r="D579" i="11" s="1" a="1"/>
  <c r="D579" i="11" s="1"/>
  <c r="G563" i="11"/>
  <c r="D563" i="11" s="1" a="1"/>
  <c r="D563" i="11" s="1"/>
  <c r="G547" i="11"/>
  <c r="D547" i="11" s="1" a="1"/>
  <c r="D547" i="11" s="1"/>
  <c r="G531" i="11"/>
  <c r="D531" i="11" s="1" a="1"/>
  <c r="D531" i="11" s="1"/>
  <c r="G515" i="11"/>
  <c r="D515" i="11" s="1" a="1"/>
  <c r="D515" i="11" s="1"/>
  <c r="G499" i="11"/>
  <c r="D499" i="11" s="1" a="1"/>
  <c r="D499" i="11" s="1"/>
  <c r="G483" i="11"/>
  <c r="D483" i="11" s="1" a="1"/>
  <c r="D483" i="11" s="1"/>
  <c r="G467" i="11"/>
  <c r="D467" i="11" s="1" a="1"/>
  <c r="D467" i="11" s="1"/>
  <c r="G451" i="11"/>
  <c r="D451" i="11" s="1" a="1"/>
  <c r="D451" i="11" s="1"/>
  <c r="G435" i="11"/>
  <c r="D435" i="11" s="1" a="1"/>
  <c r="D435" i="11" s="1"/>
  <c r="G419" i="11"/>
  <c r="D419" i="11" s="1" a="1"/>
  <c r="D419" i="11" s="1"/>
  <c r="G403" i="11"/>
  <c r="D403" i="11" s="1" a="1"/>
  <c r="D403" i="11" s="1"/>
  <c r="G387" i="11"/>
  <c r="D387" i="11" s="1" a="1"/>
  <c r="D387" i="11" s="1"/>
  <c r="G371" i="11"/>
  <c r="D371" i="11" s="1" a="1"/>
  <c r="D371" i="11" s="1"/>
  <c r="G355" i="11"/>
  <c r="D355" i="11" s="1" a="1"/>
  <c r="D355" i="11" s="1"/>
  <c r="G339" i="11"/>
  <c r="D339" i="11" s="1" a="1"/>
  <c r="D339" i="11" s="1"/>
  <c r="G323" i="11"/>
  <c r="D323" i="11" s="1" a="1"/>
  <c r="D323" i="11" s="1"/>
  <c r="G307" i="11"/>
  <c r="D307" i="11" s="1" a="1"/>
  <c r="D307" i="11" s="1"/>
  <c r="G291" i="11"/>
  <c r="D291" i="11" s="1" a="1"/>
  <c r="D291" i="11" s="1"/>
  <c r="G275" i="11"/>
  <c r="D275" i="11" s="1" a="1"/>
  <c r="D275" i="11" s="1"/>
  <c r="G259" i="11"/>
  <c r="D259" i="11" s="1" a="1"/>
  <c r="D259" i="11" s="1"/>
  <c r="G243" i="11"/>
  <c r="D243" i="11" s="1" a="1"/>
  <c r="D243" i="11" s="1"/>
  <c r="G227" i="11"/>
  <c r="D227" i="11" s="1" a="1"/>
  <c r="D227" i="11" s="1"/>
  <c r="G211" i="11"/>
  <c r="D211" i="11" s="1" a="1"/>
  <c r="D211" i="11" s="1"/>
  <c r="G195" i="11"/>
  <c r="D195" i="11" s="1" a="1"/>
  <c r="D195" i="11" s="1"/>
  <c r="G179" i="11"/>
  <c r="D179" i="11" s="1" a="1"/>
  <c r="D179" i="11" s="1"/>
  <c r="G163" i="11"/>
  <c r="D163" i="11" s="1" a="1"/>
  <c r="D163" i="11" s="1"/>
  <c r="G147" i="11"/>
  <c r="D147" i="11" s="1" a="1"/>
  <c r="D147" i="11" s="1"/>
  <c r="G131" i="11"/>
  <c r="D131" i="11" s="1" a="1"/>
  <c r="D131" i="11" s="1"/>
  <c r="G115" i="11"/>
  <c r="D115" i="11" s="1" a="1"/>
  <c r="D115" i="11" s="1"/>
  <c r="G99" i="11"/>
  <c r="D99" i="11" s="1" a="1"/>
  <c r="D99" i="11" s="1"/>
  <c r="G83" i="11"/>
  <c r="D83" i="11" s="1" a="1"/>
  <c r="D83" i="11" s="1"/>
  <c r="G67" i="11"/>
  <c r="D67" i="11" s="1" a="1"/>
  <c r="D67" i="11" s="1"/>
  <c r="G51" i="11"/>
  <c r="D51" i="11" s="1" a="1"/>
  <c r="D51" i="11" s="1"/>
  <c r="G35" i="11"/>
  <c r="D35" i="11" s="1" a="1"/>
  <c r="D35" i="11" s="1"/>
  <c r="G19" i="11"/>
  <c r="D19" i="11" s="1" a="1"/>
  <c r="D19" i="11" s="1"/>
  <c r="G3" i="11"/>
  <c r="D3" i="11" s="1" a="1"/>
  <c r="D3" i="11" s="1"/>
  <c r="K3" i="14"/>
  <c r="M3" i="14"/>
  <c r="L3" i="14"/>
  <c r="C820" i="11" l="1"/>
  <c r="K820" i="11" s="1" a="1"/>
  <c r="K820" i="11" s="1"/>
  <c r="C407" i="11"/>
  <c r="K407" i="11" s="1" a="1"/>
  <c r="K407" i="11" s="1"/>
  <c r="C68" i="11"/>
  <c r="K68" i="11" s="1" a="1"/>
  <c r="K68" i="11" s="1"/>
  <c r="C374" i="11"/>
  <c r="K374" i="11" s="1" a="1"/>
  <c r="K374" i="11" s="1"/>
  <c r="C35" i="11"/>
  <c r="K35" i="11" s="1" a="1"/>
  <c r="K35" i="11" s="1"/>
  <c r="C259" i="11"/>
  <c r="K259" i="11" s="1" a="1"/>
  <c r="K259" i="11" s="1"/>
  <c r="C308" i="11"/>
  <c r="K308" i="11" s="1" a="1"/>
  <c r="K308" i="11" s="1"/>
  <c r="C325" i="11"/>
  <c r="K325" i="11" s="1" a="1"/>
  <c r="K325" i="11" s="1"/>
  <c r="C630" i="11"/>
  <c r="K630" i="11" s="1" a="1"/>
  <c r="K630" i="11" s="1"/>
  <c r="C919" i="11"/>
  <c r="K919" i="11" s="1" a="1"/>
  <c r="K919" i="11" s="1"/>
  <c r="C803" i="11"/>
  <c r="K803" i="11" s="1" a="1"/>
  <c r="K803" i="11" s="1"/>
  <c r="C85" i="11"/>
  <c r="K85" i="11" s="1" a="1"/>
  <c r="K85" i="11" s="1"/>
  <c r="C102" i="11"/>
  <c r="K102" i="11" s="1" a="1"/>
  <c r="K102" i="11" s="1"/>
  <c r="C423" i="11"/>
  <c r="K423" i="11" s="1" a="1"/>
  <c r="K423" i="11" s="1"/>
  <c r="C291" i="11"/>
  <c r="K291" i="11" s="1" a="1"/>
  <c r="K291" i="11" s="1"/>
  <c r="C852" i="11"/>
  <c r="K852" i="11" s="1" a="1"/>
  <c r="K852" i="11" s="1"/>
  <c r="C390" i="11"/>
  <c r="K390" i="11" s="1" a="1"/>
  <c r="K390" i="11" s="1"/>
  <c r="C563" i="11"/>
  <c r="K563" i="11" s="1" a="1"/>
  <c r="K563" i="11" s="1"/>
  <c r="C868" i="11"/>
  <c r="K868" i="11" s="1" a="1"/>
  <c r="K868" i="11" s="1"/>
  <c r="C885" i="11"/>
  <c r="K885" i="11" s="1" a="1"/>
  <c r="K885" i="11" s="1"/>
  <c r="C455" i="11"/>
  <c r="K455" i="11" s="1" a="1"/>
  <c r="K455" i="11" s="1"/>
  <c r="C67" i="11"/>
  <c r="K67" i="11" s="1" a="1"/>
  <c r="K67" i="11" s="1"/>
  <c r="C851" i="11"/>
  <c r="K851" i="11" s="1" a="1"/>
  <c r="K851" i="11" s="1"/>
  <c r="C884" i="11"/>
  <c r="K884" i="11" s="1" a="1"/>
  <c r="K884" i="11" s="1"/>
  <c r="C901" i="11"/>
  <c r="K901" i="11" s="1" a="1"/>
  <c r="K901" i="11" s="1"/>
  <c r="C966" i="11"/>
  <c r="K966" i="11" s="1" a="1"/>
  <c r="K966" i="11" s="1"/>
  <c r="C983" i="11"/>
  <c r="K983" i="11" s="1" a="1"/>
  <c r="K983" i="11" s="1"/>
  <c r="C388" i="11"/>
  <c r="K388" i="11" s="1" a="1"/>
  <c r="K388" i="11" s="1"/>
  <c r="C661" i="11"/>
  <c r="K661" i="11" s="1" a="1"/>
  <c r="K661" i="11" s="1"/>
  <c r="C982" i="11"/>
  <c r="K982" i="11" s="1" a="1"/>
  <c r="K982" i="11" s="1"/>
  <c r="C883" i="11"/>
  <c r="K883" i="11" s="1" a="1"/>
  <c r="K883" i="11" s="1"/>
  <c r="C165" i="11"/>
  <c r="K165" i="11" s="1" a="1"/>
  <c r="K165" i="11" s="1"/>
  <c r="C998" i="11"/>
  <c r="K998" i="11" s="1" a="1"/>
  <c r="K998" i="11" s="1"/>
  <c r="C420" i="11"/>
  <c r="K420" i="11" s="1" a="1"/>
  <c r="K420" i="11" s="1"/>
  <c r="C437" i="11"/>
  <c r="K437" i="11" s="1" a="1"/>
  <c r="K437" i="11" s="1"/>
  <c r="C742" i="11"/>
  <c r="K742" i="11" s="1" a="1"/>
  <c r="K742" i="11" s="1"/>
  <c r="C775" i="11"/>
  <c r="K775" i="11" s="1" a="1"/>
  <c r="K775" i="11" s="1"/>
  <c r="C643" i="11"/>
  <c r="K643" i="11" s="1" a="1"/>
  <c r="K643" i="11" s="1"/>
  <c r="C453" i="11"/>
  <c r="K453" i="11" s="1" a="1"/>
  <c r="K453" i="11" s="1"/>
  <c r="C23" i="11"/>
  <c r="K23" i="11" s="1" a="1"/>
  <c r="K23" i="11" s="1"/>
  <c r="C147" i="11"/>
  <c r="K147" i="11" s="1" a="1"/>
  <c r="K147" i="11" s="1"/>
  <c r="C403" i="11"/>
  <c r="K403" i="11" s="1" a="1"/>
  <c r="K403" i="11" s="1"/>
  <c r="C659" i="11"/>
  <c r="K659" i="11" s="1" a="1"/>
  <c r="K659" i="11" s="1"/>
  <c r="C931" i="11"/>
  <c r="K931" i="11" s="1" a="1"/>
  <c r="K931" i="11" s="1"/>
  <c r="C196" i="11"/>
  <c r="K196" i="11" s="1" a="1"/>
  <c r="K196" i="11" s="1"/>
  <c r="C452" i="11"/>
  <c r="K452" i="11" s="1" a="1"/>
  <c r="K452" i="11" s="1"/>
  <c r="C708" i="11"/>
  <c r="K708" i="11" s="1" a="1"/>
  <c r="K708" i="11" s="1"/>
  <c r="C964" i="11"/>
  <c r="K964" i="11" s="1" a="1"/>
  <c r="K964" i="11" s="1"/>
  <c r="C213" i="11"/>
  <c r="K213" i="11" s="1" a="1"/>
  <c r="K213" i="11" s="1"/>
  <c r="C469" i="11"/>
  <c r="K469" i="11" s="1" a="1"/>
  <c r="K469" i="11" s="1"/>
  <c r="C725" i="11"/>
  <c r="K725" i="11" s="1" a="1"/>
  <c r="K725" i="11" s="1"/>
  <c r="C981" i="11"/>
  <c r="K981" i="11" s="1" a="1"/>
  <c r="K981" i="11" s="1"/>
  <c r="C230" i="11"/>
  <c r="K230" i="11" s="1" a="1"/>
  <c r="K230" i="11" s="1"/>
  <c r="C502" i="11"/>
  <c r="K502" i="11" s="1" a="1"/>
  <c r="K502" i="11" s="1"/>
  <c r="C774" i="11"/>
  <c r="K774" i="11" s="1" a="1"/>
  <c r="K774" i="11" s="1"/>
  <c r="C39" i="11"/>
  <c r="K39" i="11" s="1" a="1"/>
  <c r="K39" i="11" s="1"/>
  <c r="C295" i="11"/>
  <c r="K295" i="11" s="1" a="1"/>
  <c r="K295" i="11" s="1"/>
  <c r="C551" i="11"/>
  <c r="K551" i="11" s="1" a="1"/>
  <c r="K551" i="11" s="1"/>
  <c r="C807" i="11"/>
  <c r="K807" i="11" s="1" a="1"/>
  <c r="K807" i="11" s="1"/>
  <c r="C100" i="11"/>
  <c r="K100" i="11" s="1" a="1"/>
  <c r="K100" i="11" s="1"/>
  <c r="C117" i="11"/>
  <c r="K117" i="11" s="1" a="1"/>
  <c r="K117" i="11" s="1"/>
  <c r="C134" i="11"/>
  <c r="K134" i="11" s="1" a="1"/>
  <c r="K134" i="11" s="1"/>
  <c r="C199" i="11"/>
  <c r="K199" i="11" s="1" a="1"/>
  <c r="K199" i="11" s="1"/>
  <c r="C116" i="11"/>
  <c r="K116" i="11" s="1" a="1"/>
  <c r="K116" i="11" s="1"/>
  <c r="C389" i="11"/>
  <c r="K389" i="11" s="1" a="1"/>
  <c r="K389" i="11" s="1"/>
  <c r="C150" i="11"/>
  <c r="K150" i="11" s="1" a="1"/>
  <c r="K150" i="11" s="1"/>
  <c r="C727" i="11"/>
  <c r="K727" i="11" s="1" a="1"/>
  <c r="K727" i="11" s="1"/>
  <c r="C339" i="11"/>
  <c r="K339" i="11" s="1" a="1"/>
  <c r="K339" i="11" s="1"/>
  <c r="C900" i="11"/>
  <c r="K900" i="11" s="1" a="1"/>
  <c r="K900" i="11" s="1"/>
  <c r="C917" i="11"/>
  <c r="K917" i="11" s="1" a="1"/>
  <c r="K917" i="11" s="1"/>
  <c r="C487" i="11"/>
  <c r="K487" i="11" s="1" a="1"/>
  <c r="K487" i="11" s="1"/>
  <c r="C99" i="11"/>
  <c r="K99" i="11" s="1" a="1"/>
  <c r="K99" i="11" s="1"/>
  <c r="C404" i="11"/>
  <c r="K404" i="11" s="1" a="1"/>
  <c r="K404" i="11" s="1"/>
  <c r="C916" i="11"/>
  <c r="K916" i="11" s="1" a="1"/>
  <c r="K916" i="11" s="1"/>
  <c r="C182" i="11"/>
  <c r="K182" i="11" s="1" a="1"/>
  <c r="K182" i="11" s="1"/>
  <c r="C503" i="11"/>
  <c r="K503" i="11" s="1" a="1"/>
  <c r="K503" i="11" s="1"/>
  <c r="C115" i="11"/>
  <c r="K115" i="11" s="1" a="1"/>
  <c r="K115" i="11" s="1"/>
  <c r="C676" i="11"/>
  <c r="K676" i="11" s="1" a="1"/>
  <c r="K676" i="11" s="1"/>
  <c r="C693" i="11"/>
  <c r="K693" i="11" s="1" a="1"/>
  <c r="K693" i="11" s="1"/>
  <c r="C263" i="11"/>
  <c r="K263" i="11" s="1" a="1"/>
  <c r="K263" i="11" s="1"/>
  <c r="C131" i="11"/>
  <c r="K131" i="11" s="1" a="1"/>
  <c r="K131" i="11" s="1"/>
  <c r="C436" i="11"/>
  <c r="K436" i="11" s="1" a="1"/>
  <c r="K436" i="11" s="1"/>
  <c r="C709" i="11"/>
  <c r="K709" i="11" s="1" a="1"/>
  <c r="K709" i="11" s="1"/>
  <c r="C486" i="11"/>
  <c r="K486" i="11" s="1" a="1"/>
  <c r="K486" i="11" s="1"/>
  <c r="C163" i="11"/>
  <c r="K163" i="11" s="1" a="1"/>
  <c r="K163" i="11" s="1"/>
  <c r="C419" i="11"/>
  <c r="K419" i="11" s="1" a="1"/>
  <c r="K419" i="11" s="1"/>
  <c r="C675" i="11"/>
  <c r="K675" i="11" s="1" a="1"/>
  <c r="K675" i="11" s="1"/>
  <c r="C947" i="11"/>
  <c r="K947" i="11" s="1" a="1"/>
  <c r="K947" i="11" s="1"/>
  <c r="C212" i="11"/>
  <c r="K212" i="11" s="1" a="1"/>
  <c r="K212" i="11" s="1"/>
  <c r="C468" i="11"/>
  <c r="K468" i="11" s="1" a="1"/>
  <c r="K468" i="11" s="1"/>
  <c r="C724" i="11"/>
  <c r="K724" i="11" s="1" a="1"/>
  <c r="K724" i="11" s="1"/>
  <c r="C980" i="11"/>
  <c r="K980" i="11" s="1" a="1"/>
  <c r="K980" i="11" s="1"/>
  <c r="C229" i="11"/>
  <c r="K229" i="11" s="1" a="1"/>
  <c r="K229" i="11" s="1"/>
  <c r="C485" i="11"/>
  <c r="K485" i="11" s="1" a="1"/>
  <c r="K485" i="11" s="1"/>
  <c r="C741" i="11"/>
  <c r="K741" i="11" s="1" a="1"/>
  <c r="K741" i="11" s="1"/>
  <c r="C997" i="11"/>
  <c r="K997" i="11" s="1" a="1"/>
  <c r="K997" i="11" s="1"/>
  <c r="C246" i="11"/>
  <c r="K246" i="11" s="1" a="1"/>
  <c r="K246" i="11" s="1"/>
  <c r="C518" i="11"/>
  <c r="K518" i="11" s="1" a="1"/>
  <c r="K518" i="11" s="1"/>
  <c r="C790" i="11"/>
  <c r="K790" i="11" s="1" a="1"/>
  <c r="K790" i="11" s="1"/>
  <c r="C55" i="11"/>
  <c r="K55" i="11" s="1" a="1"/>
  <c r="K55" i="11" s="1"/>
  <c r="C311" i="11"/>
  <c r="K311" i="11" s="1" a="1"/>
  <c r="K311" i="11" s="1"/>
  <c r="C567" i="11"/>
  <c r="K567" i="11" s="1" a="1"/>
  <c r="K567" i="11" s="1"/>
  <c r="C823" i="11"/>
  <c r="K823" i="11" s="1" a="1"/>
  <c r="K823" i="11" s="1"/>
  <c r="C3" i="11"/>
  <c r="K3" i="11" s="1" a="1"/>
  <c r="K3" i="11" s="1"/>
  <c r="C52" i="11"/>
  <c r="K52" i="11" s="1" a="1"/>
  <c r="K52" i="11" s="1"/>
  <c r="C69" i="11"/>
  <c r="K69" i="11" s="1" a="1"/>
  <c r="K69" i="11" s="1"/>
  <c r="C358" i="11"/>
  <c r="K358" i="11" s="1" a="1"/>
  <c r="K358" i="11" s="1"/>
  <c r="C151" i="11"/>
  <c r="K151" i="11" s="1" a="1"/>
  <c r="K151" i="11" s="1"/>
  <c r="C531" i="11"/>
  <c r="K531" i="11" s="1" a="1"/>
  <c r="K531" i="11" s="1"/>
  <c r="C836" i="11"/>
  <c r="K836" i="11" s="1" a="1"/>
  <c r="K836" i="11" s="1"/>
  <c r="C853" i="11"/>
  <c r="K853" i="11" s="1" a="1"/>
  <c r="K853" i="11" s="1"/>
  <c r="C167" i="11"/>
  <c r="K167" i="11" s="1" a="1"/>
  <c r="K167" i="11" s="1"/>
  <c r="C819" i="11"/>
  <c r="K819" i="11" s="1" a="1"/>
  <c r="K819" i="11" s="1"/>
  <c r="C596" i="11"/>
  <c r="K596" i="11" s="1" a="1"/>
  <c r="K596" i="11" s="1"/>
  <c r="C357" i="11"/>
  <c r="K357" i="11" s="1" a="1"/>
  <c r="K357" i="11" s="1"/>
  <c r="C662" i="11"/>
  <c r="K662" i="11" s="1" a="1"/>
  <c r="K662" i="11" s="1"/>
  <c r="C183" i="11"/>
  <c r="K183" i="11" s="1" a="1"/>
  <c r="K183" i="11" s="1"/>
  <c r="C695" i="11"/>
  <c r="K695" i="11" s="1" a="1"/>
  <c r="K695" i="11" s="1"/>
  <c r="C51" i="11"/>
  <c r="K51" i="11" s="1" a="1"/>
  <c r="K51" i="11" s="1"/>
  <c r="C356" i="11"/>
  <c r="K356" i="11" s="1" a="1"/>
  <c r="K356" i="11" s="1"/>
  <c r="C373" i="11"/>
  <c r="K373" i="11" s="1" a="1"/>
  <c r="K373" i="11" s="1"/>
  <c r="C406" i="11"/>
  <c r="K406" i="11" s="1" a="1"/>
  <c r="K406" i="11" s="1"/>
  <c r="C711" i="11"/>
  <c r="K711" i="11" s="1" a="1"/>
  <c r="K711" i="11" s="1"/>
  <c r="C323" i="11"/>
  <c r="K323" i="11" s="1" a="1"/>
  <c r="K323" i="11" s="1"/>
  <c r="C372" i="11"/>
  <c r="K372" i="11" s="1" a="1"/>
  <c r="K372" i="11" s="1"/>
  <c r="C645" i="11"/>
  <c r="K645" i="11" s="1" a="1"/>
  <c r="K645" i="11" s="1"/>
  <c r="C422" i="11"/>
  <c r="K422" i="11" s="1" a="1"/>
  <c r="K422" i="11" s="1"/>
  <c r="C471" i="11"/>
  <c r="K471" i="11" s="1" a="1"/>
  <c r="K471" i="11" s="1"/>
  <c r="C867" i="11"/>
  <c r="K867" i="11" s="1" a="1"/>
  <c r="K867" i="11" s="1"/>
  <c r="C405" i="11"/>
  <c r="K405" i="11" s="1" a="1"/>
  <c r="K405" i="11" s="1"/>
  <c r="C438" i="11"/>
  <c r="K438" i="11" s="1" a="1"/>
  <c r="K438" i="11" s="1"/>
  <c r="C743" i="11"/>
  <c r="K743" i="11" s="1" a="1"/>
  <c r="K743" i="11" s="1"/>
  <c r="C660" i="11"/>
  <c r="K660" i="11" s="1" a="1"/>
  <c r="K660" i="11" s="1"/>
  <c r="C677" i="11"/>
  <c r="K677" i="11" s="1" a="1"/>
  <c r="K677" i="11" s="1"/>
  <c r="C247" i="11"/>
  <c r="K247" i="11" s="1" a="1"/>
  <c r="K247" i="11" s="1"/>
  <c r="C899" i="11"/>
  <c r="K899" i="11" s="1" a="1"/>
  <c r="K899" i="11" s="1"/>
  <c r="C181" i="11"/>
  <c r="K181" i="11" s="1" a="1"/>
  <c r="K181" i="11" s="1"/>
  <c r="C470" i="11"/>
  <c r="K470" i="11" s="1" a="1"/>
  <c r="K470" i="11" s="1"/>
  <c r="C915" i="11"/>
  <c r="K915" i="11" s="1" a="1"/>
  <c r="K915" i="11" s="1"/>
  <c r="C197" i="11"/>
  <c r="K197" i="11" s="1" a="1"/>
  <c r="K197" i="11" s="1"/>
  <c r="C214" i="11"/>
  <c r="K214" i="11" s="1" a="1"/>
  <c r="K214" i="11" s="1"/>
  <c r="C791" i="11"/>
  <c r="K791" i="11" s="1" a="1"/>
  <c r="K791" i="11" s="1"/>
  <c r="C435" i="11"/>
  <c r="K435" i="11" s="1" a="1"/>
  <c r="K435" i="11" s="1"/>
  <c r="C963" i="11"/>
  <c r="K963" i="11" s="1" a="1"/>
  <c r="K963" i="11" s="1"/>
  <c r="C996" i="11"/>
  <c r="K996" i="11" s="1" a="1"/>
  <c r="K996" i="11" s="1"/>
  <c r="C6" i="11"/>
  <c r="K6" i="11" s="1" a="1"/>
  <c r="K6" i="11" s="1"/>
  <c r="C534" i="11"/>
  <c r="K534" i="11" s="1" a="1"/>
  <c r="K534" i="11" s="1"/>
  <c r="C583" i="11"/>
  <c r="K583" i="11" s="1" a="1"/>
  <c r="K583" i="11" s="1"/>
  <c r="C195" i="11"/>
  <c r="K195" i="11" s="1" a="1"/>
  <c r="K195" i="11" s="1"/>
  <c r="C707" i="11"/>
  <c r="K707" i="11" s="1" a="1"/>
  <c r="K707" i="11" s="1"/>
  <c r="C500" i="11"/>
  <c r="K500" i="11" s="1" a="1"/>
  <c r="K500" i="11" s="1"/>
  <c r="C5" i="11"/>
  <c r="K5" i="11" s="1" a="1"/>
  <c r="K5" i="11" s="1"/>
  <c r="C22" i="11"/>
  <c r="K22" i="11" s="1" a="1"/>
  <c r="K22" i="11" s="1"/>
  <c r="C599" i="11"/>
  <c r="K599" i="11" s="1" a="1"/>
  <c r="K599" i="11" s="1"/>
  <c r="C515" i="11"/>
  <c r="K515" i="11" s="1" a="1"/>
  <c r="K515" i="11" s="1"/>
  <c r="C564" i="11"/>
  <c r="K564" i="11" s="1" a="1"/>
  <c r="K564" i="11" s="1"/>
  <c r="C837" i="11"/>
  <c r="K837" i="11" s="1" a="1"/>
  <c r="K837" i="11" s="1"/>
  <c r="C886" i="11"/>
  <c r="K886" i="11" s="1" a="1"/>
  <c r="K886" i="11" s="1"/>
  <c r="C663" i="11"/>
  <c r="K663" i="11" s="1" a="1"/>
  <c r="K663" i="11" s="1"/>
  <c r="C275" i="11"/>
  <c r="K275" i="11" s="1" a="1"/>
  <c r="K275" i="11" s="1"/>
  <c r="C580" i="11"/>
  <c r="K580" i="11" s="1" a="1"/>
  <c r="K580" i="11" s="1"/>
  <c r="C597" i="11"/>
  <c r="K597" i="11" s="1" a="1"/>
  <c r="K597" i="11" s="1"/>
  <c r="C918" i="11"/>
  <c r="K918" i="11" s="1" a="1"/>
  <c r="K918" i="11" s="1"/>
  <c r="C935" i="11"/>
  <c r="K935" i="11" s="1" a="1"/>
  <c r="K935" i="11" s="1"/>
  <c r="C547" i="11"/>
  <c r="K547" i="11" s="1" a="1"/>
  <c r="K547" i="11" s="1"/>
  <c r="C340" i="11"/>
  <c r="K340" i="11" s="1" a="1"/>
  <c r="K340" i="11" s="1"/>
  <c r="C101" i="11"/>
  <c r="K101" i="11" s="1" a="1"/>
  <c r="K101" i="11" s="1"/>
  <c r="C118" i="11"/>
  <c r="K118" i="11" s="1" a="1"/>
  <c r="K118" i="11" s="1"/>
  <c r="C934" i="11"/>
  <c r="K934" i="11" s="1" a="1"/>
  <c r="K934" i="11" s="1"/>
  <c r="C439" i="11"/>
  <c r="K439" i="11" s="1" a="1"/>
  <c r="K439" i="11" s="1"/>
  <c r="C307" i="11"/>
  <c r="K307" i="11" s="1" a="1"/>
  <c r="K307" i="11" s="1"/>
  <c r="C612" i="11"/>
  <c r="K612" i="11" s="1" a="1"/>
  <c r="K612" i="11" s="1"/>
  <c r="C629" i="11"/>
  <c r="K629" i="11" s="1" a="1"/>
  <c r="K629" i="11" s="1"/>
  <c r="C950" i="11"/>
  <c r="K950" i="11" s="1" a="1"/>
  <c r="K950" i="11" s="1"/>
  <c r="C967" i="11"/>
  <c r="K967" i="11" s="1" a="1"/>
  <c r="K967" i="11" s="1"/>
  <c r="C579" i="11"/>
  <c r="K579" i="11" s="1" a="1"/>
  <c r="K579" i="11" s="1"/>
  <c r="C133" i="11"/>
  <c r="K133" i="11" s="1" a="1"/>
  <c r="K133" i="11" s="1"/>
  <c r="C694" i="11"/>
  <c r="K694" i="11" s="1" a="1"/>
  <c r="K694" i="11" s="1"/>
  <c r="C83" i="11"/>
  <c r="K83" i="11" s="1" a="1"/>
  <c r="K83" i="11" s="1"/>
  <c r="C644" i="11"/>
  <c r="K644" i="11" s="1" a="1"/>
  <c r="K644" i="11" s="1"/>
  <c r="C149" i="11"/>
  <c r="K149" i="11" s="1" a="1"/>
  <c r="K149" i="11" s="1"/>
  <c r="C166" i="11"/>
  <c r="K166" i="11" s="1" a="1"/>
  <c r="K166" i="11" s="1"/>
  <c r="C999" i="11"/>
  <c r="K999" i="11" s="1" a="1"/>
  <c r="K999" i="11" s="1"/>
  <c r="C148" i="11"/>
  <c r="K148" i="11" s="1" a="1"/>
  <c r="K148" i="11" s="1"/>
  <c r="C421" i="11"/>
  <c r="K421" i="11" s="1" a="1"/>
  <c r="K421" i="11" s="1"/>
  <c r="C726" i="11"/>
  <c r="K726" i="11" s="1" a="1"/>
  <c r="K726" i="11" s="1"/>
  <c r="C759" i="11"/>
  <c r="K759" i="11" s="1" a="1"/>
  <c r="K759" i="11" s="1"/>
  <c r="C371" i="11"/>
  <c r="K371" i="11" s="1" a="1"/>
  <c r="K371" i="11" s="1"/>
  <c r="C932" i="11"/>
  <c r="K932" i="11" s="1" a="1"/>
  <c r="K932" i="11" s="1"/>
  <c r="C949" i="11"/>
  <c r="K949" i="11" s="1" a="1"/>
  <c r="K949" i="11" s="1"/>
  <c r="C519" i="11"/>
  <c r="K519" i="11" s="1" a="1"/>
  <c r="K519" i="11" s="1"/>
  <c r="C387" i="11"/>
  <c r="K387" i="11" s="1" a="1"/>
  <c r="K387" i="11" s="1"/>
  <c r="C948" i="11"/>
  <c r="K948" i="11" s="1" a="1"/>
  <c r="K948" i="11" s="1"/>
  <c r="C965" i="11"/>
  <c r="K965" i="11" s="1" a="1"/>
  <c r="K965" i="11" s="1"/>
  <c r="C535" i="11"/>
  <c r="K535" i="11" s="1" a="1"/>
  <c r="K535" i="11" s="1"/>
  <c r="C691" i="11"/>
  <c r="K691" i="11" s="1" a="1"/>
  <c r="K691" i="11" s="1"/>
  <c r="C740" i="11"/>
  <c r="K740" i="11" s="1" a="1"/>
  <c r="K740" i="11" s="1"/>
  <c r="C245" i="11"/>
  <c r="K245" i="11" s="1" a="1"/>
  <c r="K245" i="11" s="1"/>
  <c r="C262" i="11"/>
  <c r="K262" i="11" s="1" a="1"/>
  <c r="K262" i="11" s="1"/>
  <c r="C806" i="11"/>
  <c r="K806" i="11" s="1" a="1"/>
  <c r="K806" i="11" s="1"/>
  <c r="C839" i="11"/>
  <c r="K839" i="11" s="1" a="1"/>
  <c r="K839" i="11" s="1"/>
  <c r="C451" i="11"/>
  <c r="K451" i="11" s="1" a="1"/>
  <c r="K451" i="11" s="1"/>
  <c r="C995" i="11"/>
  <c r="K995" i="11" s="1" a="1"/>
  <c r="K995" i="11" s="1"/>
  <c r="C244" i="11"/>
  <c r="K244" i="11" s="1" a="1"/>
  <c r="K244" i="11" s="1"/>
  <c r="C756" i="11"/>
  <c r="K756" i="11" s="1" a="1"/>
  <c r="K756" i="11" s="1"/>
  <c r="C261" i="11"/>
  <c r="K261" i="11" s="1" a="1"/>
  <c r="K261" i="11" s="1"/>
  <c r="C517" i="11"/>
  <c r="K517" i="11" s="1" a="1"/>
  <c r="K517" i="11" s="1"/>
  <c r="C773" i="11"/>
  <c r="K773" i="11" s="1" a="1"/>
  <c r="K773" i="11" s="1"/>
  <c r="C278" i="11"/>
  <c r="K278" i="11" s="1" a="1"/>
  <c r="K278" i="11" s="1"/>
  <c r="C550" i="11"/>
  <c r="K550" i="11" s="1" a="1"/>
  <c r="K550" i="11" s="1"/>
  <c r="C822" i="11"/>
  <c r="K822" i="11" s="1" a="1"/>
  <c r="K822" i="11" s="1"/>
  <c r="C87" i="11"/>
  <c r="K87" i="11" s="1" a="1"/>
  <c r="K87" i="11" s="1"/>
  <c r="C343" i="11"/>
  <c r="K343" i="11" s="1" a="1"/>
  <c r="K343" i="11" s="1"/>
  <c r="C855" i="11"/>
  <c r="K855" i="11" s="1" a="1"/>
  <c r="K855" i="11" s="1"/>
  <c r="C211" i="11"/>
  <c r="K211" i="11" s="1" a="1"/>
  <c r="K211" i="11" s="1"/>
  <c r="C467" i="11"/>
  <c r="K467" i="11" s="1" a="1"/>
  <c r="K467" i="11" s="1"/>
  <c r="C723" i="11"/>
  <c r="K723" i="11" s="1" a="1"/>
  <c r="K723" i="11" s="1"/>
  <c r="C4" i="11"/>
  <c r="K4" i="11" s="1" a="1"/>
  <c r="K4" i="11" s="1"/>
  <c r="C260" i="11"/>
  <c r="K260" i="11" s="1" a="1"/>
  <c r="K260" i="11" s="1"/>
  <c r="C516" i="11"/>
  <c r="K516" i="11" s="1" a="1"/>
  <c r="K516" i="11" s="1"/>
  <c r="C772" i="11"/>
  <c r="K772" i="11" s="1" a="1"/>
  <c r="K772" i="11" s="1"/>
  <c r="C21" i="11"/>
  <c r="K21" i="11" s="1" a="1"/>
  <c r="K21" i="11" s="1"/>
  <c r="C277" i="11"/>
  <c r="K277" i="11" s="1" a="1"/>
  <c r="K277" i="11" s="1"/>
  <c r="C533" i="11"/>
  <c r="K533" i="11" s="1" a="1"/>
  <c r="K533" i="11" s="1"/>
  <c r="C789" i="11"/>
  <c r="K789" i="11" s="1" a="1"/>
  <c r="K789" i="11" s="1"/>
  <c r="C38" i="11"/>
  <c r="K38" i="11" s="1" a="1"/>
  <c r="K38" i="11" s="1"/>
  <c r="C294" i="11"/>
  <c r="K294" i="11" s="1" a="1"/>
  <c r="K294" i="11" s="1"/>
  <c r="C566" i="11"/>
  <c r="K566" i="11" s="1" a="1"/>
  <c r="K566" i="11" s="1"/>
  <c r="C838" i="11"/>
  <c r="K838" i="11" s="1" a="1"/>
  <c r="K838" i="11" s="1"/>
  <c r="C103" i="11"/>
  <c r="K103" i="11" s="1" a="1"/>
  <c r="K103" i="11" s="1"/>
  <c r="C359" i="11"/>
  <c r="K359" i="11" s="1" a="1"/>
  <c r="K359" i="11" s="1"/>
  <c r="C615" i="11"/>
  <c r="K615" i="11" s="1" a="1"/>
  <c r="K615" i="11" s="1"/>
  <c r="C871" i="11"/>
  <c r="K871" i="11" s="1" a="1"/>
  <c r="K871" i="11" s="1"/>
  <c r="C787" i="11"/>
  <c r="K787" i="11" s="1" a="1"/>
  <c r="K787" i="11" s="1"/>
  <c r="C86" i="11"/>
  <c r="K86" i="11" s="1" a="1"/>
  <c r="K86" i="11" s="1"/>
  <c r="C324" i="11"/>
  <c r="K324" i="11" s="1" a="1"/>
  <c r="K324" i="11" s="1"/>
  <c r="C646" i="11"/>
  <c r="K646" i="11" s="1" a="1"/>
  <c r="K646" i="11" s="1"/>
  <c r="C84" i="11"/>
  <c r="K84" i="11" s="1" a="1"/>
  <c r="K84" i="11" s="1"/>
  <c r="C869" i="11"/>
  <c r="K869" i="11" s="1" a="1"/>
  <c r="K869" i="11" s="1"/>
  <c r="C951" i="11"/>
  <c r="K951" i="11" s="1" a="1"/>
  <c r="K951" i="11" s="1"/>
  <c r="C835" i="11"/>
  <c r="K835" i="11" s="1" a="1"/>
  <c r="K835" i="11" s="1"/>
  <c r="C678" i="11"/>
  <c r="K678" i="11" s="1" a="1"/>
  <c r="K678" i="11" s="1"/>
  <c r="C628" i="11"/>
  <c r="K628" i="11" s="1" a="1"/>
  <c r="K628" i="11" s="1"/>
  <c r="C215" i="11"/>
  <c r="K215" i="11" s="1" a="1"/>
  <c r="K215" i="11" s="1"/>
  <c r="C132" i="11"/>
  <c r="K132" i="11" s="1" a="1"/>
  <c r="K132" i="11" s="1"/>
  <c r="C231" i="11"/>
  <c r="K231" i="11" s="1" a="1"/>
  <c r="K231" i="11" s="1"/>
  <c r="C355" i="11"/>
  <c r="K355" i="11" s="1" a="1"/>
  <c r="K355" i="11" s="1"/>
  <c r="C933" i="11"/>
  <c r="K933" i="11" s="1" a="1"/>
  <c r="K933" i="11" s="1"/>
  <c r="C627" i="11"/>
  <c r="K627" i="11" s="1" a="1"/>
  <c r="K627" i="11" s="1"/>
  <c r="C198" i="11"/>
  <c r="K198" i="11" s="1" a="1"/>
  <c r="K198" i="11" s="1"/>
  <c r="C692" i="11"/>
  <c r="K692" i="11" s="1" a="1"/>
  <c r="K692" i="11" s="1"/>
  <c r="C279" i="11"/>
  <c r="K279" i="11" s="1" a="1"/>
  <c r="K279" i="11" s="1"/>
  <c r="C228" i="11"/>
  <c r="K228" i="11" s="1" a="1"/>
  <c r="K228" i="11" s="1"/>
  <c r="C757" i="11"/>
  <c r="K757" i="11" s="1" a="1"/>
  <c r="K757" i="11" s="1"/>
  <c r="C327" i="11"/>
  <c r="K327" i="11" s="1" a="1"/>
  <c r="K327" i="11" s="1"/>
  <c r="C227" i="11"/>
  <c r="K227" i="11" s="1" a="1"/>
  <c r="K227" i="11" s="1"/>
  <c r="C739" i="11"/>
  <c r="K739" i="11" s="1" a="1"/>
  <c r="K739" i="11" s="1"/>
  <c r="C20" i="11"/>
  <c r="K20" i="11" s="1" a="1"/>
  <c r="K20" i="11" s="1"/>
  <c r="C276" i="11"/>
  <c r="K276" i="11" s="1" a="1"/>
  <c r="K276" i="11" s="1"/>
  <c r="C788" i="11"/>
  <c r="K788" i="11" s="1" a="1"/>
  <c r="K788" i="11" s="1"/>
  <c r="C37" i="11"/>
  <c r="K37" i="11" s="1" a="1"/>
  <c r="K37" i="11" s="1"/>
  <c r="C293" i="11"/>
  <c r="K293" i="11" s="1" a="1"/>
  <c r="K293" i="11" s="1"/>
  <c r="C549" i="11"/>
  <c r="K549" i="11" s="1" a="1"/>
  <c r="K549" i="11" s="1"/>
  <c r="C805" i="11"/>
  <c r="K805" i="11" s="1" a="1"/>
  <c r="K805" i="11" s="1"/>
  <c r="C54" i="11"/>
  <c r="K54" i="11" s="1" a="1"/>
  <c r="K54" i="11" s="1"/>
  <c r="C310" i="11"/>
  <c r="K310" i="11" s="1" a="1"/>
  <c r="K310" i="11" s="1"/>
  <c r="C582" i="11"/>
  <c r="K582" i="11" s="1" a="1"/>
  <c r="K582" i="11" s="1"/>
  <c r="C854" i="11"/>
  <c r="K854" i="11" s="1" a="1"/>
  <c r="K854" i="11" s="1"/>
  <c r="C119" i="11"/>
  <c r="K119" i="11" s="1" a="1"/>
  <c r="K119" i="11" s="1"/>
  <c r="C375" i="11"/>
  <c r="K375" i="11" s="1" a="1"/>
  <c r="K375" i="11" s="1"/>
  <c r="C631" i="11"/>
  <c r="K631" i="11" s="1" a="1"/>
  <c r="K631" i="11" s="1"/>
  <c r="C887" i="11"/>
  <c r="K887" i="11" s="1" a="1"/>
  <c r="K887" i="11" s="1"/>
  <c r="C581" i="11"/>
  <c r="K581" i="11" s="1" a="1"/>
  <c r="K581" i="11" s="1"/>
  <c r="C19" i="11"/>
  <c r="K19" i="11" s="1" a="1"/>
  <c r="K19" i="11" s="1"/>
  <c r="C341" i="11"/>
  <c r="K341" i="11" s="1" a="1"/>
  <c r="K341" i="11" s="1"/>
  <c r="C679" i="11"/>
  <c r="K679" i="11" s="1" a="1"/>
  <c r="K679" i="11" s="1"/>
  <c r="C613" i="11"/>
  <c r="K613" i="11" s="1" a="1"/>
  <c r="K613" i="11" s="1"/>
  <c r="C595" i="11"/>
  <c r="K595" i="11" s="1" a="1"/>
  <c r="K595" i="11" s="1"/>
  <c r="C710" i="11"/>
  <c r="K710" i="11" s="1" a="1"/>
  <c r="K710" i="11" s="1"/>
  <c r="C611" i="11"/>
  <c r="K611" i="11" s="1" a="1"/>
  <c r="K611" i="11" s="1"/>
  <c r="C454" i="11"/>
  <c r="K454" i="11" s="1" a="1"/>
  <c r="K454" i="11" s="1"/>
  <c r="C164" i="11"/>
  <c r="K164" i="11" s="1" a="1"/>
  <c r="K164" i="11" s="1"/>
  <c r="C7" i="11"/>
  <c r="K7" i="11" s="1" a="1"/>
  <c r="K7" i="11" s="1"/>
  <c r="C180" i="11"/>
  <c r="K180" i="11" s="1" a="1"/>
  <c r="K180" i="11" s="1"/>
  <c r="C758" i="11"/>
  <c r="K758" i="11" s="1" a="1"/>
  <c r="K758" i="11" s="1"/>
  <c r="C179" i="11"/>
  <c r="K179" i="11" s="1" a="1"/>
  <c r="K179" i="11" s="1"/>
  <c r="C484" i="11"/>
  <c r="K484" i="11" s="1" a="1"/>
  <c r="K484" i="11" s="1"/>
  <c r="C501" i="11"/>
  <c r="K501" i="11" s="1" a="1"/>
  <c r="K501" i="11" s="1"/>
  <c r="C71" i="11"/>
  <c r="K71" i="11" s="1" a="1"/>
  <c r="K71" i="11" s="1"/>
  <c r="C483" i="11"/>
  <c r="K483" i="11" s="1" a="1"/>
  <c r="K483" i="11" s="1"/>
  <c r="C532" i="11"/>
  <c r="K532" i="11" s="1" a="1"/>
  <c r="K532" i="11" s="1"/>
  <c r="C243" i="11"/>
  <c r="K243" i="11" s="1" a="1"/>
  <c r="K243" i="11" s="1"/>
  <c r="C499" i="11"/>
  <c r="K499" i="11" s="1" a="1"/>
  <c r="K499" i="11" s="1"/>
  <c r="C755" i="11"/>
  <c r="K755" i="11" s="1" a="1"/>
  <c r="K755" i="11" s="1"/>
  <c r="C36" i="11"/>
  <c r="K36" i="11" s="1" a="1"/>
  <c r="K36" i="11" s="1"/>
  <c r="C292" i="11"/>
  <c r="K292" i="11" s="1" a="1"/>
  <c r="K292" i="11" s="1"/>
  <c r="C548" i="11"/>
  <c r="K548" i="11" s="1" a="1"/>
  <c r="K548" i="11" s="1"/>
  <c r="C804" i="11"/>
  <c r="K804" i="11" s="1" a="1"/>
  <c r="K804" i="11" s="1"/>
  <c r="C53" i="11"/>
  <c r="K53" i="11" s="1" a="1"/>
  <c r="K53" i="11" s="1"/>
  <c r="C309" i="11"/>
  <c r="K309" i="11" s="1" a="1"/>
  <c r="K309" i="11" s="1"/>
  <c r="C565" i="11"/>
  <c r="K565" i="11" s="1" a="1"/>
  <c r="K565" i="11" s="1"/>
  <c r="C821" i="11"/>
  <c r="K821" i="11" s="1" a="1"/>
  <c r="K821" i="11" s="1"/>
  <c r="C70" i="11"/>
  <c r="K70" i="11" s="1" a="1"/>
  <c r="K70" i="11" s="1"/>
  <c r="C342" i="11"/>
  <c r="K342" i="11" s="1" a="1"/>
  <c r="K342" i="11" s="1"/>
  <c r="C598" i="11"/>
  <c r="K598" i="11" s="1" a="1"/>
  <c r="K598" i="11" s="1"/>
  <c r="C870" i="11"/>
  <c r="K870" i="11" s="1" a="1"/>
  <c r="K870" i="11" s="1"/>
  <c r="C135" i="11"/>
  <c r="K135" i="11" s="1" a="1"/>
  <c r="K135" i="11" s="1"/>
  <c r="C391" i="11"/>
  <c r="K391" i="11" s="1" a="1"/>
  <c r="K391" i="11" s="1"/>
  <c r="C647" i="11"/>
  <c r="K647" i="11" s="1" a="1"/>
  <c r="K647" i="11" s="1"/>
  <c r="C903" i="11"/>
  <c r="K903" i="11" s="1" a="1"/>
  <c r="K903"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<sst xmlns="http://schemas.openxmlformats.org/spreadsheetml/2006/main" count="33438" uniqueCount="2293">
  <si>
    <t>Customer_ID</t>
  </si>
  <si>
    <t>Age</t>
  </si>
  <si>
    <t>Gender</t>
  </si>
  <si>
    <t>Income_Level</t>
  </si>
  <si>
    <t>Marital_Status</t>
  </si>
  <si>
    <t>Education_Level</t>
  </si>
  <si>
    <t>Occupation</t>
  </si>
  <si>
    <t>Location</t>
  </si>
  <si>
    <t>Purchase_Category</t>
  </si>
  <si>
    <t>Purchase_Amount</t>
  </si>
  <si>
    <t>Frequency_of_Purchase</t>
  </si>
  <si>
    <t>Purchase_Channel</t>
  </si>
  <si>
    <t>Brand_Loyalty</t>
  </si>
  <si>
    <t>Product_Rating</t>
  </si>
  <si>
    <t>Time_Spent_on_Product_Research(hours)</t>
  </si>
  <si>
    <t>Social_Media_Influence</t>
  </si>
  <si>
    <t>Discount_Sensitivity</t>
  </si>
  <si>
    <t>Return_Rate</t>
  </si>
  <si>
    <t>Customer_Satisfaction</t>
  </si>
  <si>
    <t>Engagement_with_Ads</t>
  </si>
  <si>
    <t>Device_Used_for_Shopping</t>
  </si>
  <si>
    <t>Payment_Method</t>
  </si>
  <si>
    <t>Time_of_Purchase</t>
  </si>
  <si>
    <t>Discount_Used</t>
  </si>
  <si>
    <t>Customer_Loyalty_Program_Member</t>
  </si>
  <si>
    <t>Purchase_Intent</t>
  </si>
  <si>
    <t>Shipping_Preference</t>
  </si>
  <si>
    <t>Time_to_Decision</t>
  </si>
  <si>
    <t>37-611-6911</t>
  </si>
  <si>
    <t>Female</t>
  </si>
  <si>
    <t>Middle</t>
  </si>
  <si>
    <t>Married</t>
  </si>
  <si>
    <t>Bachelor's</t>
  </si>
  <si>
    <t>Ã‰vry</t>
  </si>
  <si>
    <t>Gardening &amp; Outdoors</t>
  </si>
  <si>
    <t>Mixed</t>
  </si>
  <si>
    <t>None</t>
  </si>
  <si>
    <t>Somewhat Sensitive</t>
  </si>
  <si>
    <t>Tablet</t>
  </si>
  <si>
    <t>Credit Card</t>
  </si>
  <si>
    <t>Need-based</t>
  </si>
  <si>
    <t>No Preference</t>
  </si>
  <si>
    <t>29-392-9296</t>
  </si>
  <si>
    <t>Male</t>
  </si>
  <si>
    <t>High</t>
  </si>
  <si>
    <t>High School</t>
  </si>
  <si>
    <t>Huocheng</t>
  </si>
  <si>
    <t>Food &amp; Beverages</t>
  </si>
  <si>
    <t>In-Store</t>
  </si>
  <si>
    <t>Medium</t>
  </si>
  <si>
    <t>Not Sensitive</t>
  </si>
  <si>
    <t>PayPal</t>
  </si>
  <si>
    <t>Wants-based</t>
  </si>
  <si>
    <t>Standard</t>
  </si>
  <si>
    <t>84-649-5117</t>
  </si>
  <si>
    <t>Single</t>
  </si>
  <si>
    <t>Master's</t>
  </si>
  <si>
    <t>Huzhen</t>
  </si>
  <si>
    <t>Office Supplies</t>
  </si>
  <si>
    <t>Low</t>
  </si>
  <si>
    <t>Smartphone</t>
  </si>
  <si>
    <t>Debit Card</t>
  </si>
  <si>
    <t>Impulsive</t>
  </si>
  <si>
    <t>48-980-6078</t>
  </si>
  <si>
    <t>WiwilÃ­</t>
  </si>
  <si>
    <t>Home Appliances</t>
  </si>
  <si>
    <t>Other</t>
  </si>
  <si>
    <t>Express</t>
  </si>
  <si>
    <t>91-170-9072</t>
  </si>
  <si>
    <t>Widowed</t>
  </si>
  <si>
    <t>Nara</t>
  </si>
  <si>
    <t>Furniture</t>
  </si>
  <si>
    <t>82-561-4233</t>
  </si>
  <si>
    <t>Boro Utara</t>
  </si>
  <si>
    <t>Planned</t>
  </si>
  <si>
    <t>90-144-9193</t>
  </si>
  <si>
    <t>Divorced</t>
  </si>
  <si>
    <t>Liren</t>
  </si>
  <si>
    <t>Online</t>
  </si>
  <si>
    <t>Desktop</t>
  </si>
  <si>
    <t>88-661-4689</t>
  </si>
  <si>
    <t>Taocheng</t>
  </si>
  <si>
    <t>Books</t>
  </si>
  <si>
    <t>37-065-3182</t>
  </si>
  <si>
    <t>GrÃ¥bo</t>
  </si>
  <si>
    <t>Very Sensitive</t>
  </si>
  <si>
    <t>Cash</t>
  </si>
  <si>
    <t>84-894-9222</t>
  </si>
  <si>
    <t>Bigender</t>
  </si>
  <si>
    <t>Pryamitsyno</t>
  </si>
  <si>
    <t>Sports &amp; Outdoors</t>
  </si>
  <si>
    <t>44-674-4037</t>
  </si>
  <si>
    <t>Punta Gorda</t>
  </si>
  <si>
    <t>Mobile Accessories</t>
  </si>
  <si>
    <t>78-116-8349</t>
  </si>
  <si>
    <t>GyÅ‘r</t>
  </si>
  <si>
    <t>19-933-8095</t>
  </si>
  <si>
    <t>Gaosheng</t>
  </si>
  <si>
    <t>Luxury Goods</t>
  </si>
  <si>
    <t>80-684-5072</t>
  </si>
  <si>
    <t>Rokytne</t>
  </si>
  <si>
    <t>Animal Feed</t>
  </si>
  <si>
    <t>23-302-7502</t>
  </si>
  <si>
    <t>Alameda</t>
  </si>
  <si>
    <t>Health Care</t>
  </si>
  <si>
    <t>90-069-8934</t>
  </si>
  <si>
    <t>DhankutÄ</t>
  </si>
  <si>
    <t>Hotels</t>
  </si>
  <si>
    <t>45-073-7243</t>
  </si>
  <si>
    <t>Jindong</t>
  </si>
  <si>
    <t>89-883-2101</t>
  </si>
  <si>
    <t>Ngeru</t>
  </si>
  <si>
    <t>00-477-9449</t>
  </si>
  <si>
    <t>White Rock</t>
  </si>
  <si>
    <t>Packages)</t>
  </si>
  <si>
    <t>67-159-7366</t>
  </si>
  <si>
    <t>Monastyrshchina</t>
  </si>
  <si>
    <t>Electronics</t>
  </si>
  <si>
    <t>85-691-4293</t>
  </si>
  <si>
    <t>Pangkalanbunut</t>
  </si>
  <si>
    <t>Software &amp; Apps</t>
  </si>
  <si>
    <t>56-085-0464</t>
  </si>
  <si>
    <t>Lederaba</t>
  </si>
  <si>
    <t>Baby Products</t>
  </si>
  <si>
    <t>33-264-2822</t>
  </si>
  <si>
    <t>Lugo</t>
  </si>
  <si>
    <t>Toys &amp; Games</t>
  </si>
  <si>
    <t>95-478-2650</t>
  </si>
  <si>
    <t>SÃ£o Roque</t>
  </si>
  <si>
    <t>04-349-6759</t>
  </si>
  <si>
    <t>BanÄ« KhaddÄsh</t>
  </si>
  <si>
    <t>21-755-8745</t>
  </si>
  <si>
    <t>Montpellier</t>
  </si>
  <si>
    <t>29-625-7057</t>
  </si>
  <si>
    <t>Nesovice</t>
  </si>
  <si>
    <t>Arts &amp; Crafts</t>
  </si>
  <si>
    <t>58-623-8404</t>
  </si>
  <si>
    <t>Pasirhuni</t>
  </si>
  <si>
    <t>56-506-4709</t>
  </si>
  <si>
    <t>Glendale</t>
  </si>
  <si>
    <t>25-839-8670</t>
  </si>
  <si>
    <t>TÃ¡la</t>
  </si>
  <si>
    <t>Health Supplements</t>
  </si>
  <si>
    <t>89-194-0596</t>
  </si>
  <si>
    <t>Marseille</t>
  </si>
  <si>
    <t>55-163-1389</t>
  </si>
  <si>
    <t>Nasielsk</t>
  </si>
  <si>
    <t>28-225-4286</t>
  </si>
  <si>
    <t>Genderfluid</t>
  </si>
  <si>
    <t>Paris 06</t>
  </si>
  <si>
    <t>14-305-8712</t>
  </si>
  <si>
    <t>Bronnitsy</t>
  </si>
  <si>
    <t>85-738-6864</t>
  </si>
  <si>
    <t>Inayauan</t>
  </si>
  <si>
    <t>17-198-5155</t>
  </si>
  <si>
    <t>Qianjin</t>
  </si>
  <si>
    <t>15-354-9904</t>
  </si>
  <si>
    <t>Bagahanlad</t>
  </si>
  <si>
    <t>Groceries</t>
  </si>
  <si>
    <t>35-198-9248</t>
  </si>
  <si>
    <t>Rzewnie</t>
  </si>
  <si>
    <t>03-950-6074</t>
  </si>
  <si>
    <t>Strabychovo</t>
  </si>
  <si>
    <t>19-999-0134</t>
  </si>
  <si>
    <t>Hongqi</t>
  </si>
  <si>
    <t>57-989-1487</t>
  </si>
  <si>
    <t>Oeoh</t>
  </si>
  <si>
    <t>07-816-2673</t>
  </si>
  <si>
    <t>Topolâ€™noye</t>
  </si>
  <si>
    <t>70-761-3550</t>
  </si>
  <si>
    <t>KovÃ¡Å™ov</t>
  </si>
  <si>
    <t>38-242-3251</t>
  </si>
  <si>
    <t>Majdal BanÄ« FÄá¸‘il</t>
  </si>
  <si>
    <t>95-525-0842</t>
  </si>
  <si>
    <t>Delta del Tigre</t>
  </si>
  <si>
    <t>37-101-4922</t>
  </si>
  <si>
    <t>Santa Cruz La Laguna</t>
  </si>
  <si>
    <t>37-128-5425</t>
  </si>
  <si>
    <t>Manchester</t>
  </si>
  <si>
    <t>27-439-9545</t>
  </si>
  <si>
    <t>NorrkÃ¶ping</t>
  </si>
  <si>
    <t>37-126-7954</t>
  </si>
  <si>
    <t>SoÅ›no</t>
  </si>
  <si>
    <t>Clothing</t>
  </si>
  <si>
    <t>82-990-0504</t>
  </si>
  <si>
    <t>PÃ©lla</t>
  </si>
  <si>
    <t>21-734-0212</t>
  </si>
  <si>
    <t>Namur</t>
  </si>
  <si>
    <t>Beauty &amp; Personal Care</t>
  </si>
  <si>
    <t>76-148-9413</t>
  </si>
  <si>
    <t>Non-binary</t>
  </si>
  <si>
    <t>Benevides</t>
  </si>
  <si>
    <t>53-639-3774</t>
  </si>
  <si>
    <t>Qinghaihu</t>
  </si>
  <si>
    <t>Travel &amp; Leisure (Flights</t>
  </si>
  <si>
    <t>20-817-9584</t>
  </si>
  <si>
    <t>AlfeizerÃ£o</t>
  </si>
  <si>
    <t>18-655-3670</t>
  </si>
  <si>
    <t>ProstÅ™ednÃ­ BeÄva</t>
  </si>
  <si>
    <t>72-431-5021</t>
  </si>
  <si>
    <t>Oeiras</t>
  </si>
  <si>
    <t>07-479-3919</t>
  </si>
  <si>
    <t>KÃ½thnos</t>
  </si>
  <si>
    <t>17-032-6274</t>
  </si>
  <si>
    <t>Rizal</t>
  </si>
  <si>
    <t>64-166-9097</t>
  </si>
  <si>
    <t>Fullerton</t>
  </si>
  <si>
    <t>39-499-3854</t>
  </si>
  <si>
    <t>Huaidao</t>
  </si>
  <si>
    <t>39-636-5871</t>
  </si>
  <si>
    <t>Bilice</t>
  </si>
  <si>
    <t>71-667-2334</t>
  </si>
  <si>
    <t>Polygender</t>
  </si>
  <si>
    <t>Isla Verde</t>
  </si>
  <si>
    <t>35-192-9050</t>
  </si>
  <si>
    <t>Hunkuyi</t>
  </si>
  <si>
    <t>91-440-0011</t>
  </si>
  <si>
    <t>Shiree</t>
  </si>
  <si>
    <t>20-830-4758</t>
  </si>
  <si>
    <t>Strezhevoy</t>
  </si>
  <si>
    <t>84-337-1016</t>
  </si>
  <si>
    <t>Longxing</t>
  </si>
  <si>
    <t>09-346-4992</t>
  </si>
  <si>
    <t>JesÃºs MenÃ©ndez</t>
  </si>
  <si>
    <t>75-083-3608</t>
  </si>
  <si>
    <t>Hongguang</t>
  </si>
  <si>
    <t>29-779-7209</t>
  </si>
  <si>
    <t>Pilaya</t>
  </si>
  <si>
    <t>12-409-5166</t>
  </si>
  <si>
    <t>Camp Ithier</t>
  </si>
  <si>
    <t>07-024-4995</t>
  </si>
  <si>
    <t>Holboo</t>
  </si>
  <si>
    <t>74-478-5950</t>
  </si>
  <si>
    <t>Luxi</t>
  </si>
  <si>
    <t>31-395-1286</t>
  </si>
  <si>
    <t>Ostashkov</t>
  </si>
  <si>
    <t>60-838-4334</t>
  </si>
  <si>
    <t>Hongshanzui</t>
  </si>
  <si>
    <t>71-197-8227</t>
  </si>
  <si>
    <t>Tocoa</t>
  </si>
  <si>
    <t>15-530-3861</t>
  </si>
  <si>
    <t>Bayan Tuohai</t>
  </si>
  <si>
    <t>30-567-4471</t>
  </si>
  <si>
    <t>Parumasan</t>
  </si>
  <si>
    <t>04-465-1819</t>
  </si>
  <si>
    <t>Karpogory</t>
  </si>
  <si>
    <t>Jewelry &amp; Accessories</t>
  </si>
  <si>
    <t>69-692-0614</t>
  </si>
  <si>
    <t>ShÄhzÄdpur</t>
  </si>
  <si>
    <t>12-839-8066</t>
  </si>
  <si>
    <t>Muaratiga</t>
  </si>
  <si>
    <t>05-465-8765</t>
  </si>
  <si>
    <t>Gjegjan</t>
  </si>
  <si>
    <t>81-580-3810</t>
  </si>
  <si>
    <t>CrÃ©teil</t>
  </si>
  <si>
    <t>74-353-6312</t>
  </si>
  <si>
    <t>Pameungpeuk</t>
  </si>
  <si>
    <t>78-824-1887</t>
  </si>
  <si>
    <t>Junshan</t>
  </si>
  <si>
    <t>31-218-0024</t>
  </si>
  <si>
    <t>Lewotola</t>
  </si>
  <si>
    <t>15-711-4107</t>
  </si>
  <si>
    <t>Laocheng</t>
  </si>
  <si>
    <t>76-672-1193</t>
  </si>
  <si>
    <t>GuacarÃ­</t>
  </si>
  <si>
    <t>46-503-5589</t>
  </si>
  <si>
    <t>Sancang</t>
  </si>
  <si>
    <t>87-499-6916</t>
  </si>
  <si>
    <t>Ndewel</t>
  </si>
  <si>
    <t>30-520-8656</t>
  </si>
  <si>
    <t>San Patricio</t>
  </si>
  <si>
    <t>36-323-3504</t>
  </si>
  <si>
    <t>Fengtai</t>
  </si>
  <si>
    <t>93-810-4051</t>
  </si>
  <si>
    <t>Agender</t>
  </si>
  <si>
    <t>á¸awrÄn ad Daydah</t>
  </si>
  <si>
    <t>66-515-3648</t>
  </si>
  <si>
    <t>Magdalena</t>
  </si>
  <si>
    <t>09-216-1957</t>
  </si>
  <si>
    <t>LeÅ›nica</t>
  </si>
  <si>
    <t>23-253-2565</t>
  </si>
  <si>
    <t>Hinlayagan Ilaud</t>
  </si>
  <si>
    <t>74-509-4985</t>
  </si>
  <si>
    <t>Forshaga</t>
  </si>
  <si>
    <t>05-857-1572</t>
  </si>
  <si>
    <t>Rakszawa</t>
  </si>
  <si>
    <t>26-521-8328</t>
  </si>
  <si>
    <t>Fengjiang</t>
  </si>
  <si>
    <t>31-147-6197</t>
  </si>
  <si>
    <t>Jiangcun</t>
  </si>
  <si>
    <t>90-093-0469</t>
  </si>
  <si>
    <t>ÅŒkuchi</t>
  </si>
  <si>
    <t>38-935-1865</t>
  </si>
  <si>
    <t>Novoukrainskiy</t>
  </si>
  <si>
    <t>75-953-8663</t>
  </si>
  <si>
    <t>Acobambilla</t>
  </si>
  <si>
    <t>38-478-2681</t>
  </si>
  <si>
    <t>Kyonju</t>
  </si>
  <si>
    <t>70-895-5298</t>
  </si>
  <si>
    <t>Pomar</t>
  </si>
  <si>
    <t>02-653-5884</t>
  </si>
  <si>
    <t>ZalÅ£an</t>
  </si>
  <si>
    <t>11-719-8800</t>
  </si>
  <si>
    <t>TrÃ©lazÃ©</t>
  </si>
  <si>
    <t>59-355-5251</t>
  </si>
  <si>
    <t>Messina</t>
  </si>
  <si>
    <t>82-572-9091</t>
  </si>
  <si>
    <t>MrÄ…gowo</t>
  </si>
  <si>
    <t>86-044-1071</t>
  </si>
  <si>
    <t>Ngawi</t>
  </si>
  <si>
    <t>08-733-0300</t>
  </si>
  <si>
    <t>Oslo</t>
  </si>
  <si>
    <t>70-108-1493</t>
  </si>
  <si>
    <t>Dobrica</t>
  </si>
  <si>
    <t>46-230-8307</t>
  </si>
  <si>
    <t>La Roche-sur-Yon</t>
  </si>
  <si>
    <t>74-431-0242</t>
  </si>
  <si>
    <t>Point Pedro</t>
  </si>
  <si>
    <t>78-272-6417</t>
  </si>
  <si>
    <t>13-792-4356</t>
  </si>
  <si>
    <t>Tianbao</t>
  </si>
  <si>
    <t>04-563-9091</t>
  </si>
  <si>
    <t>Puqian</t>
  </si>
  <si>
    <t>79-592-5396</t>
  </si>
  <si>
    <t>Binalbagan</t>
  </si>
  <si>
    <t>39-952-4459</t>
  </si>
  <si>
    <t>Tessalit</t>
  </si>
  <si>
    <t>67-935-7964</t>
  </si>
  <si>
    <t>Nikolayevsk</t>
  </si>
  <si>
    <t>26-828-2720</t>
  </si>
  <si>
    <t>Dashuipo</t>
  </si>
  <si>
    <t>57-410-7415</t>
  </si>
  <si>
    <t>TÃ½n nad Vltavou</t>
  </si>
  <si>
    <t>62-989-8214</t>
  </si>
  <si>
    <t>Kaum Kaler</t>
  </si>
  <si>
    <t>73-827-2774</t>
  </si>
  <si>
    <t>Gandapura</t>
  </si>
  <si>
    <t>19-643-1879</t>
  </si>
  <si>
    <t>Kawangkoan</t>
  </si>
  <si>
    <t>57-345-3921</t>
  </si>
  <si>
    <t>Mondorf-les-Bains</t>
  </si>
  <si>
    <t>98-817-6731</t>
  </si>
  <si>
    <t>Manwakh</t>
  </si>
  <si>
    <t>31-788-0864</t>
  </si>
  <si>
    <t>Karlstad</t>
  </si>
  <si>
    <t>27-806-4972</t>
  </si>
  <si>
    <t>Obong</t>
  </si>
  <si>
    <t>48-343-1220</t>
  </si>
  <si>
    <t>Kolsko</t>
  </si>
  <si>
    <t>15-640-6493</t>
  </si>
  <si>
    <t>DÄlbandÄ«n</t>
  </si>
  <si>
    <t>64-846-7450</t>
  </si>
  <si>
    <t>Genderqueer</t>
  </si>
  <si>
    <t>Shazi</t>
  </si>
  <si>
    <t>58-788-8938</t>
  </si>
  <si>
    <t>HachiÅji</t>
  </si>
  <si>
    <t>52-240-3825</t>
  </si>
  <si>
    <t>Jolo</t>
  </si>
  <si>
    <t>60-618-2561</t>
  </si>
  <si>
    <t>Pedra Azul</t>
  </si>
  <si>
    <t>94-969-6819</t>
  </si>
  <si>
    <t>Gustavsberg</t>
  </si>
  <si>
    <t>76-982-8107</t>
  </si>
  <si>
    <t>La Mohammedia</t>
  </si>
  <si>
    <t>52-779-8972</t>
  </si>
  <si>
    <t>Florida</t>
  </si>
  <si>
    <t>40-520-3271</t>
  </si>
  <si>
    <t>Zhongcheng</t>
  </si>
  <si>
    <t>79-884-5600</t>
  </si>
  <si>
    <t>Goiatuba</t>
  </si>
  <si>
    <t>80-607-9947</t>
  </si>
  <si>
    <t>Krajan Kidul Rojopolo</t>
  </si>
  <si>
    <t>87-290-8263</t>
  </si>
  <si>
    <t>Metchosin</t>
  </si>
  <si>
    <t>99-316-9993</t>
  </si>
  <si>
    <t>Staritsa</t>
  </si>
  <si>
    <t>54-164-2243</t>
  </si>
  <si>
    <t>Benito Juarez</t>
  </si>
  <si>
    <t>14-784-5606</t>
  </si>
  <si>
    <t>ManÃ­</t>
  </si>
  <si>
    <t>47-992-7446</t>
  </si>
  <si>
    <t>Vitali</t>
  </si>
  <si>
    <t>37-513-5073</t>
  </si>
  <si>
    <t>Mizque</t>
  </si>
  <si>
    <t>93-473-7248</t>
  </si>
  <si>
    <t>Zgornje PirniÄe</t>
  </si>
  <si>
    <t>72-830-1211</t>
  </si>
  <si>
    <t>Cipolletti</t>
  </si>
  <si>
    <t>87-934-6762</t>
  </si>
  <si>
    <t>SollefteÃ¥</t>
  </si>
  <si>
    <t>71-975-9564</t>
  </si>
  <si>
    <t>Klonowa</t>
  </si>
  <si>
    <t>40-232-5631</t>
  </si>
  <si>
    <t>Suvorov</t>
  </si>
  <si>
    <t>22-414-4955</t>
  </si>
  <si>
    <t>Dragash</t>
  </si>
  <si>
    <t>99-089-1930</t>
  </si>
  <si>
    <t>Freiburg im Breisgau</t>
  </si>
  <si>
    <t>62-198-2511</t>
  </si>
  <si>
    <t>Macau</t>
  </si>
  <si>
    <t>21-297-1223</t>
  </si>
  <si>
    <t>Pancas</t>
  </si>
  <si>
    <t>10-961-9336</t>
  </si>
  <si>
    <t>Dayapan</t>
  </si>
  <si>
    <t>71-473-2656</t>
  </si>
  <si>
    <t>Gordon Town</t>
  </si>
  <si>
    <t>84-954-2973</t>
  </si>
  <si>
    <t>Proptisht</t>
  </si>
  <si>
    <t>22-382-9636</t>
  </si>
  <si>
    <t>Kamal</t>
  </si>
  <si>
    <t>89-724-2536</t>
  </si>
  <si>
    <t>Kouvola</t>
  </si>
  <si>
    <t>85-391-1888</t>
  </si>
  <si>
    <t>Zhongdong</t>
  </si>
  <si>
    <t>84-934-2483</t>
  </si>
  <si>
    <t>Betong</t>
  </si>
  <si>
    <t>96-229-1698</t>
  </si>
  <si>
    <t>Jinping</t>
  </si>
  <si>
    <t>36-948-6994</t>
  </si>
  <si>
    <t>Mgachi</t>
  </si>
  <si>
    <t>43-172-9431</t>
  </si>
  <si>
    <t>Lameira</t>
  </si>
  <si>
    <t>53-690-5759</t>
  </si>
  <si>
    <t>Medicine Hat</t>
  </si>
  <si>
    <t>00-496-3067</t>
  </si>
  <si>
    <t>10-330-6387</t>
  </si>
  <si>
    <t>YenikÃ¶y</t>
  </si>
  <si>
    <t>87-590-8963</t>
  </si>
  <si>
    <t>Peer</t>
  </si>
  <si>
    <t>47-931-2642</t>
  </si>
  <si>
    <t>BelÅ«sovka</t>
  </si>
  <si>
    <t>76-501-6422</t>
  </si>
  <si>
    <t>Houston</t>
  </si>
  <si>
    <t>39-274-2175</t>
  </si>
  <si>
    <t>Hengdian</t>
  </si>
  <si>
    <t>62-493-5282</t>
  </si>
  <si>
    <t>Shuigou</t>
  </si>
  <si>
    <t>18-841-7253</t>
  </si>
  <si>
    <t>Xingxi</t>
  </si>
  <si>
    <t>18-097-5707</t>
  </si>
  <si>
    <t>DhÄ«bÄ«n</t>
  </si>
  <si>
    <t>83-792-5141</t>
  </si>
  <si>
    <t>Chengguan</t>
  </si>
  <si>
    <t>65-036-2410</t>
  </si>
  <si>
    <t>Paris 09</t>
  </si>
  <si>
    <t>67-593-9579</t>
  </si>
  <si>
    <t>Rozhdestveno</t>
  </si>
  <si>
    <t>33-484-6674</t>
  </si>
  <si>
    <t>Porangatu</t>
  </si>
  <si>
    <t>65-249-5416</t>
  </si>
  <si>
    <t>Shalkar</t>
  </si>
  <si>
    <t>17-328-4678</t>
  </si>
  <si>
    <t>Quimbaya</t>
  </si>
  <si>
    <t>00-733-8770</t>
  </si>
  <si>
    <t>Narok</t>
  </si>
  <si>
    <t>47-501-3435</t>
  </si>
  <si>
    <t>Gimcheon</t>
  </si>
  <si>
    <t>46-779-7065</t>
  </si>
  <si>
    <t>Visaginas</t>
  </si>
  <si>
    <t>91-603-1565</t>
  </si>
  <si>
    <t>Shostka</t>
  </si>
  <si>
    <t>35-122-5020</t>
  </si>
  <si>
    <t>Pukekohe East</t>
  </si>
  <si>
    <t>63-684-4073</t>
  </si>
  <si>
    <t>Blokdesa Situgede</t>
  </si>
  <si>
    <t>74-483-2893</t>
  </si>
  <si>
    <t>Yueyang</t>
  </si>
  <si>
    <t>72-728-4406</t>
  </si>
  <si>
    <t>Liutan</t>
  </si>
  <si>
    <t>13-588-2488</t>
  </si>
  <si>
    <t>Huanggang</t>
  </si>
  <si>
    <t>79-861-6506</t>
  </si>
  <si>
    <t>BaturitÃ©</t>
  </si>
  <si>
    <t>66-974-6707</t>
  </si>
  <si>
    <t>Miâ€™ersi</t>
  </si>
  <si>
    <t>95-112-6724</t>
  </si>
  <si>
    <t>Xuedian</t>
  </si>
  <si>
    <t>27-262-6874</t>
  </si>
  <si>
    <t>Yuyapichis</t>
  </si>
  <si>
    <t>92-908-5062</t>
  </si>
  <si>
    <t>Shiroishi</t>
  </si>
  <si>
    <t>70-014-6406</t>
  </si>
  <si>
    <t>Kobe</t>
  </si>
  <si>
    <t>52-908-9971</t>
  </si>
  <si>
    <t>Gulou</t>
  </si>
  <si>
    <t>57-623-5362</t>
  </si>
  <si>
    <t>Jilin</t>
  </si>
  <si>
    <t>48-315-0196</t>
  </si>
  <si>
    <t>Balboa</t>
  </si>
  <si>
    <t>71-959-3896</t>
  </si>
  <si>
    <t>Cipari</t>
  </si>
  <si>
    <t>29-987-3969</t>
  </si>
  <si>
    <t>Orlando</t>
  </si>
  <si>
    <t>78-613-1546</t>
  </si>
  <si>
    <t>Torsby</t>
  </si>
  <si>
    <t>43-664-4451</t>
  </si>
  <si>
    <t>San Pablo</t>
  </si>
  <si>
    <t>34-095-3364</t>
  </si>
  <si>
    <t>Daszewice</t>
  </si>
  <si>
    <t>72-393-6893</t>
  </si>
  <si>
    <t>Villa ConcepciÃ³n del TÃ­o</t>
  </si>
  <si>
    <t>73-707-2809</t>
  </si>
  <si>
    <t>Hacienda La Calera</t>
  </si>
  <si>
    <t>04-609-7885</t>
  </si>
  <si>
    <t>73-139-4306</t>
  </si>
  <si>
    <t>Puerto LÃ³pez</t>
  </si>
  <si>
    <t>23-794-8196</t>
  </si>
  <si>
    <t>Xinchengzi</t>
  </si>
  <si>
    <t>66-050-6391</t>
  </si>
  <si>
    <t>TecpÃ¡n Guatemala</t>
  </si>
  <si>
    <t>22-311-5460</t>
  </si>
  <si>
    <t>51-917-0766</t>
  </si>
  <si>
    <t>Araci</t>
  </si>
  <si>
    <t>53-013-1026</t>
  </si>
  <si>
    <t>Duyure</t>
  </si>
  <si>
    <t>29-779-3457</t>
  </si>
  <si>
    <t>Huangni</t>
  </si>
  <si>
    <t>18-047-5540</t>
  </si>
  <si>
    <t>Kuala Lumpur</t>
  </si>
  <si>
    <t>89-438-5310</t>
  </si>
  <si>
    <t>SeleuÅ¡</t>
  </si>
  <si>
    <t>23-985-3535</t>
  </si>
  <si>
    <t>Monrovia</t>
  </si>
  <si>
    <t>67-939-2463</t>
  </si>
  <si>
    <t>Kristinehamn</t>
  </si>
  <si>
    <t>03-623-6767</t>
  </si>
  <si>
    <t>Huancabamba</t>
  </si>
  <si>
    <t>86-749-6914</t>
  </si>
  <si>
    <t>San JosÃ© Acatempa</t>
  </si>
  <si>
    <t>03-977-8103</t>
  </si>
  <si>
    <t>Quebrada Canoa</t>
  </si>
  <si>
    <t>03-827-4021</t>
  </si>
  <si>
    <t>Moate</t>
  </si>
  <si>
    <t>68-507-4747</t>
  </si>
  <si>
    <t>Kubangwaru</t>
  </si>
  <si>
    <t>73-942-8440</t>
  </si>
  <si>
    <t>ÐœÐ°Ñ€Ð¸Ð½Ð¾</t>
  </si>
  <si>
    <t>21-821-6398</t>
  </si>
  <si>
    <t>Xinquan</t>
  </si>
  <si>
    <t>64-641-7874</t>
  </si>
  <si>
    <t>Providence</t>
  </si>
  <si>
    <t>53-459-7870</t>
  </si>
  <si>
    <t>Autun</t>
  </si>
  <si>
    <t>36-240-3240</t>
  </si>
  <si>
    <t>Shilin</t>
  </si>
  <si>
    <t>54-936-4361</t>
  </si>
  <si>
    <t>Paris 17</t>
  </si>
  <si>
    <t>67-209-0990</t>
  </si>
  <si>
    <t>Stoczek Åukowski</t>
  </si>
  <si>
    <t>19-667-0201</t>
  </si>
  <si>
    <t>Ormstown</t>
  </si>
  <si>
    <t>36-274-5269</t>
  </si>
  <si>
    <t>Ponte</t>
  </si>
  <si>
    <t>09-948-3150</t>
  </si>
  <si>
    <t>Boshkengash</t>
  </si>
  <si>
    <t>19-873-9468</t>
  </si>
  <si>
    <t>Äáº¡ Táº»h</t>
  </si>
  <si>
    <t>37-748-4988</t>
  </si>
  <si>
    <t>RadÄâ€˜</t>
  </si>
  <si>
    <t>08-755-1170</t>
  </si>
  <si>
    <t>Sinarwangi</t>
  </si>
  <si>
    <t>07-402-7433</t>
  </si>
  <si>
    <t>Dagup</t>
  </si>
  <si>
    <t>60-073-3575</t>
  </si>
  <si>
    <t>EÅ‚k</t>
  </si>
  <si>
    <t>97-237-3483</t>
  </si>
  <si>
    <t>Moju</t>
  </si>
  <si>
    <t>93-675-1619</t>
  </si>
  <si>
    <t>VÃ­lia</t>
  </si>
  <si>
    <t>43-884-2577</t>
  </si>
  <si>
    <t>Prince Rupert</t>
  </si>
  <si>
    <t>33-200-7615</t>
  </si>
  <si>
    <t>Jiangmen</t>
  </si>
  <si>
    <t>63-631-8261</t>
  </si>
  <si>
    <t>Alung</t>
  </si>
  <si>
    <t>34-016-7909</t>
  </si>
  <si>
    <t>Osorno</t>
  </si>
  <si>
    <t>82-304-6495</t>
  </si>
  <si>
    <t>Labo</t>
  </si>
  <si>
    <t>70-207-6999</t>
  </si>
  <si>
    <t>Dakingari</t>
  </si>
  <si>
    <t>71-780-8195</t>
  </si>
  <si>
    <t>Selasari</t>
  </si>
  <si>
    <t>93-356-8589</t>
  </si>
  <si>
    <t>Besko</t>
  </si>
  <si>
    <t>92-142-9480</t>
  </si>
  <si>
    <t>Aubergenville</t>
  </si>
  <si>
    <t>53-042-5685</t>
  </si>
  <si>
    <t>Sula</t>
  </si>
  <si>
    <t>35-853-2222</t>
  </si>
  <si>
    <t>Valongo</t>
  </si>
  <si>
    <t>83-670-9273</t>
  </si>
  <si>
    <t>Al KhÄnkah</t>
  </si>
  <si>
    <t>37-783-6086</t>
  </si>
  <si>
    <t>MÃ©rtola</t>
  </si>
  <si>
    <t>79-902-8144</t>
  </si>
  <si>
    <t>Rates</t>
  </si>
  <si>
    <t>41-009-7879</t>
  </si>
  <si>
    <t>Anyang</t>
  </si>
  <si>
    <t>89-302-8461</t>
  </si>
  <si>
    <t>Nymburk</t>
  </si>
  <si>
    <t>23-066-1915</t>
  </si>
  <si>
    <t>39-090-0124</t>
  </si>
  <si>
    <t>Tafo</t>
  </si>
  <si>
    <t>41-854-0707</t>
  </si>
  <si>
    <t>Cibaregbeg</t>
  </si>
  <si>
    <t>04-352-1558</t>
  </si>
  <si>
    <t>Wang Yang</t>
  </si>
  <si>
    <t>93-867-8303</t>
  </si>
  <si>
    <t>Liangnong</t>
  </si>
  <si>
    <t>31-088-6950</t>
  </si>
  <si>
    <t>Hengshi</t>
  </si>
  <si>
    <t>43-616-8365</t>
  </si>
  <si>
    <t>Kandangan</t>
  </si>
  <si>
    <t>71-876-9118</t>
  </si>
  <si>
    <t>Naranjal</t>
  </si>
  <si>
    <t>18-263-0366</t>
  </si>
  <si>
    <t>Abiko</t>
  </si>
  <si>
    <t>25-502-1415</t>
  </si>
  <si>
    <t>Longhuashan</t>
  </si>
  <si>
    <t>50-000-9588</t>
  </si>
  <si>
    <t>Zhovkva</t>
  </si>
  <si>
    <t>32-338-5967</t>
  </si>
  <si>
    <t>Lebak</t>
  </si>
  <si>
    <t>19-311-9149</t>
  </si>
  <si>
    <t>Gereshk</t>
  </si>
  <si>
    <t>94-212-7169</t>
  </si>
  <si>
    <t>Yonghe</t>
  </si>
  <si>
    <t>17-246-6194</t>
  </si>
  <si>
    <t>Dabai</t>
  </si>
  <si>
    <t>26-672-1285</t>
  </si>
  <si>
    <t>Moutnice</t>
  </si>
  <si>
    <t>00-265-0556</t>
  </si>
  <si>
    <t>Qiryat Yam</t>
  </si>
  <si>
    <t>76-397-3294</t>
  </si>
  <si>
    <t>PiranÃ©</t>
  </si>
  <si>
    <t>43-612-8079</t>
  </si>
  <si>
    <t>Colima</t>
  </si>
  <si>
    <t>17-213-2834</t>
  </si>
  <si>
    <t>Marshintsy</t>
  </si>
  <si>
    <t>36-214-1586</t>
  </si>
  <si>
    <t>HalinÃ³w</t>
  </si>
  <si>
    <t>32-414-1466</t>
  </si>
  <si>
    <t>Hallsberg</t>
  </si>
  <si>
    <t>12-699-6543</t>
  </si>
  <si>
    <t>Celso Ramos</t>
  </si>
  <si>
    <t>83-427-3218</t>
  </si>
  <si>
    <t>White River</t>
  </si>
  <si>
    <t>61-663-9008</t>
  </si>
  <si>
    <t>Taishihe</t>
  </si>
  <si>
    <t>86-917-7481</t>
  </si>
  <si>
    <t>Shanghu</t>
  </si>
  <si>
    <t>66-086-2306</t>
  </si>
  <si>
    <t>Brandsen</t>
  </si>
  <si>
    <t>43-671-9834</t>
  </si>
  <si>
    <t>Ranot</t>
  </si>
  <si>
    <t>90-888-8726</t>
  </si>
  <si>
    <t>Saint-Jouan-des-GuÃ©rets</t>
  </si>
  <si>
    <t>23-085-0811</t>
  </si>
  <si>
    <t>Daâ€™an</t>
  </si>
  <si>
    <t>85-192-9218</t>
  </si>
  <si>
    <t>Kisovec</t>
  </si>
  <si>
    <t>82-671-7236</t>
  </si>
  <si>
    <t>Ä€bdÄnÄn</t>
  </si>
  <si>
    <t>42-674-3987</t>
  </si>
  <si>
    <t>Dafeng</t>
  </si>
  <si>
    <t>41-934-7739</t>
  </si>
  <si>
    <t>Campo Maior</t>
  </si>
  <si>
    <t>48-825-0400</t>
  </si>
  <si>
    <t>SÃ¤vedalen</t>
  </si>
  <si>
    <t>30-133-5120</t>
  </si>
  <si>
    <t>Brikcha</t>
  </si>
  <si>
    <t>29-827-8515</t>
  </si>
  <si>
    <t>Xidianzi</t>
  </si>
  <si>
    <t>91-724-4633</t>
  </si>
  <si>
    <t>La UniÃ³n</t>
  </si>
  <si>
    <t>10-328-5732</t>
  </si>
  <si>
    <t>Kliteh</t>
  </si>
  <si>
    <t>38-912-1128</t>
  </si>
  <si>
    <t>BÃ©ja</t>
  </si>
  <si>
    <t>07-751-9620</t>
  </si>
  <si>
    <t>Ferreira do Alentejo</t>
  </si>
  <si>
    <t>81-877-9170</t>
  </si>
  <si>
    <t>Gegernoong</t>
  </si>
  <si>
    <t>19-885-2597</t>
  </si>
  <si>
    <t>La MontaÃ±ita</t>
  </si>
  <si>
    <t>82-389-2029</t>
  </si>
  <si>
    <t>SarishÄbÄri</t>
  </si>
  <si>
    <t>97-463-0048</t>
  </si>
  <si>
    <t>Mangge</t>
  </si>
  <si>
    <t>91-572-6135</t>
  </si>
  <si>
    <t>ChabaÅ™ovice</t>
  </si>
  <si>
    <t>10-232-0685</t>
  </si>
  <si>
    <t>Yangping</t>
  </si>
  <si>
    <t>77-761-7475</t>
  </si>
  <si>
    <t>Berezna</t>
  </si>
  <si>
    <t>78-826-3039</t>
  </si>
  <si>
    <t>Vidual</t>
  </si>
  <si>
    <t>86-668-1045</t>
  </si>
  <si>
    <t>14-603-9698</t>
  </si>
  <si>
    <t>Hultsfred</t>
  </si>
  <si>
    <t>23-752-2213</t>
  </si>
  <si>
    <t>NÃ­kaia</t>
  </si>
  <si>
    <t>71-486-8561</t>
  </si>
  <si>
    <t>Macayug</t>
  </si>
  <si>
    <t>76-382-7162</t>
  </si>
  <si>
    <t>Mahanoro</t>
  </si>
  <si>
    <t>28-947-4295</t>
  </si>
  <si>
    <t>Mozdok</t>
  </si>
  <si>
    <t>84-765-0748</t>
  </si>
  <si>
    <t>Hoolt</t>
  </si>
  <si>
    <t>54-207-8349</t>
  </si>
  <si>
    <t>San Luis</t>
  </si>
  <si>
    <t>20-419-0341</t>
  </si>
  <si>
    <t>Pergan</t>
  </si>
  <si>
    <t>52-005-9914</t>
  </si>
  <si>
    <t>Kanoni</t>
  </si>
  <si>
    <t>34-846-7805</t>
  </si>
  <si>
    <t>Gromadka</t>
  </si>
  <si>
    <t>26-596-5461</t>
  </si>
  <si>
    <t>Payapa</t>
  </si>
  <si>
    <t>20-157-8631</t>
  </si>
  <si>
    <t>Rat Burana</t>
  </si>
  <si>
    <t>91-199-9097</t>
  </si>
  <si>
    <t>TrhovÃ© Sviny</t>
  </si>
  <si>
    <t>55-846-2579</t>
  </si>
  <si>
    <t>Kiev</t>
  </si>
  <si>
    <t>83-455-7266</t>
  </si>
  <si>
    <t>67-599-9267</t>
  </si>
  <si>
    <t>Lomintsevskiy</t>
  </si>
  <si>
    <t>41-501-9276</t>
  </si>
  <si>
    <t>Monchegorsk</t>
  </si>
  <si>
    <t>99-509-4653</t>
  </si>
  <si>
    <t>OlavarrÃ­a</t>
  </si>
  <si>
    <t>31-284-5722</t>
  </si>
  <si>
    <t>Jianshan</t>
  </si>
  <si>
    <t>88-000-9227</t>
  </si>
  <si>
    <t>Shreveport</t>
  </si>
  <si>
    <t>52-726-9328</t>
  </si>
  <si>
    <t>Pingzhuang</t>
  </si>
  <si>
    <t>60-198-5417</t>
  </si>
  <si>
    <t>00-107-4749</t>
  </si>
  <si>
    <t>Merlo</t>
  </si>
  <si>
    <t>88-428-8409</t>
  </si>
  <si>
    <t>ZiniarÃ©</t>
  </si>
  <si>
    <t>21-313-7424</t>
  </si>
  <si>
    <t>ZduÅ„ska Wola</t>
  </si>
  <si>
    <t>79-973-7862</t>
  </si>
  <si>
    <t>Mount Ayliff</t>
  </si>
  <si>
    <t>81-814-3498</t>
  </si>
  <si>
    <t>PÄ«rgaaj</t>
  </si>
  <si>
    <t>34-375-8138</t>
  </si>
  <si>
    <t>Zbraslavice</t>
  </si>
  <si>
    <t>05-067-9686</t>
  </si>
  <si>
    <t>Xilu</t>
  </si>
  <si>
    <t>61-951-7929</t>
  </si>
  <si>
    <t>Bamut</t>
  </si>
  <si>
    <t>53-667-0793</t>
  </si>
  <si>
    <t>La Tour-du-Pin</t>
  </si>
  <si>
    <t>61-212-1117</t>
  </si>
  <si>
    <t>Pader Palwo</t>
  </si>
  <si>
    <t>09-443-7536</t>
  </si>
  <si>
    <t>Maurisu</t>
  </si>
  <si>
    <t>27-463-5671</t>
  </si>
  <si>
    <t>Gorzyce</t>
  </si>
  <si>
    <t>53-380-3968</t>
  </si>
  <si>
    <t>Qingyun</t>
  </si>
  <si>
    <t>42-969-0735</t>
  </si>
  <si>
    <t>Jiuxian</t>
  </si>
  <si>
    <t>12-440-5464</t>
  </si>
  <si>
    <t>Ndungu</t>
  </si>
  <si>
    <t>33-467-2534</t>
  </si>
  <si>
    <t>Emiliano Zapata</t>
  </si>
  <si>
    <t>35-418-0288</t>
  </si>
  <si>
    <t>Spasskoye</t>
  </si>
  <si>
    <t>33-787-2143</t>
  </si>
  <si>
    <t>GierÅ‚oÅ¼</t>
  </si>
  <si>
    <t>58-528-6262</t>
  </si>
  <si>
    <t>Sobue</t>
  </si>
  <si>
    <t>31-060-2716</t>
  </si>
  <si>
    <t>High Point</t>
  </si>
  <si>
    <t>81-515-5823</t>
  </si>
  <si>
    <t>Qiankeng</t>
  </si>
  <si>
    <t>90-858-0453</t>
  </si>
  <si>
    <t>Pandean</t>
  </si>
  <si>
    <t>28-874-8938</t>
  </si>
  <si>
    <t>Phong Äiá»n</t>
  </si>
  <si>
    <t>89-625-5542</t>
  </si>
  <si>
    <t>MirÃ³w</t>
  </si>
  <si>
    <t>07-966-8728</t>
  </si>
  <si>
    <t>Franceville</t>
  </si>
  <si>
    <t>94-408-2581</t>
  </si>
  <si>
    <t>Bordeaux</t>
  </si>
  <si>
    <t>55-301-9368</t>
  </si>
  <si>
    <t>Zamora</t>
  </si>
  <si>
    <t>72-336-1992</t>
  </si>
  <si>
    <t>Jubaoshan</t>
  </si>
  <si>
    <t>06-008-2805</t>
  </si>
  <si>
    <t>ShÄdegÄn</t>
  </si>
  <si>
    <t>77-178-6086</t>
  </si>
  <si>
    <t>Gueltat Zemmour</t>
  </si>
  <si>
    <t>28-832-2885</t>
  </si>
  <si>
    <t>Mosalâ€™sk</t>
  </si>
  <si>
    <t>75-210-7391</t>
  </si>
  <si>
    <t>Kokstad</t>
  </si>
  <si>
    <t>60-470-3563</t>
  </si>
  <si>
    <t>Malasin</t>
  </si>
  <si>
    <t>24-241-7171</t>
  </si>
  <si>
    <t>Huaqiu</t>
  </si>
  <si>
    <t>53-784-1855</t>
  </si>
  <si>
    <t>Loket</t>
  </si>
  <si>
    <t>83-561-3374</t>
  </si>
  <si>
    <t>Santa Maria do Souto</t>
  </si>
  <si>
    <t>96-121-0629</t>
  </si>
  <si>
    <t>Yanshang</t>
  </si>
  <si>
    <t>00-275-9990</t>
  </si>
  <si>
    <t>Tempuran</t>
  </si>
  <si>
    <t>36-593-2907</t>
  </si>
  <si>
    <t>Karafao</t>
  </si>
  <si>
    <t>22-692-3470</t>
  </si>
  <si>
    <t>SÃ£o CristÃ³vÃ£o</t>
  </si>
  <si>
    <t>90-322-7329</t>
  </si>
  <si>
    <t>Buensuseso</t>
  </si>
  <si>
    <t>28-395-9872</t>
  </si>
  <si>
    <t>Blantyre</t>
  </si>
  <si>
    <t>79-297-1061</t>
  </si>
  <si>
    <t>Kozelâ€™shchyna</t>
  </si>
  <si>
    <t>93-649-9356</t>
  </si>
  <si>
    <t>Cibuah</t>
  </si>
  <si>
    <t>27-543-7069</t>
  </si>
  <si>
    <t>Cockburn Town</t>
  </si>
  <si>
    <t>96-079-9597</t>
  </si>
  <si>
    <t>Maslog</t>
  </si>
  <si>
    <t>38-940-4942</t>
  </si>
  <si>
    <t>FaqqÅ«â€˜ah</t>
  </si>
  <si>
    <t>82-014-2564</t>
  </si>
  <si>
    <t>Yelyzavethradka</t>
  </si>
  <si>
    <t>70-699-5799</t>
  </si>
  <si>
    <t>Jackson</t>
  </si>
  <si>
    <t>53-240-2040</t>
  </si>
  <si>
    <t>ItaguaÃ­</t>
  </si>
  <si>
    <t>27-742-2776</t>
  </si>
  <si>
    <t>FteliÃ¡</t>
  </si>
  <si>
    <t>55-620-7906</t>
  </si>
  <si>
    <t>Kiambu</t>
  </si>
  <si>
    <t>04-213-4617</t>
  </si>
  <si>
    <t>XibÃ«r-MurrizÃ«</t>
  </si>
  <si>
    <t>79-384-7469</t>
  </si>
  <si>
    <t>Xudat</t>
  </si>
  <si>
    <t>30-839-5589</t>
  </si>
  <si>
    <t>Yaodu</t>
  </si>
  <si>
    <t>76-848-9229</t>
  </si>
  <si>
    <t>Saint-Gratien</t>
  </si>
  <si>
    <t>98-559-6096</t>
  </si>
  <si>
    <t>Totora</t>
  </si>
  <si>
    <t>56-810-2066</t>
  </si>
  <si>
    <t>GÃ¶teborg</t>
  </si>
  <si>
    <t>55-580-7707</t>
  </si>
  <si>
    <t>ÄŒÃ¡slav</t>
  </si>
  <si>
    <t>18-605-0795</t>
  </si>
  <si>
    <t>Rudnogorsk</t>
  </si>
  <si>
    <t>86-268-2904</t>
  </si>
  <si>
    <t>Pindiga</t>
  </si>
  <si>
    <t>75-847-7630</t>
  </si>
  <si>
    <t>Adela</t>
  </si>
  <si>
    <t>76-910-2337</t>
  </si>
  <si>
    <t>Krajan Baru</t>
  </si>
  <si>
    <t>56-719-7145</t>
  </si>
  <si>
    <t>Jinqiao</t>
  </si>
  <si>
    <t>14-025-2335</t>
  </si>
  <si>
    <t>Barg-e MatÄl</t>
  </si>
  <si>
    <t>10-300-8072</t>
  </si>
  <si>
    <t>Argenteuil</t>
  </si>
  <si>
    <t>73-698-2326</t>
  </si>
  <si>
    <t>Daying</t>
  </si>
  <si>
    <t>01-023-2094</t>
  </si>
  <si>
    <t>Ngrejo</t>
  </si>
  <si>
    <t>65-359-4645</t>
  </si>
  <si>
    <t>Xieba</t>
  </si>
  <si>
    <t>33-405-7978</t>
  </si>
  <si>
    <t>Sigli</t>
  </si>
  <si>
    <t>09-783-7921</t>
  </si>
  <si>
    <t>AristÃ³bulo del Valle</t>
  </si>
  <si>
    <t>76-561-2427</t>
  </si>
  <si>
    <t>Cane</t>
  </si>
  <si>
    <t>82-467-3300</t>
  </si>
  <si>
    <t>Podhum</t>
  </si>
  <si>
    <t>92-946-7398</t>
  </si>
  <si>
    <t>Vilar</t>
  </si>
  <si>
    <t>59-891-2990</t>
  </si>
  <si>
    <t>Portela</t>
  </si>
  <si>
    <t>22-579-3978</t>
  </si>
  <si>
    <t>Arendal</t>
  </si>
  <si>
    <t>22-352-0576</t>
  </si>
  <si>
    <t>NabÄ«nagar</t>
  </si>
  <si>
    <t>28-676-0614</t>
  </si>
  <si>
    <t>La Ravoire</t>
  </si>
  <si>
    <t>07-211-9364</t>
  </si>
  <si>
    <t>Dostoyevka</t>
  </si>
  <si>
    <t>98-238-6733</t>
  </si>
  <si>
    <t>Liuzhou</t>
  </si>
  <si>
    <t>72-006-3769</t>
  </si>
  <si>
    <t>SÃ£o Mateus do MaranhÃ£o</t>
  </si>
  <si>
    <t>75-845-3143</t>
  </si>
  <si>
    <t>Rumbek</t>
  </si>
  <si>
    <t>26-028-2671</t>
  </si>
  <si>
    <t>Cigedang</t>
  </si>
  <si>
    <t>55-876-7407</t>
  </si>
  <si>
    <t>Muaralabuh</t>
  </si>
  <si>
    <t>47-720-9520</t>
  </si>
  <si>
    <t>CheÅ‚miec</t>
  </si>
  <si>
    <t>42-207-5005</t>
  </si>
  <si>
    <t>Santa Marta</t>
  </si>
  <si>
    <t>47-266-2261</t>
  </si>
  <si>
    <t>BrÃ¤ndÃ¶</t>
  </si>
  <si>
    <t>77-642-7686</t>
  </si>
  <si>
    <t>Liangshuihe</t>
  </si>
  <si>
    <t>37-468-8133</t>
  </si>
  <si>
    <t>Cimara</t>
  </si>
  <si>
    <t>00-335-5034</t>
  </si>
  <si>
    <t>Sanxing</t>
  </si>
  <si>
    <t>95-148-1769</t>
  </si>
  <si>
    <t>Linao</t>
  </si>
  <si>
    <t>72-324-1243</t>
  </si>
  <si>
    <t>Bairan</t>
  </si>
  <si>
    <t>62-687-5354</t>
  </si>
  <si>
    <t>Abaetetuba</t>
  </si>
  <si>
    <t>54-634-0814</t>
  </si>
  <si>
    <t>Pasirjaya</t>
  </si>
  <si>
    <t>64-769-5737</t>
  </si>
  <si>
    <t>Acheng</t>
  </si>
  <si>
    <t>62-892-2088</t>
  </si>
  <si>
    <t>Huakoulongtan</t>
  </si>
  <si>
    <t>53-951-2529</t>
  </si>
  <si>
    <t>Burgastai</t>
  </si>
  <si>
    <t>00-264-3797</t>
  </si>
  <si>
    <t>ChavarrÃ­a</t>
  </si>
  <si>
    <t>88-445-9235</t>
  </si>
  <si>
    <t>Demuk</t>
  </si>
  <si>
    <t>65-539-9955</t>
  </si>
  <si>
    <t>Sertolovo</t>
  </si>
  <si>
    <t>89-730-1134</t>
  </si>
  <si>
    <t>Jixian</t>
  </si>
  <si>
    <t>74-051-7865</t>
  </si>
  <si>
    <t>Deqing</t>
  </si>
  <si>
    <t>40-450-4266</t>
  </si>
  <si>
    <t>Sala</t>
  </si>
  <si>
    <t>78-796-5651</t>
  </si>
  <si>
    <t>DÅ‚utÃ³w</t>
  </si>
  <si>
    <t>78-163-4800</t>
  </si>
  <si>
    <t>Regimin</t>
  </si>
  <si>
    <t>90-272-5701</t>
  </si>
  <si>
    <t>Semiletka</t>
  </si>
  <si>
    <t>14-118-5229</t>
  </si>
  <si>
    <t>Dayr Sharaf</t>
  </si>
  <si>
    <t>24-662-2119</t>
  </si>
  <si>
    <t>Adani</t>
  </si>
  <si>
    <t>61-794-8438</t>
  </si>
  <si>
    <t>Rakhiv</t>
  </si>
  <si>
    <t>21-959-5766</t>
  </si>
  <si>
    <t>Ma'an</t>
  </si>
  <si>
    <t>42-518-2602</t>
  </si>
  <si>
    <t>Navoiy</t>
  </si>
  <si>
    <t>35-850-8676</t>
  </si>
  <si>
    <t>Sishilichengzi</t>
  </si>
  <si>
    <t>07-958-2231</t>
  </si>
  <si>
    <t>Tigaherang</t>
  </si>
  <si>
    <t>78-503-0416</t>
  </si>
  <si>
    <t>Villa Dolores</t>
  </si>
  <si>
    <t>46-167-7999</t>
  </si>
  <si>
    <t>PoÃ¡</t>
  </si>
  <si>
    <t>93-989-8649</t>
  </si>
  <si>
    <t>Shibushi</t>
  </si>
  <si>
    <t>98-130-8811</t>
  </si>
  <si>
    <t>Tilburg</t>
  </si>
  <si>
    <t>18-614-2070</t>
  </si>
  <si>
    <t>Ugra</t>
  </si>
  <si>
    <t>80-277-3242</t>
  </si>
  <si>
    <t>Montreuil</t>
  </si>
  <si>
    <t>44-949-9040</t>
  </si>
  <si>
    <t>Garibaldi</t>
  </si>
  <si>
    <t>04-545-9162</t>
  </si>
  <si>
    <t>Tiang</t>
  </si>
  <si>
    <t>51-320-2801</t>
  </si>
  <si>
    <t>Mouquim</t>
  </si>
  <si>
    <t>50-510-5119</t>
  </si>
  <si>
    <t>Montecristi</t>
  </si>
  <si>
    <t>63-964-6954</t>
  </si>
  <si>
    <t>Prince Albert</t>
  </si>
  <si>
    <t>55-569-9247</t>
  </si>
  <si>
    <t>02-911-0447</t>
  </si>
  <si>
    <t>ZajeÄov</t>
  </si>
  <si>
    <t>77-626-7240</t>
  </si>
  <si>
    <t>Liushun</t>
  </si>
  <si>
    <t>75-915-9803</t>
  </si>
  <si>
    <t>Sancha</t>
  </si>
  <si>
    <t>78-905-2660</t>
  </si>
  <si>
    <t>Damnoen Saduak</t>
  </si>
  <si>
    <t>02-677-6735</t>
  </si>
  <si>
    <t>Cianorte</t>
  </si>
  <si>
    <t>20-460-9796</t>
  </si>
  <si>
    <t>Liuzuo</t>
  </si>
  <si>
    <t>57-587-4005</t>
  </si>
  <si>
    <t>99-477-8256</t>
  </si>
  <si>
    <t>KÄshmar</t>
  </si>
  <si>
    <t>03-992-3728</t>
  </si>
  <si>
    <t>â€˜Arad</t>
  </si>
  <si>
    <t>24-878-4507</t>
  </si>
  <si>
    <t>Lenart v Slov. Goricah</t>
  </si>
  <si>
    <t>22-106-8347</t>
  </si>
  <si>
    <t>Bigaa</t>
  </si>
  <si>
    <t>81-479-0790</t>
  </si>
  <si>
    <t>Guadalupe</t>
  </si>
  <si>
    <t>03-023-9932</t>
  </si>
  <si>
    <t>Xiaruyue</t>
  </si>
  <si>
    <t>36-632-2460</t>
  </si>
  <si>
    <t>Gweedore</t>
  </si>
  <si>
    <t>32-799-7704</t>
  </si>
  <si>
    <t>Przelewice</t>
  </si>
  <si>
    <t>09-369-0588</t>
  </si>
  <si>
    <t>Dalumangcob</t>
  </si>
  <si>
    <t>87-727-6434</t>
  </si>
  <si>
    <t>Cravo Norte</t>
  </si>
  <si>
    <t>18-793-9543</t>
  </si>
  <si>
    <t>MonterÃ­a</t>
  </si>
  <si>
    <t>63-625-5757</t>
  </si>
  <si>
    <t>Mikunâ€™</t>
  </si>
  <si>
    <t>93-413-4758</t>
  </si>
  <si>
    <t>Samamiya</t>
  </si>
  <si>
    <t>15-663-7994</t>
  </si>
  <si>
    <t>Tanahmerah</t>
  </si>
  <si>
    <t>29-319-4519</t>
  </si>
  <si>
    <t>Ã–rebro</t>
  </si>
  <si>
    <t>40-347-2903</t>
  </si>
  <si>
    <t>Kefar Yona</t>
  </si>
  <si>
    <t>18-452-1635</t>
  </si>
  <si>
    <t>Pasto</t>
  </si>
  <si>
    <t>47-710-5471</t>
  </si>
  <si>
    <t>Huangtan</t>
  </si>
  <si>
    <t>88-167-7129</t>
  </si>
  <si>
    <t>Ilâ€™inskiy</t>
  </si>
  <si>
    <t>86-771-9082</t>
  </si>
  <si>
    <t>Ugljevik</t>
  </si>
  <si>
    <t>46-678-4172</t>
  </si>
  <si>
    <t>Na Chaluai</t>
  </si>
  <si>
    <t>14-249-1256</t>
  </si>
  <si>
    <t>Marolambo</t>
  </si>
  <si>
    <t>75-617-1460</t>
  </si>
  <si>
    <t>10-247-0192</t>
  </si>
  <si>
    <t>Cali</t>
  </si>
  <si>
    <t>94-120-9525</t>
  </si>
  <si>
    <t>Tamana</t>
  </si>
  <si>
    <t>22-234-9315</t>
  </si>
  <si>
    <t>Miyazu</t>
  </si>
  <si>
    <t>37-560-7247</t>
  </si>
  <si>
    <t>GryfÃ³w ÅšlÄ…ski</t>
  </si>
  <si>
    <t>91-857-0797</t>
  </si>
  <si>
    <t>Pinagsibaan</t>
  </si>
  <si>
    <t>19-344-0102</t>
  </si>
  <si>
    <t>Jardin</t>
  </si>
  <si>
    <t>48-609-7715</t>
  </si>
  <si>
    <t>Aguilares</t>
  </si>
  <si>
    <t>13-571-6506</t>
  </si>
  <si>
    <t>Muslyumovo</t>
  </si>
  <si>
    <t>47-073-6440</t>
  </si>
  <si>
    <t>Taiyuan</t>
  </si>
  <si>
    <t>50-303-1693</t>
  </si>
  <si>
    <t>Chatturat</t>
  </si>
  <si>
    <t>69-157-9577</t>
  </si>
  <si>
    <t>Paisha</t>
  </si>
  <si>
    <t>09-513-4923</t>
  </si>
  <si>
    <t>Kadugadung</t>
  </si>
  <si>
    <t>82-975-8569</t>
  </si>
  <si>
    <t>Paris 15</t>
  </si>
  <si>
    <t>70-774-7728</t>
  </si>
  <si>
    <t>Dualing</t>
  </si>
  <si>
    <t>13-015-8097</t>
  </si>
  <si>
    <t>Adelaide</t>
  </si>
  <si>
    <t>68-391-7279</t>
  </si>
  <si>
    <t>Pingshi</t>
  </si>
  <si>
    <t>28-764-3337</t>
  </si>
  <si>
    <t>Renshan</t>
  </si>
  <si>
    <t>00-285-9607</t>
  </si>
  <si>
    <t>Sobinka</t>
  </si>
  <si>
    <t>04-832-3559</t>
  </si>
  <si>
    <t>Narol</t>
  </si>
  <si>
    <t>27-613-5005</t>
  </si>
  <si>
    <t>Fresno</t>
  </si>
  <si>
    <t>49-825-3438</t>
  </si>
  <si>
    <t>Vabalninkas</t>
  </si>
  <si>
    <t>31-783-9785</t>
  </si>
  <si>
    <t>Jambuwerkrajan</t>
  </si>
  <si>
    <t>58-059-8187</t>
  </si>
  <si>
    <t>Ozubulu</t>
  </si>
  <si>
    <t>74-882-6648</t>
  </si>
  <si>
    <t>Nakhchivan</t>
  </si>
  <si>
    <t>03-180-9200</t>
  </si>
  <si>
    <t>CurumanÃ­</t>
  </si>
  <si>
    <t>46-578-1425</t>
  </si>
  <si>
    <t>Praia</t>
  </si>
  <si>
    <t>13-588-5783</t>
  </si>
  <si>
    <t>25-085-7917</t>
  </si>
  <si>
    <t>Pallisa</t>
  </si>
  <si>
    <t>66-085-1226</t>
  </si>
  <si>
    <t>San Pascual</t>
  </si>
  <si>
    <t>37-037-1765</t>
  </si>
  <si>
    <t>â€˜AÅŸÄ«rah ash ShamÄlÄ«yah</t>
  </si>
  <si>
    <t>48-630-6410</t>
  </si>
  <si>
    <t>Dom Pedrito</t>
  </si>
  <si>
    <t>50-471-0212</t>
  </si>
  <si>
    <t>San SebastiÃ¡n de YalÃ­</t>
  </si>
  <si>
    <t>48-642-5768</t>
  </si>
  <si>
    <t>ShchÃ«kino</t>
  </si>
  <si>
    <t>15-152-9751</t>
  </si>
  <si>
    <t>Turkestan</t>
  </si>
  <si>
    <t>23-451-9920</t>
  </si>
  <si>
    <t>Rzeczenica</t>
  </si>
  <si>
    <t>09-775-4058</t>
  </si>
  <si>
    <t>PerzÃ³w</t>
  </si>
  <si>
    <t>43-595-0966</t>
  </si>
  <si>
    <t>Sabon Gari-Nangere</t>
  </si>
  <si>
    <t>56-592-0089</t>
  </si>
  <si>
    <t>Hengshui</t>
  </si>
  <si>
    <t>29-374-1297</t>
  </si>
  <si>
    <t>Nantes</t>
  </si>
  <si>
    <t>80-728-6133</t>
  </si>
  <si>
    <t>Tamorot</t>
  </si>
  <si>
    <t>58-502-7490</t>
  </si>
  <si>
    <t>Sinchao</t>
  </si>
  <si>
    <t>23-537-0742</t>
  </si>
  <si>
    <t>Anding</t>
  </si>
  <si>
    <t>22-483-3115</t>
  </si>
  <si>
    <t>Rukem</t>
  </si>
  <si>
    <t>57-372-5969</t>
  </si>
  <si>
    <t>Bogovarovo</t>
  </si>
  <si>
    <t>37-283-9076</t>
  </si>
  <si>
    <t>Valbo</t>
  </si>
  <si>
    <t>39-075-3518</t>
  </si>
  <si>
    <t>Jaguaruana</t>
  </si>
  <si>
    <t>84-315-7189</t>
  </si>
  <si>
    <t>Å¢Äqchah KhÄnah</t>
  </si>
  <si>
    <t>75-964-5589</t>
  </si>
  <si>
    <t>Lipovci</t>
  </si>
  <si>
    <t>06-594-3417</t>
  </si>
  <si>
    <t>Panagyurishte</t>
  </si>
  <si>
    <t>08-297-3351</t>
  </si>
  <si>
    <t>Thá»‹ Tráº¥n Than UyÃªn</t>
  </si>
  <si>
    <t>05-546-5128</t>
  </si>
  <si>
    <t>Clichy</t>
  </si>
  <si>
    <t>79-759-6726</t>
  </si>
  <si>
    <t>KÅ‚oczew</t>
  </si>
  <si>
    <t>12-851-1771</t>
  </si>
  <si>
    <t>Zhukovo</t>
  </si>
  <si>
    <t>79-960-1714</t>
  </si>
  <si>
    <t>NykÃ¶ping</t>
  </si>
  <si>
    <t>30-417-6981</t>
  </si>
  <si>
    <t>Jianmin</t>
  </si>
  <si>
    <t>91-532-5399</t>
  </si>
  <si>
    <t>Bucaramanga</t>
  </si>
  <si>
    <t>89-997-9041</t>
  </si>
  <si>
    <t>Kudanding</t>
  </si>
  <si>
    <t>26-235-6745</t>
  </si>
  <si>
    <t>Kyoto</t>
  </si>
  <si>
    <t>99-080-9462</t>
  </si>
  <si>
    <t>Saraburi</t>
  </si>
  <si>
    <t>87-056-8987</t>
  </si>
  <si>
    <t>Negeriagung</t>
  </si>
  <si>
    <t>06-160-8063</t>
  </si>
  <si>
    <t>Latacunga</t>
  </si>
  <si>
    <t>73-434-2308</t>
  </si>
  <si>
    <t>Guanzhou</t>
  </si>
  <si>
    <t>84-260-6464</t>
  </si>
  <si>
    <t>Tabuc Pontevedra</t>
  </si>
  <si>
    <t>00-149-4481</t>
  </si>
  <si>
    <t>Kabale</t>
  </si>
  <si>
    <t>05-710-6109</t>
  </si>
  <si>
    <t>Malveira</t>
  </si>
  <si>
    <t>84-724-8407</t>
  </si>
  <si>
    <t>Veiga</t>
  </si>
  <si>
    <t>45-795-1873</t>
  </si>
  <si>
    <t>Jagistay</t>
  </si>
  <si>
    <t>06-647-3248</t>
  </si>
  <si>
    <t>Yuannan</t>
  </si>
  <si>
    <t>06-767-5206</t>
  </si>
  <si>
    <t>Mount Darwin</t>
  </si>
  <si>
    <t>94-288-4423</t>
  </si>
  <si>
    <t>Qalâ€˜eh-ye KhvÄjeh</t>
  </si>
  <si>
    <t>49-891-9711</t>
  </si>
  <si>
    <t>08-806-0588</t>
  </si>
  <si>
    <t>Al QarÄrah</t>
  </si>
  <si>
    <t>94-746-2001</t>
  </si>
  <si>
    <t>Fandriana</t>
  </si>
  <si>
    <t>38-943-5744</t>
  </si>
  <si>
    <t>Carregueira</t>
  </si>
  <si>
    <t>98-535-8497</t>
  </si>
  <si>
    <t>Lincheng</t>
  </si>
  <si>
    <t>33-243-8793</t>
  </si>
  <si>
    <t>Semenivka</t>
  </si>
  <si>
    <t>99-581-5577</t>
  </si>
  <si>
    <t>YlÃ¤ne</t>
  </si>
  <si>
    <t>64-180-2404</t>
  </si>
  <si>
    <t>Cendagah</t>
  </si>
  <si>
    <t>73-097-0986</t>
  </si>
  <si>
    <t>FÄ«rÅ«zÄbÄd</t>
  </si>
  <si>
    <t>88-051-0567</t>
  </si>
  <si>
    <t>Trondheim</t>
  </si>
  <si>
    <t>44-715-9594</t>
  </si>
  <si>
    <t>Yakovlevo</t>
  </si>
  <si>
    <t>84-188-6577</t>
  </si>
  <si>
    <t>Katav-Ivanovsk</t>
  </si>
  <si>
    <t>19-116-4723</t>
  </si>
  <si>
    <t>Voznesenskoye</t>
  </si>
  <si>
    <t>21-783-9242</t>
  </si>
  <si>
    <t>Voskhod</t>
  </si>
  <si>
    <t>95-528-2313</t>
  </si>
  <si>
    <t>Gudja</t>
  </si>
  <si>
    <t>94-682-4886</t>
  </si>
  <si>
    <t>Gawul</t>
  </si>
  <si>
    <t>55-944-9669</t>
  </si>
  <si>
    <t>Sobeok</t>
  </si>
  <si>
    <t>32-314-2958</t>
  </si>
  <si>
    <t>Nanhuang</t>
  </si>
  <si>
    <t>67-697-2331</t>
  </si>
  <si>
    <t>Tanudan</t>
  </si>
  <si>
    <t>28-855-1639</t>
  </si>
  <si>
    <t>Jiaozuo</t>
  </si>
  <si>
    <t>38-069-8615</t>
  </si>
  <si>
    <t>TakÄb</t>
  </si>
  <si>
    <t>58-233-5963</t>
  </si>
  <si>
    <t>Gualeguay</t>
  </si>
  <si>
    <t>02-004-0620</t>
  </si>
  <si>
    <t>Lagoa Seca</t>
  </si>
  <si>
    <t>78-822-9328</t>
  </si>
  <si>
    <t>Bugarama</t>
  </si>
  <si>
    <t>73-359-1998</t>
  </si>
  <si>
    <t>Dicamay</t>
  </si>
  <si>
    <t>84-459-7736</t>
  </si>
  <si>
    <t>Xiluodu</t>
  </si>
  <si>
    <t>07-395-5818</t>
  </si>
  <si>
    <t>á¸¨abÄbah</t>
  </si>
  <si>
    <t>07-560-6637</t>
  </si>
  <si>
    <t>Lobuk</t>
  </si>
  <si>
    <t>61-926-1691</t>
  </si>
  <si>
    <t>Waiwukak</t>
  </si>
  <si>
    <t>68-129-1060</t>
  </si>
  <si>
    <t>AbaetÃ©</t>
  </si>
  <si>
    <t>04-052-5592</t>
  </si>
  <si>
    <t>Xiaqiao</t>
  </si>
  <si>
    <t>41-215-6092</t>
  </si>
  <si>
    <t>ZubÅ«bah</t>
  </si>
  <si>
    <t>89-833-7175</t>
  </si>
  <si>
    <t>KÄ™sowo</t>
  </si>
  <si>
    <t>08-117-9893</t>
  </si>
  <si>
    <t>Colombo</t>
  </si>
  <si>
    <t>24-109-2173</t>
  </si>
  <si>
    <t>MessÃ­ni</t>
  </si>
  <si>
    <t>79-939-2140</t>
  </si>
  <si>
    <t>Yishui</t>
  </si>
  <si>
    <t>95-999-0984</t>
  </si>
  <si>
    <t>Nanyaojie</t>
  </si>
  <si>
    <t>64-799-3174</t>
  </si>
  <si>
    <t>Buzen</t>
  </si>
  <si>
    <t>27-018-2262</t>
  </si>
  <si>
    <t>Bom Jesus do Itabapoana</t>
  </si>
  <si>
    <t>38-881-0766</t>
  </si>
  <si>
    <t>Centenario</t>
  </si>
  <si>
    <t>17-344-8603</t>
  </si>
  <si>
    <t>Al JÄ«zah</t>
  </si>
  <si>
    <t>51-387-9144</t>
  </si>
  <si>
    <t>Thá»‹ Tráº¥n Cáº©m Thá»§y</t>
  </si>
  <si>
    <t>42-101-8525</t>
  </si>
  <si>
    <t>Curahkalak Tengah</t>
  </si>
  <si>
    <t>69-157-6752</t>
  </si>
  <si>
    <t>Ebu</t>
  </si>
  <si>
    <t>27-843-5553</t>
  </si>
  <si>
    <t>TÃ­o Pujio</t>
  </si>
  <si>
    <t>04-468-5487</t>
  </si>
  <si>
    <t>08-584-8296</t>
  </si>
  <si>
    <t>Shaxi</t>
  </si>
  <si>
    <t>81-014-4502</t>
  </si>
  <si>
    <t>KelÄ«shÄd va SÅ«darjÄn</t>
  </si>
  <si>
    <t>65-167-9819</t>
  </si>
  <si>
    <t>19-925-2376</t>
  </si>
  <si>
    <t>Segodim</t>
  </si>
  <si>
    <t>03-669-7519</t>
  </si>
  <si>
    <t>Yinying</t>
  </si>
  <si>
    <t>00-520-4376</t>
  </si>
  <si>
    <t>Harembo</t>
  </si>
  <si>
    <t>62-701-1037</t>
  </si>
  <si>
    <t>Lazarevac</t>
  </si>
  <si>
    <t>87-806-4478</t>
  </si>
  <si>
    <t>04-809-8989</t>
  </si>
  <si>
    <t>Zhongcun</t>
  </si>
  <si>
    <t>39-867-1989</t>
  </si>
  <si>
    <t>Gaopeng</t>
  </si>
  <si>
    <t>45-584-7333</t>
  </si>
  <si>
    <t>Tabonok</t>
  </si>
  <si>
    <t>85-885-6579</t>
  </si>
  <si>
    <t>Tirana</t>
  </si>
  <si>
    <t>65-457-2840</t>
  </si>
  <si>
    <t>Maralal</t>
  </si>
  <si>
    <t>82-726-1255</t>
  </si>
  <si>
    <t>Xinjiang</t>
  </si>
  <si>
    <t>90-602-3583</t>
  </si>
  <si>
    <t>Mocho</t>
  </si>
  <si>
    <t>02-711-1034</t>
  </si>
  <si>
    <t>Likhoy</t>
  </si>
  <si>
    <t>27-347-7437</t>
  </si>
  <si>
    <t>Mineiros</t>
  </si>
  <si>
    <t>95-675-7816</t>
  </si>
  <si>
    <t>Noisy-le-Grand</t>
  </si>
  <si>
    <t>87-418-1400</t>
  </si>
  <si>
    <t>Taoyuan</t>
  </si>
  <si>
    <t>73-991-0066</t>
  </si>
  <si>
    <t>San Marcos de ColÃ³n</t>
  </si>
  <si>
    <t>62-273-8089</t>
  </si>
  <si>
    <t>Pokrovka</t>
  </si>
  <si>
    <t>51-220-3072</t>
  </si>
  <si>
    <t>Shuntian</t>
  </si>
  <si>
    <t>17-648-0171</t>
  </si>
  <si>
    <t>JoÃ£o CÃ¢mara</t>
  </si>
  <si>
    <t>11-975-9054</t>
  </si>
  <si>
    <t>Cunha</t>
  </si>
  <si>
    <t>75-518-2831</t>
  </si>
  <si>
    <t>Fengyi</t>
  </si>
  <si>
    <t>13-297-9777</t>
  </si>
  <si>
    <t>Myshkin</t>
  </si>
  <si>
    <t>81-604-7906</t>
  </si>
  <si>
    <t>Tewulike</t>
  </si>
  <si>
    <t>87-518-0375</t>
  </si>
  <si>
    <t>Bistrinci</t>
  </si>
  <si>
    <t>53-437-2629</t>
  </si>
  <si>
    <t>Chenguang</t>
  </si>
  <si>
    <t>46-681-0764</t>
  </si>
  <si>
    <t>Muara</t>
  </si>
  <si>
    <t>43-990-6454</t>
  </si>
  <si>
    <t>Qorveh</t>
  </si>
  <si>
    <t>55-570-3804</t>
  </si>
  <si>
    <t>Bom Despacho</t>
  </si>
  <si>
    <t>29-067-4901</t>
  </si>
  <si>
    <t>Arhust</t>
  </si>
  <si>
    <t>93-957-6269</t>
  </si>
  <si>
    <t>Thaton</t>
  </si>
  <si>
    <t>81-225-6647</t>
  </si>
  <si>
    <t>Changbai</t>
  </si>
  <si>
    <t>64-706-7841</t>
  </si>
  <si>
    <t>Kragan</t>
  </si>
  <si>
    <t>47-178-9529</t>
  </si>
  <si>
    <t>Bida</t>
  </si>
  <si>
    <t>63-808-3641</t>
  </si>
  <si>
    <t>Pointe Michel</t>
  </si>
  <si>
    <t>85-738-8909</t>
  </si>
  <si>
    <t>Juyuan</t>
  </si>
  <si>
    <t>40-224-1057</t>
  </si>
  <si>
    <t>Sabugo</t>
  </si>
  <si>
    <t>24-853-1635</t>
  </si>
  <si>
    <t>Huangjin</t>
  </si>
  <si>
    <t>61-627-1822</t>
  </si>
  <si>
    <t>Huquan</t>
  </si>
  <si>
    <t>89-392-5002</t>
  </si>
  <si>
    <t>Xinqiao</t>
  </si>
  <si>
    <t>71-573-6085</t>
  </si>
  <si>
    <t>Trzemeszno</t>
  </si>
  <si>
    <t>91-810-3612</t>
  </si>
  <si>
    <t>Dashkawka</t>
  </si>
  <si>
    <t>07-323-0255</t>
  </si>
  <si>
    <t>Sakura</t>
  </si>
  <si>
    <t>81-054-5343</t>
  </si>
  <si>
    <t>Lianghu</t>
  </si>
  <si>
    <t>14-854-9545</t>
  </si>
  <si>
    <t>Karabash</t>
  </si>
  <si>
    <t>52-150-4629</t>
  </si>
  <si>
    <t>Maomiaoji</t>
  </si>
  <si>
    <t>48-918-4473</t>
  </si>
  <si>
    <t>Pingtian</t>
  </si>
  <si>
    <t>06-764-5496</t>
  </si>
  <si>
    <t>TiÅ¡ina</t>
  </si>
  <si>
    <t>67-036-4295</t>
  </si>
  <si>
    <t>Montceau-les-Mines</t>
  </si>
  <si>
    <t>35-880-9374</t>
  </si>
  <si>
    <t>Karengan</t>
  </si>
  <si>
    <t>08-614-6177</t>
  </si>
  <si>
    <t>Sungai Raya</t>
  </si>
  <si>
    <t>35-879-0014</t>
  </si>
  <si>
    <t>Zwedru</t>
  </si>
  <si>
    <t>91-570-2695</t>
  </si>
  <si>
    <t>Å¢ahÅ£Ä</t>
  </si>
  <si>
    <t>54-193-3526</t>
  </si>
  <si>
    <t>Masaran</t>
  </si>
  <si>
    <t>55-237-7991</t>
  </si>
  <si>
    <t>Huangtang</t>
  </si>
  <si>
    <t>90-569-7391</t>
  </si>
  <si>
    <t>SkoÃºtari</t>
  </si>
  <si>
    <t>88-395-8741</t>
  </si>
  <si>
    <t>Jelat</t>
  </si>
  <si>
    <t>06-638-0433</t>
  </si>
  <si>
    <t>Doibang</t>
  </si>
  <si>
    <t>84-208-7045</t>
  </si>
  <si>
    <t>Kazimierz Dolny</t>
  </si>
  <si>
    <t>71-568-0867</t>
  </si>
  <si>
    <t>Margasari</t>
  </si>
  <si>
    <t>18-925-1867</t>
  </si>
  <si>
    <t>GarÃ§a</t>
  </si>
  <si>
    <t>69-394-1424</t>
  </si>
  <si>
    <t>Muff</t>
  </si>
  <si>
    <t>91-695-8237</t>
  </si>
  <si>
    <t>Kryva Hora</t>
  </si>
  <si>
    <t>68-458-0904</t>
  </si>
  <si>
    <t>Pyra</t>
  </si>
  <si>
    <t>28-862-5550</t>
  </si>
  <si>
    <t>General Lavalle</t>
  </si>
  <si>
    <t>85-666-7449</t>
  </si>
  <si>
    <t>Zhongzhang</t>
  </si>
  <si>
    <t>30-987-7421</t>
  </si>
  <si>
    <t>Estacion</t>
  </si>
  <si>
    <t>39-107-6852</t>
  </si>
  <si>
    <t>Xinglongchang</t>
  </si>
  <si>
    <t>85-467-6564</t>
  </si>
  <si>
    <t>San Nicolas</t>
  </si>
  <si>
    <t>82-692-9306</t>
  </si>
  <si>
    <t>Ropa</t>
  </si>
  <si>
    <t>18-593-8611</t>
  </si>
  <si>
    <t>San Diego</t>
  </si>
  <si>
    <t>93-093-0556</t>
  </si>
  <si>
    <t>Pan-an</t>
  </si>
  <si>
    <t>59-080-5779</t>
  </si>
  <si>
    <t>Shu</t>
  </si>
  <si>
    <t>64-915-2968</t>
  </si>
  <si>
    <t>94-495-3402</t>
  </si>
  <si>
    <t>Mojogajeh</t>
  </si>
  <si>
    <t>84-458-6432</t>
  </si>
  <si>
    <t>Mawu</t>
  </si>
  <si>
    <t>46-452-3822</t>
  </si>
  <si>
    <t>Genting</t>
  </si>
  <si>
    <t>54-877-5699</t>
  </si>
  <si>
    <t>Madan</t>
  </si>
  <si>
    <t>15-146-4456</t>
  </si>
  <si>
    <t>Hexiangqiao</t>
  </si>
  <si>
    <t>76-620-2994</t>
  </si>
  <si>
    <t>Na Muen</t>
  </si>
  <si>
    <t>60-834-3348</t>
  </si>
  <si>
    <t>Gafargaon</t>
  </si>
  <si>
    <t>77-742-5663</t>
  </si>
  <si>
    <t>Qingban</t>
  </si>
  <si>
    <t>05-167-0833</t>
  </si>
  <si>
    <t>LabÃ¨ge</t>
  </si>
  <si>
    <t>86-182-9556</t>
  </si>
  <si>
    <t>Port Elizabeth</t>
  </si>
  <si>
    <t>14-415-2802</t>
  </si>
  <si>
    <t>Sauri</t>
  </si>
  <si>
    <t>49-469-9163</t>
  </si>
  <si>
    <t>Desakolot</t>
  </si>
  <si>
    <t>67-937-6624</t>
  </si>
  <si>
    <t>Huambo</t>
  </si>
  <si>
    <t>91-761-9492</t>
  </si>
  <si>
    <t>Luoting</t>
  </si>
  <si>
    <t>19-184-7665</t>
  </si>
  <si>
    <t>Stepnogorsk</t>
  </si>
  <si>
    <t>19-383-9741</t>
  </si>
  <si>
    <t>Zarechnyy</t>
  </si>
  <si>
    <t>15-625-4047</t>
  </si>
  <si>
    <t>81-820-4735</t>
  </si>
  <si>
    <t>Banjar Medura</t>
  </si>
  <si>
    <t>71-436-6908</t>
  </si>
  <si>
    <t>Arnprior</t>
  </si>
  <si>
    <t>73-145-5784</t>
  </si>
  <si>
    <t>Donglu</t>
  </si>
  <si>
    <t>50-637-1630</t>
  </si>
  <si>
    <t>Inderka</t>
  </si>
  <si>
    <t>44-938-7475</t>
  </si>
  <si>
    <t>Tochio-honchÅ</t>
  </si>
  <si>
    <t>55-279-3045</t>
  </si>
  <si>
    <t>Pasadena</t>
  </si>
  <si>
    <t>59-997-3903</t>
  </si>
  <si>
    <t>BarishÄl</t>
  </si>
  <si>
    <t>12-029-9344</t>
  </si>
  <si>
    <t>Kihurio</t>
  </si>
  <si>
    <t>41-130-2570</t>
  </si>
  <si>
    <t>Oekero</t>
  </si>
  <si>
    <t>25-285-7453</t>
  </si>
  <si>
    <t>Cluses</t>
  </si>
  <si>
    <t>47-225-8686</t>
  </si>
  <si>
    <t>WrzÄ…sowice</t>
  </si>
  <si>
    <t>33-519-4214</t>
  </si>
  <si>
    <t>Hengfeng</t>
  </si>
  <si>
    <t>03-991-2098</t>
  </si>
  <si>
    <t>Bor</t>
  </si>
  <si>
    <t>30-735-8744</t>
  </si>
  <si>
    <t>Nawu</t>
  </si>
  <si>
    <t>13-848-5757</t>
  </si>
  <si>
    <t>Longotea</t>
  </si>
  <si>
    <t>21-300-2001</t>
  </si>
  <si>
    <t>á¸¨abÄ«l al Jabr</t>
  </si>
  <si>
    <t>38-587-1781</t>
  </si>
  <si>
    <t>Gueset</t>
  </si>
  <si>
    <t>66-557-1474</t>
  </si>
  <si>
    <t>LÄ«kak</t>
  </si>
  <si>
    <t>03-422-8710</t>
  </si>
  <si>
    <t>Yuanguping</t>
  </si>
  <si>
    <t>39-731-8532</t>
  </si>
  <si>
    <t>ColÃ³n</t>
  </si>
  <si>
    <t>80-830-3184</t>
  </si>
  <si>
    <t>Lyon</t>
  </si>
  <si>
    <t>97-505-8416</t>
  </si>
  <si>
    <t>Chamical</t>
  </si>
  <si>
    <t>98-585-4742</t>
  </si>
  <si>
    <t>Ãgios AndrÃ©as</t>
  </si>
  <si>
    <t>51-302-9537</t>
  </si>
  <si>
    <t>Cibeusi</t>
  </si>
  <si>
    <t>88-313-2633</t>
  </si>
  <si>
    <t>ItsandzÃ©ni</t>
  </si>
  <si>
    <t>61-286-0069</t>
  </si>
  <si>
    <t>Kosh-Agach</t>
  </si>
  <si>
    <t>35-907-0586</t>
  </si>
  <si>
    <t>Kuafeu</t>
  </si>
  <si>
    <t>30-522-1574</t>
  </si>
  <si>
    <t>Xincheng</t>
  </si>
  <si>
    <t>43-715-8777</t>
  </si>
  <si>
    <t>Minneapolis</t>
  </si>
  <si>
    <t>94-692-4313</t>
  </si>
  <si>
    <t>PÃ©fki</t>
  </si>
  <si>
    <t>96-915-4091</t>
  </si>
  <si>
    <t>á¸¨awallÄ«</t>
  </si>
  <si>
    <t>67-073-5578</t>
  </si>
  <si>
    <t>27-010-9462</t>
  </si>
  <si>
    <t>Imielin</t>
  </si>
  <si>
    <t>19-689-4556</t>
  </si>
  <si>
    <t>Przeworsk</t>
  </si>
  <si>
    <t>53-143-6147</t>
  </si>
  <si>
    <t>Amsterdam Nieuw West</t>
  </si>
  <si>
    <t>02-725-7664</t>
  </si>
  <si>
    <t>Klishkivtsi</t>
  </si>
  <si>
    <t>54-439-4748</t>
  </si>
  <si>
    <t>Borova</t>
  </si>
  <si>
    <t>66-949-9895</t>
  </si>
  <si>
    <t>Vendargues</t>
  </si>
  <si>
    <t>20-648-1010</t>
  </si>
  <si>
    <t>Zilang</t>
  </si>
  <si>
    <t>79-939-5393</t>
  </si>
  <si>
    <t>Camalote</t>
  </si>
  <si>
    <t>89-249-8369</t>
  </si>
  <si>
    <t>Julayjilah</t>
  </si>
  <si>
    <t>85-366-1482</t>
  </si>
  <si>
    <t>Badajoz</t>
  </si>
  <si>
    <t>34-874-7357</t>
  </si>
  <si>
    <t>Fort Wayne</t>
  </si>
  <si>
    <t>11-820-5039</t>
  </si>
  <si>
    <t>GalÃ¡n</t>
  </si>
  <si>
    <t>73-846-1423</t>
  </si>
  <si>
    <t>Saint Joseph</t>
  </si>
  <si>
    <t>90-363-8040</t>
  </si>
  <si>
    <t>Hospitalet De Llobregat, L'</t>
  </si>
  <si>
    <t>65-533-1660</t>
  </si>
  <si>
    <t>Palma De Mallorca</t>
  </si>
  <si>
    <t>98-376-8787</t>
  </si>
  <si>
    <t>Pho Duc</t>
  </si>
  <si>
    <t>18-938-9896</t>
  </si>
  <si>
    <t>Åeba</t>
  </si>
  <si>
    <t>04-829-7037</t>
  </si>
  <si>
    <t>Yaguaraparo</t>
  </si>
  <si>
    <t>93-455-0576</t>
  </si>
  <si>
    <t>Novoorsk</t>
  </si>
  <si>
    <t>84-637-9188</t>
  </si>
  <si>
    <t>Wuyang</t>
  </si>
  <si>
    <t>81-111-7832</t>
  </si>
  <si>
    <t>PelasgÃ­a</t>
  </si>
  <si>
    <t>77-401-8183</t>
  </si>
  <si>
    <t>PhÃºc Thá»</t>
  </si>
  <si>
    <t>01-484-8220</t>
  </si>
  <si>
    <t>Vsevolozhsk</t>
  </si>
  <si>
    <t>11-121-0709</t>
  </si>
  <si>
    <t>Kara Suu</t>
  </si>
  <si>
    <t>36-649-0081</t>
  </si>
  <si>
    <t>Beigucheng</t>
  </si>
  <si>
    <t>61-176-8712</t>
  </si>
  <si>
    <t>Cerro</t>
  </si>
  <si>
    <t>75-526-2611</t>
  </si>
  <si>
    <t>Yamaga</t>
  </si>
  <si>
    <t>72-339-1854</t>
  </si>
  <si>
    <t>Sacramento</t>
  </si>
  <si>
    <t>80-360-6324</t>
  </si>
  <si>
    <t>Foso</t>
  </si>
  <si>
    <t>24-591-4327</t>
  </si>
  <si>
    <t>Nowe Brzesko</t>
  </si>
  <si>
    <t>58-487-8848</t>
  </si>
  <si>
    <t>KonÄrak</t>
  </si>
  <si>
    <t>61-453-3503</t>
  </si>
  <si>
    <t>Qingshandi</t>
  </si>
  <si>
    <t>63-680-7694</t>
  </si>
  <si>
    <t>Mbala</t>
  </si>
  <si>
    <t>51-431-7150</t>
  </si>
  <si>
    <t>Shiqiao</t>
  </si>
  <si>
    <t>23-039-9347</t>
  </si>
  <si>
    <t>Yatsuomachi-higashikumisaka</t>
  </si>
  <si>
    <t>18-832-6916</t>
  </si>
  <si>
    <t>Czarna DÄ…brÃ³wka</t>
  </si>
  <si>
    <t>29-438-8126</t>
  </si>
  <si>
    <t>Pasirmadang</t>
  </si>
  <si>
    <t>68-201-1633</t>
  </si>
  <si>
    <t>MaÃ±o</t>
  </si>
  <si>
    <t>07-314-2945</t>
  </si>
  <si>
    <t>Tiwi</t>
  </si>
  <si>
    <t>64-490-6975</t>
  </si>
  <si>
    <t>Ahar</t>
  </si>
  <si>
    <t>91-789-3191</t>
  </si>
  <si>
    <t>Dake</t>
  </si>
  <si>
    <t>83-714-9649</t>
  </si>
  <si>
    <t>Harstad</t>
  </si>
  <si>
    <t>33-203-4230</t>
  </si>
  <si>
    <t>Perbaungan</t>
  </si>
  <si>
    <t>90-918-2833</t>
  </si>
  <si>
    <t>Soroti</t>
  </si>
  <si>
    <t>53-409-1176</t>
  </si>
  <si>
    <t>Caruaru</t>
  </si>
  <si>
    <t>52-491-3386</t>
  </si>
  <si>
    <t>Kamiennik</t>
  </si>
  <si>
    <t>10-870-3357</t>
  </si>
  <si>
    <t>Boundiali</t>
  </si>
  <si>
    <t>41-816-7753</t>
  </si>
  <si>
    <t>GÃ¶tene</t>
  </si>
  <si>
    <t>68-296-5978</t>
  </si>
  <si>
    <t>Kadumelati</t>
  </si>
  <si>
    <t>03-874-9055</t>
  </si>
  <si>
    <t>Amparo</t>
  </si>
  <si>
    <t>28-123-8406</t>
  </si>
  <si>
    <t>Shimen</t>
  </si>
  <si>
    <t>01-089-2223</t>
  </si>
  <si>
    <t>Philadelphia</t>
  </si>
  <si>
    <t>23-758-1012</t>
  </si>
  <si>
    <t>Myingyan</t>
  </si>
  <si>
    <t>34-788-8387</t>
  </si>
  <si>
    <t>Qingqu</t>
  </si>
  <si>
    <t>53-865-9342</t>
  </si>
  <si>
    <t>Poste de Flacq</t>
  </si>
  <si>
    <t>79-052-8470</t>
  </si>
  <si>
    <t>Å¢awr al BÄá¸©ah</t>
  </si>
  <si>
    <t>86-359-7320</t>
  </si>
  <si>
    <t>Phu Loc</t>
  </si>
  <si>
    <t>27-111-2242</t>
  </si>
  <si>
    <t>Jembangan</t>
  </si>
  <si>
    <t>84-538-0238</t>
  </si>
  <si>
    <t>Harhorin</t>
  </si>
  <si>
    <t>04-660-2742</t>
  </si>
  <si>
    <t>Meijiang</t>
  </si>
  <si>
    <t>96-496-9833</t>
  </si>
  <si>
    <t>LaÃ±gub</t>
  </si>
  <si>
    <t>27-672-6081</t>
  </si>
  <si>
    <t>Bangbayang</t>
  </si>
  <si>
    <t>66-033-0540</t>
  </si>
  <si>
    <t>StÄ›boÅ™ice</t>
  </si>
  <si>
    <t>99-643-9845</t>
  </si>
  <si>
    <t>Banturkrajan</t>
  </si>
  <si>
    <t>27-571-9402</t>
  </si>
  <si>
    <t>SÃ£o Torcato</t>
  </si>
  <si>
    <t>10-430-5821</t>
  </si>
  <si>
    <t>Kapan</t>
  </si>
  <si>
    <t>36-835-7445</t>
  </si>
  <si>
    <t>VÄƒn Giang</t>
  </si>
  <si>
    <t>41-602-4042</t>
  </si>
  <si>
    <t>63-743-6962</t>
  </si>
  <si>
    <t>Tanushimarumachi-toyoki</t>
  </si>
  <si>
    <t>66-772-9922</t>
  </si>
  <si>
    <t>Kazo</t>
  </si>
  <si>
    <t>23-246-5927</t>
  </si>
  <si>
    <t>Rawa Mazowiecka</t>
  </si>
  <si>
    <t>74-022-7557</t>
  </si>
  <si>
    <t>WÅnsan</t>
  </si>
  <si>
    <t>78-214-5658</t>
  </si>
  <si>
    <t>Villavicencio</t>
  </si>
  <si>
    <t>25-286-8786</t>
  </si>
  <si>
    <t>Berlin</t>
  </si>
  <si>
    <t>55-955-9889</t>
  </si>
  <si>
    <t>Wailang</t>
  </si>
  <si>
    <t>34-237-3943</t>
  </si>
  <si>
    <t>Fangshan</t>
  </si>
  <si>
    <t>19-386-9088</t>
  </si>
  <si>
    <t>Tallahassee</t>
  </si>
  <si>
    <t>16-583-2801</t>
  </si>
  <si>
    <t>Anchorage</t>
  </si>
  <si>
    <t>83-752-5439</t>
  </si>
  <si>
    <t>Mulhouse</t>
  </si>
  <si>
    <t>25-485-2023</t>
  </si>
  <si>
    <t>Tangkilsari</t>
  </si>
  <si>
    <t>90-822-7664</t>
  </si>
  <si>
    <t>San Carlos</t>
  </si>
  <si>
    <t>22-039-6819</t>
  </si>
  <si>
    <t>Queluz</t>
  </si>
  <si>
    <t>50-395-1941</t>
  </si>
  <si>
    <t>SÃ¤rkisalo</t>
  </si>
  <si>
    <t>99-771-9310</t>
  </si>
  <si>
    <t>Vitoria-Gasteiz</t>
  </si>
  <si>
    <t>18-518-0140</t>
  </si>
  <si>
    <t>Coro</t>
  </si>
  <si>
    <t>57-000-8646</t>
  </si>
  <si>
    <t>Purwa</t>
  </si>
  <si>
    <t>81-926-9297</t>
  </si>
  <si>
    <t>GÃ¤vle</t>
  </si>
  <si>
    <t>53-070-2625</t>
  </si>
  <si>
    <t>Embu GuaÃ§u</t>
  </si>
  <si>
    <t>63-217-7638</t>
  </si>
  <si>
    <t>64-120-6212</t>
  </si>
  <si>
    <t>Fubin</t>
  </si>
  <si>
    <t>01-404-3425</t>
  </si>
  <si>
    <t>Talshand</t>
  </si>
  <si>
    <t>68-971-6148</t>
  </si>
  <si>
    <t>Palampal</t>
  </si>
  <si>
    <t>22-053-4627</t>
  </si>
  <si>
    <t>KamÃ¡rai</t>
  </si>
  <si>
    <t>09-258-0424</t>
  </si>
  <si>
    <t>Ettelbruck</t>
  </si>
  <si>
    <t>56-782-9001</t>
  </si>
  <si>
    <t>Cawayan</t>
  </si>
  <si>
    <t>05-506-7216</t>
  </si>
  <si>
    <t>Don Carlos</t>
  </si>
  <si>
    <t>47-356-9730</t>
  </si>
  <si>
    <t>42-898-6421</t>
  </si>
  <si>
    <t>Cervantes</t>
  </si>
  <si>
    <t>17-364-8685</t>
  </si>
  <si>
    <t>Ebebiyin</t>
  </si>
  <si>
    <t>13-618-9438</t>
  </si>
  <si>
    <t>Chuquitira</t>
  </si>
  <si>
    <t>32-457-2982</t>
  </si>
  <si>
    <t>Proletarsk</t>
  </si>
  <si>
    <t>43-386-2489</t>
  </si>
  <si>
    <t>Naghalin</t>
  </si>
  <si>
    <t>67-438-2378</t>
  </si>
  <si>
    <t>Honolulu</t>
  </si>
  <si>
    <t>65-431-1264</t>
  </si>
  <si>
    <t>Dhalie</t>
  </si>
  <si>
    <t>73-367-8478</t>
  </si>
  <si>
    <t>Giesteira</t>
  </si>
  <si>
    <t>84-162-8799</t>
  </si>
  <si>
    <t>Khilok</t>
  </si>
  <si>
    <t>51-546-9992</t>
  </si>
  <si>
    <t>89-189-3295</t>
  </si>
  <si>
    <t>Vereshchagino</t>
  </si>
  <si>
    <t>45-776-7217</t>
  </si>
  <si>
    <t>Binagadi</t>
  </si>
  <si>
    <t>71-354-5174</t>
  </si>
  <si>
    <t>Tsuen Wan</t>
  </si>
  <si>
    <t>05-975-6985</t>
  </si>
  <si>
    <t>Banjar Batanpoh</t>
  </si>
  <si>
    <t>42-859-2475</t>
  </si>
  <si>
    <t>Yenakiyeve</t>
  </si>
  <si>
    <t>34-094-1923</t>
  </si>
  <si>
    <t>San Ramon</t>
  </si>
  <si>
    <t>57-797-8139</t>
  </si>
  <si>
    <t>SakÃ©tÃ©</t>
  </si>
  <si>
    <t>21-048-8669</t>
  </si>
  <si>
    <t>Pantenan</t>
  </si>
  <si>
    <t>30-038-8752</t>
  </si>
  <si>
    <t>Antrukan</t>
  </si>
  <si>
    <t>06-237-7338</t>
  </si>
  <si>
    <t>Dhahab</t>
  </si>
  <si>
    <t>71-817-5422</t>
  </si>
  <si>
    <t>Vetluga</t>
  </si>
  <si>
    <t>68-512-0568</t>
  </si>
  <si>
    <t>Wolfsberg</t>
  </si>
  <si>
    <t>18-633-9387</t>
  </si>
  <si>
    <t>San Bautista</t>
  </si>
  <si>
    <t>08-977-4418</t>
  </si>
  <si>
    <t>Reuleuet</t>
  </si>
  <si>
    <t>97-738-8095</t>
  </si>
  <si>
    <t>Lonpao Dajah</t>
  </si>
  <si>
    <t>15-421-1255</t>
  </si>
  <si>
    <t>Nanqiao</t>
  </si>
  <si>
    <t>92-142-4328</t>
  </si>
  <si>
    <t>06-357-6548</t>
  </si>
  <si>
    <t>Ishikawa</t>
  </si>
  <si>
    <t>59-261-4453</t>
  </si>
  <si>
    <t>Oguma</t>
  </si>
  <si>
    <t>35-644-3184</t>
  </si>
  <si>
    <t>TÄ›Å¡any</t>
  </si>
  <si>
    <t>30-528-9105</t>
  </si>
  <si>
    <t>Aksha</t>
  </si>
  <si>
    <t>14-709-8547</t>
  </si>
  <si>
    <t>Lahan Sai</t>
  </si>
  <si>
    <t>80-508-9866</t>
  </si>
  <si>
    <t>EstÃ¢ncia</t>
  </si>
  <si>
    <t>27-100-0661</t>
  </si>
  <si>
    <t>Las Lomas</t>
  </si>
  <si>
    <t>68-488-7343</t>
  </si>
  <si>
    <t>Xiamayu</t>
  </si>
  <si>
    <t>63-304-1852</t>
  </si>
  <si>
    <t>IÃ±apari</t>
  </si>
  <si>
    <t>53-843-5619</t>
  </si>
  <si>
    <t>Orsay</t>
  </si>
  <si>
    <t>44-786-7696</t>
  </si>
  <si>
    <t>Zhongying</t>
  </si>
  <si>
    <t>45-631-4619</t>
  </si>
  <si>
    <t>Bayá¸©Än</t>
  </si>
  <si>
    <t>11-850-1953</t>
  </si>
  <si>
    <t>Beizhakou</t>
  </si>
  <si>
    <t>20-421-2544</t>
  </si>
  <si>
    <t>KyÅngsÅng</t>
  </si>
  <si>
    <t>37-100-8709</t>
  </si>
  <si>
    <t>Turinsk</t>
  </si>
  <si>
    <t>78-361-5100</t>
  </si>
  <si>
    <t>As SawdÄ</t>
  </si>
  <si>
    <t>67-676-5945</t>
  </si>
  <si>
    <t>Legaspi</t>
  </si>
  <si>
    <t>67-639-5838</t>
  </si>
  <si>
    <t>Shimorskoye</t>
  </si>
  <si>
    <t>51-415-1931</t>
  </si>
  <si>
    <t>KoÅ›cielec</t>
  </si>
  <si>
    <t>96-764-3843</t>
  </si>
  <si>
    <t>Yongfu</t>
  </si>
  <si>
    <t>16-730-2056</t>
  </si>
  <si>
    <t>VinkkilÃ¤</t>
  </si>
  <si>
    <t>22-157-2494</t>
  </si>
  <si>
    <t>Revolucion Verde</t>
  </si>
  <si>
    <t>29-341-6463</t>
  </si>
  <si>
    <t>Newton</t>
  </si>
  <si>
    <t>64-906-4475</t>
  </si>
  <si>
    <t>Nantang</t>
  </si>
  <si>
    <t>36-340-8494</t>
  </si>
  <si>
    <t>Perugia</t>
  </si>
  <si>
    <t>77-031-4898</t>
  </si>
  <si>
    <t>Tancheng</t>
  </si>
  <si>
    <t>86-097-9642</t>
  </si>
  <si>
    <t>Leon Postigo</t>
  </si>
  <si>
    <t>64-090-3433</t>
  </si>
  <si>
    <t>BollÃ¨ne</t>
  </si>
  <si>
    <t>96-140-1936</t>
  </si>
  <si>
    <t>Baihe</t>
  </si>
  <si>
    <t>38-830-6976</t>
  </si>
  <si>
    <t>Puqi</t>
  </si>
  <si>
    <t>82-864-1154</t>
  </si>
  <si>
    <t>Pedraza</t>
  </si>
  <si>
    <t>79-711-6779</t>
  </si>
  <si>
    <t>22-860-9860</t>
  </si>
  <si>
    <t>Pasinan Barat</t>
  </si>
  <si>
    <t>72-590-6161</t>
  </si>
  <si>
    <t>Saltpond</t>
  </si>
  <si>
    <t>76-213-5806</t>
  </si>
  <si>
    <t>Rende</t>
  </si>
  <si>
    <t>66-894-5431</t>
  </si>
  <si>
    <t>Zarasai</t>
  </si>
  <si>
    <t>20-939-3906</t>
  </si>
  <si>
    <t>Nanchangshan</t>
  </si>
  <si>
    <t>86-390-9555</t>
  </si>
  <si>
    <t>PegÃµes</t>
  </si>
  <si>
    <t>91-602-0761</t>
  </si>
  <si>
    <t>EspÃ­rito Santo do Pinhal</t>
  </si>
  <si>
    <t>62-974-7965</t>
  </si>
  <si>
    <t>Ãšjezd</t>
  </si>
  <si>
    <t>21-232-1397</t>
  </si>
  <si>
    <t>Bhadrapur</t>
  </si>
  <si>
    <t>31-364-4144</t>
  </si>
  <si>
    <t>Kostrovo</t>
  </si>
  <si>
    <t>99-945-7193</t>
  </si>
  <si>
    <t>Lemery</t>
  </si>
  <si>
    <t>91-053-3261</t>
  </si>
  <si>
    <t>Youcheng</t>
  </si>
  <si>
    <t>50-447-5171</t>
  </si>
  <si>
    <t>Napoli</t>
  </si>
  <si>
    <t>89-754-7244</t>
  </si>
  <si>
    <t>El CaÃ±o</t>
  </si>
  <si>
    <t>56-072-7011</t>
  </si>
  <si>
    <t>Heemstede</t>
  </si>
  <si>
    <t>74-281-3421</t>
  </si>
  <si>
    <t>Panyam</t>
  </si>
  <si>
    <t>86-068-2133</t>
  </si>
  <si>
    <t>Faraulep</t>
  </si>
  <si>
    <t>03-102-0288</t>
  </si>
  <si>
    <t>San Isidro</t>
  </si>
  <si>
    <t>74-033-1145</t>
  </si>
  <si>
    <t>Mranggen</t>
  </si>
  <si>
    <t>24-272-6205</t>
  </si>
  <si>
    <t>Cigadog</t>
  </si>
  <si>
    <t>90-170-1951</t>
  </si>
  <si>
    <t>Caitang</t>
  </si>
  <si>
    <t>73-259-8940</t>
  </si>
  <si>
    <t>Masoyila</t>
  </si>
  <si>
    <t>77-796-5786</t>
  </si>
  <si>
    <t>Beiyuan</t>
  </si>
  <si>
    <t>23-949-1954</t>
  </si>
  <si>
    <t>Kariya</t>
  </si>
  <si>
    <t>51-313-7293</t>
  </si>
  <si>
    <t>Malakhovka</t>
  </si>
  <si>
    <t>62-797-9254</t>
  </si>
  <si>
    <t>At-Bashi</t>
  </si>
  <si>
    <t>27-941-4995</t>
  </si>
  <si>
    <t>Sankeyushu</t>
  </si>
  <si>
    <t>01-799-2615</t>
  </si>
  <si>
    <t>Limoges</t>
  </si>
  <si>
    <t>82-133-0444</t>
  </si>
  <si>
    <t>HÃ¤gersten</t>
  </si>
  <si>
    <t>43-920-9499</t>
  </si>
  <si>
    <t>Tarata</t>
  </si>
  <si>
    <t>17-551-9779</t>
  </si>
  <si>
    <t>Marabahan</t>
  </si>
  <si>
    <t>49-037-2300</t>
  </si>
  <si>
    <t>EslÄmÄbÄd</t>
  </si>
  <si>
    <t>95-876-9757</t>
  </si>
  <si>
    <t>Emar</t>
  </si>
  <si>
    <t>47-947-4888</t>
  </si>
  <si>
    <t>Baisha</t>
  </si>
  <si>
    <t>83-003-2165</t>
  </si>
  <si>
    <t>27-619-9264</t>
  </si>
  <si>
    <t>49-476-1729</t>
  </si>
  <si>
    <t>SkÃ³rzec</t>
  </si>
  <si>
    <t>64-803-7087</t>
  </si>
  <si>
    <t>SÃ£o JoÃ£o dos Inhamuns</t>
  </si>
  <si>
    <t>01-925-4021</t>
  </si>
  <si>
    <t>Tambaksari</t>
  </si>
  <si>
    <t>51-116-5937</t>
  </si>
  <si>
    <t>Lazarat</t>
  </si>
  <si>
    <t>72-454-2741</t>
  </si>
  <si>
    <t>Belene</t>
  </si>
  <si>
    <t>96-484-1000</t>
  </si>
  <si>
    <t>Xiangshan</t>
  </si>
  <si>
    <t>07-834-3350</t>
  </si>
  <si>
    <t>11-802-5604</t>
  </si>
  <si>
    <t>Zengfu</t>
  </si>
  <si>
    <t>41-750-4105</t>
  </si>
  <si>
    <t>Tingsryd</t>
  </si>
  <si>
    <t>31-491-8457</t>
  </si>
  <si>
    <t>Tipaz</t>
  </si>
  <si>
    <t>86-257-9581</t>
  </si>
  <si>
    <t>WÄdÄ« as SalqÄ</t>
  </si>
  <si>
    <t>22-981-6595</t>
  </si>
  <si>
    <t>Wasagu</t>
  </si>
  <si>
    <t>54-002-5845</t>
  </si>
  <si>
    <t>Wangsi</t>
  </si>
  <si>
    <t>31-927-7787</t>
  </si>
  <si>
    <t>Esmeralda</t>
  </si>
  <si>
    <t>46-098-9737</t>
  </si>
  <si>
    <t>Chivilcoy</t>
  </si>
  <si>
    <t>27-017-7173</t>
  </si>
  <si>
    <t>SÃ£o Miguel do Araguaia</t>
  </si>
  <si>
    <t>53-102-9949</t>
  </si>
  <si>
    <t>Libei</t>
  </si>
  <si>
    <t>02-676-9312</t>
  </si>
  <si>
    <t>28-969-7540</t>
  </si>
  <si>
    <t>KuÃ§ovÃ«</t>
  </si>
  <si>
    <t>30-083-9565</t>
  </si>
  <si>
    <t>Bokong Timur</t>
  </si>
  <si>
    <t>30-975-0306</t>
  </si>
  <si>
    <t>Gaowu</t>
  </si>
  <si>
    <t>14-364-4904</t>
  </si>
  <si>
    <t>GuÃ©ret</t>
  </si>
  <si>
    <t>08-652-2085</t>
  </si>
  <si>
    <t>PostÅ™ekov</t>
  </si>
  <si>
    <t>67-037-2087</t>
  </si>
  <si>
    <t>Gobojango</t>
  </si>
  <si>
    <t>09-737-8354</t>
  </si>
  <si>
    <t>Tandahimba</t>
  </si>
  <si>
    <t>12-417-5609</t>
  </si>
  <si>
    <t>Iwade</t>
  </si>
  <si>
    <t>25-096-6830</t>
  </si>
  <si>
    <t>La Guata</t>
  </si>
  <si>
    <t>91-558-5922</t>
  </si>
  <si>
    <t>Saint-Brieuc</t>
  </si>
  <si>
    <t>25-560-4506</t>
  </si>
  <si>
    <t>Paya Dapur</t>
  </si>
  <si>
    <t>33-609-0598</t>
  </si>
  <si>
    <t>Xinzha</t>
  </si>
  <si>
    <t>45-337-1798</t>
  </si>
  <si>
    <t>Al QÄrah</t>
  </si>
  <si>
    <t>34-265-8558</t>
  </si>
  <si>
    <t>Antipolo</t>
  </si>
  <si>
    <t>67-323-7406</t>
  </si>
  <si>
    <t>Yuyangguan</t>
  </si>
  <si>
    <t>40-149-8247</t>
  </si>
  <si>
    <t>Qiman</t>
  </si>
  <si>
    <t>37-361-8691</t>
  </si>
  <si>
    <t>Maguwon</t>
  </si>
  <si>
    <t>17-763-9416</t>
  </si>
  <si>
    <t>Tsibulev</t>
  </si>
  <si>
    <t>56-453-8263</t>
  </si>
  <si>
    <t>San Antonio Aguas Calientes</t>
  </si>
  <si>
    <t>19-560-0717</t>
  </si>
  <si>
    <t>Pombas</t>
  </si>
  <si>
    <t>40-199-1803</t>
  </si>
  <si>
    <t>Kuâ€˜aydinah</t>
  </si>
  <si>
    <t>09-332-0236</t>
  </si>
  <si>
    <t>San Marcos</t>
  </si>
  <si>
    <t>83-982-5300</t>
  </si>
  <si>
    <t>Chum Phae</t>
  </si>
  <si>
    <t>46-662-1571</t>
  </si>
  <si>
    <t>La Laja</t>
  </si>
  <si>
    <t>20-699-9217</t>
  </si>
  <si>
    <t>San Juan del Cesar</t>
  </si>
  <si>
    <t>26-150-0209</t>
  </si>
  <si>
    <t>Taiyigong</t>
  </si>
  <si>
    <t>94-985-5336</t>
  </si>
  <si>
    <t>97-715-3606</t>
  </si>
  <si>
    <t>Tayabamba</t>
  </si>
  <si>
    <t>02-100-4320</t>
  </si>
  <si>
    <t>Majennang</t>
  </si>
  <si>
    <t>16-070-0138</t>
  </si>
  <si>
    <t>Njeru</t>
  </si>
  <si>
    <t>82-474-5074</t>
  </si>
  <si>
    <t>Ambatolaona</t>
  </si>
  <si>
    <t>36-444-5336</t>
  </si>
  <si>
    <t>Jianggang</t>
  </si>
  <si>
    <t>54-680-5344</t>
  </si>
  <si>
    <t>Langkou</t>
  </si>
  <si>
    <t>16-364-8096</t>
  </si>
  <si>
    <t>HornÃ­ SuchÃ¡</t>
  </si>
  <si>
    <t>62-644-8183</t>
  </si>
  <si>
    <t>Haradok</t>
  </si>
  <si>
    <t>59-971-0799</t>
  </si>
  <si>
    <t>Vichuga</t>
  </si>
  <si>
    <t>64-031-2046</t>
  </si>
  <si>
    <t>Luci</t>
  </si>
  <si>
    <t>87-079-0237</t>
  </si>
  <si>
    <t>Guolemude</t>
  </si>
  <si>
    <t>78-091-8662</t>
  </si>
  <si>
    <t>Prengtale</t>
  </si>
  <si>
    <t>62-720-2922</t>
  </si>
  <si>
    <t>Cabanas</t>
  </si>
  <si>
    <t>47-528-3961</t>
  </si>
  <si>
    <t>FaÄ«áº•ÄbÄd</t>
  </si>
  <si>
    <t>21-808-2293</t>
  </si>
  <si>
    <t>Sukumo</t>
  </si>
  <si>
    <t>22-022-9256</t>
  </si>
  <si>
    <t>Fenglu</t>
  </si>
  <si>
    <t>96-772-7220</t>
  </si>
  <si>
    <t>Tanjungbalai</t>
  </si>
  <si>
    <t>25-866-7286</t>
  </si>
  <si>
    <t>Carrefour</t>
  </si>
  <si>
    <t>72-694-4159</t>
  </si>
  <si>
    <t>10-079-8237</t>
  </si>
  <si>
    <t>Hejiang</t>
  </si>
  <si>
    <t>47-460-8015</t>
  </si>
  <si>
    <t>Yaizu</t>
  </si>
  <si>
    <t>06-061-0023</t>
  </si>
  <si>
    <t>KembÃ©</t>
  </si>
  <si>
    <t>80-487-2550</t>
  </si>
  <si>
    <t>Novokayakent</t>
  </si>
  <si>
    <t>23-617-2637</t>
  </si>
  <si>
    <t>Hekou</t>
  </si>
  <si>
    <t>60-005-5187</t>
  </si>
  <si>
    <t>Bailadores</t>
  </si>
  <si>
    <t>24-371-5870</t>
  </si>
  <si>
    <t>Masuda</t>
  </si>
  <si>
    <t>02-055-8248</t>
  </si>
  <si>
    <t>Martanesh</t>
  </si>
  <si>
    <t>54-238-5459</t>
  </si>
  <si>
    <t>Xinzhou</t>
  </si>
  <si>
    <t>85-922-0190</t>
  </si>
  <si>
    <t>Nanfeng</t>
  </si>
  <si>
    <t>48-271-1908</t>
  </si>
  <si>
    <t>Oke Ila</t>
  </si>
  <si>
    <t>46-978-3874</t>
  </si>
  <si>
    <t>Rio Pardo</t>
  </si>
  <si>
    <t>53-595-7635</t>
  </si>
  <si>
    <t>Pingtang</t>
  </si>
  <si>
    <t>08-185-6608</t>
  </si>
  <si>
    <t>Podbrdo</t>
  </si>
  <si>
    <t>20-562-2569</t>
  </si>
  <si>
    <t>Aramayuan</t>
  </si>
  <si>
    <t>41-366-4205</t>
  </si>
  <si>
    <t>Paquera</t>
  </si>
  <si>
    <t>77-241-7621</t>
  </si>
  <si>
    <t>Warudoyong</t>
  </si>
  <si>
    <t>53-091-2176</t>
  </si>
  <si>
    <t>BÃ©ziers</t>
  </si>
  <si>
    <t>48-203-9118</t>
  </si>
  <si>
    <t>Dongzhou</t>
  </si>
  <si>
    <t>Grand Total</t>
  </si>
  <si>
    <t>Row Labels</t>
  </si>
  <si>
    <t>Sum of Purchase_Amount</t>
  </si>
  <si>
    <t>Issue</t>
  </si>
  <si>
    <t>Process</t>
  </si>
  <si>
    <t>Description</t>
  </si>
  <si>
    <t>Cleaned_All</t>
  </si>
  <si>
    <t>Full table with cleaned data + additonal column aggregations</t>
  </si>
  <si>
    <t>No duplicates</t>
  </si>
  <si>
    <t>categories aside from M,F make up small portion of data -aggregating smaller values into one 3rd category "diverse"</t>
  </si>
  <si>
    <t>Gender3</t>
  </si>
  <si>
    <t>Diverse</t>
  </si>
  <si>
    <t>IF function</t>
  </si>
  <si>
    <t>has random characters in values</t>
  </si>
  <si>
    <t>Packages</t>
  </si>
  <si>
    <t>Time_Spent_on_Product_Research(hours</t>
  </si>
  <si>
    <t>Travel &amp; Leisure Flights</t>
  </si>
  <si>
    <t>find and replace option</t>
  </si>
  <si>
    <t>Excel check duplicate option</t>
  </si>
  <si>
    <t>No Xlookups or indexmatch required</t>
  </si>
  <si>
    <t>18-24</t>
  </si>
  <si>
    <t>25-31</t>
  </si>
  <si>
    <t>32-38</t>
  </si>
  <si>
    <t>39-45</t>
  </si>
  <si>
    <t>46-52</t>
  </si>
  <si>
    <t>Category</t>
  </si>
  <si>
    <t>Purchase Intent</t>
  </si>
  <si>
    <t>Timeline</t>
  </si>
  <si>
    <t>Column Labels</t>
  </si>
  <si>
    <t>Income Level</t>
  </si>
  <si>
    <t>change values to average income, high income in new column</t>
  </si>
  <si>
    <t>Average Income</t>
  </si>
  <si>
    <t>High Income</t>
  </si>
  <si>
    <t>Jan</t>
  </si>
  <si>
    <t>Feb</t>
  </si>
  <si>
    <t>Mar</t>
  </si>
  <si>
    <t>Apr</t>
  </si>
  <si>
    <t>May</t>
  </si>
  <si>
    <t>Jun</t>
  </si>
  <si>
    <t>Jul</t>
  </si>
  <si>
    <t>Aug</t>
  </si>
  <si>
    <t>Sep</t>
  </si>
  <si>
    <t>Oct</t>
  </si>
  <si>
    <t>Nov</t>
  </si>
  <si>
    <t>Dec</t>
  </si>
  <si>
    <t>Average Return Rate Category</t>
  </si>
  <si>
    <t>want column of average return rate for each category</t>
  </si>
  <si>
    <t>Frequency of Purchase</t>
  </si>
  <si>
    <t>Education + Income</t>
  </si>
  <si>
    <t>Gender + Age group</t>
  </si>
  <si>
    <t>Customers</t>
  </si>
  <si>
    <t>Purchases</t>
  </si>
  <si>
    <t>A</t>
  </si>
  <si>
    <t>Payment Method</t>
  </si>
  <si>
    <t xml:space="preserve">Device </t>
  </si>
  <si>
    <t>Reason</t>
  </si>
  <si>
    <t>Return Rate Agg</t>
  </si>
  <si>
    <t>Member</t>
  </si>
  <si>
    <t>Loyalty Member</t>
  </si>
  <si>
    <t>Non-Member</t>
  </si>
  <si>
    <t>Count of Customer_ID</t>
  </si>
  <si>
    <t>Satisfaction Rating</t>
  </si>
  <si>
    <t>Return Rate</t>
  </si>
  <si>
    <t>Product Rating</t>
  </si>
  <si>
    <t>Influence-Sensitivity Index</t>
  </si>
  <si>
    <t>Revenue</t>
  </si>
  <si>
    <t>Discounts Used</t>
  </si>
  <si>
    <t>Researchtime + Jitter</t>
  </si>
  <si>
    <t>AVERAGEIF function, new table with unique categories and use XLOOKUP function</t>
  </si>
  <si>
    <t>AVG Return Rate</t>
  </si>
  <si>
    <t>Dollars per Hour of Research</t>
  </si>
  <si>
    <t>Avg Research Efficacy</t>
  </si>
  <si>
    <t>Max Research Efficacy</t>
  </si>
  <si>
    <t>Min Research Efficacy</t>
  </si>
  <si>
    <t>Below Average</t>
  </si>
  <si>
    <t>Average</t>
  </si>
  <si>
    <t>High Performance</t>
  </si>
  <si>
    <t>Above Average</t>
  </si>
  <si>
    <t>Blank</t>
  </si>
  <si>
    <t>Segment</t>
  </si>
  <si>
    <t>Value</t>
  </si>
  <si>
    <t>Research Efficacy</t>
  </si>
  <si>
    <t>jitter column</t>
  </si>
  <si>
    <t>Pointer</t>
  </si>
  <si>
    <t>Thickness</t>
  </si>
  <si>
    <t>Rest</t>
  </si>
  <si>
    <t>Express Shipping</t>
  </si>
  <si>
    <t>Loyalty Program</t>
  </si>
  <si>
    <t>Gross Revenue</t>
  </si>
  <si>
    <t>AVG Transaction Amount</t>
  </si>
  <si>
    <t>Ad Engagement</t>
  </si>
  <si>
    <t>Brand Loyalty</t>
  </si>
  <si>
    <t>RFM ANALYSIS</t>
  </si>
  <si>
    <t>Demgraphics</t>
  </si>
  <si>
    <t>Purchase Behavior</t>
  </si>
  <si>
    <t>Purchase Influence</t>
  </si>
  <si>
    <t xml:space="preserve">gauge chart table </t>
  </si>
  <si>
    <t>dollars per hour research, metric by average</t>
  </si>
  <si>
    <t>Xlookup for (TimeofPurchase, Customer_ID, Frequencyofpurchase,purchaseamount), calculate RECENCY, FREQUENCY, MONETARY scores, pivot table and pivot chart</t>
  </si>
  <si>
    <t>basic rfm analysis, one rfm score adjusted to R(TimeofPurchase)(2024sales), F(FrequencyofPurchase), M(Purchase Amount)</t>
  </si>
  <si>
    <t>RFM</t>
  </si>
  <si>
    <t xml:space="preserve">Time of Purchase </t>
  </si>
  <si>
    <t>Purchase Amount</t>
  </si>
  <si>
    <t>RECENCY Score</t>
  </si>
  <si>
    <t>FREQUENCY Score</t>
  </si>
  <si>
    <t>MONETARY Score</t>
  </si>
  <si>
    <t>Days since Last Purchase</t>
  </si>
  <si>
    <t>111</t>
  </si>
  <si>
    <t>112</t>
  </si>
  <si>
    <t>113</t>
  </si>
  <si>
    <t>114</t>
  </si>
  <si>
    <t>115</t>
  </si>
  <si>
    <t>121</t>
  </si>
  <si>
    <t>122</t>
  </si>
  <si>
    <t>123</t>
  </si>
  <si>
    <t>124</t>
  </si>
  <si>
    <t>125</t>
  </si>
  <si>
    <t>131</t>
  </si>
  <si>
    <t>132</t>
  </si>
  <si>
    <t>133</t>
  </si>
  <si>
    <t>134</t>
  </si>
  <si>
    <t>135</t>
  </si>
  <si>
    <t>141</t>
  </si>
  <si>
    <t>142</t>
  </si>
  <si>
    <t>143</t>
  </si>
  <si>
    <t>144</t>
  </si>
  <si>
    <t>145</t>
  </si>
  <si>
    <t>151</t>
  </si>
  <si>
    <t>152</t>
  </si>
  <si>
    <t>153</t>
  </si>
  <si>
    <t>154</t>
  </si>
  <si>
    <t>155</t>
  </si>
  <si>
    <t>211</t>
  </si>
  <si>
    <t>212</t>
  </si>
  <si>
    <t>213</t>
  </si>
  <si>
    <t>214</t>
  </si>
  <si>
    <t>215</t>
  </si>
  <si>
    <t>221</t>
  </si>
  <si>
    <t>222</t>
  </si>
  <si>
    <t>223</t>
  </si>
  <si>
    <t>224</t>
  </si>
  <si>
    <t>225</t>
  </si>
  <si>
    <t>231</t>
  </si>
  <si>
    <t>232</t>
  </si>
  <si>
    <t>233</t>
  </si>
  <si>
    <t>234</t>
  </si>
  <si>
    <t>235</t>
  </si>
  <si>
    <t>241</t>
  </si>
  <si>
    <t>242</t>
  </si>
  <si>
    <t>243</t>
  </si>
  <si>
    <t>244</t>
  </si>
  <si>
    <t>245</t>
  </si>
  <si>
    <t>251</t>
  </si>
  <si>
    <t>253</t>
  </si>
  <si>
    <t>254</t>
  </si>
  <si>
    <t>255</t>
  </si>
  <si>
    <t>311</t>
  </si>
  <si>
    <t>312</t>
  </si>
  <si>
    <t>313</t>
  </si>
  <si>
    <t>314</t>
  </si>
  <si>
    <t>315</t>
  </si>
  <si>
    <t>321</t>
  </si>
  <si>
    <t>322</t>
  </si>
  <si>
    <t>323</t>
  </si>
  <si>
    <t>324</t>
  </si>
  <si>
    <t>325</t>
  </si>
  <si>
    <t>331</t>
  </si>
  <si>
    <t>332</t>
  </si>
  <si>
    <t>333</t>
  </si>
  <si>
    <t>334</t>
  </si>
  <si>
    <t>335</t>
  </si>
  <si>
    <t>341</t>
  </si>
  <si>
    <t>342</t>
  </si>
  <si>
    <t>343</t>
  </si>
  <si>
    <t>344</t>
  </si>
  <si>
    <t>345</t>
  </si>
  <si>
    <t>351</t>
  </si>
  <si>
    <t>352</t>
  </si>
  <si>
    <t>353</t>
  </si>
  <si>
    <t>354</t>
  </si>
  <si>
    <t>355</t>
  </si>
  <si>
    <t>411</t>
  </si>
  <si>
    <t>412</t>
  </si>
  <si>
    <t>413</t>
  </si>
  <si>
    <t>414</t>
  </si>
  <si>
    <t>415</t>
  </si>
  <si>
    <t>421</t>
  </si>
  <si>
    <t>422</t>
  </si>
  <si>
    <t>423</t>
  </si>
  <si>
    <t>424</t>
  </si>
  <si>
    <t>425</t>
  </si>
  <si>
    <t>431</t>
  </si>
  <si>
    <t>432</t>
  </si>
  <si>
    <t>433</t>
  </si>
  <si>
    <t>434</t>
  </si>
  <si>
    <t>435</t>
  </si>
  <si>
    <t>441</t>
  </si>
  <si>
    <t>442</t>
  </si>
  <si>
    <t>443</t>
  </si>
  <si>
    <t>444</t>
  </si>
  <si>
    <t>445</t>
  </si>
  <si>
    <t>451</t>
  </si>
  <si>
    <t>452</t>
  </si>
  <si>
    <t>453</t>
  </si>
  <si>
    <t>454</t>
  </si>
  <si>
    <t>455</t>
  </si>
  <si>
    <t>511</t>
  </si>
  <si>
    <t>512</t>
  </si>
  <si>
    <t>513</t>
  </si>
  <si>
    <t>514</t>
  </si>
  <si>
    <t>515</t>
  </si>
  <si>
    <t>521</t>
  </si>
  <si>
    <t>522</t>
  </si>
  <si>
    <t>523</t>
  </si>
  <si>
    <t>524</t>
  </si>
  <si>
    <t>525</t>
  </si>
  <si>
    <t>531</t>
  </si>
  <si>
    <t>532</t>
  </si>
  <si>
    <t>534</t>
  </si>
  <si>
    <t>541</t>
  </si>
  <si>
    <t>542</t>
  </si>
  <si>
    <t>543</t>
  </si>
  <si>
    <t>545</t>
  </si>
  <si>
    <t>552</t>
  </si>
  <si>
    <t>Frequency Score</t>
  </si>
  <si>
    <t>Monetary Score</t>
  </si>
  <si>
    <t>Recency Score</t>
  </si>
  <si>
    <t>TOP 5</t>
  </si>
  <si>
    <t>Bottom 5</t>
  </si>
  <si>
    <t>RFM TOTAL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</si>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</sst>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8" formatCode="&quot;$&quot;#,##0.00_);[Red]\(&quot;$&quot;#,##0.00\)"/>
    <numFmt numFmtId="44" formatCode="_(&quot;$&quot;* #,##0.00_);_(&quot;$&quot;* \(#,##0.00\);_(&quot;$&quot;* &quot;-&quot;??_);_(@_)"/>
    <numFmt numFmtId="164" formatCode="&quot;$&quot;#,##0.00"/>
    <numFmt numFmtId="165" formatCode="0.000"/>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i/>
      <sz val="11"/>
      <color theme="0"/>
      <name val="Aptos Narrow"/>
      <family val="2"/>
      <scheme val="minor"/>
    </font>
    <font>
      <b/>
      <sz val="12"/>
      <color theme="1"/>
      <name val="Aptos Narrow"/>
      <family val="2"/>
      <scheme val="minor"/>
    </font>
    <font>
      <b/>
      <sz val="14"/>
      <color theme="0"/>
      <name val="Aptos Narrow"/>
      <family val="2"/>
      <scheme val="minor"/>
    </font>
    <font>
      <sz val="12"/>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0" tint="-0.14999847407452621"/>
        <bgColor theme="0" tint="-0.14999847407452621"/>
      </patternFill>
    </fill>
    <fill>
      <patternFill patternType="solid">
        <fgColor theme="1" tint="0.2499465926084170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op>
      <bottom/>
      <diagonal/>
    </border>
    <border>
      <left/>
      <right/>
      <top style="thin">
        <color theme="4"/>
      </top>
      <bottom style="thin">
        <color theme="4"/>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7" fillId="35" borderId="12"/>
    <xf numFmtId="44" fontId="1" fillId="0" borderId="0" applyFont="0" applyFill="0" applyBorder="0" applyAlignment="0" applyProtection="0"/>
  </cellStyleXfs>
  <cellXfs count="57">
    <xf numFmtId="0" fontId="0" fillId="0" borderId="0" xfId="0"/>
    <xf numFmtId="8"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vertical="center" wrapText="1"/>
    </xf>
    <xf numFmtId="0" fontId="16" fillId="0" borderId="0" xfId="0" applyFont="1"/>
    <xf numFmtId="0" fontId="0" fillId="0" borderId="0" xfId="0" applyAlignment="1">
      <alignment horizontal="left" indent="1"/>
    </xf>
    <xf numFmtId="0" fontId="0" fillId="0" borderId="0" xfId="0" applyAlignment="1">
      <alignment horizontal="center" vertical="center"/>
    </xf>
    <xf numFmtId="0" fontId="0" fillId="0" borderId="0" xfId="0" applyAlignment="1">
      <alignment vertical="center"/>
    </xf>
    <xf numFmtId="0" fontId="0" fillId="0" borderId="10" xfId="0" applyBorder="1"/>
    <xf numFmtId="2" fontId="0" fillId="0" borderId="0" xfId="0" applyNumberFormat="1"/>
    <xf numFmtId="0" fontId="0" fillId="0" borderId="11" xfId="0" applyBorder="1"/>
    <xf numFmtId="8" fontId="0" fillId="0" borderId="10" xfId="0" applyNumberFormat="1" applyBorder="1"/>
    <xf numFmtId="14" fontId="0" fillId="0" borderId="10" xfId="0" applyNumberFormat="1" applyBorder="1"/>
    <xf numFmtId="2" fontId="0" fillId="0" borderId="10" xfId="0" applyNumberFormat="1" applyBorder="1"/>
    <xf numFmtId="8" fontId="0" fillId="0" borderId="11" xfId="0" applyNumberFormat="1" applyBorder="1"/>
    <xf numFmtId="14" fontId="0" fillId="0" borderId="11" xfId="0" applyNumberFormat="1" applyBorder="1"/>
    <xf numFmtId="0" fontId="13" fillId="33" borderId="0" xfId="0" applyFont="1" applyFill="1" applyAlignment="1">
      <alignment vertical="center"/>
    </xf>
    <xf numFmtId="164" fontId="13" fillId="33" borderId="0" xfId="0" applyNumberFormat="1" applyFont="1" applyFill="1" applyAlignment="1">
      <alignment vertical="center"/>
    </xf>
    <xf numFmtId="0" fontId="13" fillId="33" borderId="0" xfId="0" applyFont="1" applyFill="1" applyAlignment="1">
      <alignment horizontal="center" vertical="center"/>
    </xf>
    <xf numFmtId="8" fontId="0" fillId="34" borderId="10" xfId="0" applyNumberFormat="1" applyFill="1" applyBorder="1"/>
    <xf numFmtId="2" fontId="13" fillId="33" borderId="0" xfId="0" applyNumberFormat="1" applyFont="1" applyFill="1" applyAlignment="1">
      <alignment vertical="center"/>
    </xf>
    <xf numFmtId="2" fontId="0" fillId="34" borderId="10" xfId="0" applyNumberFormat="1" applyFill="1" applyBorder="1"/>
    <xf numFmtId="165" fontId="13" fillId="33" borderId="0" xfId="0" applyNumberFormat="1" applyFont="1" applyFill="1" applyAlignment="1">
      <alignment vertical="center"/>
    </xf>
    <xf numFmtId="165" fontId="0" fillId="34" borderId="0" xfId="0" applyNumberFormat="1" applyFill="1"/>
    <xf numFmtId="165" fontId="0" fillId="0" borderId="10" xfId="0" applyNumberFormat="1" applyBorder="1"/>
    <xf numFmtId="165" fontId="0" fillId="34" borderId="10" xfId="0" applyNumberFormat="1" applyFill="1" applyBorder="1"/>
    <xf numFmtId="165" fontId="0" fillId="0" borderId="0" xfId="0" applyNumberFormat="1"/>
    <xf numFmtId="0" fontId="13" fillId="35" borderId="12" xfId="42" applyFont="1" applyAlignment="1">
      <alignment horizontal="center" vertical="center" wrapText="1"/>
    </xf>
    <xf numFmtId="10" fontId="1" fillId="20" borderId="12" xfId="29" applyNumberFormat="1" applyBorder="1" applyAlignment="1">
      <alignment horizontal="center" vertical="center" wrapText="1"/>
    </xf>
    <xf numFmtId="164" fontId="1" fillId="20" borderId="12" xfId="29" applyNumberFormat="1" applyBorder="1" applyAlignment="1">
      <alignment horizontal="center" vertical="center" wrapText="1"/>
    </xf>
    <xf numFmtId="10" fontId="17" fillId="0" borderId="13" xfId="0" applyNumberFormat="1" applyFont="1" applyBorder="1" applyAlignment="1">
      <alignment horizontal="center" vertical="center" wrapText="1"/>
    </xf>
    <xf numFmtId="8" fontId="17" fillId="0" borderId="13" xfId="0" applyNumberFormat="1" applyFont="1" applyBorder="1" applyAlignment="1">
      <alignment horizontal="center" vertical="center" wrapText="1"/>
    </xf>
    <xf numFmtId="0" fontId="17" fillId="35" borderId="12" xfId="0" applyFont="1" applyFill="1" applyBorder="1" applyAlignment="1">
      <alignment horizontal="center" vertical="center" wrapText="1"/>
    </xf>
    <xf numFmtId="0" fontId="17" fillId="35" borderId="13"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7" fillId="35" borderId="12" xfId="0" applyFont="1" applyFill="1" applyBorder="1" applyAlignment="1">
      <alignment horizontal="center" vertical="center"/>
    </xf>
    <xf numFmtId="10" fontId="17" fillId="35" borderId="12" xfId="0" applyNumberFormat="1" applyFont="1" applyFill="1" applyBorder="1" applyAlignment="1">
      <alignment horizontal="center" vertical="center"/>
    </xf>
    <xf numFmtId="10" fontId="17" fillId="35" borderId="12" xfId="0" applyNumberFormat="1" applyFont="1" applyFill="1" applyBorder="1" applyAlignment="1">
      <alignment horizontal="center" vertical="center" wrapText="1"/>
    </xf>
    <xf numFmtId="10" fontId="18" fillId="35" borderId="12" xfId="0" applyNumberFormat="1" applyFont="1" applyFill="1" applyBorder="1" applyAlignment="1">
      <alignment horizontal="center" vertical="center" wrapText="1"/>
    </xf>
    <xf numFmtId="0" fontId="19" fillId="0" borderId="0" xfId="0" applyFont="1" applyAlignment="1">
      <alignment horizontal="center" vertical="center" wrapText="1"/>
    </xf>
    <xf numFmtId="0" fontId="13" fillId="33" borderId="0" xfId="0" applyFont="1" applyFill="1" applyAlignment="1">
      <alignment horizontal="center" vertical="center" wrapText="1"/>
    </xf>
    <xf numFmtId="14" fontId="13" fillId="33" borderId="0" xfId="0" applyNumberFormat="1" applyFont="1" applyFill="1" applyAlignment="1">
      <alignment horizontal="center" vertical="center" wrapText="1"/>
    </xf>
    <xf numFmtId="0" fontId="13" fillId="33" borderId="0" xfId="0" applyFont="1" applyFill="1" applyAlignment="1">
      <alignment horizontal="center" wrapText="1"/>
    </xf>
    <xf numFmtId="0" fontId="0" fillId="0" borderId="10" xfId="0" applyBorder="1" applyAlignment="1">
      <alignment horizontal="center"/>
    </xf>
    <xf numFmtId="0" fontId="0" fillId="0" borderId="0" xfId="0" applyAlignment="1">
      <alignment horizontal="center"/>
    </xf>
    <xf numFmtId="164" fontId="0" fillId="0" borderId="0" xfId="43" applyNumberFormat="1" applyFont="1"/>
    <xf numFmtId="0" fontId="20" fillId="33" borderId="0" xfId="0" applyFont="1" applyFill="1" applyAlignment="1">
      <alignment horizontal="center" vertical="center" wrapText="1"/>
    </xf>
    <xf numFmtId="0" fontId="21" fillId="0" borderId="0" xfId="0" applyFont="1" applyAlignment="1">
      <alignment horizontal="center" vertical="center" wrapText="1"/>
    </xf>
    <xf numFmtId="1" fontId="13" fillId="33" borderId="0" xfId="0" applyNumberFormat="1" applyFont="1" applyFill="1" applyAlignment="1">
      <alignment horizontal="center" vertical="center" wrapText="1"/>
    </xf>
    <xf numFmtId="1" fontId="0" fillId="0" borderId="0" xfId="0" applyNumberFormat="1" applyAlignment="1">
      <alignment horizontal="center" wrapText="1"/>
    </xf>
    <xf numFmtId="1" fontId="0" fillId="0" borderId="0" xfId="0" applyNumberFormat="1" applyFont="1" applyBorder="1" applyAlignment="1">
      <alignment horizontal="center" wrapText="1"/>
    </xf>
    <xf numFmtId="0" fontId="17" fillId="35" borderId="12" xfId="0" applyNumberFormat="1" applyFont="1" applyFill="1" applyBorder="1" applyAlignment="1" applyProtection="1">
      <alignment horizontal="center" vertical="center" wrapText="1"/>
    </xf>
    <xf numFmtId="0" fontId="13" fillId="7" borderId="7" xfId="0" applyNumberFormat="1" applyFont="1" applyFill="1" applyBorder="1" applyAlignment="1" applyProtection="1">
      <alignment horizontal="center" vertical="center" wrapText="1"/>
    </xf>
    <xf numFmtId="164" fontId="17" fillId="35" borderId="12" xfId="0" applyNumberFormat="1" applyFont="1" applyFill="1" applyBorder="1" applyAlignment="1" applyProtection="1">
      <alignment horizontal="center" vertical="center" wrapText="1"/>
    </xf>
    <xf numFmtId="0" fontId="0" fillId="0" borderId="0" xfId="0"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lack" xfId="42" xr:uid="{37FFAB27-5534-49B0-9581-E65FD5748A46}"/>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6">
    <dxf>
      <fill>
        <patternFill>
          <bgColor theme="4"/>
        </patternFill>
      </fill>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alignment wrapText="1"/>
    </dxf>
    <dxf>
      <alignment wrapText="1"/>
    </dxf>
    <dxf>
      <alignment wrapText="1"/>
    </dxf>
    <dxf>
      <alignment wrapText="1"/>
    </dxf>
    <dxf>
      <alignment wrapText="1"/>
    </dxf>
    <dxf>
      <alignment wrapText="1"/>
    </dxf>
    <dxf>
      <alignment wrapText="1"/>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quot;$&quot;#,##0.0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64" formatCode="&quot;$&quot;#,##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1"/>
    </dxf>
    <dxf>
      <alignment wrapText="1"/>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1"/>
        <name val="Aptos Narrow"/>
        <family val="2"/>
        <scheme val="minor"/>
      </font>
      <numFmt numFmtId="1" formatCode="0"/>
      <alignment horizont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op>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numFmt numFmtId="19" formatCode="m/d/yyyy"/>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numFmt numFmtId="0" formatCode="General"/>
      <border diagonalUp="0" diagonalDown="0" outline="0">
        <left/>
        <right/>
        <top style="thin">
          <color theme="4"/>
        </top>
        <bottom/>
      </border>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indent="0" justifyLastLine="0" shrinkToFit="0" readingOrder="0"/>
      <border diagonalUp="0" diagonalDown="0">
        <left/>
        <right/>
        <top style="thin">
          <color theme="4"/>
        </top>
        <bottom/>
      </border>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op>
        <bottom/>
      </border>
    </dxf>
    <dxf>
      <border outline="0">
        <left style="thin">
          <color theme="4"/>
        </left>
        <right style="thin">
          <color theme="4"/>
        </right>
        <top style="thin">
          <color theme="4"/>
        </top>
      </border>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numFmt numFmtId="19" formatCode="m/d/yyyy"/>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numFmt numFmtId="12" formatCode="&quot;$&quot;#,##0.00_);[Red]\(&quot;$&quot;#,##0.00\)"/>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border outline="0">
        <left style="thin">
          <color theme="4"/>
        </left>
        <top style="thin">
          <color theme="4"/>
        </top>
      </border>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5" formatCode="0.000"/>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numFmt numFmtId="12" formatCode="&quot;$&quot;#,##0.00_);[Red]\(&quot;$&quot;#,##0.00\)"/>
      <border diagonalUp="0" diagonalDown="0" outline="0">
        <left/>
        <right/>
        <top style="thin">
          <color theme="4"/>
        </top>
        <bottom/>
      </border>
    </dxf>
    <dxf>
      <border outline="0">
        <left style="thin">
          <color theme="1"/>
        </left>
        <right style="thin">
          <color theme="1"/>
        </right>
        <top style="thin">
          <color theme="4"/>
        </top>
        <bottom style="thin">
          <color theme="4"/>
        </bottom>
      </border>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1"/>
    </dxf>
    <dxf>
      <alignment wrapText="1"/>
    </dxf>
    <dxf>
      <numFmt numFmtId="14" formatCode="0.0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numFmt numFmtId="164" formatCode="&quot;$&quot;#,##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1"/>
    </dxf>
    <dxf>
      <alignment wrapText="1"/>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numFmt numFmtId="164" formatCode="&quot;$&quot;#,##0.00"/>
    </dxf>
    <dxf>
      <alignment wrapText="1"/>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numFmt numFmtId="164" formatCode="&quot;$&quot;#,##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numFmt numFmtId="164" formatCode="&quot;$&quot;#,##0.00"/>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horizontal="center"/>
    </dxf>
    <dxf>
      <alignment horizontal="center"/>
    </dxf>
    <dxf>
      <alignment horizontal="center"/>
    </dxf>
    <dxf>
      <alignment horizontal="center"/>
    </dxf>
    <dxf>
      <alignment horizontal="cent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numFmt numFmtId="164" formatCode="&quot;$&quot;#,##0.00"/>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horizontal="center"/>
    </dxf>
    <dxf>
      <alignment horizontal="center"/>
    </dxf>
    <dxf>
      <alignment horizontal="center"/>
    </dxf>
    <dxf>
      <alignment horizontal="center"/>
    </dxf>
    <dxf>
      <alignment horizontal="cent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alignment wrapText="1"/>
    </dxf>
    <dxf>
      <alignment wrapText="1"/>
    </dxf>
    <dxf>
      <alignment vertical="center"/>
    </dxf>
    <dxf>
      <alignment vertical="cent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alignment vertical="center"/>
    </dxf>
    <dxf>
      <numFmt numFmtId="14" formatCode="0.00%"/>
    </dxf>
    <dxf>
      <alignment wrapText="1"/>
    </dxf>
    <dxf>
      <alignment vertical="center"/>
    </dxf>
    <dxf>
      <alignment horizontal="center"/>
    </dxf>
    <dxf>
      <alignment horizontal="center"/>
    </dxf>
    <dxf>
      <alignment wrapText="1"/>
    </dxf>
    <dxf>
      <alignment vertical="center"/>
    </dxf>
    <dxf>
      <alignment vertical="center"/>
    </dxf>
    <dxf>
      <alignment horizontal="center"/>
    </dxf>
    <dxf>
      <alignment horizontal="cent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font>
        <color theme="0"/>
      </font>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alignment horizontal="center"/>
    </dxf>
    <dxf>
      <alignment horizontal="center"/>
    </dxf>
    <dxf>
      <alignment vertical="center"/>
    </dxf>
    <dxf>
      <alignment vertical="center"/>
    </dxf>
    <dxf>
      <alignment wrapText="1"/>
    </dxf>
    <dxf>
      <alignment wrapText="1"/>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alignment wrapText="1"/>
    </dxf>
    <dxf>
      <alignment vertical="center"/>
    </dxf>
    <dxf>
      <alignment vertical="center"/>
    </dxf>
    <dxf>
      <alignment horizontal="center"/>
    </dxf>
    <dxf>
      <alignment horizontal="center"/>
    </dxf>
    <dxf>
      <alignment wrapText="1" indent="0"/>
    </dxf>
    <dxf>
      <alignment wrapText="1" indent="0"/>
    </dxf>
    <dxf>
      <alignment wrapText="1"/>
    </dxf>
    <dxf>
      <alignment wrapText="1"/>
    </dxf>
    <dxf>
      <alignment wrapText="1"/>
    </dxf>
    <dxf>
      <alignment wrapText="1"/>
    </dxf>
    <dxf>
      <alignment wrapText="1"/>
    </dxf>
    <dxf>
      <alignment wrapText="1"/>
    </dxf>
    <dxf>
      <alignment wrapText="1"/>
    </dxf>
    <dxf>
      <alignment wrapText="1"/>
    </dxf>
    <dxf>
      <alignment wrapText="1"/>
    </dxf>
    <dxf>
      <font>
        <i/>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sz val="11"/>
        <color theme="0"/>
        <name val="Aptos Narrow"/>
        <family val="2"/>
        <scheme val="minor"/>
      </font>
    </dxf>
    <dxf>
      <fill>
        <patternFill patternType="solid">
          <fgColor theme="0"/>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color theme="0"/>
      </font>
    </dxf>
    <dxf>
      <fill>
        <patternFill>
          <bgColor theme="1" tint="0.24994659260841701"/>
        </patternFill>
      </fill>
    </dxf>
  </dxfs>
  <tableStyles count="2" defaultTableStyle="TableStyleMedium2" defaultPivotStyle="PivotStyleLight16">
    <tableStyle name="Slicer Style 1" pivot="0" table="0" count="10" xr9:uid="{0BEF9D0F-8066-4D04-A4C4-2E31BA70CC7B}">
      <tableStyleElement type="wholeTable" dxfId="375"/>
      <tableStyleElement type="headerRow" dxfId="374"/>
    </tableStyle>
    <tableStyle name="Timeline Style 1" pivot="0" table="0" count="8" xr9:uid="{EF323C96-871A-4CCC-8A07-757D21279165}">
      <tableStyleElement type="wholeTable" dxfId="373"/>
      <tableStyleElement type="headerRow" dxfId="372"/>
    </tableStyle>
  </tableStyles>
  <colors>
    <mruColors>
      <color rgb="FFF8686B"/>
      <color rgb="FFFF4A11"/>
    </mruColors>
  </colors>
  <extLst>
    <ext xmlns:x14="http://schemas.microsoft.com/office/spreadsheetml/2009/9/main" uri="{46F421CA-312F-682f-3DD2-61675219B42D}">
      <x14:dxfs count="8">
        <dxf>
          <font>
            <color theme="0"/>
          </font>
        </dxf>
        <dxf>
          <font>
            <color theme="0"/>
          </font>
        </dxf>
        <dxf>
          <font>
            <color theme="0"/>
          </font>
        </dxf>
        <dxf>
          <font>
            <color theme="0"/>
          </font>
        </dxf>
        <dxf>
          <font>
            <color theme="0"/>
          </font>
        </dxf>
        <dxf>
          <font>
            <color theme="0"/>
          </font>
          <fill>
            <patternFill>
              <bgColor theme="1" tint="4.9989318521683403E-2"/>
            </patternFill>
          </fill>
        </dxf>
        <dxf>
          <font>
            <color theme="0"/>
          </font>
        </dxf>
        <dxf>
          <font>
            <color theme="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1" tint="4.9989318521683403E-2"/>
            </patternFill>
          </fill>
          <border>
            <left style="thin">
              <color theme="0"/>
            </left>
            <right style="thin">
              <color theme="0"/>
            </right>
            <top style="thin">
              <color theme="0"/>
            </top>
            <bottom style="thin">
              <color theme="0"/>
            </bottom>
          </border>
        </dxf>
        <dxf>
          <font>
            <sz val="9"/>
            <color theme="0"/>
            <name val="Aptos Narrow"/>
            <family val="2"/>
            <scheme val="minor"/>
          </font>
        </dxf>
        <dxf>
          <font>
            <sz val="9"/>
            <color theme="0"/>
            <name val="Aptos Narrow"/>
            <family val="2"/>
            <scheme val="minor"/>
          </font>
        </dxf>
        <dxf>
          <font>
            <sz val="9"/>
            <color theme="0"/>
            <name val="Aptos Narrow"/>
            <family val="2"/>
            <scheme val="minor"/>
          </font>
        </dxf>
        <dxf>
          <font>
            <sz val="10"/>
            <color theme="0"/>
            <name val="Aptos Narrow"/>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5786920613981"/>
          <c:y val="4.0860365755251468E-2"/>
          <c:w val="0.72338568935427594"/>
          <c:h val="0.9594907407407407"/>
        </c:manualLayout>
      </c:layout>
      <c:doughnutChart>
        <c:varyColors val="1"/>
        <c:ser>
          <c:idx val="0"/>
          <c:order val="0"/>
          <c:tx>
            <c:strRef>
              <c:f>'Purchase Influence'!$L$9</c:f>
              <c:strCache>
                <c:ptCount val="1"/>
                <c:pt idx="0">
                  <c:v>Value</c:v>
                </c:pt>
              </c:strCache>
            </c:strRef>
          </c:tx>
          <c:spPr>
            <a:ln>
              <a:solidFill>
                <a:schemeClr val="tx1">
                  <a:lumMod val="85000"/>
                  <a:lumOff val="15000"/>
                </a:schemeClr>
              </a:solidFill>
            </a:ln>
          </c:spPr>
          <c:dPt>
            <c:idx val="0"/>
            <c:bubble3D val="0"/>
            <c:spPr>
              <a:solidFill>
                <a:srgbClr val="FF0000"/>
              </a:solidFill>
              <a:ln w="19050">
                <a:solidFill>
                  <a:schemeClr val="tx1">
                    <a:lumMod val="85000"/>
                    <a:lumOff val="15000"/>
                  </a:schemeClr>
                </a:solidFill>
              </a:ln>
              <a:effectLst/>
            </c:spPr>
            <c:extLst>
              <c:ext xmlns:c16="http://schemas.microsoft.com/office/drawing/2014/chart" uri="{C3380CC4-5D6E-409C-BE32-E72D297353CC}">
                <c16:uniqueId val="{00000001-AC9C-44A3-A30F-8569E1239187}"/>
              </c:ext>
            </c:extLst>
          </c:dPt>
          <c:dPt>
            <c:idx val="1"/>
            <c:bubble3D val="0"/>
            <c:spPr>
              <a:solidFill>
                <a:srgbClr val="FFFF00"/>
              </a:solidFill>
              <a:ln w="19050">
                <a:solidFill>
                  <a:schemeClr val="tx1">
                    <a:lumMod val="85000"/>
                    <a:lumOff val="15000"/>
                  </a:schemeClr>
                </a:solidFill>
              </a:ln>
              <a:effectLst/>
            </c:spPr>
            <c:extLst>
              <c:ext xmlns:c16="http://schemas.microsoft.com/office/drawing/2014/chart" uri="{C3380CC4-5D6E-409C-BE32-E72D297353CC}">
                <c16:uniqueId val="{00000003-AC9C-44A3-A30F-8569E1239187}"/>
              </c:ext>
            </c:extLst>
          </c:dPt>
          <c:dPt>
            <c:idx val="2"/>
            <c:bubble3D val="0"/>
            <c:spPr>
              <a:solidFill>
                <a:schemeClr val="accent3"/>
              </a:solidFill>
              <a:ln w="19050">
                <a:solidFill>
                  <a:schemeClr val="tx1">
                    <a:lumMod val="85000"/>
                    <a:lumOff val="15000"/>
                  </a:schemeClr>
                </a:solidFill>
              </a:ln>
              <a:effectLst/>
            </c:spPr>
            <c:extLst>
              <c:ext xmlns:c16="http://schemas.microsoft.com/office/drawing/2014/chart" uri="{C3380CC4-5D6E-409C-BE32-E72D297353CC}">
                <c16:uniqueId val="{00000005-AC9C-44A3-A30F-8569E1239187}"/>
              </c:ext>
            </c:extLst>
          </c:dPt>
          <c:dPt>
            <c:idx val="3"/>
            <c:bubble3D val="0"/>
            <c:spPr>
              <a:solidFill>
                <a:schemeClr val="accent4"/>
              </a:solidFill>
              <a:ln w="19050">
                <a:solidFill>
                  <a:schemeClr val="tx1">
                    <a:lumMod val="85000"/>
                    <a:lumOff val="15000"/>
                  </a:schemeClr>
                </a:solidFill>
              </a:ln>
              <a:effectLst/>
            </c:spPr>
            <c:extLst>
              <c:ext xmlns:c16="http://schemas.microsoft.com/office/drawing/2014/chart" uri="{C3380CC4-5D6E-409C-BE32-E72D297353CC}">
                <c16:uniqueId val="{00000007-AC9C-44A3-A30F-8569E1239187}"/>
              </c:ext>
            </c:extLst>
          </c:dPt>
          <c:dPt>
            <c:idx val="4"/>
            <c:bubble3D val="0"/>
            <c:spPr>
              <a:noFill/>
              <a:ln w="19050">
                <a:solidFill>
                  <a:schemeClr val="tx1">
                    <a:lumMod val="75000"/>
                    <a:lumOff val="25000"/>
                  </a:schemeClr>
                </a:solidFill>
              </a:ln>
              <a:effectLst/>
            </c:spPr>
            <c:extLst>
              <c:ext xmlns:c16="http://schemas.microsoft.com/office/drawing/2014/chart" uri="{C3380CC4-5D6E-409C-BE32-E72D297353CC}">
                <c16:uniqueId val="{00000009-AC9C-44A3-A30F-8569E1239187}"/>
              </c:ext>
            </c:extLst>
          </c:dPt>
          <c:dPt>
            <c:idx val="5"/>
            <c:bubble3D val="0"/>
            <c:spPr>
              <a:solidFill>
                <a:schemeClr val="accent6"/>
              </a:solidFill>
              <a:ln w="19050">
                <a:solidFill>
                  <a:schemeClr val="tx1">
                    <a:lumMod val="85000"/>
                    <a:lumOff val="15000"/>
                  </a:schemeClr>
                </a:solidFill>
              </a:ln>
              <a:effectLst/>
            </c:spPr>
            <c:extLst>
              <c:ext xmlns:c16="http://schemas.microsoft.com/office/drawing/2014/chart" uri="{C3380CC4-5D6E-409C-BE32-E72D297353CC}">
                <c16:uniqueId val="{0000000B-AC9C-44A3-A30F-8569E1239187}"/>
              </c:ext>
            </c:extLst>
          </c:dPt>
          <c:dPt>
            <c:idx val="6"/>
            <c:bubble3D val="0"/>
            <c:spPr>
              <a:solidFill>
                <a:schemeClr val="accent1">
                  <a:lumMod val="60000"/>
                </a:schemeClr>
              </a:solidFill>
              <a:ln w="19050">
                <a:solidFill>
                  <a:schemeClr val="tx1">
                    <a:lumMod val="85000"/>
                    <a:lumOff val="15000"/>
                  </a:schemeClr>
                </a:solidFill>
              </a:ln>
              <a:effectLst/>
            </c:spPr>
            <c:extLst>
              <c:ext xmlns:c16="http://schemas.microsoft.com/office/drawing/2014/chart" uri="{C3380CC4-5D6E-409C-BE32-E72D297353CC}">
                <c16:uniqueId val="{0000000D-AC9C-44A3-A30F-8569E1239187}"/>
              </c:ext>
            </c:extLst>
          </c:dPt>
          <c:dPt>
            <c:idx val="7"/>
            <c:bubble3D val="0"/>
            <c:spPr>
              <a:solidFill>
                <a:schemeClr val="accent2">
                  <a:lumMod val="60000"/>
                </a:schemeClr>
              </a:solidFill>
              <a:ln w="19050">
                <a:solidFill>
                  <a:schemeClr val="tx1">
                    <a:lumMod val="85000"/>
                    <a:lumOff val="15000"/>
                  </a:schemeClr>
                </a:solidFill>
              </a:ln>
              <a:effectLst/>
            </c:spPr>
            <c:extLst>
              <c:ext xmlns:c16="http://schemas.microsoft.com/office/drawing/2014/chart" uri="{C3380CC4-5D6E-409C-BE32-E72D297353CC}">
                <c16:uniqueId val="{0000000F-AC9C-44A3-A30F-8569E1239187}"/>
              </c:ext>
            </c:extLst>
          </c:dPt>
          <c:dPt>
            <c:idx val="8"/>
            <c:bubble3D val="0"/>
            <c:spPr>
              <a:solidFill>
                <a:schemeClr val="accent3">
                  <a:lumMod val="60000"/>
                </a:schemeClr>
              </a:solidFill>
              <a:ln w="19050">
                <a:solidFill>
                  <a:schemeClr val="tx1">
                    <a:lumMod val="85000"/>
                    <a:lumOff val="15000"/>
                  </a:schemeClr>
                </a:solidFill>
              </a:ln>
              <a:effectLst/>
            </c:spPr>
            <c:extLst>
              <c:ext xmlns:c16="http://schemas.microsoft.com/office/drawing/2014/chart" uri="{C3380CC4-5D6E-409C-BE32-E72D297353CC}">
                <c16:uniqueId val="{00000011-AC9C-44A3-A30F-8569E1239187}"/>
              </c:ext>
            </c:extLst>
          </c:dPt>
          <c:dPt>
            <c:idx val="9"/>
            <c:bubble3D val="0"/>
            <c:spPr>
              <a:solidFill>
                <a:schemeClr val="accent4">
                  <a:lumMod val="60000"/>
                </a:schemeClr>
              </a:solidFill>
              <a:ln w="19050">
                <a:solidFill>
                  <a:schemeClr val="tx1">
                    <a:lumMod val="85000"/>
                    <a:lumOff val="15000"/>
                  </a:schemeClr>
                </a:solidFill>
              </a:ln>
              <a:effectLst/>
            </c:spPr>
            <c:extLst>
              <c:ext xmlns:c16="http://schemas.microsoft.com/office/drawing/2014/chart" uri="{C3380CC4-5D6E-409C-BE32-E72D297353CC}">
                <c16:uniqueId val="{00000013-AC9C-44A3-A30F-8569E1239187}"/>
              </c:ext>
            </c:extLst>
          </c:dPt>
          <c:dPt>
            <c:idx val="10"/>
            <c:bubble3D val="0"/>
            <c:spPr>
              <a:solidFill>
                <a:schemeClr val="accent5">
                  <a:lumMod val="60000"/>
                </a:schemeClr>
              </a:solidFill>
              <a:ln w="19050">
                <a:solidFill>
                  <a:schemeClr val="tx1">
                    <a:lumMod val="85000"/>
                    <a:lumOff val="15000"/>
                  </a:schemeClr>
                </a:solidFill>
              </a:ln>
              <a:effectLst/>
            </c:spPr>
            <c:extLst>
              <c:ext xmlns:c16="http://schemas.microsoft.com/office/drawing/2014/chart" uri="{C3380CC4-5D6E-409C-BE32-E72D297353CC}">
                <c16:uniqueId val="{00000015-AC9C-44A3-A30F-8569E1239187}"/>
              </c:ext>
            </c:extLst>
          </c:dPt>
          <c:dPt>
            <c:idx val="11"/>
            <c:bubble3D val="0"/>
            <c:spPr>
              <a:solidFill>
                <a:schemeClr val="accent6">
                  <a:lumMod val="60000"/>
                </a:schemeClr>
              </a:solidFill>
              <a:ln w="19050">
                <a:solidFill>
                  <a:schemeClr val="tx1">
                    <a:lumMod val="85000"/>
                    <a:lumOff val="15000"/>
                  </a:schemeClr>
                </a:solidFill>
              </a:ln>
              <a:effectLst/>
            </c:spPr>
            <c:extLst>
              <c:ext xmlns:c16="http://schemas.microsoft.com/office/drawing/2014/chart" uri="{C3380CC4-5D6E-409C-BE32-E72D297353CC}">
                <c16:uniqueId val="{00000017-AC9C-44A3-A30F-8569E1239187}"/>
              </c:ext>
            </c:extLst>
          </c:dPt>
          <c:dPt>
            <c:idx val="12"/>
            <c:bubble3D val="0"/>
            <c:spPr>
              <a:solidFill>
                <a:schemeClr val="accent1">
                  <a:lumMod val="80000"/>
                  <a:lumOff val="20000"/>
                </a:schemeClr>
              </a:solidFill>
              <a:ln w="19050">
                <a:solidFill>
                  <a:schemeClr val="tx1">
                    <a:lumMod val="85000"/>
                    <a:lumOff val="15000"/>
                  </a:schemeClr>
                </a:solidFill>
              </a:ln>
              <a:effectLst/>
            </c:spPr>
            <c:extLst>
              <c:ext xmlns:c16="http://schemas.microsoft.com/office/drawing/2014/chart" uri="{C3380CC4-5D6E-409C-BE32-E72D297353CC}">
                <c16:uniqueId val="{00000019-AC9C-44A3-A30F-8569E1239187}"/>
              </c:ext>
            </c:extLst>
          </c:dPt>
          <c:dPt>
            <c:idx val="13"/>
            <c:bubble3D val="0"/>
            <c:spPr>
              <a:solidFill>
                <a:schemeClr val="accent2">
                  <a:lumMod val="80000"/>
                  <a:lumOff val="20000"/>
                </a:schemeClr>
              </a:solidFill>
              <a:ln w="19050">
                <a:solidFill>
                  <a:schemeClr val="tx1">
                    <a:lumMod val="85000"/>
                    <a:lumOff val="15000"/>
                  </a:schemeClr>
                </a:solidFill>
              </a:ln>
              <a:effectLst/>
            </c:spPr>
            <c:extLst>
              <c:ext xmlns:c16="http://schemas.microsoft.com/office/drawing/2014/chart" uri="{C3380CC4-5D6E-409C-BE32-E72D297353CC}">
                <c16:uniqueId val="{0000001B-AC9C-44A3-A30F-8569E1239187}"/>
              </c:ext>
            </c:extLst>
          </c:dPt>
          <c:dPt>
            <c:idx val="14"/>
            <c:bubble3D val="0"/>
            <c:spPr>
              <a:solidFill>
                <a:schemeClr val="accent3">
                  <a:lumMod val="80000"/>
                  <a:lumOff val="20000"/>
                </a:schemeClr>
              </a:solidFill>
              <a:ln w="19050">
                <a:solidFill>
                  <a:schemeClr val="tx1">
                    <a:lumMod val="85000"/>
                    <a:lumOff val="15000"/>
                  </a:schemeClr>
                </a:solidFill>
              </a:ln>
              <a:effectLst/>
            </c:spPr>
            <c:extLst>
              <c:ext xmlns:c16="http://schemas.microsoft.com/office/drawing/2014/chart" uri="{C3380CC4-5D6E-409C-BE32-E72D297353CC}">
                <c16:uniqueId val="{0000001D-AC9C-44A3-A30F-8569E1239187}"/>
              </c:ext>
            </c:extLst>
          </c:dPt>
          <c:dLbls>
            <c:dLbl>
              <c:idx val="2"/>
              <c:layout>
                <c:manualLayout>
                  <c:x val="9.8299839385748416E-3"/>
                  <c:y val="-4.428290228876519E-17"/>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C9C-44A3-A30F-8569E1239187}"/>
                </c:ext>
              </c:extLst>
            </c:dLbl>
            <c:dLbl>
              <c:idx val="3"/>
              <c:layout>
                <c:manualLayout>
                  <c:x val="-5.0772186085434955E-2"/>
                  <c:y val="-1.448168772535511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31024154589371983"/>
                      <c:h val="0.27440835520559925"/>
                    </c:manualLayout>
                  </c15:layout>
                </c:ext>
                <c:ext xmlns:c16="http://schemas.microsoft.com/office/drawing/2014/chart" uri="{C3380CC4-5D6E-409C-BE32-E72D297353CC}">
                  <c16:uniqueId val="{00000007-AC9C-44A3-A30F-8569E1239187}"/>
                </c:ext>
              </c:extLst>
            </c:dLbl>
            <c:dLbl>
              <c:idx val="4"/>
              <c:delete val="1"/>
              <c:extLst>
                <c:ext xmlns:c15="http://schemas.microsoft.com/office/drawing/2012/chart" uri="{CE6537A1-D6FC-4f65-9D91-7224C49458BB}"/>
                <c:ext xmlns:c16="http://schemas.microsoft.com/office/drawing/2014/chart" uri="{C3380CC4-5D6E-409C-BE32-E72D297353CC}">
                  <c16:uniqueId val="{00000009-AC9C-44A3-A30F-8569E12391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extLst>
          </c:dLbls>
          <c:cat>
            <c:strRef>
              <c:f>'Purchase Influence'!$K$10:$K$24</c:f>
              <c:strCache>
                <c:ptCount val="5"/>
                <c:pt idx="0">
                  <c:v>Below Average</c:v>
                </c:pt>
                <c:pt idx="1">
                  <c:v>Average</c:v>
                </c:pt>
                <c:pt idx="2">
                  <c:v>Above Average</c:v>
                </c:pt>
                <c:pt idx="3">
                  <c:v>High Performance</c:v>
                </c:pt>
                <c:pt idx="4">
                  <c:v>Blank</c:v>
                </c:pt>
              </c:strCache>
            </c:strRef>
          </c:cat>
          <c:val>
            <c:numRef>
              <c:f>'Purchase Influence'!$L$10:$L$24</c:f>
              <c:numCache>
                <c:formatCode>General</c:formatCode>
                <c:ptCount val="15"/>
                <c:pt idx="0">
                  <c:v>250</c:v>
                </c:pt>
                <c:pt idx="1">
                  <c:v>250</c:v>
                </c:pt>
                <c:pt idx="2">
                  <c:v>500</c:v>
                </c:pt>
                <c:pt idx="3">
                  <c:v>1500</c:v>
                </c:pt>
                <c:pt idx="4">
                  <c:v>2500</c:v>
                </c:pt>
              </c:numCache>
            </c:numRef>
          </c:val>
          <c:extLst>
            <c:ext xmlns:c16="http://schemas.microsoft.com/office/drawing/2014/chart" uri="{C3380CC4-5D6E-409C-BE32-E72D297353CC}">
              <c16:uniqueId val="{0000001E-AC9C-44A3-A30F-8569E1239187}"/>
            </c:ext>
          </c:extLst>
        </c:ser>
        <c:dLbls>
          <c:showLegendKey val="0"/>
          <c:showVal val="1"/>
          <c:showCatName val="0"/>
          <c:showSerName val="0"/>
          <c:showPercent val="0"/>
          <c:showBubbleSize val="0"/>
          <c:showLeaderLines val="0"/>
        </c:dLbls>
        <c:firstSliceAng val="270"/>
        <c:holeSize val="50"/>
      </c:doughnutChart>
      <c:pieChart>
        <c:varyColors val="1"/>
        <c:ser>
          <c:idx val="1"/>
          <c:order val="1"/>
          <c:tx>
            <c:v>Avg Efficacy</c:v>
          </c:tx>
          <c:dPt>
            <c:idx val="0"/>
            <c:bubble3D val="0"/>
            <c:spPr>
              <a:noFill/>
              <a:ln w="19050">
                <a:noFill/>
              </a:ln>
              <a:effectLst/>
            </c:spPr>
            <c:extLst>
              <c:ext xmlns:c16="http://schemas.microsoft.com/office/drawing/2014/chart" uri="{C3380CC4-5D6E-409C-BE32-E72D297353CC}">
                <c16:uniqueId val="{00000020-AC9C-44A3-A30F-8569E1239187}"/>
              </c:ext>
            </c:extLst>
          </c:dPt>
          <c:dPt>
            <c:idx val="1"/>
            <c:bubble3D val="0"/>
            <c:spPr>
              <a:solidFill>
                <a:schemeClr val="tx1"/>
              </a:solidFill>
              <a:ln w="19050">
                <a:solidFill>
                  <a:schemeClr val="bg1"/>
                </a:solidFill>
              </a:ln>
              <a:effectLst/>
            </c:spPr>
            <c:extLst>
              <c:ext xmlns:c16="http://schemas.microsoft.com/office/drawing/2014/chart" uri="{C3380CC4-5D6E-409C-BE32-E72D297353CC}">
                <c16:uniqueId val="{00000022-AC9C-44A3-A30F-8569E1239187}"/>
              </c:ext>
            </c:extLst>
          </c:dPt>
          <c:dPt>
            <c:idx val="2"/>
            <c:bubble3D val="0"/>
            <c:spPr>
              <a:noFill/>
              <a:ln w="19050">
                <a:noFill/>
              </a:ln>
              <a:effectLst/>
            </c:spPr>
            <c:extLst>
              <c:ext xmlns:c16="http://schemas.microsoft.com/office/drawing/2014/chart" uri="{C3380CC4-5D6E-409C-BE32-E72D297353CC}">
                <c16:uniqueId val="{00000024-AC9C-44A3-A30F-8569E1239187}"/>
              </c:ext>
            </c:extLst>
          </c:dPt>
          <c:val>
            <c:numRef>
              <c:f>'Purchase Influence'!$L$5:$L$7</c:f>
              <c:numCache>
                <c:formatCode>General</c:formatCode>
                <c:ptCount val="3"/>
                <c:pt idx="0">
                  <c:v>249.89254403859442</c:v>
                </c:pt>
                <c:pt idx="1">
                  <c:v>25</c:v>
                </c:pt>
                <c:pt idx="2">
                  <c:v>2225.1074559614053</c:v>
                </c:pt>
              </c:numCache>
            </c:numRef>
          </c:val>
          <c:extLst>
            <c:ext xmlns:c16="http://schemas.microsoft.com/office/drawing/2014/chart" uri="{C3380CC4-5D6E-409C-BE32-E72D297353CC}">
              <c16:uniqueId val="{00000025-AC9C-44A3-A30F-8569E1239187}"/>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[Ecommerce_Cleaned_Dashboard_RFM.xlsx]Demographics &amp; Sales!Timeline &amp; Store</c:name>
    <c:fmtId val="18"/>
  </c:pivotSource>
  <c:chart>
    <c:title>
      <c:tx>
        <c:rich>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n>
                  <a:solidFill>
                    <a:schemeClr val="bg1"/>
                  </a:solidFill>
                </a:ln>
              </a:rPr>
              <a:t>Timeline</a:t>
            </a:r>
          </a:p>
          <a:p>
            <a:pPr>
              <a:defRPr>
                <a:ln>
                  <a:solidFill>
                    <a:schemeClr val="bg1"/>
                  </a:solidFill>
                </a:ln>
              </a:defRPr>
            </a:pPr>
            <a:endParaRPr lang="en-US">
              <a:ln>
                <a:solidFill>
                  <a:schemeClr val="bg1"/>
                </a:solidFill>
              </a:ln>
            </a:endParaRPr>
          </a:p>
        </c:rich>
      </c:tx>
      <c:overlay val="0"/>
      <c:spPr>
        <a:noFill/>
        <a:ln>
          <a:noFill/>
        </a:ln>
        <a:effectLst/>
      </c:spPr>
      <c:txPr>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'Demographics &amp; Sales'!$J$2:$J$3</c:f>
              <c:strCache>
                <c:ptCount val="1"/>
                <c:pt idx="0">
                  <c:v>In-Store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'Demographics &amp; Sales'!$I$4:$I$16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'Demographics &amp; Sales'!$J$4:$J$16</c:f>
              <c:numCache>
                <c:formatCode>"$"#,##0.00_);[Red]\("$"#,##0.00\)</c:formatCode>
                <c:ptCount val="12"/>
                <c:pt idx="0">
                  <c:v>5096.7999999999993</c:v>
                </c:pt>
                <c:pt idx="1">
                  <c:v>6566.840000000002</c:v>
                </c:pt>
                <c:pt idx="2">
                  <c:v>8908.59</c:v>
                </c:pt>
                <c:pt idx="3">
                  <c:v>9797.6100000000024</c:v>
                </c:pt>
                <c:pt idx="4">
                  <c:v>6160.0599999999995</c:v>
                </c:pt>
                <c:pt idx="5">
                  <c:v>9002.6299999999992</c:v>
                </c:pt>
                <c:pt idx="6">
                  <c:v>8630.2000000000007</c:v>
                </c:pt>
                <c:pt idx="7">
                  <c:v>9243.5000000000018</c:v>
                </c:pt>
                <c:pt idx="8">
                  <c:v>4951.33</c:v>
                </c:pt>
                <c:pt idx="9">
                  <c:v>6217.6999999999989</c:v>
                </c:pt>
                <c:pt idx="10">
                  <c:v>8310.7499999999982</c:v>
                </c:pt>
                <c:pt idx="11">
                  <c:v>5409.2799999999988</c:v>
                </c:pt>
              </c:numCache>
            </c:numRef>
          </c:val>
          <c:smooth val="0"/>
          <c:extLst>
            <c:ext xmlns:c16="http://schemas.microsoft.com/office/drawing/2014/chart" uri="{C3380CC4-5D6E-409C-BE32-E72D297353CC}">
              <c16:uniqueId val="{00000000-6214-440F-9B85-7872F5C1EA60}"/>
            </c:ext>
          </c:extLst>
        </c:ser>
        <c:ser>
          <c:idx val="1"/>
          <c:order val="1"/>
          <c:tx>
            <c:strRef>
              <c:f>'Demographics &amp; Sales'!$K$2:$K$3</c:f>
              <c:strCache>
                <c:ptCount val="1"/>
                <c:pt idx="0">
                  <c:v>Mixed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'Demographics &amp; Sales'!$I$4:$I$16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'Demographics &amp; Sales'!$K$4:$K$16</c:f>
              <c:numCache>
                <c:formatCode>"$"#,##0.00_);[Red]\("$"#,##0.00\)</c:formatCode>
                <c:ptCount val="12"/>
                <c:pt idx="0">
                  <c:v>6750.9999999999991</c:v>
                </c:pt>
                <c:pt idx="1">
                  <c:v>9018.8100000000013</c:v>
                </c:pt>
                <c:pt idx="2">
                  <c:v>9717.2200000000012</c:v>
                </c:pt>
                <c:pt idx="3">
                  <c:v>8647.760000000002</c:v>
                </c:pt>
                <c:pt idx="4">
                  <c:v>5806.9400000000005</c:v>
                </c:pt>
                <c:pt idx="5">
                  <c:v>7014.8400000000011</c:v>
                </c:pt>
                <c:pt idx="6">
                  <c:v>8349.7999999999993</c:v>
                </c:pt>
                <c:pt idx="7">
                  <c:v>9591.85</c:v>
                </c:pt>
                <c:pt idx="8">
                  <c:v>11196.39</c:v>
                </c:pt>
                <c:pt idx="9">
                  <c:v>5691.75</c:v>
                </c:pt>
                <c:pt idx="10">
                  <c:v>6768.86</c:v>
                </c:pt>
                <c:pt idx="11">
                  <c:v>6609.14</c:v>
                </c:pt>
              </c:numCache>
            </c:numRef>
          </c:val>
          <c:smooth val="0"/>
          <c:extLst>
            <c:ext xmlns:c16="http://schemas.microsoft.com/office/drawing/2014/chart" uri="{C3380CC4-5D6E-409C-BE32-E72D297353CC}">
              <c16:uniqueId val="{00000001-6214-440F-9B85-7872F5C1EA60}"/>
            </c:ext>
          </c:extLst>
        </c:ser>
        <c:ser>
          <c:idx val="2"/>
          <c:order val="2"/>
          <c:tx>
            <c:strRef>
              <c:f>'Demographics &amp; Sales'!$L$2:$L$3</c:f>
              <c:strCache>
                <c:ptCount val="1"/>
                <c:pt idx="0">
                  <c:v>Online</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'Demographics &amp; Sales'!$I$4:$I$16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'Demographics &amp; Sales'!$L$4:$L$16</c:f>
              <c:numCache>
                <c:formatCode>"$"#,##0.00_);[Red]\("$"#,##0.00\)</c:formatCode>
                <c:ptCount val="12"/>
                <c:pt idx="0">
                  <c:v>7241.420000000001</c:v>
                </c:pt>
                <c:pt idx="1">
                  <c:v>4708.6299999999992</c:v>
                </c:pt>
                <c:pt idx="2">
                  <c:v>8783.98</c:v>
                </c:pt>
                <c:pt idx="3">
                  <c:v>10171.85</c:v>
                </c:pt>
                <c:pt idx="4">
                  <c:v>6691.99</c:v>
                </c:pt>
                <c:pt idx="5">
                  <c:v>9235.76</c:v>
                </c:pt>
                <c:pt idx="6">
                  <c:v>8280.619999999999</c:v>
                </c:pt>
                <c:pt idx="7">
                  <c:v>8638.0399999999991</c:v>
                </c:pt>
                <c:pt idx="8">
                  <c:v>7907.0399999999991</c:v>
                </c:pt>
                <c:pt idx="9">
                  <c:v>7582.9299999999994</c:v>
                </c:pt>
                <c:pt idx="10">
                  <c:v>6522.9299999999994</c:v>
                </c:pt>
                <c:pt idx="11">
                  <c:v>5839.0400000000009</c:v>
                </c:pt>
              </c:numCache>
            </c:numRef>
          </c:val>
          <c:smooth val="0"/>
          <c:extLst>
            <c:ext xmlns:c16="http://schemas.microsoft.com/office/drawing/2014/chart" uri="{C3380CC4-5D6E-409C-BE32-E72D297353CC}">
              <c16:uniqueId val="{00000002-6214-440F-9B85-7872F5C1EA60}"/>
            </c:ext>
          </c:extLst>
        </c:ser>
        <c:dLbls>
          <c:showLegendKey val="0"/>
          <c:showVal val="0"/>
          <c:showCatName val="0"/>
          <c:showSerName val="0"/>
          <c:showPercent val="0"/>
          <c:showBubbleSize val="0"/>
        </c:dLbls>
        <c:marker val="1"/>
        <c:smooth val="0"/>
        <c:axId val="893238576"/>
        <c:axId val="806230224"/>
      </c:lineChart>
      <c:catAx>
        <c:axId val="89323857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crossAx val="806230224"/>
        <c:crosses val="autoZero"/>
        <c:auto val="1"/>
        <c:lblAlgn val="ctr"/>
        <c:lblOffset val="100"/>
        <c:noMultiLvlLbl val="0"/>
      </c:catAx>
      <c:valAx>
        <c:axId val="80623022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323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[Ecommerce_Cleaned_Dashboard_RFM.xlsx]Demographics &amp; Sales!Education &amp; Income</c:name>
    <c:fmtId val="24"/>
  </c:pivotSource>
  <c:chart>
    <c:title>
      <c:tx>
        <c:rich>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n>
                  <a:solidFill>
                    <a:schemeClr val="bg1"/>
                  </a:solidFill>
                </a:ln>
              </a:rPr>
              <a:t>Income &amp; Education</a:t>
            </a:r>
          </a:p>
        </c:rich>
      </c:tx>
      <c:layout>
        <c:manualLayout>
          <c:xMode val="edge"/>
          <c:yMode val="edge"/>
          <c:x val="0.1010138745433652"/>
          <c:y val="4.6609647931939543E-2"/>
        </c:manualLayout>
      </c:layout>
      <c:overlay val="0"/>
      <c:spPr>
        <a:noFill/>
        <a:ln>
          <a:noFill/>
        </a:ln>
        <a:effectLst/>
      </c:spPr>
      <c:txPr>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5.9393341818063147E-2"/>
          <c:y val="0.14858674843862338"/>
          <c:w val="0.66921791303618128"/>
          <c:h val="0.82897620470708488"/>
        </c:manualLayout>
      </c:layout>
      <c:pieChart>
        <c:varyColors val="1"/>
        <c:ser>
          <c:idx val="0"/>
          <c:order val="0"/>
          <c:tx>
            <c:strRef>
              <c:f>'Demographics &amp; Sales'!$B$2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087-489D-B5B2-F596A229C224}"/>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087-489D-B5B2-F596A229C224}"/>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087-489D-B5B2-F596A229C224}"/>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087-489D-B5B2-F596A229C224}"/>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087-489D-B5B2-F596A229C224}"/>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3087-489D-B5B2-F596A229C2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'Demographics &amp; Sales'!$A$3:$A$11</c:f>
              <c:multiLvlStrCache>
                <c:ptCount val="6"/>
                <c:lvl>
                  <c:pt idx="0">
                    <c:v>Bachelor's</c:v>
                  </c:pt>
                  <c:pt idx="1">
                    <c:v>High School</c:v>
                  </c:pt>
                  <c:pt idx="2">
                    <c:v>Master's</c:v>
                  </c:pt>
                  <c:pt idx="3">
                    <c:v>Bachelor's</c:v>
                  </c:pt>
                  <c:pt idx="4">
                    <c:v>High School</c:v>
                  </c:pt>
                  <c:pt idx="5">
                    <c:v>Master's</c:v>
                  </c:pt>
                </c:lvl>
                <c:lvl>
                  <c:pt idx="0">
                    <c:v>Average Income</c:v>
                  </c:pt>
                  <c:pt idx="3">
                    <c:v>High Income</c:v>
                  </c:pt>
                </c:lvl>
              </c:multiLvlStrCache>
            </c:multiLvlStrRef>
          </c:cat>
          <c:val>
            <c:numRef>
              <c:f>'Demographics &amp; Sales'!$B$3:$B$11</c:f>
              <c:numCache>
                <c:formatCode>"$"#,##0.00_);[Red]\("$"#,##0.00\)</c:formatCode>
                <c:ptCount val="6"/>
                <c:pt idx="0">
                  <c:v>46771.829999999994</c:v>
                </c:pt>
                <c:pt idx="1">
                  <c:v>42702.070000000007</c:v>
                </c:pt>
                <c:pt idx="2">
                  <c:v>43701.49</c:v>
                </c:pt>
                <c:pt idx="3">
                  <c:v>50014.29</c:v>
                </c:pt>
                <c:pt idx="4">
                  <c:v>48061.529999999941</c:v>
                </c:pt>
                <c:pt idx="5">
                  <c:v>43812.669999999984</c:v>
                </c:pt>
              </c:numCache>
            </c:numRef>
          </c:val>
          <c:extLst>
            <c:ext xmlns:c16="http://schemas.microsoft.com/office/drawing/2014/chart" uri="{C3380CC4-5D6E-409C-BE32-E72D297353CC}">
              <c16:uniqueId val="{0000000C-3087-489D-B5B2-F596A229C22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634465046707864"/>
          <c:y val="5.6090405365995917E-2"/>
          <c:w val="0.2296272777730741"/>
          <c:h val="0.85185447652376789"/>
        </c:manualLayout>
      </c:layout>
      <c:overlay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[Ecommerce_Cleaned_Dashboard_RFM.xlsx]Demographics &amp; Sales!Loyalty member &amp; ad engagement</c:name>
    <c:fmtId val="25"/>
  </c:pivotSource>
  <c:chart>
    <c:title>
      <c:tx>
        <c:rich>
          <a:bodyPr rot="0" spcFirstLastPara="1" vertOverflow="ellipsis" vert="horz" wrap="square" anchor="ctr" anchorCtr="1"/>
          <a:lstStyle/>
          <a:p>
            <a:pPr>
              <a:defRPr sz="1400" b="1" i="0" u="none" strike="noStrike" kern="1200" spc="0" baseline="0">
                <a:ln cap="flat"/>
                <a:solidFill>
                  <a:schemeClr val="bg1"/>
                </a:solidFill>
                <a:latin typeface="+mn-lt"/>
                <a:ea typeface="+mn-ea"/>
                <a:cs typeface="+mn-cs"/>
              </a:defRPr>
            </a:pPr>
            <a:r>
              <a:rPr lang="en-US" sz="1800" b="1">
                <a:ln cap="flat">
                  <a:solidFill>
                    <a:schemeClr val="bg1"/>
                  </a:solidFill>
                </a:ln>
                <a:solidFill>
                  <a:schemeClr val="bg1"/>
                </a:solidFill>
              </a:rPr>
              <a:t>Ad Engagement</a:t>
            </a:r>
          </a:p>
        </c:rich>
      </c:tx>
      <c:layout>
        <c:manualLayout>
          <c:xMode val="edge"/>
          <c:yMode val="edge"/>
          <c:x val="0.14753607247134995"/>
          <c:y val="4.0767854837817405E-2"/>
        </c:manualLayout>
      </c:layout>
      <c:overlay val="1"/>
      <c:spPr>
        <a:noFill/>
        <a:ln>
          <a:noFill/>
        </a:ln>
        <a:effectLst/>
      </c:spPr>
      <c:txPr>
        <a:bodyPr rot="0" spcFirstLastPara="1" vertOverflow="ellipsis" vert="horz" wrap="square" anchor="ctr" anchorCtr="1"/>
        <a:lstStyle/>
        <a:p>
          <a:pPr>
            <a:defRPr sz="1400" b="1" i="0" u="none" strike="noStrike" kern="1200" spc="0" baseline="0">
              <a:ln cap="flat"/>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233240862685761E-2"/>
          <c:y val="3.2708890871245913E-2"/>
          <c:w val="0.89485807156667696"/>
          <c:h val="0.8640007866991648"/>
        </c:manualLayout>
      </c:layout>
      <c:barChart>
        <c:barDir val="bar"/>
        <c:grouping val="clustered"/>
        <c:varyColors val="0"/>
        <c:ser>
          <c:idx val="0"/>
          <c:order val="0"/>
          <c:tx>
            <c:strRef>
              <c:f>'Demographics &amp; Sales'!$J$24:$J$25</c:f>
              <c:strCache>
                <c:ptCount val="1"/>
                <c:pt idx="0">
                  <c:v>None</c:v>
                </c:pt>
              </c:strCache>
            </c:strRef>
          </c:tx>
          <c:spPr>
            <a:solidFill>
              <a:schemeClr val="accent1"/>
            </a:solidFill>
            <a:ln>
              <a:noFill/>
            </a:ln>
            <a:effectLst/>
          </c:spPr>
          <c:invertIfNegative val="0"/>
          <c:cat>
            <c:multiLvlStrRef>
              <c:f>'Demographics &amp; Sales'!$I$26:$I$38</c:f>
              <c:multiLvlStrCache>
                <c:ptCount val="10"/>
                <c:lvl>
                  <c:pt idx="0">
                    <c:v>1</c:v>
                  </c:pt>
                  <c:pt idx="1">
                    <c:v>2</c:v>
                  </c:pt>
                  <c:pt idx="2">
                    <c:v>3</c:v>
                  </c:pt>
                  <c:pt idx="3">
                    <c:v>4</c:v>
                  </c:pt>
                  <c:pt idx="4">
                    <c:v>5</c:v>
                  </c:pt>
                  <c:pt idx="5">
                    <c:v>1</c:v>
                  </c:pt>
                  <c:pt idx="6">
                    <c:v>2</c:v>
                  </c:pt>
                  <c:pt idx="7">
                    <c:v>3</c:v>
                  </c:pt>
                  <c:pt idx="8">
                    <c:v>4</c:v>
                  </c:pt>
                  <c:pt idx="9">
                    <c:v>5</c:v>
                  </c:pt>
                </c:lvl>
                <c:lvl>
                  <c:pt idx="0">
                    <c:v>Loyalty Member</c:v>
                  </c:pt>
                  <c:pt idx="5">
                    <c:v>Non-Member</c:v>
                  </c:pt>
                </c:lvl>
              </c:multiLvlStrCache>
            </c:multiLvlStrRef>
          </c:cat>
          <c:val>
            <c:numRef>
              <c:f>'Demographics &amp; Sales'!$J$26:$J$38</c:f>
              <c:numCache>
                <c:formatCode>General</c:formatCode>
                <c:ptCount val="10"/>
                <c:pt idx="0">
                  <c:v>21</c:v>
                </c:pt>
                <c:pt idx="1">
                  <c:v>23</c:v>
                </c:pt>
                <c:pt idx="2">
                  <c:v>25</c:v>
                </c:pt>
                <c:pt idx="3">
                  <c:v>22</c:v>
                </c:pt>
                <c:pt idx="4">
                  <c:v>32</c:v>
                </c:pt>
                <c:pt idx="5">
                  <c:v>24</c:v>
                </c:pt>
                <c:pt idx="6">
                  <c:v>31</c:v>
                </c:pt>
                <c:pt idx="7">
                  <c:v>27</c:v>
                </c:pt>
                <c:pt idx="8">
                  <c:v>26</c:v>
                </c:pt>
                <c:pt idx="9">
                  <c:v>25</c:v>
                </c:pt>
              </c:numCache>
            </c:numRef>
          </c:val>
          <c:extLst>
            <c:ext xmlns:c16="http://schemas.microsoft.com/office/drawing/2014/chart" uri="{C3380CC4-5D6E-409C-BE32-E72D297353CC}">
              <c16:uniqueId val="{00000000-BADB-4EED-9E9A-34A1F4D82C6A}"/>
            </c:ext>
          </c:extLst>
        </c:ser>
        <c:ser>
          <c:idx val="1"/>
          <c:order val="1"/>
          <c:tx>
            <c:strRef>
              <c:f>'Demographics &amp; Sales'!$K$24:$K$25</c:f>
              <c:strCache>
                <c:ptCount val="1"/>
                <c:pt idx="0">
                  <c:v>Medium</c:v>
                </c:pt>
              </c:strCache>
            </c:strRef>
          </c:tx>
          <c:spPr>
            <a:solidFill>
              <a:schemeClr val="accent2"/>
            </a:solidFill>
            <a:ln>
              <a:noFill/>
            </a:ln>
            <a:effectLst/>
          </c:spPr>
          <c:invertIfNegative val="0"/>
          <c:cat>
            <c:multiLvlStrRef>
              <c:f>'Demographics &amp; Sales'!$I$26:$I$38</c:f>
              <c:multiLvlStrCache>
                <c:ptCount val="10"/>
                <c:lvl>
                  <c:pt idx="0">
                    <c:v>1</c:v>
                  </c:pt>
                  <c:pt idx="1">
                    <c:v>2</c:v>
                  </c:pt>
                  <c:pt idx="2">
                    <c:v>3</c:v>
                  </c:pt>
                  <c:pt idx="3">
                    <c:v>4</c:v>
                  </c:pt>
                  <c:pt idx="4">
                    <c:v>5</c:v>
                  </c:pt>
                  <c:pt idx="5">
                    <c:v>1</c:v>
                  </c:pt>
                  <c:pt idx="6">
                    <c:v>2</c:v>
                  </c:pt>
                  <c:pt idx="7">
                    <c:v>3</c:v>
                  </c:pt>
                  <c:pt idx="8">
                    <c:v>4</c:v>
                  </c:pt>
                  <c:pt idx="9">
                    <c:v>5</c:v>
                  </c:pt>
                </c:lvl>
                <c:lvl>
                  <c:pt idx="0">
                    <c:v>Loyalty Member</c:v>
                  </c:pt>
                  <c:pt idx="5">
                    <c:v>Non-Member</c:v>
                  </c:pt>
                </c:lvl>
              </c:multiLvlStrCache>
            </c:multiLvlStrRef>
          </c:cat>
          <c:val>
            <c:numRef>
              <c:f>'Demographics &amp; Sales'!$K$26:$K$38</c:f>
              <c:numCache>
                <c:formatCode>General</c:formatCode>
                <c:ptCount val="10"/>
                <c:pt idx="0">
                  <c:v>22</c:v>
                </c:pt>
                <c:pt idx="1">
                  <c:v>22</c:v>
                </c:pt>
                <c:pt idx="2">
                  <c:v>27</c:v>
                </c:pt>
                <c:pt idx="3">
                  <c:v>28</c:v>
                </c:pt>
                <c:pt idx="4">
                  <c:v>18</c:v>
                </c:pt>
                <c:pt idx="5">
                  <c:v>26</c:v>
                </c:pt>
                <c:pt idx="6">
                  <c:v>20</c:v>
                </c:pt>
                <c:pt idx="7">
                  <c:v>26</c:v>
                </c:pt>
                <c:pt idx="8">
                  <c:v>29</c:v>
                </c:pt>
                <c:pt idx="9">
                  <c:v>26</c:v>
                </c:pt>
              </c:numCache>
            </c:numRef>
          </c:val>
          <c:extLst>
            <c:ext xmlns:c16="http://schemas.microsoft.com/office/drawing/2014/chart" uri="{C3380CC4-5D6E-409C-BE32-E72D297353CC}">
              <c16:uniqueId val="{00000001-BADB-4EED-9E9A-34A1F4D82C6A}"/>
            </c:ext>
          </c:extLst>
        </c:ser>
        <c:ser>
          <c:idx val="2"/>
          <c:order val="2"/>
          <c:tx>
            <c:strRef>
              <c:f>'Demographics &amp; Sales'!$L$24:$L$25</c:f>
              <c:strCache>
                <c:ptCount val="1"/>
                <c:pt idx="0">
                  <c:v>Low</c:v>
                </c:pt>
              </c:strCache>
            </c:strRef>
          </c:tx>
          <c:spPr>
            <a:solidFill>
              <a:schemeClr val="accent3"/>
            </a:solidFill>
            <a:ln>
              <a:noFill/>
            </a:ln>
            <a:effectLst/>
          </c:spPr>
          <c:invertIfNegative val="0"/>
          <c:cat>
            <c:multiLvlStrRef>
              <c:f>'Demographics &amp; Sales'!$I$26:$I$38</c:f>
              <c:multiLvlStrCache>
                <c:ptCount val="10"/>
                <c:lvl>
                  <c:pt idx="0">
                    <c:v>1</c:v>
                  </c:pt>
                  <c:pt idx="1">
                    <c:v>2</c:v>
                  </c:pt>
                  <c:pt idx="2">
                    <c:v>3</c:v>
                  </c:pt>
                  <c:pt idx="3">
                    <c:v>4</c:v>
                  </c:pt>
                  <c:pt idx="4">
                    <c:v>5</c:v>
                  </c:pt>
                  <c:pt idx="5">
                    <c:v>1</c:v>
                  </c:pt>
                  <c:pt idx="6">
                    <c:v>2</c:v>
                  </c:pt>
                  <c:pt idx="7">
                    <c:v>3</c:v>
                  </c:pt>
                  <c:pt idx="8">
                    <c:v>4</c:v>
                  </c:pt>
                  <c:pt idx="9">
                    <c:v>5</c:v>
                  </c:pt>
                </c:lvl>
                <c:lvl>
                  <c:pt idx="0">
                    <c:v>Loyalty Member</c:v>
                  </c:pt>
                  <c:pt idx="5">
                    <c:v>Non-Member</c:v>
                  </c:pt>
                </c:lvl>
              </c:multiLvlStrCache>
            </c:multiLvlStrRef>
          </c:cat>
          <c:val>
            <c:numRef>
              <c:f>'Demographics &amp; Sales'!$L$26:$L$38</c:f>
              <c:numCache>
                <c:formatCode>General</c:formatCode>
                <c:ptCount val="10"/>
                <c:pt idx="0">
                  <c:v>27</c:v>
                </c:pt>
                <c:pt idx="1">
                  <c:v>21</c:v>
                </c:pt>
                <c:pt idx="2">
                  <c:v>13</c:v>
                </c:pt>
                <c:pt idx="3">
                  <c:v>20</c:v>
                </c:pt>
                <c:pt idx="4">
                  <c:v>24</c:v>
                </c:pt>
                <c:pt idx="5">
                  <c:v>24</c:v>
                </c:pt>
                <c:pt idx="6">
                  <c:v>20</c:v>
                </c:pt>
                <c:pt idx="7">
                  <c:v>27</c:v>
                </c:pt>
                <c:pt idx="8">
                  <c:v>21</c:v>
                </c:pt>
                <c:pt idx="9">
                  <c:v>33</c:v>
                </c:pt>
              </c:numCache>
            </c:numRef>
          </c:val>
          <c:extLst>
            <c:ext xmlns:c16="http://schemas.microsoft.com/office/drawing/2014/chart" uri="{C3380CC4-5D6E-409C-BE32-E72D297353CC}">
              <c16:uniqueId val="{00000002-BADB-4EED-9E9A-34A1F4D82C6A}"/>
            </c:ext>
          </c:extLst>
        </c:ser>
        <c:ser>
          <c:idx val="3"/>
          <c:order val="3"/>
          <c:tx>
            <c:strRef>
              <c:f>'Demographics &amp; Sales'!$M$24:$M$25</c:f>
              <c:strCache>
                <c:ptCount val="1"/>
                <c:pt idx="0">
                  <c:v>High</c:v>
                </c:pt>
              </c:strCache>
            </c:strRef>
          </c:tx>
          <c:spPr>
            <a:solidFill>
              <a:schemeClr val="accent4"/>
            </a:solidFill>
            <a:ln>
              <a:noFill/>
            </a:ln>
            <a:effectLst/>
          </c:spPr>
          <c:invertIfNegative val="0"/>
          <c:cat>
            <c:multiLvlStrRef>
              <c:f>'Demographics &amp; Sales'!$I$26:$I$38</c:f>
              <c:multiLvlStrCache>
                <c:ptCount val="10"/>
                <c:lvl>
                  <c:pt idx="0">
                    <c:v>1</c:v>
                  </c:pt>
                  <c:pt idx="1">
                    <c:v>2</c:v>
                  </c:pt>
                  <c:pt idx="2">
                    <c:v>3</c:v>
                  </c:pt>
                  <c:pt idx="3">
                    <c:v>4</c:v>
                  </c:pt>
                  <c:pt idx="4">
                    <c:v>5</c:v>
                  </c:pt>
                  <c:pt idx="5">
                    <c:v>1</c:v>
                  </c:pt>
                  <c:pt idx="6">
                    <c:v>2</c:v>
                  </c:pt>
                  <c:pt idx="7">
                    <c:v>3</c:v>
                  </c:pt>
                  <c:pt idx="8">
                    <c:v>4</c:v>
                  </c:pt>
                  <c:pt idx="9">
                    <c:v>5</c:v>
                  </c:pt>
                </c:lvl>
                <c:lvl>
                  <c:pt idx="0">
                    <c:v>Loyalty Member</c:v>
                  </c:pt>
                  <c:pt idx="5">
                    <c:v>Non-Member</c:v>
                  </c:pt>
                </c:lvl>
              </c:multiLvlStrCache>
            </c:multiLvlStrRef>
          </c:cat>
          <c:val>
            <c:numRef>
              <c:f>'Demographics &amp; Sales'!$M$26:$M$38</c:f>
              <c:numCache>
                <c:formatCode>General</c:formatCode>
                <c:ptCount val="10"/>
                <c:pt idx="0">
                  <c:v>27</c:v>
                </c:pt>
                <c:pt idx="1">
                  <c:v>27</c:v>
                </c:pt>
                <c:pt idx="2">
                  <c:v>32</c:v>
                </c:pt>
                <c:pt idx="3">
                  <c:v>28</c:v>
                </c:pt>
                <c:pt idx="4">
                  <c:v>32</c:v>
                </c:pt>
                <c:pt idx="5">
                  <c:v>25</c:v>
                </c:pt>
                <c:pt idx="6">
                  <c:v>30</c:v>
                </c:pt>
                <c:pt idx="7">
                  <c:v>29</c:v>
                </c:pt>
                <c:pt idx="8">
                  <c:v>22</c:v>
                </c:pt>
                <c:pt idx="9">
                  <c:v>18</c:v>
                </c:pt>
              </c:numCache>
            </c:numRef>
          </c:val>
          <c:extLst>
            <c:ext xmlns:c16="http://schemas.microsoft.com/office/drawing/2014/chart" uri="{C3380CC4-5D6E-409C-BE32-E72D297353CC}">
              <c16:uniqueId val="{00000003-BADB-4EED-9E9A-34A1F4D82C6A}"/>
            </c:ext>
          </c:extLst>
        </c:ser>
        <c:dLbls>
          <c:showLegendKey val="0"/>
          <c:showVal val="0"/>
          <c:showCatName val="0"/>
          <c:showSerName val="0"/>
          <c:showPercent val="0"/>
          <c:showBubbleSize val="0"/>
        </c:dLbls>
        <c:gapWidth val="219"/>
        <c:axId val="1127724528"/>
        <c:axId val="1127724048"/>
      </c:barChart>
      <c:catAx>
        <c:axId val="1127724528"/>
        <c:scaling>
          <c:orientation val="minMax"/>
        </c:scaling>
        <c:delete val="0"/>
        <c:axPos val="l"/>
        <c:title>
          <c:tx>
            <c:rich>
              <a:bodyPr rot="-5400000" spcFirstLastPara="1" vertOverflow="ellipsis" vert="horz" wrap="square" anchor="ctr" anchorCtr="1"/>
              <a:lstStyle/>
              <a:p>
                <a:pPr>
                  <a:defRPr sz="1000" b="0" i="0" u="none" strike="noStrike" kern="1200" baseline="0">
                    <a:ln>
                      <a:solidFill>
                        <a:schemeClr val="bg1"/>
                      </a:solidFill>
                    </a:ln>
                    <a:solidFill>
                      <a:schemeClr val="lt1"/>
                    </a:solidFill>
                    <a:latin typeface="+mn-lt"/>
                    <a:ea typeface="+mn-ea"/>
                    <a:cs typeface="+mn-cs"/>
                  </a:defRPr>
                </a:pPr>
                <a:r>
                  <a:rPr lang="en-US">
                    <a:ln w="9525">
                      <a:solidFill>
                        <a:sysClr val="window" lastClr="FFFFFF"/>
                      </a:solidFill>
                    </a:ln>
                    <a:solidFill>
                      <a:schemeClr val="lt1"/>
                    </a:solidFill>
                    <a:latin typeface="+mn-lt"/>
                    <a:ea typeface="+mn-ea"/>
                    <a:cs typeface="+mn-cs"/>
                  </a:rPr>
                  <a:t>--  Brand </a:t>
                </a:r>
                <a:r>
                  <a:rPr lang="en-US" baseline="0">
                    <a:ln w="9525">
                      <a:solidFill>
                        <a:sysClr val="window" lastClr="FFFFFF"/>
                      </a:solidFill>
                    </a:ln>
                    <a:solidFill>
                      <a:schemeClr val="lt1"/>
                    </a:solidFill>
                    <a:latin typeface="+mn-lt"/>
                    <a:ea typeface="+mn-ea"/>
                    <a:cs typeface="+mn-cs"/>
                  </a:rPr>
                  <a:t>  Loyalty  Level  --     </a:t>
                </a:r>
              </a:p>
            </c:rich>
          </c:tx>
          <c:layout>
            <c:manualLayout>
              <c:xMode val="edge"/>
              <c:yMode val="edge"/>
              <c:x val="0.16635593587991584"/>
              <c:y val="0.22249471174593741"/>
            </c:manualLayout>
          </c:layout>
          <c:overlay val="0"/>
          <c:spPr>
            <a:solidFill>
              <a:schemeClr val="tx1"/>
            </a:solidFill>
            <a:ln w="19050" cap="flat" cmpd="sng" algn="ctr">
              <a:solidFill>
                <a:schemeClr val="accent1">
                  <a:shade val="15000"/>
                </a:schemeClr>
              </a:solidFill>
              <a:prstDash val="solid"/>
              <a:miter lim="800000"/>
            </a:ln>
            <a:effectLst/>
          </c:spPr>
          <c:txPr>
            <a:bodyPr rot="-5400000" spcFirstLastPara="1" vertOverflow="ellipsis" vert="horz" wrap="square" anchor="ctr" anchorCtr="1"/>
            <a:lstStyle/>
            <a:p>
              <a:pPr>
                <a:defRPr sz="1000" b="0" i="0" u="none" strike="noStrike" kern="1200" baseline="0">
                  <a:ln>
                    <a:solidFill>
                      <a:schemeClr val="bg1"/>
                    </a:solidFill>
                  </a:ln>
                  <a:solidFill>
                    <a:schemeClr val="lt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1127724048"/>
        <c:crosses val="autoZero"/>
        <c:auto val="1"/>
        <c:lblAlgn val="ctr"/>
        <c:lblOffset val="100"/>
        <c:noMultiLvlLbl val="0"/>
      </c:catAx>
      <c:valAx>
        <c:axId val="1127724048"/>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ln>
                      <a:solidFill>
                        <a:schemeClr val="bg1"/>
                      </a:solidFill>
                    </a:ln>
                    <a:solidFill>
                      <a:schemeClr val="bg1"/>
                    </a:solidFill>
                    <a:latin typeface="+mn-lt"/>
                    <a:ea typeface="+mn-ea"/>
                    <a:cs typeface="+mn-cs"/>
                  </a:defRPr>
                </a:pPr>
                <a:r>
                  <a:rPr lang="en-US"/>
                  <a:t>Customers</a:t>
                </a:r>
              </a:p>
            </c:rich>
          </c:tx>
          <c:overlay val="0"/>
          <c:spPr>
            <a:noFill/>
            <a:ln>
              <a:noFill/>
            </a:ln>
            <a:effectLst/>
          </c:spPr>
          <c:txPr>
            <a:bodyPr rot="0" spcFirstLastPara="1" vertOverflow="ellipsis" vert="horz" wrap="square" anchor="ctr" anchorCtr="1"/>
            <a:lstStyle/>
            <a:p>
              <a:pPr>
                <a:defRPr sz="1000" b="0" i="0" u="none" strike="noStrike" kern="1200" baseline="0">
                  <a:ln>
                    <a:solidFill>
                      <a:schemeClr val="bg1"/>
                    </a:solidFill>
                  </a:ln>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1127724528"/>
        <c:crosses val="autoZero"/>
        <c:crossBetween val="between"/>
      </c:valAx>
      <c:spPr>
        <a:noFill/>
        <a:ln>
          <a:noFill/>
        </a:ln>
        <a:effectLst/>
      </c:spPr>
    </c:plotArea>
    <c:legend>
      <c:legendPos val="r"/>
      <c:layout>
        <c:manualLayout>
          <c:xMode val="edge"/>
          <c:yMode val="edge"/>
          <c:x val="0.83769482518388905"/>
          <c:y val="0.68007866941160655"/>
          <c:w val="0.14561069526802978"/>
          <c:h val="0.22690890053837609"/>
        </c:manualLayout>
      </c:layout>
      <c:overlay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a:ln>
            <a:solidFill>
              <a:schemeClr val="bg1"/>
            </a:solidFill>
          </a:ln>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Research Efficacy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'Purchase Influence'!$B$1</c:f>
              <c:strCache>
                <c:ptCount val="1"/>
                <c:pt idx="0">
                  <c:v>Researchtime + Jitter</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'Purchase Influence'!$A$2:$A$1001</c:f>
              <c:numCache>
                <c:formatCode>"$"#,##0.00_);[Red]\("$"#,##0.00\)</c:formatCode>
                <c:ptCount val="1000"/>
                <c:pt idx="0">
                  <c:v>333.8</c:v>
                </c:pt>
                <c:pt idx="1">
                  <c:v>222.22</c:v>
                </c:pt>
                <c:pt idx="2">
                  <c:v>426.22</c:v>
                </c:pt>
                <c:pt idx="3">
                  <c:v>101.31</c:v>
                </c:pt>
                <c:pt idx="4">
                  <c:v>211.7</c:v>
                </c:pt>
                <c:pt idx="5">
                  <c:v>487.95</c:v>
                </c:pt>
                <c:pt idx="6">
                  <c:v>486.4</c:v>
                </c:pt>
                <c:pt idx="7">
                  <c:v>218.06</c:v>
                </c:pt>
                <c:pt idx="8">
                  <c:v>201.96</c:v>
                </c:pt>
                <c:pt idx="9">
                  <c:v>418.83</c:v>
                </c:pt>
                <c:pt idx="10">
                  <c:v>389.7</c:v>
                </c:pt>
                <c:pt idx="11">
                  <c:v>238.93</c:v>
                </c:pt>
                <c:pt idx="12">
                  <c:v>61.22</c:v>
                </c:pt>
                <c:pt idx="13">
                  <c:v>79.81</c:v>
                </c:pt>
                <c:pt idx="14">
                  <c:v>58.51</c:v>
                </c:pt>
                <c:pt idx="15">
                  <c:v>109.29</c:v>
                </c:pt>
                <c:pt idx="16">
                  <c:v>356.45</c:v>
                </c:pt>
                <c:pt idx="17">
                  <c:v>236.99</c:v>
                </c:pt>
                <c:pt idx="18">
                  <c:v>454.39</c:v>
                </c:pt>
                <c:pt idx="19">
                  <c:v>490.75</c:v>
                </c:pt>
                <c:pt idx="20">
                  <c:v>463.07</c:v>
                </c:pt>
                <c:pt idx="21">
                  <c:v>56.74</c:v>
                </c:pt>
                <c:pt idx="22">
                  <c:v>371.32</c:v>
                </c:pt>
                <c:pt idx="23">
                  <c:v>461</c:v>
                </c:pt>
                <c:pt idx="24">
                  <c:v>253.37</c:v>
                </c:pt>
                <c:pt idx="25">
                  <c:v>136.53</c:v>
                </c:pt>
                <c:pt idx="26">
                  <c:v>489.05</c:v>
                </c:pt>
                <c:pt idx="27">
                  <c:v>81.91</c:v>
                </c:pt>
                <c:pt idx="28">
                  <c:v>135.80000000000001</c:v>
                </c:pt>
                <c:pt idx="29">
                  <c:v>382.24</c:v>
                </c:pt>
                <c:pt idx="30">
                  <c:v>354.7</c:v>
                </c:pt>
                <c:pt idx="31">
                  <c:v>433.82</c:v>
                </c:pt>
                <c:pt idx="32">
                  <c:v>282.13</c:v>
                </c:pt>
                <c:pt idx="33">
                  <c:v>454.38</c:v>
                </c:pt>
                <c:pt idx="34">
                  <c:v>138.88</c:v>
                </c:pt>
                <c:pt idx="35">
                  <c:v>52.34</c:v>
                </c:pt>
                <c:pt idx="36">
                  <c:v>338.2</c:v>
                </c:pt>
                <c:pt idx="37">
                  <c:v>263.14999999999998</c:v>
                </c:pt>
                <c:pt idx="38">
                  <c:v>371.58</c:v>
                </c:pt>
                <c:pt idx="39">
                  <c:v>353.4</c:v>
                </c:pt>
                <c:pt idx="40">
                  <c:v>329.41</c:v>
                </c:pt>
                <c:pt idx="41">
                  <c:v>54.46</c:v>
                </c:pt>
                <c:pt idx="42">
                  <c:v>257.12</c:v>
                </c:pt>
                <c:pt idx="43">
                  <c:v>293.04000000000002</c:v>
                </c:pt>
                <c:pt idx="44">
                  <c:v>110.4</c:v>
                </c:pt>
                <c:pt idx="45">
                  <c:v>76.27</c:v>
                </c:pt>
                <c:pt idx="46">
                  <c:v>392.08</c:v>
                </c:pt>
                <c:pt idx="47">
                  <c:v>51.22</c:v>
                </c:pt>
                <c:pt idx="48">
                  <c:v>227.57</c:v>
                </c:pt>
                <c:pt idx="49">
                  <c:v>378.87</c:v>
                </c:pt>
                <c:pt idx="50">
                  <c:v>423.92</c:v>
                </c:pt>
                <c:pt idx="51">
                  <c:v>111.24</c:v>
                </c:pt>
                <c:pt idx="52">
                  <c:v>299.31</c:v>
                </c:pt>
                <c:pt idx="53">
                  <c:v>169.28</c:v>
                </c:pt>
                <c:pt idx="54">
                  <c:v>449.13</c:v>
                </c:pt>
                <c:pt idx="55">
                  <c:v>427.48</c:v>
                </c:pt>
                <c:pt idx="56">
                  <c:v>171.61</c:v>
                </c:pt>
                <c:pt idx="57">
                  <c:v>240.28</c:v>
                </c:pt>
                <c:pt idx="58">
                  <c:v>310.17</c:v>
                </c:pt>
                <c:pt idx="59">
                  <c:v>166</c:v>
                </c:pt>
                <c:pt idx="60">
                  <c:v>362.01</c:v>
                </c:pt>
                <c:pt idx="61">
                  <c:v>348.5</c:v>
                </c:pt>
                <c:pt idx="62">
                  <c:v>395.97</c:v>
                </c:pt>
                <c:pt idx="63">
                  <c:v>474.99</c:v>
                </c:pt>
                <c:pt idx="64">
                  <c:v>286.43</c:v>
                </c:pt>
                <c:pt idx="65">
                  <c:v>333.32</c:v>
                </c:pt>
                <c:pt idx="66">
                  <c:v>223.47</c:v>
                </c:pt>
                <c:pt idx="67">
                  <c:v>414.83</c:v>
                </c:pt>
                <c:pt idx="68">
                  <c:v>391.38</c:v>
                </c:pt>
                <c:pt idx="69">
                  <c:v>368.4</c:v>
                </c:pt>
                <c:pt idx="70">
                  <c:v>328.36</c:v>
                </c:pt>
                <c:pt idx="71">
                  <c:v>424.39</c:v>
                </c:pt>
                <c:pt idx="72">
                  <c:v>197.12</c:v>
                </c:pt>
                <c:pt idx="73">
                  <c:v>454.57</c:v>
                </c:pt>
                <c:pt idx="74">
                  <c:v>298.38</c:v>
                </c:pt>
                <c:pt idx="75">
                  <c:v>111.7</c:v>
                </c:pt>
                <c:pt idx="76">
                  <c:v>373.69</c:v>
                </c:pt>
                <c:pt idx="77">
                  <c:v>354.87</c:v>
                </c:pt>
                <c:pt idx="78">
                  <c:v>214.48</c:v>
                </c:pt>
                <c:pt idx="79">
                  <c:v>399.58</c:v>
                </c:pt>
                <c:pt idx="80">
                  <c:v>380.99</c:v>
                </c:pt>
                <c:pt idx="81">
                  <c:v>79</c:v>
                </c:pt>
                <c:pt idx="82">
                  <c:v>113.88</c:v>
                </c:pt>
                <c:pt idx="83">
                  <c:v>121.57</c:v>
                </c:pt>
                <c:pt idx="84">
                  <c:v>215.54</c:v>
                </c:pt>
                <c:pt idx="85">
                  <c:v>87.03</c:v>
                </c:pt>
                <c:pt idx="86">
                  <c:v>111.75</c:v>
                </c:pt>
                <c:pt idx="87">
                  <c:v>136.19999999999999</c:v>
                </c:pt>
                <c:pt idx="88">
                  <c:v>439.31</c:v>
                </c:pt>
                <c:pt idx="89">
                  <c:v>194.93</c:v>
                </c:pt>
                <c:pt idx="90">
                  <c:v>377.67</c:v>
                </c:pt>
                <c:pt idx="91">
                  <c:v>108.61</c:v>
                </c:pt>
                <c:pt idx="92">
                  <c:v>366.77</c:v>
                </c:pt>
                <c:pt idx="93">
                  <c:v>178.04</c:v>
                </c:pt>
                <c:pt idx="94">
                  <c:v>461.09</c:v>
                </c:pt>
                <c:pt idx="95">
                  <c:v>211.16</c:v>
                </c:pt>
                <c:pt idx="96">
                  <c:v>421.95</c:v>
                </c:pt>
                <c:pt idx="97">
                  <c:v>378.59</c:v>
                </c:pt>
                <c:pt idx="98">
                  <c:v>268.93</c:v>
                </c:pt>
                <c:pt idx="99">
                  <c:v>444.87</c:v>
                </c:pt>
                <c:pt idx="100">
                  <c:v>160.82</c:v>
                </c:pt>
                <c:pt idx="101">
                  <c:v>494.18</c:v>
                </c:pt>
                <c:pt idx="102">
                  <c:v>177.05</c:v>
                </c:pt>
                <c:pt idx="103">
                  <c:v>450.66</c:v>
                </c:pt>
                <c:pt idx="104">
                  <c:v>164.27</c:v>
                </c:pt>
                <c:pt idx="105">
                  <c:v>346.36</c:v>
                </c:pt>
                <c:pt idx="106">
                  <c:v>377.77</c:v>
                </c:pt>
                <c:pt idx="107">
                  <c:v>163.41</c:v>
                </c:pt>
                <c:pt idx="108">
                  <c:v>467.58</c:v>
                </c:pt>
                <c:pt idx="109">
                  <c:v>247.51</c:v>
                </c:pt>
                <c:pt idx="110">
                  <c:v>365.1</c:v>
                </c:pt>
                <c:pt idx="111">
                  <c:v>485.42</c:v>
                </c:pt>
                <c:pt idx="112">
                  <c:v>250.54</c:v>
                </c:pt>
                <c:pt idx="113">
                  <c:v>163.13999999999999</c:v>
                </c:pt>
                <c:pt idx="114">
                  <c:v>162.31</c:v>
                </c:pt>
                <c:pt idx="115">
                  <c:v>328.21</c:v>
                </c:pt>
                <c:pt idx="116">
                  <c:v>268.58999999999997</c:v>
                </c:pt>
                <c:pt idx="117">
                  <c:v>257.37</c:v>
                </c:pt>
                <c:pt idx="118">
                  <c:v>205.49</c:v>
                </c:pt>
                <c:pt idx="119">
                  <c:v>407.91</c:v>
                </c:pt>
                <c:pt idx="120">
                  <c:v>254.73</c:v>
                </c:pt>
                <c:pt idx="121">
                  <c:v>397.78</c:v>
                </c:pt>
                <c:pt idx="122">
                  <c:v>305.29000000000002</c:v>
                </c:pt>
                <c:pt idx="123">
                  <c:v>257.86</c:v>
                </c:pt>
                <c:pt idx="124">
                  <c:v>393.45</c:v>
                </c:pt>
                <c:pt idx="125">
                  <c:v>58.49</c:v>
                </c:pt>
                <c:pt idx="126">
                  <c:v>226.48</c:v>
                </c:pt>
                <c:pt idx="127">
                  <c:v>469.22</c:v>
                </c:pt>
                <c:pt idx="128">
                  <c:v>335.32</c:v>
                </c:pt>
                <c:pt idx="129">
                  <c:v>184.74</c:v>
                </c:pt>
                <c:pt idx="130">
                  <c:v>442.18</c:v>
                </c:pt>
                <c:pt idx="131">
                  <c:v>427.1</c:v>
                </c:pt>
                <c:pt idx="132">
                  <c:v>326.82</c:v>
                </c:pt>
                <c:pt idx="133">
                  <c:v>98.97</c:v>
                </c:pt>
                <c:pt idx="134">
                  <c:v>77.650000000000006</c:v>
                </c:pt>
                <c:pt idx="135">
                  <c:v>85.61</c:v>
                </c:pt>
                <c:pt idx="136">
                  <c:v>164.79</c:v>
                </c:pt>
                <c:pt idx="137">
                  <c:v>235.46</c:v>
                </c:pt>
                <c:pt idx="138">
                  <c:v>245.14</c:v>
                </c:pt>
                <c:pt idx="139">
                  <c:v>439.91</c:v>
                </c:pt>
                <c:pt idx="140">
                  <c:v>309.22000000000003</c:v>
                </c:pt>
                <c:pt idx="141">
                  <c:v>146.59</c:v>
                </c:pt>
                <c:pt idx="142">
                  <c:v>298.73</c:v>
                </c:pt>
                <c:pt idx="143">
                  <c:v>395.01</c:v>
                </c:pt>
                <c:pt idx="144">
                  <c:v>371.19</c:v>
                </c:pt>
                <c:pt idx="145">
                  <c:v>193.76</c:v>
                </c:pt>
                <c:pt idx="146">
                  <c:v>424.27</c:v>
                </c:pt>
                <c:pt idx="147">
                  <c:v>496.11</c:v>
                </c:pt>
                <c:pt idx="148">
                  <c:v>341.91</c:v>
                </c:pt>
                <c:pt idx="149">
                  <c:v>127.66</c:v>
                </c:pt>
                <c:pt idx="150">
                  <c:v>227.47</c:v>
                </c:pt>
                <c:pt idx="151">
                  <c:v>342.99</c:v>
                </c:pt>
                <c:pt idx="152">
                  <c:v>306.48</c:v>
                </c:pt>
                <c:pt idx="153">
                  <c:v>308.54000000000002</c:v>
                </c:pt>
                <c:pt idx="154">
                  <c:v>124.17</c:v>
                </c:pt>
                <c:pt idx="155">
                  <c:v>78</c:v>
                </c:pt>
                <c:pt idx="156">
                  <c:v>393.03</c:v>
                </c:pt>
                <c:pt idx="157">
                  <c:v>102.09</c:v>
                </c:pt>
                <c:pt idx="158">
                  <c:v>426.21</c:v>
                </c:pt>
                <c:pt idx="159">
                  <c:v>140.31</c:v>
                </c:pt>
                <c:pt idx="160">
                  <c:v>413.7</c:v>
                </c:pt>
                <c:pt idx="161">
                  <c:v>348.63</c:v>
                </c:pt>
                <c:pt idx="162">
                  <c:v>91.27</c:v>
                </c:pt>
                <c:pt idx="163">
                  <c:v>359.94</c:v>
                </c:pt>
                <c:pt idx="164">
                  <c:v>138.19999999999999</c:v>
                </c:pt>
                <c:pt idx="165">
                  <c:v>196.33</c:v>
                </c:pt>
                <c:pt idx="166">
                  <c:v>249.24</c:v>
                </c:pt>
                <c:pt idx="167">
                  <c:v>129.1</c:v>
                </c:pt>
                <c:pt idx="168">
                  <c:v>112.69</c:v>
                </c:pt>
                <c:pt idx="169">
                  <c:v>267.85000000000002</c:v>
                </c:pt>
                <c:pt idx="170">
                  <c:v>205.36</c:v>
                </c:pt>
                <c:pt idx="171">
                  <c:v>79.099999999999994</c:v>
                </c:pt>
                <c:pt idx="172">
                  <c:v>256.63</c:v>
                </c:pt>
                <c:pt idx="173">
                  <c:v>409.98</c:v>
                </c:pt>
                <c:pt idx="174">
                  <c:v>291.60000000000002</c:v>
                </c:pt>
                <c:pt idx="175">
                  <c:v>101.7</c:v>
                </c:pt>
                <c:pt idx="176">
                  <c:v>369.73</c:v>
                </c:pt>
                <c:pt idx="177">
                  <c:v>71</c:v>
                </c:pt>
                <c:pt idx="178">
                  <c:v>280.05</c:v>
                </c:pt>
                <c:pt idx="179">
                  <c:v>54.71</c:v>
                </c:pt>
                <c:pt idx="180">
                  <c:v>119.51</c:v>
                </c:pt>
                <c:pt idx="181">
                  <c:v>57.5</c:v>
                </c:pt>
                <c:pt idx="182">
                  <c:v>225.05</c:v>
                </c:pt>
                <c:pt idx="183">
                  <c:v>441.15</c:v>
                </c:pt>
                <c:pt idx="184">
                  <c:v>481.21</c:v>
                </c:pt>
                <c:pt idx="185">
                  <c:v>102.96</c:v>
                </c:pt>
                <c:pt idx="186">
                  <c:v>331.57</c:v>
                </c:pt>
                <c:pt idx="187">
                  <c:v>101.29</c:v>
                </c:pt>
                <c:pt idx="188">
                  <c:v>143.52000000000001</c:v>
                </c:pt>
                <c:pt idx="189">
                  <c:v>276.48</c:v>
                </c:pt>
                <c:pt idx="190">
                  <c:v>352.87</c:v>
                </c:pt>
                <c:pt idx="191">
                  <c:v>228.68</c:v>
                </c:pt>
                <c:pt idx="192">
                  <c:v>301.39</c:v>
                </c:pt>
                <c:pt idx="193">
                  <c:v>473.5</c:v>
                </c:pt>
                <c:pt idx="194">
                  <c:v>72.8</c:v>
                </c:pt>
                <c:pt idx="195">
                  <c:v>171.72</c:v>
                </c:pt>
                <c:pt idx="196">
                  <c:v>467.5</c:v>
                </c:pt>
                <c:pt idx="197">
                  <c:v>209.79</c:v>
                </c:pt>
                <c:pt idx="198">
                  <c:v>150.33000000000001</c:v>
                </c:pt>
                <c:pt idx="199">
                  <c:v>98.63</c:v>
                </c:pt>
                <c:pt idx="200">
                  <c:v>193.3</c:v>
                </c:pt>
                <c:pt idx="201">
                  <c:v>145.02000000000001</c:v>
                </c:pt>
                <c:pt idx="202">
                  <c:v>294.99</c:v>
                </c:pt>
                <c:pt idx="203">
                  <c:v>305.45</c:v>
                </c:pt>
                <c:pt idx="204">
                  <c:v>432.42</c:v>
                </c:pt>
                <c:pt idx="205">
                  <c:v>227.58</c:v>
                </c:pt>
                <c:pt idx="206">
                  <c:v>160.88999999999999</c:v>
                </c:pt>
                <c:pt idx="207">
                  <c:v>139.1</c:v>
                </c:pt>
                <c:pt idx="208">
                  <c:v>268.27999999999997</c:v>
                </c:pt>
                <c:pt idx="209">
                  <c:v>64.489999999999995</c:v>
                </c:pt>
                <c:pt idx="210">
                  <c:v>80.17</c:v>
                </c:pt>
                <c:pt idx="211">
                  <c:v>277.52</c:v>
                </c:pt>
                <c:pt idx="212">
                  <c:v>53.67</c:v>
                </c:pt>
                <c:pt idx="213">
                  <c:v>323.39</c:v>
                </c:pt>
                <c:pt idx="214">
                  <c:v>98.02</c:v>
                </c:pt>
                <c:pt idx="215">
                  <c:v>231.26</c:v>
                </c:pt>
                <c:pt idx="216">
                  <c:v>382.49</c:v>
                </c:pt>
                <c:pt idx="217">
                  <c:v>255.42</c:v>
                </c:pt>
                <c:pt idx="218">
                  <c:v>423.23</c:v>
                </c:pt>
                <c:pt idx="219">
                  <c:v>276.08</c:v>
                </c:pt>
                <c:pt idx="220">
                  <c:v>333.56</c:v>
                </c:pt>
                <c:pt idx="221">
                  <c:v>129.82</c:v>
                </c:pt>
                <c:pt idx="222">
                  <c:v>278.77999999999997</c:v>
                </c:pt>
                <c:pt idx="223">
                  <c:v>112.55</c:v>
                </c:pt>
                <c:pt idx="224">
                  <c:v>142.02000000000001</c:v>
                </c:pt>
                <c:pt idx="225">
                  <c:v>481.84</c:v>
                </c:pt>
                <c:pt idx="226">
                  <c:v>165.01</c:v>
                </c:pt>
                <c:pt idx="227">
                  <c:v>56.85</c:v>
                </c:pt>
                <c:pt idx="228">
                  <c:v>182.89</c:v>
                </c:pt>
                <c:pt idx="229">
                  <c:v>373.01</c:v>
                </c:pt>
                <c:pt idx="230">
                  <c:v>220.77</c:v>
                </c:pt>
                <c:pt idx="231">
                  <c:v>291.08999999999997</c:v>
                </c:pt>
                <c:pt idx="232">
                  <c:v>414.06</c:v>
                </c:pt>
                <c:pt idx="233">
                  <c:v>408.51</c:v>
                </c:pt>
                <c:pt idx="234">
                  <c:v>103.4</c:v>
                </c:pt>
                <c:pt idx="235">
                  <c:v>67.92</c:v>
                </c:pt>
                <c:pt idx="236">
                  <c:v>354.16</c:v>
                </c:pt>
                <c:pt idx="237">
                  <c:v>276.77</c:v>
                </c:pt>
                <c:pt idx="238">
                  <c:v>190.25</c:v>
                </c:pt>
                <c:pt idx="239">
                  <c:v>203.49</c:v>
                </c:pt>
                <c:pt idx="240">
                  <c:v>263.5</c:v>
                </c:pt>
                <c:pt idx="241">
                  <c:v>247.3</c:v>
                </c:pt>
                <c:pt idx="242">
                  <c:v>50.71</c:v>
                </c:pt>
                <c:pt idx="243">
                  <c:v>131.85</c:v>
                </c:pt>
                <c:pt idx="244">
                  <c:v>459.39</c:v>
                </c:pt>
                <c:pt idx="245">
                  <c:v>383.33</c:v>
                </c:pt>
                <c:pt idx="246">
                  <c:v>212.08</c:v>
                </c:pt>
                <c:pt idx="247">
                  <c:v>370.73</c:v>
                </c:pt>
                <c:pt idx="248">
                  <c:v>319.66000000000003</c:v>
                </c:pt>
                <c:pt idx="249">
                  <c:v>373.05</c:v>
                </c:pt>
                <c:pt idx="250">
                  <c:v>393.78</c:v>
                </c:pt>
                <c:pt idx="251">
                  <c:v>245.04</c:v>
                </c:pt>
                <c:pt idx="252">
                  <c:v>111.27</c:v>
                </c:pt>
                <c:pt idx="253">
                  <c:v>93.29</c:v>
                </c:pt>
                <c:pt idx="254">
                  <c:v>156.5</c:v>
                </c:pt>
                <c:pt idx="255">
                  <c:v>290.11</c:v>
                </c:pt>
                <c:pt idx="256">
                  <c:v>355.28</c:v>
                </c:pt>
                <c:pt idx="257">
                  <c:v>73.739999999999995</c:v>
                </c:pt>
                <c:pt idx="258">
                  <c:v>170.35</c:v>
                </c:pt>
                <c:pt idx="259">
                  <c:v>123.7</c:v>
                </c:pt>
                <c:pt idx="260">
                  <c:v>201.6</c:v>
                </c:pt>
                <c:pt idx="261">
                  <c:v>116.14</c:v>
                </c:pt>
                <c:pt idx="262">
                  <c:v>483.38</c:v>
                </c:pt>
                <c:pt idx="263">
                  <c:v>418.62</c:v>
                </c:pt>
                <c:pt idx="264">
                  <c:v>139.83000000000001</c:v>
                </c:pt>
                <c:pt idx="265">
                  <c:v>54.17</c:v>
                </c:pt>
                <c:pt idx="266">
                  <c:v>437.59</c:v>
                </c:pt>
                <c:pt idx="267">
                  <c:v>113.57</c:v>
                </c:pt>
                <c:pt idx="268">
                  <c:v>305.54000000000002</c:v>
                </c:pt>
                <c:pt idx="269">
                  <c:v>339.12</c:v>
                </c:pt>
                <c:pt idx="270">
                  <c:v>323.39999999999998</c:v>
                </c:pt>
                <c:pt idx="271">
                  <c:v>472.61</c:v>
                </c:pt>
                <c:pt idx="272">
                  <c:v>68.02</c:v>
                </c:pt>
                <c:pt idx="273">
                  <c:v>199.44</c:v>
                </c:pt>
                <c:pt idx="274">
                  <c:v>250.73</c:v>
                </c:pt>
                <c:pt idx="275">
                  <c:v>372.49</c:v>
                </c:pt>
                <c:pt idx="276">
                  <c:v>186.85</c:v>
                </c:pt>
                <c:pt idx="277">
                  <c:v>73.319999999999993</c:v>
                </c:pt>
                <c:pt idx="278">
                  <c:v>214.59</c:v>
                </c:pt>
                <c:pt idx="279">
                  <c:v>467.32</c:v>
                </c:pt>
                <c:pt idx="280">
                  <c:v>475.65</c:v>
                </c:pt>
                <c:pt idx="281">
                  <c:v>161.38</c:v>
                </c:pt>
                <c:pt idx="282">
                  <c:v>249.78</c:v>
                </c:pt>
                <c:pt idx="283">
                  <c:v>149.88</c:v>
                </c:pt>
                <c:pt idx="284">
                  <c:v>347.09</c:v>
                </c:pt>
                <c:pt idx="285">
                  <c:v>345.49</c:v>
                </c:pt>
                <c:pt idx="286">
                  <c:v>297.24</c:v>
                </c:pt>
                <c:pt idx="287">
                  <c:v>494.34</c:v>
                </c:pt>
                <c:pt idx="288">
                  <c:v>443.52</c:v>
                </c:pt>
                <c:pt idx="289">
                  <c:v>457.18</c:v>
                </c:pt>
                <c:pt idx="290">
                  <c:v>407.88</c:v>
                </c:pt>
                <c:pt idx="291">
                  <c:v>448.68</c:v>
                </c:pt>
                <c:pt idx="292">
                  <c:v>255.96</c:v>
                </c:pt>
                <c:pt idx="293">
                  <c:v>146.07</c:v>
                </c:pt>
                <c:pt idx="294">
                  <c:v>311.89999999999998</c:v>
                </c:pt>
                <c:pt idx="295">
                  <c:v>301.60000000000002</c:v>
                </c:pt>
                <c:pt idx="296">
                  <c:v>297.45</c:v>
                </c:pt>
                <c:pt idx="297">
                  <c:v>157.26</c:v>
                </c:pt>
                <c:pt idx="298">
                  <c:v>239.46</c:v>
                </c:pt>
                <c:pt idx="299">
                  <c:v>240.82</c:v>
                </c:pt>
                <c:pt idx="300">
                  <c:v>302.07</c:v>
                </c:pt>
                <c:pt idx="301">
                  <c:v>367.99</c:v>
                </c:pt>
                <c:pt idx="302">
                  <c:v>359.75</c:v>
                </c:pt>
                <c:pt idx="303">
                  <c:v>204.44</c:v>
                </c:pt>
                <c:pt idx="304">
                  <c:v>228.93</c:v>
                </c:pt>
                <c:pt idx="305">
                  <c:v>355.31</c:v>
                </c:pt>
                <c:pt idx="306">
                  <c:v>334.67</c:v>
                </c:pt>
                <c:pt idx="307">
                  <c:v>182.72</c:v>
                </c:pt>
                <c:pt idx="308">
                  <c:v>260.22000000000003</c:v>
                </c:pt>
                <c:pt idx="309">
                  <c:v>454.93</c:v>
                </c:pt>
                <c:pt idx="310">
                  <c:v>325.42</c:v>
                </c:pt>
                <c:pt idx="311">
                  <c:v>351.36</c:v>
                </c:pt>
                <c:pt idx="312">
                  <c:v>333.63</c:v>
                </c:pt>
                <c:pt idx="313">
                  <c:v>469.9</c:v>
                </c:pt>
                <c:pt idx="314">
                  <c:v>207.52</c:v>
                </c:pt>
                <c:pt idx="315">
                  <c:v>125.89</c:v>
                </c:pt>
                <c:pt idx="316">
                  <c:v>170.77</c:v>
                </c:pt>
                <c:pt idx="317">
                  <c:v>63.91</c:v>
                </c:pt>
                <c:pt idx="318">
                  <c:v>340.55</c:v>
                </c:pt>
                <c:pt idx="319">
                  <c:v>378.14</c:v>
                </c:pt>
                <c:pt idx="320">
                  <c:v>235.84</c:v>
                </c:pt>
                <c:pt idx="321">
                  <c:v>164.44</c:v>
                </c:pt>
                <c:pt idx="322">
                  <c:v>455.81</c:v>
                </c:pt>
                <c:pt idx="323">
                  <c:v>298.32</c:v>
                </c:pt>
                <c:pt idx="324">
                  <c:v>351.71</c:v>
                </c:pt>
                <c:pt idx="325">
                  <c:v>393.48</c:v>
                </c:pt>
                <c:pt idx="326">
                  <c:v>241.72</c:v>
                </c:pt>
                <c:pt idx="327">
                  <c:v>280.2</c:v>
                </c:pt>
                <c:pt idx="328">
                  <c:v>178.04</c:v>
                </c:pt>
                <c:pt idx="329">
                  <c:v>347.99</c:v>
                </c:pt>
                <c:pt idx="330">
                  <c:v>343.81</c:v>
                </c:pt>
                <c:pt idx="331">
                  <c:v>105.29</c:v>
                </c:pt>
                <c:pt idx="332">
                  <c:v>483.66</c:v>
                </c:pt>
                <c:pt idx="333">
                  <c:v>69.41</c:v>
                </c:pt>
                <c:pt idx="334">
                  <c:v>207.18</c:v>
                </c:pt>
                <c:pt idx="335">
                  <c:v>454.15</c:v>
                </c:pt>
                <c:pt idx="336">
                  <c:v>113.01</c:v>
                </c:pt>
                <c:pt idx="337">
                  <c:v>419.13</c:v>
                </c:pt>
                <c:pt idx="338">
                  <c:v>183.86</c:v>
                </c:pt>
                <c:pt idx="339">
                  <c:v>53.87</c:v>
                </c:pt>
                <c:pt idx="340">
                  <c:v>427.82</c:v>
                </c:pt>
                <c:pt idx="341">
                  <c:v>282.82</c:v>
                </c:pt>
                <c:pt idx="342">
                  <c:v>215.31</c:v>
                </c:pt>
                <c:pt idx="343">
                  <c:v>183.66</c:v>
                </c:pt>
                <c:pt idx="344">
                  <c:v>198.73</c:v>
                </c:pt>
                <c:pt idx="345">
                  <c:v>265.72000000000003</c:v>
                </c:pt>
                <c:pt idx="346">
                  <c:v>138.35</c:v>
                </c:pt>
                <c:pt idx="347">
                  <c:v>441.87</c:v>
                </c:pt>
                <c:pt idx="348">
                  <c:v>178.29</c:v>
                </c:pt>
                <c:pt idx="349">
                  <c:v>77.08</c:v>
                </c:pt>
                <c:pt idx="350">
                  <c:v>266.89999999999998</c:v>
                </c:pt>
                <c:pt idx="351">
                  <c:v>269.83999999999997</c:v>
                </c:pt>
                <c:pt idx="352">
                  <c:v>334.22</c:v>
                </c:pt>
                <c:pt idx="353">
                  <c:v>474.56</c:v>
                </c:pt>
                <c:pt idx="354">
                  <c:v>360.91</c:v>
                </c:pt>
                <c:pt idx="355">
                  <c:v>373.49</c:v>
                </c:pt>
                <c:pt idx="356">
                  <c:v>462.3</c:v>
                </c:pt>
                <c:pt idx="357">
                  <c:v>332.67</c:v>
                </c:pt>
                <c:pt idx="358">
                  <c:v>235.39</c:v>
                </c:pt>
                <c:pt idx="359">
                  <c:v>269.77999999999997</c:v>
                </c:pt>
                <c:pt idx="360">
                  <c:v>498.33</c:v>
                </c:pt>
                <c:pt idx="361">
                  <c:v>182.94</c:v>
                </c:pt>
                <c:pt idx="362">
                  <c:v>121.7</c:v>
                </c:pt>
                <c:pt idx="363">
                  <c:v>489.27</c:v>
                </c:pt>
                <c:pt idx="364">
                  <c:v>303.93</c:v>
                </c:pt>
                <c:pt idx="365">
                  <c:v>302.74</c:v>
                </c:pt>
                <c:pt idx="366">
                  <c:v>157.21</c:v>
                </c:pt>
                <c:pt idx="367">
                  <c:v>159.44999999999999</c:v>
                </c:pt>
                <c:pt idx="368">
                  <c:v>312.93</c:v>
                </c:pt>
                <c:pt idx="369">
                  <c:v>65.680000000000007</c:v>
                </c:pt>
                <c:pt idx="370">
                  <c:v>61.86</c:v>
                </c:pt>
                <c:pt idx="371">
                  <c:v>343.77</c:v>
                </c:pt>
                <c:pt idx="372">
                  <c:v>107.21</c:v>
                </c:pt>
                <c:pt idx="373">
                  <c:v>148.97999999999999</c:v>
                </c:pt>
                <c:pt idx="374">
                  <c:v>490.41</c:v>
                </c:pt>
                <c:pt idx="375">
                  <c:v>461.34</c:v>
                </c:pt>
                <c:pt idx="376">
                  <c:v>338.89</c:v>
                </c:pt>
                <c:pt idx="377">
                  <c:v>222.63</c:v>
                </c:pt>
                <c:pt idx="378">
                  <c:v>71.95</c:v>
                </c:pt>
                <c:pt idx="379">
                  <c:v>264.52</c:v>
                </c:pt>
                <c:pt idx="380">
                  <c:v>414.8</c:v>
                </c:pt>
                <c:pt idx="381">
                  <c:v>50.79</c:v>
                </c:pt>
                <c:pt idx="382">
                  <c:v>264.3</c:v>
                </c:pt>
                <c:pt idx="383">
                  <c:v>122.46</c:v>
                </c:pt>
                <c:pt idx="384">
                  <c:v>238.01</c:v>
                </c:pt>
                <c:pt idx="385">
                  <c:v>490.34</c:v>
                </c:pt>
                <c:pt idx="386">
                  <c:v>245.98</c:v>
                </c:pt>
                <c:pt idx="387">
                  <c:v>390.83</c:v>
                </c:pt>
                <c:pt idx="388">
                  <c:v>158.84</c:v>
                </c:pt>
                <c:pt idx="389">
                  <c:v>439.24</c:v>
                </c:pt>
                <c:pt idx="390">
                  <c:v>92.43</c:v>
                </c:pt>
                <c:pt idx="391">
                  <c:v>333.15</c:v>
                </c:pt>
                <c:pt idx="392">
                  <c:v>64.22</c:v>
                </c:pt>
                <c:pt idx="393">
                  <c:v>290.52999999999997</c:v>
                </c:pt>
                <c:pt idx="394">
                  <c:v>251.8</c:v>
                </c:pt>
                <c:pt idx="395">
                  <c:v>480.52</c:v>
                </c:pt>
                <c:pt idx="396">
                  <c:v>461.71</c:v>
                </c:pt>
                <c:pt idx="397">
                  <c:v>288.33999999999997</c:v>
                </c:pt>
                <c:pt idx="398">
                  <c:v>194.08</c:v>
                </c:pt>
                <c:pt idx="399">
                  <c:v>198.45</c:v>
                </c:pt>
                <c:pt idx="400">
                  <c:v>216.45</c:v>
                </c:pt>
                <c:pt idx="401">
                  <c:v>358.72</c:v>
                </c:pt>
                <c:pt idx="402">
                  <c:v>367.56</c:v>
                </c:pt>
                <c:pt idx="403">
                  <c:v>88.78</c:v>
                </c:pt>
                <c:pt idx="404">
                  <c:v>465.85</c:v>
                </c:pt>
                <c:pt idx="405">
                  <c:v>262.61</c:v>
                </c:pt>
                <c:pt idx="406">
                  <c:v>91.24</c:v>
                </c:pt>
                <c:pt idx="407">
                  <c:v>425.69</c:v>
                </c:pt>
                <c:pt idx="408">
                  <c:v>446.11</c:v>
                </c:pt>
                <c:pt idx="409">
                  <c:v>490.11</c:v>
                </c:pt>
                <c:pt idx="410">
                  <c:v>403.57</c:v>
                </c:pt>
                <c:pt idx="411">
                  <c:v>442.15</c:v>
                </c:pt>
                <c:pt idx="412">
                  <c:v>78.709999999999994</c:v>
                </c:pt>
                <c:pt idx="413">
                  <c:v>491.51</c:v>
                </c:pt>
                <c:pt idx="414">
                  <c:v>457.39</c:v>
                </c:pt>
                <c:pt idx="415">
                  <c:v>178.61</c:v>
                </c:pt>
                <c:pt idx="416">
                  <c:v>492.51</c:v>
                </c:pt>
                <c:pt idx="417">
                  <c:v>411.4</c:v>
                </c:pt>
                <c:pt idx="418">
                  <c:v>96.52</c:v>
                </c:pt>
                <c:pt idx="419">
                  <c:v>65.45</c:v>
                </c:pt>
                <c:pt idx="420">
                  <c:v>255.86</c:v>
                </c:pt>
                <c:pt idx="421">
                  <c:v>74.69</c:v>
                </c:pt>
                <c:pt idx="422">
                  <c:v>430.75</c:v>
                </c:pt>
                <c:pt idx="423">
                  <c:v>370.17</c:v>
                </c:pt>
                <c:pt idx="424">
                  <c:v>384.26</c:v>
                </c:pt>
                <c:pt idx="425">
                  <c:v>128.01</c:v>
                </c:pt>
                <c:pt idx="426">
                  <c:v>301.39999999999998</c:v>
                </c:pt>
                <c:pt idx="427">
                  <c:v>397.25</c:v>
                </c:pt>
                <c:pt idx="428">
                  <c:v>96.18</c:v>
                </c:pt>
                <c:pt idx="429">
                  <c:v>390.44</c:v>
                </c:pt>
                <c:pt idx="430">
                  <c:v>61.5</c:v>
                </c:pt>
                <c:pt idx="431">
                  <c:v>234.44</c:v>
                </c:pt>
                <c:pt idx="432">
                  <c:v>318.83999999999997</c:v>
                </c:pt>
                <c:pt idx="433">
                  <c:v>327.32</c:v>
                </c:pt>
                <c:pt idx="434">
                  <c:v>475.64</c:v>
                </c:pt>
                <c:pt idx="435">
                  <c:v>68.59</c:v>
                </c:pt>
                <c:pt idx="436">
                  <c:v>133.04</c:v>
                </c:pt>
                <c:pt idx="437">
                  <c:v>196.63</c:v>
                </c:pt>
                <c:pt idx="438">
                  <c:v>473.96</c:v>
                </c:pt>
                <c:pt idx="439">
                  <c:v>472.52</c:v>
                </c:pt>
                <c:pt idx="440">
                  <c:v>335.8</c:v>
                </c:pt>
                <c:pt idx="441">
                  <c:v>85.57</c:v>
                </c:pt>
                <c:pt idx="442">
                  <c:v>108.5</c:v>
                </c:pt>
                <c:pt idx="443">
                  <c:v>172.5</c:v>
                </c:pt>
                <c:pt idx="444">
                  <c:v>212.8</c:v>
                </c:pt>
                <c:pt idx="445">
                  <c:v>324.41000000000003</c:v>
                </c:pt>
                <c:pt idx="446">
                  <c:v>342.39</c:v>
                </c:pt>
                <c:pt idx="447">
                  <c:v>446.86</c:v>
                </c:pt>
                <c:pt idx="448">
                  <c:v>463.15</c:v>
                </c:pt>
                <c:pt idx="449">
                  <c:v>122.99</c:v>
                </c:pt>
                <c:pt idx="450">
                  <c:v>322.39999999999998</c:v>
                </c:pt>
                <c:pt idx="451">
                  <c:v>73.19</c:v>
                </c:pt>
                <c:pt idx="452">
                  <c:v>279.08</c:v>
                </c:pt>
                <c:pt idx="453">
                  <c:v>478.85</c:v>
                </c:pt>
                <c:pt idx="454">
                  <c:v>86.39</c:v>
                </c:pt>
                <c:pt idx="455">
                  <c:v>192.35</c:v>
                </c:pt>
                <c:pt idx="456">
                  <c:v>235.32</c:v>
                </c:pt>
                <c:pt idx="457">
                  <c:v>212.63</c:v>
                </c:pt>
                <c:pt idx="458">
                  <c:v>246.63</c:v>
                </c:pt>
                <c:pt idx="459">
                  <c:v>228.47</c:v>
                </c:pt>
                <c:pt idx="460">
                  <c:v>343.77</c:v>
                </c:pt>
                <c:pt idx="461">
                  <c:v>339.32</c:v>
                </c:pt>
                <c:pt idx="462">
                  <c:v>327.05</c:v>
                </c:pt>
                <c:pt idx="463">
                  <c:v>334.45</c:v>
                </c:pt>
                <c:pt idx="464">
                  <c:v>366.16</c:v>
                </c:pt>
                <c:pt idx="465">
                  <c:v>481.78</c:v>
                </c:pt>
                <c:pt idx="466">
                  <c:v>131.47999999999999</c:v>
                </c:pt>
                <c:pt idx="467">
                  <c:v>402.86</c:v>
                </c:pt>
                <c:pt idx="468">
                  <c:v>333.18</c:v>
                </c:pt>
                <c:pt idx="469">
                  <c:v>73.23</c:v>
                </c:pt>
                <c:pt idx="470">
                  <c:v>450.47</c:v>
                </c:pt>
                <c:pt idx="471">
                  <c:v>175.74</c:v>
                </c:pt>
                <c:pt idx="472">
                  <c:v>182.6</c:v>
                </c:pt>
                <c:pt idx="473">
                  <c:v>497.8</c:v>
                </c:pt>
                <c:pt idx="474">
                  <c:v>171.17</c:v>
                </c:pt>
                <c:pt idx="475">
                  <c:v>425.82</c:v>
                </c:pt>
                <c:pt idx="476">
                  <c:v>210.58</c:v>
                </c:pt>
                <c:pt idx="477">
                  <c:v>199.64</c:v>
                </c:pt>
                <c:pt idx="478">
                  <c:v>162.22</c:v>
                </c:pt>
                <c:pt idx="479">
                  <c:v>401.75</c:v>
                </c:pt>
                <c:pt idx="480">
                  <c:v>365.88</c:v>
                </c:pt>
                <c:pt idx="481">
                  <c:v>58.29</c:v>
                </c:pt>
                <c:pt idx="482">
                  <c:v>66.86</c:v>
                </c:pt>
                <c:pt idx="483">
                  <c:v>279.33999999999997</c:v>
                </c:pt>
                <c:pt idx="484">
                  <c:v>358.5</c:v>
                </c:pt>
                <c:pt idx="485">
                  <c:v>360.92</c:v>
                </c:pt>
                <c:pt idx="486">
                  <c:v>374.36</c:v>
                </c:pt>
                <c:pt idx="487">
                  <c:v>435.37</c:v>
                </c:pt>
                <c:pt idx="488">
                  <c:v>459.3</c:v>
                </c:pt>
                <c:pt idx="489">
                  <c:v>426.89</c:v>
                </c:pt>
                <c:pt idx="490">
                  <c:v>365.37</c:v>
                </c:pt>
                <c:pt idx="491">
                  <c:v>487.25</c:v>
                </c:pt>
                <c:pt idx="492">
                  <c:v>187.22</c:v>
                </c:pt>
                <c:pt idx="493">
                  <c:v>396.82</c:v>
                </c:pt>
                <c:pt idx="494">
                  <c:v>246.74</c:v>
                </c:pt>
                <c:pt idx="495">
                  <c:v>128.74</c:v>
                </c:pt>
                <c:pt idx="496">
                  <c:v>339.63</c:v>
                </c:pt>
                <c:pt idx="497">
                  <c:v>223.58</c:v>
                </c:pt>
                <c:pt idx="498">
                  <c:v>446.92</c:v>
                </c:pt>
                <c:pt idx="499">
                  <c:v>175.65</c:v>
                </c:pt>
                <c:pt idx="500">
                  <c:v>491.49</c:v>
                </c:pt>
                <c:pt idx="501">
                  <c:v>88.4</c:v>
                </c:pt>
                <c:pt idx="502">
                  <c:v>430.9</c:v>
                </c:pt>
                <c:pt idx="503">
                  <c:v>435.23</c:v>
                </c:pt>
                <c:pt idx="504">
                  <c:v>218.65</c:v>
                </c:pt>
                <c:pt idx="505">
                  <c:v>207.66</c:v>
                </c:pt>
                <c:pt idx="506">
                  <c:v>141.09</c:v>
                </c:pt>
                <c:pt idx="507">
                  <c:v>142.69999999999999</c:v>
                </c:pt>
                <c:pt idx="508">
                  <c:v>64.09</c:v>
                </c:pt>
                <c:pt idx="509">
                  <c:v>126.26</c:v>
                </c:pt>
                <c:pt idx="510">
                  <c:v>195.05</c:v>
                </c:pt>
                <c:pt idx="511">
                  <c:v>432.84</c:v>
                </c:pt>
                <c:pt idx="512">
                  <c:v>404.12</c:v>
                </c:pt>
                <c:pt idx="513">
                  <c:v>438.26</c:v>
                </c:pt>
                <c:pt idx="514">
                  <c:v>233.02</c:v>
                </c:pt>
                <c:pt idx="515">
                  <c:v>273.41000000000003</c:v>
                </c:pt>
                <c:pt idx="516">
                  <c:v>338.96</c:v>
                </c:pt>
                <c:pt idx="517">
                  <c:v>75.91</c:v>
                </c:pt>
                <c:pt idx="518">
                  <c:v>425.21</c:v>
                </c:pt>
                <c:pt idx="519">
                  <c:v>268.8</c:v>
                </c:pt>
                <c:pt idx="520">
                  <c:v>170.71</c:v>
                </c:pt>
                <c:pt idx="521">
                  <c:v>444.05</c:v>
                </c:pt>
                <c:pt idx="522">
                  <c:v>255.1</c:v>
                </c:pt>
                <c:pt idx="523">
                  <c:v>236.44</c:v>
                </c:pt>
                <c:pt idx="524">
                  <c:v>201.69</c:v>
                </c:pt>
                <c:pt idx="525">
                  <c:v>390.51</c:v>
                </c:pt>
                <c:pt idx="526">
                  <c:v>442.29</c:v>
                </c:pt>
                <c:pt idx="527">
                  <c:v>89.6</c:v>
                </c:pt>
                <c:pt idx="528">
                  <c:v>166.74</c:v>
                </c:pt>
                <c:pt idx="529">
                  <c:v>299.27999999999997</c:v>
                </c:pt>
                <c:pt idx="530">
                  <c:v>404.57</c:v>
                </c:pt>
                <c:pt idx="531">
                  <c:v>344.81</c:v>
                </c:pt>
                <c:pt idx="532">
                  <c:v>217.84</c:v>
                </c:pt>
                <c:pt idx="533">
                  <c:v>445.34</c:v>
                </c:pt>
                <c:pt idx="534">
                  <c:v>151.72999999999999</c:v>
                </c:pt>
                <c:pt idx="535">
                  <c:v>123.73</c:v>
                </c:pt>
                <c:pt idx="536">
                  <c:v>370.54</c:v>
                </c:pt>
                <c:pt idx="537">
                  <c:v>152.87</c:v>
                </c:pt>
                <c:pt idx="538">
                  <c:v>295.75</c:v>
                </c:pt>
                <c:pt idx="539">
                  <c:v>358.11</c:v>
                </c:pt>
                <c:pt idx="540">
                  <c:v>63.6</c:v>
                </c:pt>
                <c:pt idx="541">
                  <c:v>419.53</c:v>
                </c:pt>
                <c:pt idx="542">
                  <c:v>491.92</c:v>
                </c:pt>
                <c:pt idx="543">
                  <c:v>114.44</c:v>
                </c:pt>
                <c:pt idx="544">
                  <c:v>388.82</c:v>
                </c:pt>
                <c:pt idx="545">
                  <c:v>58.32</c:v>
                </c:pt>
                <c:pt idx="546">
                  <c:v>464.76</c:v>
                </c:pt>
                <c:pt idx="547">
                  <c:v>116.92</c:v>
                </c:pt>
                <c:pt idx="548">
                  <c:v>396.76</c:v>
                </c:pt>
                <c:pt idx="549">
                  <c:v>393.35</c:v>
                </c:pt>
                <c:pt idx="550">
                  <c:v>114.03</c:v>
                </c:pt>
                <c:pt idx="551">
                  <c:v>109.97</c:v>
                </c:pt>
                <c:pt idx="552">
                  <c:v>310.23</c:v>
                </c:pt>
                <c:pt idx="553">
                  <c:v>383.13</c:v>
                </c:pt>
                <c:pt idx="554">
                  <c:v>434.86</c:v>
                </c:pt>
                <c:pt idx="555">
                  <c:v>489.1</c:v>
                </c:pt>
                <c:pt idx="556">
                  <c:v>288.14999999999998</c:v>
                </c:pt>
                <c:pt idx="557">
                  <c:v>105.87</c:v>
                </c:pt>
                <c:pt idx="558">
                  <c:v>163.4</c:v>
                </c:pt>
                <c:pt idx="559">
                  <c:v>422.92</c:v>
                </c:pt>
                <c:pt idx="560">
                  <c:v>361.48</c:v>
                </c:pt>
                <c:pt idx="561">
                  <c:v>270.82</c:v>
                </c:pt>
                <c:pt idx="562">
                  <c:v>372.26</c:v>
                </c:pt>
                <c:pt idx="563">
                  <c:v>208.59</c:v>
                </c:pt>
                <c:pt idx="564">
                  <c:v>163.22</c:v>
                </c:pt>
                <c:pt idx="565">
                  <c:v>364.98</c:v>
                </c:pt>
                <c:pt idx="566">
                  <c:v>142.43</c:v>
                </c:pt>
                <c:pt idx="567">
                  <c:v>449.72</c:v>
                </c:pt>
                <c:pt idx="568">
                  <c:v>241.56</c:v>
                </c:pt>
                <c:pt idx="569">
                  <c:v>249.73</c:v>
                </c:pt>
                <c:pt idx="570">
                  <c:v>437.3</c:v>
                </c:pt>
                <c:pt idx="571">
                  <c:v>277.29000000000002</c:v>
                </c:pt>
                <c:pt idx="572">
                  <c:v>445.93</c:v>
                </c:pt>
                <c:pt idx="573">
                  <c:v>242.79</c:v>
                </c:pt>
                <c:pt idx="574">
                  <c:v>393.09</c:v>
                </c:pt>
                <c:pt idx="575">
                  <c:v>167.61</c:v>
                </c:pt>
                <c:pt idx="576">
                  <c:v>324.22000000000003</c:v>
                </c:pt>
                <c:pt idx="577">
                  <c:v>159.30000000000001</c:v>
                </c:pt>
                <c:pt idx="578">
                  <c:v>324.39</c:v>
                </c:pt>
                <c:pt idx="579">
                  <c:v>198.89</c:v>
                </c:pt>
                <c:pt idx="580">
                  <c:v>287.18</c:v>
                </c:pt>
                <c:pt idx="581">
                  <c:v>162.24</c:v>
                </c:pt>
                <c:pt idx="582">
                  <c:v>92.97</c:v>
                </c:pt>
                <c:pt idx="583">
                  <c:v>144.38999999999999</c:v>
                </c:pt>
                <c:pt idx="584">
                  <c:v>253.37</c:v>
                </c:pt>
                <c:pt idx="585">
                  <c:v>209.62</c:v>
                </c:pt>
                <c:pt idx="586">
                  <c:v>411.62</c:v>
                </c:pt>
                <c:pt idx="587">
                  <c:v>388.01</c:v>
                </c:pt>
                <c:pt idx="588">
                  <c:v>50.78</c:v>
                </c:pt>
                <c:pt idx="589">
                  <c:v>159.82</c:v>
                </c:pt>
                <c:pt idx="590">
                  <c:v>79.430000000000007</c:v>
                </c:pt>
                <c:pt idx="591">
                  <c:v>131.36000000000001</c:v>
                </c:pt>
                <c:pt idx="592">
                  <c:v>299.75</c:v>
                </c:pt>
                <c:pt idx="593">
                  <c:v>319.38</c:v>
                </c:pt>
                <c:pt idx="594">
                  <c:v>476.48</c:v>
                </c:pt>
                <c:pt idx="595">
                  <c:v>301.01</c:v>
                </c:pt>
                <c:pt idx="596">
                  <c:v>378.71</c:v>
                </c:pt>
                <c:pt idx="597">
                  <c:v>314.32</c:v>
                </c:pt>
                <c:pt idx="598">
                  <c:v>210.9</c:v>
                </c:pt>
                <c:pt idx="599">
                  <c:v>218.26</c:v>
                </c:pt>
                <c:pt idx="600">
                  <c:v>424.18</c:v>
                </c:pt>
                <c:pt idx="601">
                  <c:v>430.75</c:v>
                </c:pt>
                <c:pt idx="602">
                  <c:v>162.94999999999999</c:v>
                </c:pt>
                <c:pt idx="603">
                  <c:v>209.68</c:v>
                </c:pt>
                <c:pt idx="604">
                  <c:v>97.97</c:v>
                </c:pt>
                <c:pt idx="605">
                  <c:v>192.51</c:v>
                </c:pt>
                <c:pt idx="606">
                  <c:v>151.81</c:v>
                </c:pt>
                <c:pt idx="607">
                  <c:v>239.28</c:v>
                </c:pt>
                <c:pt idx="608">
                  <c:v>306.17</c:v>
                </c:pt>
                <c:pt idx="609">
                  <c:v>370.38</c:v>
                </c:pt>
                <c:pt idx="610">
                  <c:v>346.58</c:v>
                </c:pt>
                <c:pt idx="611">
                  <c:v>292.64</c:v>
                </c:pt>
                <c:pt idx="612">
                  <c:v>102.91</c:v>
                </c:pt>
                <c:pt idx="613">
                  <c:v>283.77999999999997</c:v>
                </c:pt>
                <c:pt idx="614">
                  <c:v>51.44</c:v>
                </c:pt>
                <c:pt idx="615">
                  <c:v>405.7</c:v>
                </c:pt>
                <c:pt idx="616">
                  <c:v>311.74</c:v>
                </c:pt>
                <c:pt idx="617">
                  <c:v>293.43</c:v>
                </c:pt>
                <c:pt idx="618">
                  <c:v>418.51</c:v>
                </c:pt>
                <c:pt idx="619">
                  <c:v>85.03</c:v>
                </c:pt>
                <c:pt idx="620">
                  <c:v>164.94</c:v>
                </c:pt>
                <c:pt idx="621">
                  <c:v>89.32</c:v>
                </c:pt>
                <c:pt idx="622">
                  <c:v>388.26</c:v>
                </c:pt>
                <c:pt idx="623">
                  <c:v>106.69</c:v>
                </c:pt>
                <c:pt idx="624">
                  <c:v>301.16000000000003</c:v>
                </c:pt>
                <c:pt idx="625">
                  <c:v>61.71</c:v>
                </c:pt>
                <c:pt idx="626">
                  <c:v>83.33</c:v>
                </c:pt>
                <c:pt idx="627">
                  <c:v>411.81</c:v>
                </c:pt>
                <c:pt idx="628">
                  <c:v>114.93</c:v>
                </c:pt>
                <c:pt idx="629">
                  <c:v>438.42</c:v>
                </c:pt>
                <c:pt idx="630">
                  <c:v>189.97</c:v>
                </c:pt>
                <c:pt idx="631">
                  <c:v>227.03</c:v>
                </c:pt>
                <c:pt idx="632">
                  <c:v>278.49</c:v>
                </c:pt>
                <c:pt idx="633">
                  <c:v>120.56</c:v>
                </c:pt>
                <c:pt idx="634">
                  <c:v>320.94</c:v>
                </c:pt>
                <c:pt idx="635">
                  <c:v>217.72</c:v>
                </c:pt>
                <c:pt idx="636">
                  <c:v>222.61</c:v>
                </c:pt>
                <c:pt idx="637">
                  <c:v>102.73</c:v>
                </c:pt>
                <c:pt idx="638">
                  <c:v>426.87</c:v>
                </c:pt>
                <c:pt idx="639">
                  <c:v>473.28</c:v>
                </c:pt>
                <c:pt idx="640">
                  <c:v>446.03</c:v>
                </c:pt>
                <c:pt idx="641">
                  <c:v>287.95</c:v>
                </c:pt>
                <c:pt idx="642">
                  <c:v>132.52000000000001</c:v>
                </c:pt>
                <c:pt idx="643">
                  <c:v>379.2</c:v>
                </c:pt>
                <c:pt idx="644">
                  <c:v>447.53</c:v>
                </c:pt>
                <c:pt idx="645">
                  <c:v>138.44</c:v>
                </c:pt>
                <c:pt idx="646">
                  <c:v>440.62</c:v>
                </c:pt>
                <c:pt idx="647">
                  <c:v>145.97999999999999</c:v>
                </c:pt>
                <c:pt idx="648">
                  <c:v>405.66</c:v>
                </c:pt>
                <c:pt idx="649">
                  <c:v>419.98</c:v>
                </c:pt>
                <c:pt idx="650">
                  <c:v>260.14</c:v>
                </c:pt>
                <c:pt idx="651">
                  <c:v>368.91</c:v>
                </c:pt>
                <c:pt idx="652">
                  <c:v>100.32</c:v>
                </c:pt>
                <c:pt idx="653">
                  <c:v>107.82</c:v>
                </c:pt>
                <c:pt idx="654">
                  <c:v>83.88</c:v>
                </c:pt>
                <c:pt idx="655">
                  <c:v>81.25</c:v>
                </c:pt>
                <c:pt idx="656">
                  <c:v>125.8</c:v>
                </c:pt>
                <c:pt idx="657">
                  <c:v>197.9</c:v>
                </c:pt>
                <c:pt idx="658">
                  <c:v>299.08999999999997</c:v>
                </c:pt>
                <c:pt idx="659">
                  <c:v>79.3</c:v>
                </c:pt>
                <c:pt idx="660">
                  <c:v>55.73</c:v>
                </c:pt>
                <c:pt idx="661">
                  <c:v>256.44</c:v>
                </c:pt>
                <c:pt idx="662">
                  <c:v>337.21</c:v>
                </c:pt>
                <c:pt idx="663">
                  <c:v>494.97</c:v>
                </c:pt>
                <c:pt idx="664">
                  <c:v>238.58</c:v>
                </c:pt>
                <c:pt idx="665">
                  <c:v>131.9</c:v>
                </c:pt>
                <c:pt idx="666">
                  <c:v>403.03</c:v>
                </c:pt>
                <c:pt idx="667">
                  <c:v>338.6</c:v>
                </c:pt>
                <c:pt idx="668">
                  <c:v>365.38</c:v>
                </c:pt>
                <c:pt idx="669">
                  <c:v>433.99</c:v>
                </c:pt>
                <c:pt idx="670">
                  <c:v>495.95</c:v>
                </c:pt>
                <c:pt idx="671">
                  <c:v>356.22</c:v>
                </c:pt>
                <c:pt idx="672">
                  <c:v>156.4</c:v>
                </c:pt>
                <c:pt idx="673">
                  <c:v>454.36</c:v>
                </c:pt>
                <c:pt idx="674">
                  <c:v>486.07</c:v>
                </c:pt>
                <c:pt idx="675">
                  <c:v>427.86</c:v>
                </c:pt>
                <c:pt idx="676">
                  <c:v>235.13</c:v>
                </c:pt>
                <c:pt idx="677">
                  <c:v>361.27</c:v>
                </c:pt>
                <c:pt idx="678">
                  <c:v>195.83</c:v>
                </c:pt>
                <c:pt idx="679">
                  <c:v>340.31</c:v>
                </c:pt>
                <c:pt idx="680">
                  <c:v>489.67</c:v>
                </c:pt>
                <c:pt idx="681">
                  <c:v>482.5</c:v>
                </c:pt>
                <c:pt idx="682">
                  <c:v>433.14</c:v>
                </c:pt>
                <c:pt idx="683">
                  <c:v>375.7</c:v>
                </c:pt>
                <c:pt idx="684">
                  <c:v>381.3</c:v>
                </c:pt>
                <c:pt idx="685">
                  <c:v>210.21</c:v>
                </c:pt>
                <c:pt idx="686">
                  <c:v>408.81</c:v>
                </c:pt>
                <c:pt idx="687">
                  <c:v>118.65</c:v>
                </c:pt>
                <c:pt idx="688">
                  <c:v>166.45</c:v>
                </c:pt>
                <c:pt idx="689">
                  <c:v>385.32</c:v>
                </c:pt>
                <c:pt idx="690">
                  <c:v>293.99</c:v>
                </c:pt>
                <c:pt idx="691">
                  <c:v>161.41</c:v>
                </c:pt>
                <c:pt idx="692">
                  <c:v>130.91999999999999</c:v>
                </c:pt>
                <c:pt idx="693">
                  <c:v>468.6</c:v>
                </c:pt>
                <c:pt idx="694">
                  <c:v>237.57</c:v>
                </c:pt>
                <c:pt idx="695">
                  <c:v>395.18</c:v>
                </c:pt>
                <c:pt idx="696">
                  <c:v>427.94</c:v>
                </c:pt>
                <c:pt idx="697">
                  <c:v>81.23</c:v>
                </c:pt>
                <c:pt idx="698">
                  <c:v>257.43</c:v>
                </c:pt>
                <c:pt idx="699">
                  <c:v>305.73</c:v>
                </c:pt>
                <c:pt idx="700">
                  <c:v>249.82</c:v>
                </c:pt>
                <c:pt idx="701">
                  <c:v>332.79</c:v>
                </c:pt>
                <c:pt idx="702">
                  <c:v>78.900000000000006</c:v>
                </c:pt>
                <c:pt idx="703">
                  <c:v>122.55</c:v>
                </c:pt>
                <c:pt idx="704">
                  <c:v>307.61</c:v>
                </c:pt>
                <c:pt idx="705">
                  <c:v>152.33000000000001</c:v>
                </c:pt>
                <c:pt idx="706">
                  <c:v>465.07</c:v>
                </c:pt>
                <c:pt idx="707">
                  <c:v>498.23</c:v>
                </c:pt>
                <c:pt idx="708">
                  <c:v>491.18</c:v>
                </c:pt>
                <c:pt idx="709">
                  <c:v>149.41999999999999</c:v>
                </c:pt>
                <c:pt idx="710">
                  <c:v>82.13</c:v>
                </c:pt>
                <c:pt idx="711">
                  <c:v>425.18</c:v>
                </c:pt>
                <c:pt idx="712">
                  <c:v>176.12</c:v>
                </c:pt>
                <c:pt idx="713">
                  <c:v>70.3</c:v>
                </c:pt>
                <c:pt idx="714">
                  <c:v>319.39</c:v>
                </c:pt>
                <c:pt idx="715">
                  <c:v>113.51</c:v>
                </c:pt>
                <c:pt idx="716">
                  <c:v>492.74</c:v>
                </c:pt>
                <c:pt idx="717">
                  <c:v>143.80000000000001</c:v>
                </c:pt>
                <c:pt idx="718">
                  <c:v>158.54</c:v>
                </c:pt>
                <c:pt idx="719">
                  <c:v>213.39</c:v>
                </c:pt>
                <c:pt idx="720">
                  <c:v>127.18</c:v>
                </c:pt>
                <c:pt idx="721">
                  <c:v>476.63</c:v>
                </c:pt>
                <c:pt idx="722">
                  <c:v>56.02</c:v>
                </c:pt>
                <c:pt idx="723">
                  <c:v>398.97</c:v>
                </c:pt>
                <c:pt idx="724">
                  <c:v>53.45</c:v>
                </c:pt>
                <c:pt idx="725">
                  <c:v>61.19</c:v>
                </c:pt>
                <c:pt idx="726">
                  <c:v>471.31</c:v>
                </c:pt>
                <c:pt idx="727">
                  <c:v>179.19</c:v>
                </c:pt>
                <c:pt idx="728">
                  <c:v>294.61</c:v>
                </c:pt>
                <c:pt idx="729">
                  <c:v>375.45</c:v>
                </c:pt>
                <c:pt idx="730">
                  <c:v>83.5</c:v>
                </c:pt>
                <c:pt idx="731">
                  <c:v>109.88</c:v>
                </c:pt>
                <c:pt idx="732">
                  <c:v>182.54</c:v>
                </c:pt>
                <c:pt idx="733">
                  <c:v>465.48</c:v>
                </c:pt>
                <c:pt idx="734">
                  <c:v>224.52</c:v>
                </c:pt>
                <c:pt idx="735">
                  <c:v>281.37</c:v>
                </c:pt>
                <c:pt idx="736">
                  <c:v>125.68</c:v>
                </c:pt>
                <c:pt idx="737">
                  <c:v>178.21</c:v>
                </c:pt>
                <c:pt idx="738">
                  <c:v>483.23</c:v>
                </c:pt>
                <c:pt idx="739">
                  <c:v>415.3</c:v>
                </c:pt>
                <c:pt idx="740">
                  <c:v>85.52</c:v>
                </c:pt>
                <c:pt idx="741">
                  <c:v>422.31</c:v>
                </c:pt>
                <c:pt idx="742">
                  <c:v>70.42</c:v>
                </c:pt>
                <c:pt idx="743">
                  <c:v>437.4</c:v>
                </c:pt>
                <c:pt idx="744">
                  <c:v>207.11</c:v>
                </c:pt>
                <c:pt idx="745">
                  <c:v>378.87</c:v>
                </c:pt>
                <c:pt idx="746">
                  <c:v>349</c:v>
                </c:pt>
                <c:pt idx="747">
                  <c:v>330.27</c:v>
                </c:pt>
                <c:pt idx="748">
                  <c:v>410.29</c:v>
                </c:pt>
                <c:pt idx="749">
                  <c:v>400.86</c:v>
                </c:pt>
                <c:pt idx="750">
                  <c:v>225.12</c:v>
                </c:pt>
                <c:pt idx="751">
                  <c:v>273.48</c:v>
                </c:pt>
                <c:pt idx="752">
                  <c:v>363.84</c:v>
                </c:pt>
                <c:pt idx="753">
                  <c:v>302.60000000000002</c:v>
                </c:pt>
                <c:pt idx="754">
                  <c:v>317.08999999999997</c:v>
                </c:pt>
                <c:pt idx="755">
                  <c:v>193.32</c:v>
                </c:pt>
                <c:pt idx="756">
                  <c:v>282.24</c:v>
                </c:pt>
                <c:pt idx="757">
                  <c:v>154.19</c:v>
                </c:pt>
                <c:pt idx="758">
                  <c:v>84.15</c:v>
                </c:pt>
                <c:pt idx="759">
                  <c:v>214.69</c:v>
                </c:pt>
                <c:pt idx="760">
                  <c:v>61.21</c:v>
                </c:pt>
                <c:pt idx="761">
                  <c:v>462.48</c:v>
                </c:pt>
                <c:pt idx="762">
                  <c:v>449.18</c:v>
                </c:pt>
                <c:pt idx="763">
                  <c:v>314.36</c:v>
                </c:pt>
                <c:pt idx="764">
                  <c:v>367.7</c:v>
                </c:pt>
                <c:pt idx="765">
                  <c:v>229.97</c:v>
                </c:pt>
                <c:pt idx="766">
                  <c:v>226.53</c:v>
                </c:pt>
                <c:pt idx="767">
                  <c:v>218.32</c:v>
                </c:pt>
                <c:pt idx="768">
                  <c:v>132.66999999999999</c:v>
                </c:pt>
                <c:pt idx="769">
                  <c:v>416.96</c:v>
                </c:pt>
                <c:pt idx="770">
                  <c:v>459.51</c:v>
                </c:pt>
                <c:pt idx="771">
                  <c:v>487.96</c:v>
                </c:pt>
                <c:pt idx="772">
                  <c:v>150.11000000000001</c:v>
                </c:pt>
                <c:pt idx="773">
                  <c:v>218.87</c:v>
                </c:pt>
                <c:pt idx="774">
                  <c:v>437.06</c:v>
                </c:pt>
                <c:pt idx="775">
                  <c:v>122.58</c:v>
                </c:pt>
                <c:pt idx="776">
                  <c:v>195.07</c:v>
                </c:pt>
                <c:pt idx="777">
                  <c:v>190.06</c:v>
                </c:pt>
                <c:pt idx="778">
                  <c:v>485.76</c:v>
                </c:pt>
                <c:pt idx="779">
                  <c:v>242.57</c:v>
                </c:pt>
                <c:pt idx="780">
                  <c:v>303.13</c:v>
                </c:pt>
                <c:pt idx="781">
                  <c:v>136.1</c:v>
                </c:pt>
                <c:pt idx="782">
                  <c:v>249.02</c:v>
                </c:pt>
                <c:pt idx="783">
                  <c:v>466.74</c:v>
                </c:pt>
                <c:pt idx="784">
                  <c:v>229.3</c:v>
                </c:pt>
                <c:pt idx="785">
                  <c:v>450.52</c:v>
                </c:pt>
                <c:pt idx="786">
                  <c:v>246.44</c:v>
                </c:pt>
                <c:pt idx="787">
                  <c:v>93.52</c:v>
                </c:pt>
                <c:pt idx="788">
                  <c:v>137.75</c:v>
                </c:pt>
                <c:pt idx="789">
                  <c:v>78.64</c:v>
                </c:pt>
                <c:pt idx="790">
                  <c:v>214.82</c:v>
                </c:pt>
                <c:pt idx="791">
                  <c:v>57.39</c:v>
                </c:pt>
                <c:pt idx="792">
                  <c:v>363.91</c:v>
                </c:pt>
                <c:pt idx="793">
                  <c:v>304.79000000000002</c:v>
                </c:pt>
                <c:pt idx="794">
                  <c:v>363.98</c:v>
                </c:pt>
                <c:pt idx="795">
                  <c:v>249.6</c:v>
                </c:pt>
                <c:pt idx="796">
                  <c:v>345.04</c:v>
                </c:pt>
                <c:pt idx="797">
                  <c:v>59.15</c:v>
                </c:pt>
                <c:pt idx="798">
                  <c:v>461.81</c:v>
                </c:pt>
                <c:pt idx="799">
                  <c:v>280.88</c:v>
                </c:pt>
                <c:pt idx="800">
                  <c:v>283.7</c:v>
                </c:pt>
                <c:pt idx="801">
                  <c:v>411.95</c:v>
                </c:pt>
                <c:pt idx="802">
                  <c:v>476.11</c:v>
                </c:pt>
                <c:pt idx="803">
                  <c:v>399.24</c:v>
                </c:pt>
                <c:pt idx="804">
                  <c:v>90.79</c:v>
                </c:pt>
                <c:pt idx="805">
                  <c:v>229.56</c:v>
                </c:pt>
                <c:pt idx="806">
                  <c:v>160.47</c:v>
                </c:pt>
                <c:pt idx="807">
                  <c:v>104.74</c:v>
                </c:pt>
                <c:pt idx="808">
                  <c:v>399.95</c:v>
                </c:pt>
                <c:pt idx="809">
                  <c:v>337.33</c:v>
                </c:pt>
                <c:pt idx="810">
                  <c:v>204.83</c:v>
                </c:pt>
                <c:pt idx="811">
                  <c:v>193.94</c:v>
                </c:pt>
                <c:pt idx="812">
                  <c:v>460.37</c:v>
                </c:pt>
                <c:pt idx="813">
                  <c:v>297.29000000000002</c:v>
                </c:pt>
                <c:pt idx="814">
                  <c:v>389.47</c:v>
                </c:pt>
                <c:pt idx="815">
                  <c:v>370.05</c:v>
                </c:pt>
                <c:pt idx="816">
                  <c:v>462.24</c:v>
                </c:pt>
                <c:pt idx="817">
                  <c:v>472.53</c:v>
                </c:pt>
                <c:pt idx="818">
                  <c:v>407.29</c:v>
                </c:pt>
                <c:pt idx="819">
                  <c:v>135.65</c:v>
                </c:pt>
                <c:pt idx="820">
                  <c:v>352.35</c:v>
                </c:pt>
                <c:pt idx="821">
                  <c:v>441.73</c:v>
                </c:pt>
                <c:pt idx="822">
                  <c:v>105.95</c:v>
                </c:pt>
                <c:pt idx="823">
                  <c:v>351.54</c:v>
                </c:pt>
                <c:pt idx="824">
                  <c:v>321.26</c:v>
                </c:pt>
                <c:pt idx="825">
                  <c:v>421.5</c:v>
                </c:pt>
                <c:pt idx="826">
                  <c:v>253.29</c:v>
                </c:pt>
                <c:pt idx="827">
                  <c:v>217.62</c:v>
                </c:pt>
                <c:pt idx="828">
                  <c:v>226.04</c:v>
                </c:pt>
                <c:pt idx="829">
                  <c:v>52.79</c:v>
                </c:pt>
                <c:pt idx="830">
                  <c:v>385.08</c:v>
                </c:pt>
                <c:pt idx="831">
                  <c:v>181.1</c:v>
                </c:pt>
                <c:pt idx="832">
                  <c:v>246.41</c:v>
                </c:pt>
                <c:pt idx="833">
                  <c:v>140.87</c:v>
                </c:pt>
                <c:pt idx="834">
                  <c:v>151.25</c:v>
                </c:pt>
                <c:pt idx="835">
                  <c:v>171.52</c:v>
                </c:pt>
                <c:pt idx="836">
                  <c:v>399.56</c:v>
                </c:pt>
                <c:pt idx="837">
                  <c:v>173.46</c:v>
                </c:pt>
                <c:pt idx="838">
                  <c:v>332.14</c:v>
                </c:pt>
                <c:pt idx="839">
                  <c:v>247.05</c:v>
                </c:pt>
                <c:pt idx="840">
                  <c:v>365.88</c:v>
                </c:pt>
                <c:pt idx="841">
                  <c:v>354.92</c:v>
                </c:pt>
                <c:pt idx="842">
                  <c:v>195.46</c:v>
                </c:pt>
                <c:pt idx="843">
                  <c:v>474.03</c:v>
                </c:pt>
                <c:pt idx="844">
                  <c:v>106.96</c:v>
                </c:pt>
                <c:pt idx="845">
                  <c:v>371.84</c:v>
                </c:pt>
                <c:pt idx="846">
                  <c:v>461.16</c:v>
                </c:pt>
                <c:pt idx="847">
                  <c:v>497.75</c:v>
                </c:pt>
                <c:pt idx="848">
                  <c:v>492.83</c:v>
                </c:pt>
                <c:pt idx="849">
                  <c:v>295.54000000000002</c:v>
                </c:pt>
                <c:pt idx="850">
                  <c:v>494.81</c:v>
                </c:pt>
                <c:pt idx="851">
                  <c:v>160.25</c:v>
                </c:pt>
                <c:pt idx="852">
                  <c:v>198.36</c:v>
                </c:pt>
                <c:pt idx="853">
                  <c:v>82.39</c:v>
                </c:pt>
                <c:pt idx="854">
                  <c:v>290.56</c:v>
                </c:pt>
                <c:pt idx="855">
                  <c:v>206.79</c:v>
                </c:pt>
                <c:pt idx="856">
                  <c:v>401.43</c:v>
                </c:pt>
                <c:pt idx="857">
                  <c:v>188.17</c:v>
                </c:pt>
                <c:pt idx="858">
                  <c:v>83.21</c:v>
                </c:pt>
                <c:pt idx="859">
                  <c:v>54.74</c:v>
                </c:pt>
                <c:pt idx="860">
                  <c:v>371.12</c:v>
                </c:pt>
                <c:pt idx="861">
                  <c:v>293.64</c:v>
                </c:pt>
                <c:pt idx="862">
                  <c:v>185.83</c:v>
                </c:pt>
                <c:pt idx="863">
                  <c:v>117.13</c:v>
                </c:pt>
                <c:pt idx="864">
                  <c:v>52.24</c:v>
                </c:pt>
                <c:pt idx="865">
                  <c:v>446.69</c:v>
                </c:pt>
                <c:pt idx="866">
                  <c:v>216.84</c:v>
                </c:pt>
                <c:pt idx="867">
                  <c:v>75.27</c:v>
                </c:pt>
                <c:pt idx="868">
                  <c:v>308.87</c:v>
                </c:pt>
                <c:pt idx="869">
                  <c:v>169.77</c:v>
                </c:pt>
                <c:pt idx="870">
                  <c:v>289.08</c:v>
                </c:pt>
                <c:pt idx="871">
                  <c:v>74.09</c:v>
                </c:pt>
                <c:pt idx="872">
                  <c:v>201.53</c:v>
                </c:pt>
                <c:pt idx="873">
                  <c:v>244.6</c:v>
                </c:pt>
                <c:pt idx="874">
                  <c:v>320.5</c:v>
                </c:pt>
                <c:pt idx="875">
                  <c:v>91.63</c:v>
                </c:pt>
                <c:pt idx="876">
                  <c:v>251.93</c:v>
                </c:pt>
                <c:pt idx="877">
                  <c:v>477.35</c:v>
                </c:pt>
                <c:pt idx="878">
                  <c:v>86.63</c:v>
                </c:pt>
                <c:pt idx="879">
                  <c:v>474.42</c:v>
                </c:pt>
                <c:pt idx="880">
                  <c:v>429.24</c:v>
                </c:pt>
                <c:pt idx="881">
                  <c:v>470.38</c:v>
                </c:pt>
                <c:pt idx="882">
                  <c:v>495.8</c:v>
                </c:pt>
                <c:pt idx="883">
                  <c:v>129.63999999999999</c:v>
                </c:pt>
                <c:pt idx="884">
                  <c:v>473.77</c:v>
                </c:pt>
                <c:pt idx="885">
                  <c:v>130.84</c:v>
                </c:pt>
                <c:pt idx="886">
                  <c:v>436.54</c:v>
                </c:pt>
                <c:pt idx="887">
                  <c:v>264.01</c:v>
                </c:pt>
                <c:pt idx="888">
                  <c:v>58.27</c:v>
                </c:pt>
                <c:pt idx="889">
                  <c:v>190.76</c:v>
                </c:pt>
                <c:pt idx="890">
                  <c:v>105.76</c:v>
                </c:pt>
                <c:pt idx="891">
                  <c:v>254.29</c:v>
                </c:pt>
                <c:pt idx="892">
                  <c:v>435.52</c:v>
                </c:pt>
                <c:pt idx="893">
                  <c:v>235.49</c:v>
                </c:pt>
                <c:pt idx="894">
                  <c:v>161.34</c:v>
                </c:pt>
                <c:pt idx="895">
                  <c:v>167.67</c:v>
                </c:pt>
                <c:pt idx="896">
                  <c:v>96.68</c:v>
                </c:pt>
                <c:pt idx="897">
                  <c:v>234.58</c:v>
                </c:pt>
                <c:pt idx="898">
                  <c:v>156.47999999999999</c:v>
                </c:pt>
                <c:pt idx="899">
                  <c:v>489.66</c:v>
                </c:pt>
                <c:pt idx="900">
                  <c:v>161.85</c:v>
                </c:pt>
                <c:pt idx="901">
                  <c:v>204.47</c:v>
                </c:pt>
                <c:pt idx="902">
                  <c:v>315.02999999999997</c:v>
                </c:pt>
                <c:pt idx="903">
                  <c:v>330.36</c:v>
                </c:pt>
                <c:pt idx="904">
                  <c:v>456.83</c:v>
                </c:pt>
                <c:pt idx="905">
                  <c:v>236.05</c:v>
                </c:pt>
                <c:pt idx="906">
                  <c:v>289.27999999999997</c:v>
                </c:pt>
                <c:pt idx="907">
                  <c:v>483.77</c:v>
                </c:pt>
                <c:pt idx="908">
                  <c:v>64.5</c:v>
                </c:pt>
                <c:pt idx="909">
                  <c:v>436.57</c:v>
                </c:pt>
                <c:pt idx="910">
                  <c:v>364.48</c:v>
                </c:pt>
                <c:pt idx="911">
                  <c:v>221.88</c:v>
                </c:pt>
                <c:pt idx="912">
                  <c:v>278.20999999999998</c:v>
                </c:pt>
                <c:pt idx="913">
                  <c:v>344.43</c:v>
                </c:pt>
                <c:pt idx="914">
                  <c:v>326.08</c:v>
                </c:pt>
                <c:pt idx="915">
                  <c:v>437.97</c:v>
                </c:pt>
                <c:pt idx="916">
                  <c:v>391.87</c:v>
                </c:pt>
                <c:pt idx="917">
                  <c:v>333.41</c:v>
                </c:pt>
                <c:pt idx="918">
                  <c:v>251.54</c:v>
                </c:pt>
                <c:pt idx="919">
                  <c:v>292.08</c:v>
                </c:pt>
                <c:pt idx="920">
                  <c:v>204.29</c:v>
                </c:pt>
                <c:pt idx="921">
                  <c:v>258.68</c:v>
                </c:pt>
                <c:pt idx="922">
                  <c:v>258.02</c:v>
                </c:pt>
                <c:pt idx="923">
                  <c:v>181.87</c:v>
                </c:pt>
                <c:pt idx="924">
                  <c:v>81.180000000000007</c:v>
                </c:pt>
                <c:pt idx="925">
                  <c:v>382.94</c:v>
                </c:pt>
                <c:pt idx="926">
                  <c:v>402.82</c:v>
                </c:pt>
                <c:pt idx="927">
                  <c:v>497.76</c:v>
                </c:pt>
                <c:pt idx="928">
                  <c:v>227.58</c:v>
                </c:pt>
                <c:pt idx="929">
                  <c:v>263.57</c:v>
                </c:pt>
                <c:pt idx="930">
                  <c:v>422.09</c:v>
                </c:pt>
                <c:pt idx="931">
                  <c:v>411.83</c:v>
                </c:pt>
                <c:pt idx="932">
                  <c:v>242.65</c:v>
                </c:pt>
                <c:pt idx="933">
                  <c:v>298.93</c:v>
                </c:pt>
                <c:pt idx="934">
                  <c:v>191.21</c:v>
                </c:pt>
                <c:pt idx="935">
                  <c:v>136.66999999999999</c:v>
                </c:pt>
                <c:pt idx="936">
                  <c:v>324.11</c:v>
                </c:pt>
                <c:pt idx="937">
                  <c:v>105.64</c:v>
                </c:pt>
                <c:pt idx="938">
                  <c:v>295.60000000000002</c:v>
                </c:pt>
                <c:pt idx="939">
                  <c:v>227.03</c:v>
                </c:pt>
                <c:pt idx="940">
                  <c:v>485.77</c:v>
                </c:pt>
                <c:pt idx="941">
                  <c:v>173.43</c:v>
                </c:pt>
                <c:pt idx="942">
                  <c:v>462.96</c:v>
                </c:pt>
                <c:pt idx="943">
                  <c:v>203.13</c:v>
                </c:pt>
                <c:pt idx="944">
                  <c:v>443.11</c:v>
                </c:pt>
                <c:pt idx="945">
                  <c:v>254.83</c:v>
                </c:pt>
                <c:pt idx="946">
                  <c:v>336.89</c:v>
                </c:pt>
                <c:pt idx="947">
                  <c:v>337.17</c:v>
                </c:pt>
                <c:pt idx="948">
                  <c:v>429.24</c:v>
                </c:pt>
                <c:pt idx="949">
                  <c:v>197.7</c:v>
                </c:pt>
                <c:pt idx="950">
                  <c:v>336.96</c:v>
                </c:pt>
                <c:pt idx="951">
                  <c:v>489.81</c:v>
                </c:pt>
                <c:pt idx="952">
                  <c:v>455.55</c:v>
                </c:pt>
                <c:pt idx="953">
                  <c:v>266.61</c:v>
                </c:pt>
                <c:pt idx="954">
                  <c:v>460.88</c:v>
                </c:pt>
                <c:pt idx="955">
                  <c:v>361.4</c:v>
                </c:pt>
                <c:pt idx="956">
                  <c:v>51.86</c:v>
                </c:pt>
                <c:pt idx="957">
                  <c:v>310.16000000000003</c:v>
                </c:pt>
                <c:pt idx="958">
                  <c:v>300.73</c:v>
                </c:pt>
                <c:pt idx="959">
                  <c:v>356.87</c:v>
                </c:pt>
                <c:pt idx="960">
                  <c:v>82.37</c:v>
                </c:pt>
                <c:pt idx="961">
                  <c:v>372.6</c:v>
                </c:pt>
                <c:pt idx="962">
                  <c:v>78.319999999999993</c:v>
                </c:pt>
                <c:pt idx="963">
                  <c:v>71.72</c:v>
                </c:pt>
                <c:pt idx="964">
                  <c:v>241.1</c:v>
                </c:pt>
                <c:pt idx="965">
                  <c:v>96.86</c:v>
                </c:pt>
                <c:pt idx="966">
                  <c:v>276.25</c:v>
                </c:pt>
                <c:pt idx="967">
                  <c:v>318.45</c:v>
                </c:pt>
                <c:pt idx="968">
                  <c:v>117.03</c:v>
                </c:pt>
                <c:pt idx="969">
                  <c:v>490.41</c:v>
                </c:pt>
                <c:pt idx="970">
                  <c:v>476.42</c:v>
                </c:pt>
                <c:pt idx="971">
                  <c:v>392.27</c:v>
                </c:pt>
                <c:pt idx="972">
                  <c:v>207.24</c:v>
                </c:pt>
                <c:pt idx="973">
                  <c:v>141.63</c:v>
                </c:pt>
                <c:pt idx="974">
                  <c:v>244.47</c:v>
                </c:pt>
                <c:pt idx="975">
                  <c:v>251.63</c:v>
                </c:pt>
                <c:pt idx="976">
                  <c:v>431.78</c:v>
                </c:pt>
                <c:pt idx="977">
                  <c:v>303.08999999999997</c:v>
                </c:pt>
                <c:pt idx="978">
                  <c:v>341.24</c:v>
                </c:pt>
                <c:pt idx="979">
                  <c:v>211.39</c:v>
                </c:pt>
                <c:pt idx="980">
                  <c:v>379.21</c:v>
                </c:pt>
                <c:pt idx="981">
                  <c:v>309.52999999999997</c:v>
                </c:pt>
                <c:pt idx="982">
                  <c:v>359.45</c:v>
                </c:pt>
                <c:pt idx="983">
                  <c:v>479.62</c:v>
                </c:pt>
                <c:pt idx="984">
                  <c:v>208.6</c:v>
                </c:pt>
                <c:pt idx="985">
                  <c:v>180.21</c:v>
                </c:pt>
                <c:pt idx="986">
                  <c:v>197.9</c:v>
                </c:pt>
                <c:pt idx="987">
                  <c:v>362.3</c:v>
                </c:pt>
                <c:pt idx="988">
                  <c:v>159.53</c:v>
                </c:pt>
                <c:pt idx="989">
                  <c:v>149.52000000000001</c:v>
                </c:pt>
                <c:pt idx="990">
                  <c:v>206.32</c:v>
                </c:pt>
                <c:pt idx="991">
                  <c:v>308.58</c:v>
                </c:pt>
                <c:pt idx="992">
                  <c:v>91.34</c:v>
                </c:pt>
                <c:pt idx="993">
                  <c:v>455.44</c:v>
                </c:pt>
                <c:pt idx="994">
                  <c:v>468.16</c:v>
                </c:pt>
                <c:pt idx="995">
                  <c:v>463.67</c:v>
                </c:pt>
                <c:pt idx="996">
                  <c:v>69.78</c:v>
                </c:pt>
                <c:pt idx="997">
                  <c:v>453.37</c:v>
                </c:pt>
                <c:pt idx="998">
                  <c:v>106.15</c:v>
                </c:pt>
                <c:pt idx="999">
                  <c:v>378.47</c:v>
                </c:pt>
              </c:numCache>
            </c:numRef>
          </c:xVal>
          <c:yVal>
            <c:numRef>
              <c:f>'Purchase Influence'!$B$2:$B$1001</c:f>
              <c:numCache>
                <c:formatCode>0.000</c:formatCode>
                <c:ptCount val="1000"/>
                <c:pt idx="0">
                  <c:v>2.0587710748974875</c:v>
                </c:pt>
                <c:pt idx="1">
                  <c:v>2.086676692202035</c:v>
                </c:pt>
                <c:pt idx="2">
                  <c:v>0.39995284554130156</c:v>
                </c:pt>
                <c:pt idx="3">
                  <c:v>1.0829896367613134</c:v>
                </c:pt>
                <c:pt idx="4">
                  <c:v>4.9538925228280142E-2</c:v>
                </c:pt>
                <c:pt idx="5">
                  <c:v>9.6509761747746475E-2</c:v>
                </c:pt>
                <c:pt idx="6">
                  <c:v>1.027323421717546</c:v>
                </c:pt>
                <c:pt idx="7">
                  <c:v>1.0033657779851592</c:v>
                </c:pt>
                <c:pt idx="8">
                  <c:v>1.2379430259254077E-2</c:v>
                </c:pt>
                <c:pt idx="9">
                  <c:v>1.011982208338251</c:v>
                </c:pt>
                <c:pt idx="10">
                  <c:v>0.55212313688031955</c:v>
                </c:pt>
                <c:pt idx="11">
                  <c:v>1.0883529359741368</c:v>
                </c:pt>
                <c:pt idx="12">
                  <c:v>2.0697507068364516</c:v>
                </c:pt>
                <c:pt idx="13">
                  <c:v>7.4128723796227536E-2</c:v>
                </c:pt>
                <c:pt idx="14">
                  <c:v>0.55976429759305513</c:v>
                </c:pt>
                <c:pt idx="15">
                  <c:v>9.5969071057427441E-2</c:v>
                </c:pt>
                <c:pt idx="16">
                  <c:v>2.0800039771738632</c:v>
                </c:pt>
                <c:pt idx="17">
                  <c:v>3.7915423726272539E-2</c:v>
                </c:pt>
                <c:pt idx="18">
                  <c:v>2.0851867403024062</c:v>
                </c:pt>
                <c:pt idx="19">
                  <c:v>1.0611304588823911</c:v>
                </c:pt>
                <c:pt idx="20">
                  <c:v>5.888260505969372E-2</c:v>
                </c:pt>
                <c:pt idx="21">
                  <c:v>2.2296702700165205E-2</c:v>
                </c:pt>
                <c:pt idx="22">
                  <c:v>0.79344362915355737</c:v>
                </c:pt>
                <c:pt idx="23">
                  <c:v>1.0297283081717081</c:v>
                </c:pt>
                <c:pt idx="24">
                  <c:v>1.007618280474706</c:v>
                </c:pt>
                <c:pt idx="25">
                  <c:v>2.082165738297896</c:v>
                </c:pt>
                <c:pt idx="26">
                  <c:v>5.5966940135597013E-2</c:v>
                </c:pt>
                <c:pt idx="27">
                  <c:v>1.0982224327626697</c:v>
                </c:pt>
                <c:pt idx="28">
                  <c:v>1.0088149627698231</c:v>
                </c:pt>
                <c:pt idx="29">
                  <c:v>1.0161329834795796</c:v>
                </c:pt>
                <c:pt idx="30">
                  <c:v>7.8021385386694234E-3</c:v>
                </c:pt>
                <c:pt idx="31">
                  <c:v>1.0316989733576423</c:v>
                </c:pt>
                <c:pt idx="32">
                  <c:v>1.0359667007379969</c:v>
                </c:pt>
                <c:pt idx="33">
                  <c:v>1.1212773769465912E-2</c:v>
                </c:pt>
                <c:pt idx="34">
                  <c:v>1.0380089328866489</c:v>
                </c:pt>
                <c:pt idx="35">
                  <c:v>1.0695900835969767</c:v>
                </c:pt>
                <c:pt idx="36">
                  <c:v>2.7570104877704584E-2</c:v>
                </c:pt>
                <c:pt idx="37">
                  <c:v>1.0022571821696815</c:v>
                </c:pt>
                <c:pt idx="38">
                  <c:v>2.0211214422696684</c:v>
                </c:pt>
                <c:pt idx="39">
                  <c:v>2.0175807925456439</c:v>
                </c:pt>
                <c:pt idx="40">
                  <c:v>5.3875837388219397E-2</c:v>
                </c:pt>
                <c:pt idx="41">
                  <c:v>1.0243998657010609</c:v>
                </c:pt>
                <c:pt idx="42">
                  <c:v>6.6599506399399558E-2</c:v>
                </c:pt>
                <c:pt idx="43">
                  <c:v>1.0249790010251902</c:v>
                </c:pt>
                <c:pt idx="44">
                  <c:v>2.0521956887380797</c:v>
                </c:pt>
                <c:pt idx="45">
                  <c:v>8.2469463429391113E-2</c:v>
                </c:pt>
                <c:pt idx="46">
                  <c:v>1.0001730948890597</c:v>
                </c:pt>
                <c:pt idx="47">
                  <c:v>3.9188625669245192E-2</c:v>
                </c:pt>
                <c:pt idx="48">
                  <c:v>3.9476698616171105E-2</c:v>
                </c:pt>
                <c:pt idx="49">
                  <c:v>5.2173130478278908E-2</c:v>
                </c:pt>
                <c:pt idx="50">
                  <c:v>2.0490248663937409</c:v>
                </c:pt>
                <c:pt idx="51">
                  <c:v>7.0738660121306808E-3</c:v>
                </c:pt>
                <c:pt idx="52">
                  <c:v>1.0123721674477419</c:v>
                </c:pt>
                <c:pt idx="53">
                  <c:v>1.0117546907198154</c:v>
                </c:pt>
                <c:pt idx="54">
                  <c:v>0.51469487797880453</c:v>
                </c:pt>
                <c:pt idx="55">
                  <c:v>2.9077465793753546E-2</c:v>
                </c:pt>
                <c:pt idx="56">
                  <c:v>2.0273169366453399</c:v>
                </c:pt>
                <c:pt idx="57">
                  <c:v>2.0227108942175729</c:v>
                </c:pt>
                <c:pt idx="58">
                  <c:v>2.0724680035570846</c:v>
                </c:pt>
                <c:pt idx="59">
                  <c:v>1.2776184475622233E-3</c:v>
                </c:pt>
                <c:pt idx="60">
                  <c:v>1.0191932619327086</c:v>
                </c:pt>
                <c:pt idx="61">
                  <c:v>2.0489088061534573</c:v>
                </c:pt>
                <c:pt idx="62">
                  <c:v>7.9774594965630455E-2</c:v>
                </c:pt>
                <c:pt idx="63">
                  <c:v>1.0799877841240653</c:v>
                </c:pt>
                <c:pt idx="64">
                  <c:v>6.1762452215950538E-2</c:v>
                </c:pt>
                <c:pt idx="65">
                  <c:v>9.8502214645540043E-2</c:v>
                </c:pt>
                <c:pt idx="66">
                  <c:v>1.0814321235851012</c:v>
                </c:pt>
                <c:pt idx="67">
                  <c:v>0.57798525375487841</c:v>
                </c:pt>
                <c:pt idx="68">
                  <c:v>2.0556555501977352</c:v>
                </c:pt>
                <c:pt idx="69">
                  <c:v>1.0858153475832495</c:v>
                </c:pt>
                <c:pt idx="70">
                  <c:v>2.0108374357803096</c:v>
                </c:pt>
                <c:pt idx="71">
                  <c:v>1.0033646744451996</c:v>
                </c:pt>
                <c:pt idx="72">
                  <c:v>6.2908621039515389E-2</c:v>
                </c:pt>
                <c:pt idx="73">
                  <c:v>1.0018050720424452</c:v>
                </c:pt>
                <c:pt idx="74">
                  <c:v>2.0593440058956638</c:v>
                </c:pt>
                <c:pt idx="75">
                  <c:v>6.2400563597263536E-3</c:v>
                </c:pt>
                <c:pt idx="76">
                  <c:v>2.0899303297773475</c:v>
                </c:pt>
                <c:pt idx="77">
                  <c:v>4.6804707441721022E-2</c:v>
                </c:pt>
                <c:pt idx="78">
                  <c:v>2.0660259713629836</c:v>
                </c:pt>
                <c:pt idx="79">
                  <c:v>4.6260050998758385E-2</c:v>
                </c:pt>
                <c:pt idx="80">
                  <c:v>1.0164843040199292</c:v>
                </c:pt>
                <c:pt idx="81">
                  <c:v>1.0692614500571238</c:v>
                </c:pt>
                <c:pt idx="82">
                  <c:v>2.0605773267388985</c:v>
                </c:pt>
                <c:pt idx="83">
                  <c:v>5.1383375355046668E-2</c:v>
                </c:pt>
                <c:pt idx="84">
                  <c:v>2.0767828189269624</c:v>
                </c:pt>
                <c:pt idx="85">
                  <c:v>3.0628432868549119E-2</c:v>
                </c:pt>
                <c:pt idx="86">
                  <c:v>9.6222580792553469E-2</c:v>
                </c:pt>
                <c:pt idx="87">
                  <c:v>2.0214024937127744</c:v>
                </c:pt>
                <c:pt idx="88">
                  <c:v>1.0183893375540525</c:v>
                </c:pt>
                <c:pt idx="89">
                  <c:v>1.0716170433744174</c:v>
                </c:pt>
                <c:pt idx="90">
                  <c:v>9.4417227376666843E-2</c:v>
                </c:pt>
                <c:pt idx="91">
                  <c:v>2.5297837136289282E-2</c:v>
                </c:pt>
                <c:pt idx="92">
                  <c:v>2.0137365996076775</c:v>
                </c:pt>
                <c:pt idx="93">
                  <c:v>2.0867517437767282</c:v>
                </c:pt>
                <c:pt idx="94">
                  <c:v>4.6911239955712336E-2</c:v>
                </c:pt>
                <c:pt idx="95">
                  <c:v>1.015868313958227</c:v>
                </c:pt>
                <c:pt idx="96">
                  <c:v>9.8183244137116932E-2</c:v>
                </c:pt>
                <c:pt idx="97">
                  <c:v>3.3406249307983707E-2</c:v>
                </c:pt>
                <c:pt idx="98">
                  <c:v>1.0265050822974717</c:v>
                </c:pt>
                <c:pt idx="99">
                  <c:v>8.1338565656414563E-2</c:v>
                </c:pt>
                <c:pt idx="100">
                  <c:v>1.0288682142274745</c:v>
                </c:pt>
                <c:pt idx="101">
                  <c:v>1.0294231990399327</c:v>
                </c:pt>
                <c:pt idx="102">
                  <c:v>1.0463214375278307</c:v>
                </c:pt>
                <c:pt idx="103">
                  <c:v>7.694266121660763E-2</c:v>
                </c:pt>
                <c:pt idx="104">
                  <c:v>2.0631516907714276</c:v>
                </c:pt>
                <c:pt idx="105">
                  <c:v>3.5099395127272746E-2</c:v>
                </c:pt>
                <c:pt idx="106">
                  <c:v>1.0136385244063815</c:v>
                </c:pt>
                <c:pt idx="107">
                  <c:v>2.0314431110420892</c:v>
                </c:pt>
                <c:pt idx="108">
                  <c:v>4.3294261089003805E-2</c:v>
                </c:pt>
                <c:pt idx="109">
                  <c:v>2.088120468107479</c:v>
                </c:pt>
                <c:pt idx="110">
                  <c:v>6.9618064083612471E-2</c:v>
                </c:pt>
                <c:pt idx="111">
                  <c:v>2.0723650322679514</c:v>
                </c:pt>
                <c:pt idx="112">
                  <c:v>1.0715736098631679</c:v>
                </c:pt>
                <c:pt idx="113">
                  <c:v>5.0357820193345372E-2</c:v>
                </c:pt>
                <c:pt idx="114">
                  <c:v>1.0377600784815741</c:v>
                </c:pt>
                <c:pt idx="115">
                  <c:v>2.0850200002428108</c:v>
                </c:pt>
                <c:pt idx="116">
                  <c:v>1.0874956891744474</c:v>
                </c:pt>
                <c:pt idx="117">
                  <c:v>1.6773239838311551E-2</c:v>
                </c:pt>
                <c:pt idx="118">
                  <c:v>2.0664790815895313</c:v>
                </c:pt>
                <c:pt idx="119">
                  <c:v>8.743120154133055E-2</c:v>
                </c:pt>
                <c:pt idx="120">
                  <c:v>7.0111642590707903E-3</c:v>
                </c:pt>
                <c:pt idx="121">
                  <c:v>1.065294503398388</c:v>
                </c:pt>
                <c:pt idx="122">
                  <c:v>1.0791276203158875</c:v>
                </c:pt>
                <c:pt idx="123">
                  <c:v>5.247680583096255E-2</c:v>
                </c:pt>
                <c:pt idx="124">
                  <c:v>6.3847407670956688E-2</c:v>
                </c:pt>
                <c:pt idx="125">
                  <c:v>7.1385493234123423E-2</c:v>
                </c:pt>
                <c:pt idx="126">
                  <c:v>2.0636524529912856</c:v>
                </c:pt>
                <c:pt idx="127">
                  <c:v>1.094146050851293</c:v>
                </c:pt>
                <c:pt idx="128">
                  <c:v>1.0668554876005281</c:v>
                </c:pt>
                <c:pt idx="129">
                  <c:v>2.0737043538045986E-2</c:v>
                </c:pt>
                <c:pt idx="130">
                  <c:v>1.0846652210187759</c:v>
                </c:pt>
                <c:pt idx="131">
                  <c:v>1.0754402222350812</c:v>
                </c:pt>
                <c:pt idx="132">
                  <c:v>1.0827241477229297</c:v>
                </c:pt>
                <c:pt idx="133">
                  <c:v>2.0214520416653659</c:v>
                </c:pt>
                <c:pt idx="134">
                  <c:v>1.0661112746467478</c:v>
                </c:pt>
                <c:pt idx="135">
                  <c:v>1.0961486558959823</c:v>
                </c:pt>
                <c:pt idx="136">
                  <c:v>1.6438198608934685E-2</c:v>
                </c:pt>
                <c:pt idx="137">
                  <c:v>2.0213919584919164</c:v>
                </c:pt>
                <c:pt idx="138">
                  <c:v>1.0726046555570714</c:v>
                </c:pt>
                <c:pt idx="139">
                  <c:v>2.0603175103265476</c:v>
                </c:pt>
                <c:pt idx="140">
                  <c:v>2.0088318782784187</c:v>
                </c:pt>
                <c:pt idx="141">
                  <c:v>2.010893093196001</c:v>
                </c:pt>
                <c:pt idx="142">
                  <c:v>1.0580806874984252</c:v>
                </c:pt>
                <c:pt idx="143">
                  <c:v>2.0398953345153421</c:v>
                </c:pt>
                <c:pt idx="144">
                  <c:v>2.0601731752549277</c:v>
                </c:pt>
                <c:pt idx="145">
                  <c:v>1.0087836802007526</c:v>
                </c:pt>
                <c:pt idx="146">
                  <c:v>2.0076734559298788</c:v>
                </c:pt>
                <c:pt idx="147">
                  <c:v>1.0628373560451543</c:v>
                </c:pt>
                <c:pt idx="148">
                  <c:v>2.8707429627908579E-2</c:v>
                </c:pt>
                <c:pt idx="149">
                  <c:v>2.0326854875023779</c:v>
                </c:pt>
                <c:pt idx="150">
                  <c:v>2.0597884021120834</c:v>
                </c:pt>
                <c:pt idx="151">
                  <c:v>2.0923067032523313</c:v>
                </c:pt>
                <c:pt idx="152">
                  <c:v>4.3253700964426725E-2</c:v>
                </c:pt>
                <c:pt idx="153">
                  <c:v>5.6281933975717326E-2</c:v>
                </c:pt>
                <c:pt idx="154">
                  <c:v>2.0376378742701182</c:v>
                </c:pt>
                <c:pt idx="155">
                  <c:v>5.6403491427316023E-2</c:v>
                </c:pt>
                <c:pt idx="156">
                  <c:v>2.3583379896405788E-2</c:v>
                </c:pt>
                <c:pt idx="157">
                  <c:v>6.3059590461294612E-3</c:v>
                </c:pt>
                <c:pt idx="158">
                  <c:v>2.034080196830653</c:v>
                </c:pt>
                <c:pt idx="159">
                  <c:v>1.0990854872611102</c:v>
                </c:pt>
                <c:pt idx="160">
                  <c:v>0.3327249138171296</c:v>
                </c:pt>
                <c:pt idx="161">
                  <c:v>9.3119903913222446E-3</c:v>
                </c:pt>
                <c:pt idx="162">
                  <c:v>9.8560140669066695E-2</c:v>
                </c:pt>
                <c:pt idx="163">
                  <c:v>2.0957686276483867</c:v>
                </c:pt>
                <c:pt idx="164">
                  <c:v>2.0269302439720405</c:v>
                </c:pt>
                <c:pt idx="165">
                  <c:v>1.0099453107621326</c:v>
                </c:pt>
                <c:pt idx="166">
                  <c:v>1.009312134819778</c:v>
                </c:pt>
                <c:pt idx="167">
                  <c:v>2.0814593257044702</c:v>
                </c:pt>
                <c:pt idx="168">
                  <c:v>7.2817506888867484E-2</c:v>
                </c:pt>
                <c:pt idx="169">
                  <c:v>2.0644763172305489</c:v>
                </c:pt>
                <c:pt idx="170">
                  <c:v>2.0965559463252772</c:v>
                </c:pt>
                <c:pt idx="171">
                  <c:v>1.0643844344249576</c:v>
                </c:pt>
                <c:pt idx="172">
                  <c:v>4.0399591680389535E-3</c:v>
                </c:pt>
                <c:pt idx="173">
                  <c:v>3.7165009745266986E-2</c:v>
                </c:pt>
                <c:pt idx="174">
                  <c:v>2.0023824144545039</c:v>
                </c:pt>
                <c:pt idx="175">
                  <c:v>2.0009357728731425</c:v>
                </c:pt>
                <c:pt idx="176">
                  <c:v>2.0546144007410501</c:v>
                </c:pt>
                <c:pt idx="177">
                  <c:v>2.0420057974575014</c:v>
                </c:pt>
                <c:pt idx="178">
                  <c:v>2.0950262762328649</c:v>
                </c:pt>
                <c:pt idx="179">
                  <c:v>1.0650379175694809</c:v>
                </c:pt>
                <c:pt idx="180">
                  <c:v>2.0664750641728853</c:v>
                </c:pt>
                <c:pt idx="181">
                  <c:v>1.0060301006779173</c:v>
                </c:pt>
                <c:pt idx="182">
                  <c:v>1.0707500828790144</c:v>
                </c:pt>
                <c:pt idx="183">
                  <c:v>1.0710756457201358</c:v>
                </c:pt>
                <c:pt idx="184">
                  <c:v>1.0408868670800537</c:v>
                </c:pt>
                <c:pt idx="185">
                  <c:v>1.0096117142847658</c:v>
                </c:pt>
                <c:pt idx="186">
                  <c:v>8.5372856499661601E-2</c:v>
                </c:pt>
                <c:pt idx="187">
                  <c:v>2.0699096068195262</c:v>
                </c:pt>
                <c:pt idx="188">
                  <c:v>1.0947853150815789</c:v>
                </c:pt>
                <c:pt idx="189">
                  <c:v>1.0437250524875568</c:v>
                </c:pt>
                <c:pt idx="190">
                  <c:v>3.033167235552613E-2</c:v>
                </c:pt>
                <c:pt idx="191">
                  <c:v>2.0208488325806728</c:v>
                </c:pt>
                <c:pt idx="192">
                  <c:v>3.505549595019599E-2</c:v>
                </c:pt>
                <c:pt idx="193">
                  <c:v>1.063958074674054</c:v>
                </c:pt>
                <c:pt idx="194">
                  <c:v>1.0708368597538875</c:v>
                </c:pt>
                <c:pt idx="195">
                  <c:v>1.0684134820701925</c:v>
                </c:pt>
                <c:pt idx="196">
                  <c:v>8.7479958030868971E-2</c:v>
                </c:pt>
                <c:pt idx="197">
                  <c:v>2.0944700203796458</c:v>
                </c:pt>
                <c:pt idx="198">
                  <c:v>2.0997114232291278</c:v>
                </c:pt>
                <c:pt idx="199">
                  <c:v>2.0523392843404613</c:v>
                </c:pt>
                <c:pt idx="200">
                  <c:v>2.0284937743263773</c:v>
                </c:pt>
                <c:pt idx="201">
                  <c:v>6.6289462443134953E-2</c:v>
                </c:pt>
                <c:pt idx="202">
                  <c:v>2.053226657557135</c:v>
                </c:pt>
                <c:pt idx="203">
                  <c:v>1.0269606011702901</c:v>
                </c:pt>
                <c:pt idx="204">
                  <c:v>9.9964359295311445E-2</c:v>
                </c:pt>
                <c:pt idx="205">
                  <c:v>1.01716451300774</c:v>
                </c:pt>
                <c:pt idx="206">
                  <c:v>2.0556270731207928</c:v>
                </c:pt>
                <c:pt idx="207">
                  <c:v>5.011099283099784E-2</c:v>
                </c:pt>
                <c:pt idx="208">
                  <c:v>2.0319615297675617</c:v>
                </c:pt>
                <c:pt idx="209">
                  <c:v>1.745849775426609E-2</c:v>
                </c:pt>
                <c:pt idx="210">
                  <c:v>1.0264977798195742</c:v>
                </c:pt>
                <c:pt idx="211">
                  <c:v>1.9053035996263769E-2</c:v>
                </c:pt>
                <c:pt idx="212">
                  <c:v>1.0063655387323722</c:v>
                </c:pt>
                <c:pt idx="213">
                  <c:v>2.0031892504193443</c:v>
                </c:pt>
                <c:pt idx="214">
                  <c:v>1.0801448293202345</c:v>
                </c:pt>
                <c:pt idx="215">
                  <c:v>2.0956539924945741</c:v>
                </c:pt>
                <c:pt idx="216">
                  <c:v>2.0856568796710624</c:v>
                </c:pt>
                <c:pt idx="217">
                  <c:v>2.0053183692304692</c:v>
                </c:pt>
                <c:pt idx="218">
                  <c:v>2.0415051085037397</c:v>
                </c:pt>
                <c:pt idx="219">
                  <c:v>0.34457990100403874</c:v>
                </c:pt>
                <c:pt idx="220">
                  <c:v>1.0041005701034138</c:v>
                </c:pt>
                <c:pt idx="221">
                  <c:v>8.3289218910312948E-2</c:v>
                </c:pt>
                <c:pt idx="222">
                  <c:v>2.968320527849122E-2</c:v>
                </c:pt>
                <c:pt idx="223">
                  <c:v>2.0255719431769217</c:v>
                </c:pt>
                <c:pt idx="224">
                  <c:v>8.7451864490371942E-2</c:v>
                </c:pt>
                <c:pt idx="225">
                  <c:v>2.0266698050337872</c:v>
                </c:pt>
                <c:pt idx="226">
                  <c:v>1.0243728570087698</c:v>
                </c:pt>
                <c:pt idx="227">
                  <c:v>2.0728482640954686</c:v>
                </c:pt>
                <c:pt idx="228">
                  <c:v>1.0053062222433651</c:v>
                </c:pt>
                <c:pt idx="229">
                  <c:v>1.0049837696397066</c:v>
                </c:pt>
                <c:pt idx="230">
                  <c:v>2.0219338486181138</c:v>
                </c:pt>
                <c:pt idx="231">
                  <c:v>2.053160632256557</c:v>
                </c:pt>
                <c:pt idx="232">
                  <c:v>2.0416720527455428</c:v>
                </c:pt>
                <c:pt idx="233">
                  <c:v>2.0007862820803344</c:v>
                </c:pt>
                <c:pt idx="234">
                  <c:v>2.0695313041180703</c:v>
                </c:pt>
                <c:pt idx="235">
                  <c:v>1.9157857301180661E-2</c:v>
                </c:pt>
                <c:pt idx="236">
                  <c:v>1.0114893152215692</c:v>
                </c:pt>
                <c:pt idx="237">
                  <c:v>2.0659121829145959</c:v>
                </c:pt>
                <c:pt idx="238">
                  <c:v>2.0465591621630526</c:v>
                </c:pt>
                <c:pt idx="239">
                  <c:v>2.0871841555061521</c:v>
                </c:pt>
                <c:pt idx="240">
                  <c:v>2.0933210772169208</c:v>
                </c:pt>
                <c:pt idx="241">
                  <c:v>2.0406021578113718</c:v>
                </c:pt>
                <c:pt idx="242">
                  <c:v>0.35114448957135497</c:v>
                </c:pt>
                <c:pt idx="243">
                  <c:v>2.0687687402477697</c:v>
                </c:pt>
                <c:pt idx="244">
                  <c:v>0.34846410796449739</c:v>
                </c:pt>
                <c:pt idx="245">
                  <c:v>2.049227330303931</c:v>
                </c:pt>
                <c:pt idx="246">
                  <c:v>2.0706108387426547</c:v>
                </c:pt>
                <c:pt idx="247">
                  <c:v>1.0667241759018689</c:v>
                </c:pt>
                <c:pt idx="248">
                  <c:v>1.0070437077198193</c:v>
                </c:pt>
                <c:pt idx="249">
                  <c:v>0.33980241200664973</c:v>
                </c:pt>
                <c:pt idx="250">
                  <c:v>1.0953178314384036</c:v>
                </c:pt>
                <c:pt idx="251">
                  <c:v>7.0108994458761884E-2</c:v>
                </c:pt>
                <c:pt idx="252">
                  <c:v>1.0734538692564455</c:v>
                </c:pt>
                <c:pt idx="253">
                  <c:v>2.5494927661314549E-2</c:v>
                </c:pt>
                <c:pt idx="254">
                  <c:v>1.0836953694463585</c:v>
                </c:pt>
                <c:pt idx="255">
                  <c:v>1.0727472649720429</c:v>
                </c:pt>
                <c:pt idx="256">
                  <c:v>8.1503609059190973E-3</c:v>
                </c:pt>
                <c:pt idx="257">
                  <c:v>0.3364610574746954</c:v>
                </c:pt>
                <c:pt idx="258">
                  <c:v>1.0191627030794874</c:v>
                </c:pt>
                <c:pt idx="259">
                  <c:v>3.3746101971190171E-2</c:v>
                </c:pt>
                <c:pt idx="260">
                  <c:v>2.0162370268951233</c:v>
                </c:pt>
                <c:pt idx="261">
                  <c:v>1.086577435275778</c:v>
                </c:pt>
                <c:pt idx="262">
                  <c:v>9.6457698952674406E-2</c:v>
                </c:pt>
                <c:pt idx="263">
                  <c:v>9.8599219683096276E-2</c:v>
                </c:pt>
                <c:pt idx="264">
                  <c:v>2.0057499010047986</c:v>
                </c:pt>
                <c:pt idx="265">
                  <c:v>3.2820591984412971E-2</c:v>
                </c:pt>
                <c:pt idx="266">
                  <c:v>1.6766543373754495E-3</c:v>
                </c:pt>
                <c:pt idx="267">
                  <c:v>2.0486248683287229</c:v>
                </c:pt>
                <c:pt idx="268">
                  <c:v>1.3835290162661829E-3</c:v>
                </c:pt>
                <c:pt idx="269">
                  <c:v>6.7146311878488379E-2</c:v>
                </c:pt>
                <c:pt idx="270">
                  <c:v>2.0279116345264865</c:v>
                </c:pt>
                <c:pt idx="271">
                  <c:v>2.06272132760003</c:v>
                </c:pt>
                <c:pt idx="272">
                  <c:v>1.0630703552044403</c:v>
                </c:pt>
                <c:pt idx="273">
                  <c:v>2.048562729546382</c:v>
                </c:pt>
                <c:pt idx="274">
                  <c:v>1.0446316325702272</c:v>
                </c:pt>
                <c:pt idx="275">
                  <c:v>5.4056608314340032E-2</c:v>
                </c:pt>
                <c:pt idx="276">
                  <c:v>2.0487618882173591</c:v>
                </c:pt>
                <c:pt idx="277">
                  <c:v>1.085201222862378</c:v>
                </c:pt>
                <c:pt idx="278">
                  <c:v>5.1220161745189743E-2</c:v>
                </c:pt>
                <c:pt idx="279">
                  <c:v>2.075368763497127</c:v>
                </c:pt>
                <c:pt idx="280">
                  <c:v>7.6234716578802639E-2</c:v>
                </c:pt>
                <c:pt idx="281">
                  <c:v>6.480053841002123E-2</c:v>
                </c:pt>
                <c:pt idx="282">
                  <c:v>2.3244205096318128E-2</c:v>
                </c:pt>
                <c:pt idx="283">
                  <c:v>6.3435010668788802E-2</c:v>
                </c:pt>
                <c:pt idx="284">
                  <c:v>6.9462412406404592E-2</c:v>
                </c:pt>
                <c:pt idx="285">
                  <c:v>2.0669532669004922</c:v>
                </c:pt>
                <c:pt idx="286">
                  <c:v>9.8001669981466755E-2</c:v>
                </c:pt>
                <c:pt idx="287">
                  <c:v>0.26204660370620819</c:v>
                </c:pt>
                <c:pt idx="288">
                  <c:v>5.5169082117500094E-2</c:v>
                </c:pt>
                <c:pt idx="289">
                  <c:v>2.0513223541039696</c:v>
                </c:pt>
                <c:pt idx="290">
                  <c:v>1.0243209293894904</c:v>
                </c:pt>
                <c:pt idx="291">
                  <c:v>2.0183039723640341</c:v>
                </c:pt>
                <c:pt idx="292">
                  <c:v>1.0969609740382908</c:v>
                </c:pt>
                <c:pt idx="293">
                  <c:v>1.0458569714627255</c:v>
                </c:pt>
                <c:pt idx="294">
                  <c:v>2.0437175859173236</c:v>
                </c:pt>
                <c:pt idx="295">
                  <c:v>1.0696745034664854</c:v>
                </c:pt>
                <c:pt idx="296">
                  <c:v>4.6732801453547301E-4</c:v>
                </c:pt>
                <c:pt idx="297">
                  <c:v>1.0650408503846838</c:v>
                </c:pt>
                <c:pt idx="298">
                  <c:v>4.8145235461217663E-2</c:v>
                </c:pt>
                <c:pt idx="299">
                  <c:v>2.0538309224990572</c:v>
                </c:pt>
                <c:pt idx="300">
                  <c:v>1.0553844127669998</c:v>
                </c:pt>
                <c:pt idx="301">
                  <c:v>1.0909503925870103</c:v>
                </c:pt>
                <c:pt idx="302">
                  <c:v>1.0471409091150805</c:v>
                </c:pt>
                <c:pt idx="303">
                  <c:v>2.0265296498836634</c:v>
                </c:pt>
                <c:pt idx="304">
                  <c:v>2.0428786869296895</c:v>
                </c:pt>
                <c:pt idx="305">
                  <c:v>8.4245349079082793E-2</c:v>
                </c:pt>
                <c:pt idx="306">
                  <c:v>2.0369758607649917</c:v>
                </c:pt>
                <c:pt idx="307">
                  <c:v>2.0372963623593128</c:v>
                </c:pt>
                <c:pt idx="308">
                  <c:v>6.6831417438210972E-2</c:v>
                </c:pt>
                <c:pt idx="309">
                  <c:v>4.1203003260328566E-2</c:v>
                </c:pt>
                <c:pt idx="310">
                  <c:v>2.0782177107519018</c:v>
                </c:pt>
                <c:pt idx="311">
                  <c:v>2.0755919222671126</c:v>
                </c:pt>
                <c:pt idx="312">
                  <c:v>2.0436667496444216</c:v>
                </c:pt>
                <c:pt idx="313">
                  <c:v>1.0565519679027933</c:v>
                </c:pt>
                <c:pt idx="314">
                  <c:v>1.0911767461012625</c:v>
                </c:pt>
                <c:pt idx="315">
                  <c:v>2.0891071197938724</c:v>
                </c:pt>
                <c:pt idx="316">
                  <c:v>1.0198379799149488</c:v>
                </c:pt>
                <c:pt idx="317">
                  <c:v>2.0971756853259973</c:v>
                </c:pt>
                <c:pt idx="318">
                  <c:v>8.2809043649717376E-2</c:v>
                </c:pt>
                <c:pt idx="319">
                  <c:v>1.0646797825811047</c:v>
                </c:pt>
                <c:pt idx="320">
                  <c:v>6.7756625352820316E-2</c:v>
                </c:pt>
                <c:pt idx="321">
                  <c:v>2.0518549311090202</c:v>
                </c:pt>
                <c:pt idx="322">
                  <c:v>1.053969280983178</c:v>
                </c:pt>
                <c:pt idx="323">
                  <c:v>1.03287273160322</c:v>
                </c:pt>
                <c:pt idx="324">
                  <c:v>6.6984588639287246E-2</c:v>
                </c:pt>
                <c:pt idx="325">
                  <c:v>9.3580471324494471E-2</c:v>
                </c:pt>
                <c:pt idx="326">
                  <c:v>1.0946447623016573</c:v>
                </c:pt>
                <c:pt idx="327">
                  <c:v>9.9170274260594451E-2</c:v>
                </c:pt>
                <c:pt idx="328">
                  <c:v>2.0471954708138669</c:v>
                </c:pt>
                <c:pt idx="329">
                  <c:v>1.0539887470421494</c:v>
                </c:pt>
                <c:pt idx="330">
                  <c:v>2.1443919277088332E-3</c:v>
                </c:pt>
                <c:pt idx="331">
                  <c:v>5.5576461978368047E-2</c:v>
                </c:pt>
                <c:pt idx="332">
                  <c:v>1.0474843686914785</c:v>
                </c:pt>
                <c:pt idx="333">
                  <c:v>8.0975138228918789E-2</c:v>
                </c:pt>
                <c:pt idx="334">
                  <c:v>1.1174062359972981E-3</c:v>
                </c:pt>
                <c:pt idx="335">
                  <c:v>1.0197127495755471</c:v>
                </c:pt>
                <c:pt idx="336">
                  <c:v>2.0940141921586792</c:v>
                </c:pt>
                <c:pt idx="337">
                  <c:v>1.0250535583485496</c:v>
                </c:pt>
                <c:pt idx="338">
                  <c:v>2.0968587705806336</c:v>
                </c:pt>
                <c:pt idx="339">
                  <c:v>1.920922170462247E-2</c:v>
                </c:pt>
                <c:pt idx="340">
                  <c:v>3.627487448497041E-2</c:v>
                </c:pt>
                <c:pt idx="341">
                  <c:v>2.0284570118049494</c:v>
                </c:pt>
                <c:pt idx="342">
                  <c:v>2.020086642931465</c:v>
                </c:pt>
                <c:pt idx="343">
                  <c:v>1.0714437842178131</c:v>
                </c:pt>
                <c:pt idx="344">
                  <c:v>2.0023636953987216</c:v>
                </c:pt>
                <c:pt idx="345">
                  <c:v>1.6712522711782953E-2</c:v>
                </c:pt>
                <c:pt idx="346">
                  <c:v>2.0594408722500321</c:v>
                </c:pt>
                <c:pt idx="347">
                  <c:v>1.0696264125142445</c:v>
                </c:pt>
                <c:pt idx="348">
                  <c:v>2.000936725588041</c:v>
                </c:pt>
                <c:pt idx="349">
                  <c:v>3.6063870150640109E-2</c:v>
                </c:pt>
                <c:pt idx="350">
                  <c:v>2.0699282288553671</c:v>
                </c:pt>
                <c:pt idx="351">
                  <c:v>2.574544421794648E-2</c:v>
                </c:pt>
                <c:pt idx="352">
                  <c:v>2.073366581980709</c:v>
                </c:pt>
                <c:pt idx="353">
                  <c:v>2.0408953158098946</c:v>
                </c:pt>
                <c:pt idx="354">
                  <c:v>1.0690034380027342</c:v>
                </c:pt>
                <c:pt idx="355">
                  <c:v>6.8383105237907584E-3</c:v>
                </c:pt>
                <c:pt idx="356">
                  <c:v>2.0087345274559532</c:v>
                </c:pt>
                <c:pt idx="357">
                  <c:v>2.0074222253187881</c:v>
                </c:pt>
                <c:pt idx="358">
                  <c:v>1.0208787362962242</c:v>
                </c:pt>
                <c:pt idx="359">
                  <c:v>1.0239431575154443</c:v>
                </c:pt>
                <c:pt idx="360">
                  <c:v>2.0125736131891827</c:v>
                </c:pt>
                <c:pt idx="361">
                  <c:v>2.0684846549324485</c:v>
                </c:pt>
                <c:pt idx="362">
                  <c:v>1.2623346407551972E-2</c:v>
                </c:pt>
                <c:pt idx="363">
                  <c:v>1.0800330077254015</c:v>
                </c:pt>
                <c:pt idx="364">
                  <c:v>3.4294476975508172E-2</c:v>
                </c:pt>
                <c:pt idx="365">
                  <c:v>5.5104995223400913E-2</c:v>
                </c:pt>
                <c:pt idx="366">
                  <c:v>9.6409163989283925E-2</c:v>
                </c:pt>
                <c:pt idx="367">
                  <c:v>2.0345176587180478</c:v>
                </c:pt>
                <c:pt idx="368">
                  <c:v>1.0826533668934808</c:v>
                </c:pt>
                <c:pt idx="369">
                  <c:v>2.2769629389855207E-2</c:v>
                </c:pt>
                <c:pt idx="370">
                  <c:v>2.0705710556776906</c:v>
                </c:pt>
                <c:pt idx="371">
                  <c:v>2.0918223404723797</c:v>
                </c:pt>
                <c:pt idx="372">
                  <c:v>1.0459924077900662</c:v>
                </c:pt>
                <c:pt idx="373">
                  <c:v>2.0382346211710178</c:v>
                </c:pt>
                <c:pt idx="374">
                  <c:v>6.8904047730789175E-2</c:v>
                </c:pt>
                <c:pt idx="375">
                  <c:v>5.3558044961369657E-2</c:v>
                </c:pt>
                <c:pt idx="376">
                  <c:v>1.0875246170183339</c:v>
                </c:pt>
                <c:pt idx="377">
                  <c:v>1.7802083795987144E-2</c:v>
                </c:pt>
                <c:pt idx="378">
                  <c:v>2.0959196609415573</c:v>
                </c:pt>
                <c:pt idx="379">
                  <c:v>1.0197414758532364</c:v>
                </c:pt>
                <c:pt idx="380">
                  <c:v>2.0939842714515184</c:v>
                </c:pt>
                <c:pt idx="381">
                  <c:v>2.8531890361349489E-2</c:v>
                </c:pt>
                <c:pt idx="382">
                  <c:v>1.0201889658570558</c:v>
                </c:pt>
                <c:pt idx="383">
                  <c:v>8.1863494752735397E-2</c:v>
                </c:pt>
                <c:pt idx="384">
                  <c:v>5.6302217041827142E-3</c:v>
                </c:pt>
                <c:pt idx="385">
                  <c:v>2.0017976826056247</c:v>
                </c:pt>
                <c:pt idx="386">
                  <c:v>1.0123531278205979</c:v>
                </c:pt>
                <c:pt idx="387">
                  <c:v>1.5827398230156522E-2</c:v>
                </c:pt>
                <c:pt idx="388">
                  <c:v>1.0715103596415267</c:v>
                </c:pt>
                <c:pt idx="389">
                  <c:v>1.0754281251458808</c:v>
                </c:pt>
                <c:pt idx="390">
                  <c:v>7.7078079211552714E-2</c:v>
                </c:pt>
                <c:pt idx="391">
                  <c:v>1.0156689026030454</c:v>
                </c:pt>
                <c:pt idx="392">
                  <c:v>2.0185173313701013</c:v>
                </c:pt>
                <c:pt idx="393">
                  <c:v>1.0840580626985652</c:v>
                </c:pt>
                <c:pt idx="394">
                  <c:v>2.0367832247940481</c:v>
                </c:pt>
                <c:pt idx="395">
                  <c:v>2.0201417338025203</c:v>
                </c:pt>
                <c:pt idx="396">
                  <c:v>2.7065768890962807E-2</c:v>
                </c:pt>
                <c:pt idx="397">
                  <c:v>2.0442205281218611</c:v>
                </c:pt>
                <c:pt idx="398">
                  <c:v>1.0867449597566581</c:v>
                </c:pt>
                <c:pt idx="399">
                  <c:v>1.0789340943771117</c:v>
                </c:pt>
                <c:pt idx="400">
                  <c:v>8.2072140995298359E-2</c:v>
                </c:pt>
                <c:pt idx="401">
                  <c:v>1.080983502871987</c:v>
                </c:pt>
                <c:pt idx="402">
                  <c:v>1.0471065908410477</c:v>
                </c:pt>
                <c:pt idx="403">
                  <c:v>4.2968437708390719E-2</c:v>
                </c:pt>
                <c:pt idx="404">
                  <c:v>2.0185241323623559</c:v>
                </c:pt>
                <c:pt idx="405">
                  <c:v>1.0132379114722596</c:v>
                </c:pt>
                <c:pt idx="406">
                  <c:v>2.2112256827882093E-2</c:v>
                </c:pt>
                <c:pt idx="407">
                  <c:v>8.162936466493359E-2</c:v>
                </c:pt>
                <c:pt idx="408">
                  <c:v>1.0715372790794351</c:v>
                </c:pt>
                <c:pt idx="409">
                  <c:v>2.0095548205315943</c:v>
                </c:pt>
                <c:pt idx="410">
                  <c:v>2.0026871451541672</c:v>
                </c:pt>
                <c:pt idx="411">
                  <c:v>1.0592472498669334</c:v>
                </c:pt>
                <c:pt idx="412">
                  <c:v>1.0906089186650907</c:v>
                </c:pt>
                <c:pt idx="413">
                  <c:v>6.0645749355203241E-2</c:v>
                </c:pt>
                <c:pt idx="414">
                  <c:v>1.0741942865807723</c:v>
                </c:pt>
                <c:pt idx="415">
                  <c:v>2.040347598124181</c:v>
                </c:pt>
                <c:pt idx="416">
                  <c:v>1.095711926365603</c:v>
                </c:pt>
                <c:pt idx="417">
                  <c:v>5.838669244259953E-2</c:v>
                </c:pt>
                <c:pt idx="418">
                  <c:v>2.0680310891594016</c:v>
                </c:pt>
                <c:pt idx="419">
                  <c:v>1.0847310444990659</c:v>
                </c:pt>
                <c:pt idx="420">
                  <c:v>2.0759140920218684</c:v>
                </c:pt>
                <c:pt idx="421">
                  <c:v>1.0095033082505245</c:v>
                </c:pt>
                <c:pt idx="422">
                  <c:v>2.0518005947638644</c:v>
                </c:pt>
                <c:pt idx="423">
                  <c:v>2.0253326277623493</c:v>
                </c:pt>
                <c:pt idx="424">
                  <c:v>1.0309664544260153</c:v>
                </c:pt>
                <c:pt idx="425">
                  <c:v>1.0260066648390809</c:v>
                </c:pt>
                <c:pt idx="426">
                  <c:v>5.833804228659914E-2</c:v>
                </c:pt>
                <c:pt idx="427">
                  <c:v>1.007501956512568</c:v>
                </c:pt>
                <c:pt idx="428">
                  <c:v>2.411042145504563E-2</c:v>
                </c:pt>
                <c:pt idx="429">
                  <c:v>9.8561876153686792E-2</c:v>
                </c:pt>
                <c:pt idx="430">
                  <c:v>5.4848287050817734E-2</c:v>
                </c:pt>
                <c:pt idx="431">
                  <c:v>2.0967223827941175</c:v>
                </c:pt>
                <c:pt idx="432">
                  <c:v>2.0367801826310479</c:v>
                </c:pt>
                <c:pt idx="433">
                  <c:v>3.7539226896532822E-2</c:v>
                </c:pt>
                <c:pt idx="434">
                  <c:v>1.0922251845629529</c:v>
                </c:pt>
                <c:pt idx="435">
                  <c:v>6.0711205578579279E-2</c:v>
                </c:pt>
                <c:pt idx="436">
                  <c:v>2.0675786150822812</c:v>
                </c:pt>
                <c:pt idx="437">
                  <c:v>2.0166517040076384</c:v>
                </c:pt>
                <c:pt idx="438">
                  <c:v>1.0680503074816741</c:v>
                </c:pt>
                <c:pt idx="439">
                  <c:v>2.6189757612699139E-2</c:v>
                </c:pt>
                <c:pt idx="440">
                  <c:v>1.0772179094635732</c:v>
                </c:pt>
                <c:pt idx="441">
                  <c:v>1.082580859938872</c:v>
                </c:pt>
                <c:pt idx="442">
                  <c:v>4.9969980184016383E-2</c:v>
                </c:pt>
                <c:pt idx="443">
                  <c:v>2.6056569584800938E-2</c:v>
                </c:pt>
                <c:pt idx="444">
                  <c:v>2.0957877249988814</c:v>
                </c:pt>
                <c:pt idx="445">
                  <c:v>1.025325820898989</c:v>
                </c:pt>
                <c:pt idx="446">
                  <c:v>2.0554531085648691</c:v>
                </c:pt>
                <c:pt idx="447">
                  <c:v>2.0854993426529775</c:v>
                </c:pt>
                <c:pt idx="448">
                  <c:v>1.0273009596632918</c:v>
                </c:pt>
                <c:pt idx="449">
                  <c:v>1.0153714018762476</c:v>
                </c:pt>
                <c:pt idx="450">
                  <c:v>1.0463420239171086</c:v>
                </c:pt>
                <c:pt idx="451">
                  <c:v>1.032550912152709</c:v>
                </c:pt>
                <c:pt idx="452">
                  <c:v>1.0869839212315144</c:v>
                </c:pt>
                <c:pt idx="453">
                  <c:v>2.0942526028495858</c:v>
                </c:pt>
                <c:pt idx="454">
                  <c:v>1.0662019430681502</c:v>
                </c:pt>
                <c:pt idx="455">
                  <c:v>2.0638173426007231</c:v>
                </c:pt>
                <c:pt idx="456">
                  <c:v>1.0687534443080633</c:v>
                </c:pt>
                <c:pt idx="457">
                  <c:v>1.0629477438828292</c:v>
                </c:pt>
                <c:pt idx="458">
                  <c:v>1.0481833699737824</c:v>
                </c:pt>
                <c:pt idx="459">
                  <c:v>1.0566518387775579</c:v>
                </c:pt>
                <c:pt idx="460">
                  <c:v>2.0233421849275057</c:v>
                </c:pt>
                <c:pt idx="461">
                  <c:v>9.2256520931165736E-2</c:v>
                </c:pt>
                <c:pt idx="462">
                  <c:v>4.4335142798755091E-2</c:v>
                </c:pt>
                <c:pt idx="463">
                  <c:v>5.391515770020671E-2</c:v>
                </c:pt>
                <c:pt idx="464">
                  <c:v>2.029601757700056</c:v>
                </c:pt>
                <c:pt idx="465">
                  <c:v>1.5184386752776158E-2</c:v>
                </c:pt>
                <c:pt idx="466">
                  <c:v>5.6924605579558044E-2</c:v>
                </c:pt>
                <c:pt idx="467">
                  <c:v>1.0200333894819789</c:v>
                </c:pt>
                <c:pt idx="468">
                  <c:v>5.5683615944900414E-2</c:v>
                </c:pt>
                <c:pt idx="469">
                  <c:v>2.0761878941614444</c:v>
                </c:pt>
                <c:pt idx="470">
                  <c:v>2.0578083424213962</c:v>
                </c:pt>
                <c:pt idx="471">
                  <c:v>1.0310727028835298</c:v>
                </c:pt>
                <c:pt idx="472">
                  <c:v>0.35117501716356309</c:v>
                </c:pt>
                <c:pt idx="473">
                  <c:v>0.21316381584019234</c:v>
                </c:pt>
                <c:pt idx="474">
                  <c:v>6.2214866288976215E-3</c:v>
                </c:pt>
                <c:pt idx="475">
                  <c:v>1.046448430634362</c:v>
                </c:pt>
                <c:pt idx="476">
                  <c:v>2.0505281866948981</c:v>
                </c:pt>
                <c:pt idx="477">
                  <c:v>1.0078777389975675</c:v>
                </c:pt>
                <c:pt idx="478">
                  <c:v>0.23503825303775699</c:v>
                </c:pt>
                <c:pt idx="479">
                  <c:v>0.31091493844088591</c:v>
                </c:pt>
                <c:pt idx="480">
                  <c:v>2.0572758840167999</c:v>
                </c:pt>
                <c:pt idx="481">
                  <c:v>2.0057866945945886</c:v>
                </c:pt>
                <c:pt idx="482">
                  <c:v>1.0934918772591744</c:v>
                </c:pt>
                <c:pt idx="483">
                  <c:v>8.3961395136460795E-2</c:v>
                </c:pt>
                <c:pt idx="484">
                  <c:v>2.0101791527128841</c:v>
                </c:pt>
                <c:pt idx="485">
                  <c:v>2.0556917237325028</c:v>
                </c:pt>
                <c:pt idx="486">
                  <c:v>4.3464708358503461E-2</c:v>
                </c:pt>
                <c:pt idx="487">
                  <c:v>1.0497823643272783</c:v>
                </c:pt>
                <c:pt idx="488">
                  <c:v>1.0058293128855345</c:v>
                </c:pt>
                <c:pt idx="489">
                  <c:v>1.0918241827162483</c:v>
                </c:pt>
                <c:pt idx="490">
                  <c:v>1.0791963438672292</c:v>
                </c:pt>
                <c:pt idx="491">
                  <c:v>1.0550751286266724</c:v>
                </c:pt>
                <c:pt idx="492">
                  <c:v>3.0992791716749471E-2</c:v>
                </c:pt>
                <c:pt idx="493">
                  <c:v>1.0752079288062864</c:v>
                </c:pt>
                <c:pt idx="494">
                  <c:v>6.0151565680586508E-2</c:v>
                </c:pt>
                <c:pt idx="495">
                  <c:v>1.0706759770667842</c:v>
                </c:pt>
                <c:pt idx="496">
                  <c:v>2.0654209043341307</c:v>
                </c:pt>
                <c:pt idx="497">
                  <c:v>9.0323354610707726E-3</c:v>
                </c:pt>
                <c:pt idx="498">
                  <c:v>1.0543296347159714</c:v>
                </c:pt>
                <c:pt idx="499">
                  <c:v>2.0845624188076619</c:v>
                </c:pt>
                <c:pt idx="500">
                  <c:v>1.7930360238787992E-2</c:v>
                </c:pt>
                <c:pt idx="501">
                  <c:v>2.5564412915750082E-2</c:v>
                </c:pt>
                <c:pt idx="502">
                  <c:v>1.0282776725388014</c:v>
                </c:pt>
                <c:pt idx="503">
                  <c:v>2.3497518754012959E-3</c:v>
                </c:pt>
                <c:pt idx="504">
                  <c:v>2.047621203452616</c:v>
                </c:pt>
                <c:pt idx="505">
                  <c:v>1.0264402468045053</c:v>
                </c:pt>
                <c:pt idx="506">
                  <c:v>9.1764538149817498E-2</c:v>
                </c:pt>
                <c:pt idx="507">
                  <c:v>1.0935382785514538</c:v>
                </c:pt>
                <c:pt idx="508">
                  <c:v>4.549916323496242E-2</c:v>
                </c:pt>
                <c:pt idx="509">
                  <c:v>1.0550131672248135</c:v>
                </c:pt>
                <c:pt idx="510">
                  <c:v>2.0128050724374038</c:v>
                </c:pt>
                <c:pt idx="511">
                  <c:v>2.0450303257281113</c:v>
                </c:pt>
                <c:pt idx="512">
                  <c:v>1.0138475827723528</c:v>
                </c:pt>
                <c:pt idx="513">
                  <c:v>1.0923020679170177</c:v>
                </c:pt>
                <c:pt idx="514">
                  <c:v>1.0842273069202923</c:v>
                </c:pt>
                <c:pt idx="515">
                  <c:v>2.0876753018072502</c:v>
                </c:pt>
                <c:pt idx="516">
                  <c:v>2.0372424528092363</c:v>
                </c:pt>
                <c:pt idx="517">
                  <c:v>2.0163348405643182</c:v>
                </c:pt>
                <c:pt idx="518">
                  <c:v>2.0767463325458078</c:v>
                </c:pt>
                <c:pt idx="519">
                  <c:v>6.1459711104821714E-2</c:v>
                </c:pt>
                <c:pt idx="520">
                  <c:v>9.2384849867634733E-2</c:v>
                </c:pt>
                <c:pt idx="521">
                  <c:v>2.6897399946401349E-2</c:v>
                </c:pt>
                <c:pt idx="522">
                  <c:v>2.0394062199106169</c:v>
                </c:pt>
                <c:pt idx="523">
                  <c:v>2.2586434822089274E-2</c:v>
                </c:pt>
                <c:pt idx="524">
                  <c:v>5.0242465504665323E-2</c:v>
                </c:pt>
                <c:pt idx="525">
                  <c:v>7.5316576255661932E-2</c:v>
                </c:pt>
                <c:pt idx="526">
                  <c:v>3.7270701870718792E-2</c:v>
                </c:pt>
                <c:pt idx="527">
                  <c:v>2.056915580697936</c:v>
                </c:pt>
                <c:pt idx="528">
                  <c:v>6.2034709471667428E-2</c:v>
                </c:pt>
                <c:pt idx="529">
                  <c:v>1.0170961756901551</c:v>
                </c:pt>
                <c:pt idx="530">
                  <c:v>9.2428030558991986E-2</c:v>
                </c:pt>
                <c:pt idx="531">
                  <c:v>2.0351949413226147</c:v>
                </c:pt>
                <c:pt idx="532">
                  <c:v>2.0926332508633334</c:v>
                </c:pt>
                <c:pt idx="533">
                  <c:v>1.0552152830507235</c:v>
                </c:pt>
                <c:pt idx="534">
                  <c:v>1.0178099646856722</c:v>
                </c:pt>
                <c:pt idx="535">
                  <c:v>2.4725348687347604E-2</c:v>
                </c:pt>
                <c:pt idx="536">
                  <c:v>1.6521794840479064E-2</c:v>
                </c:pt>
                <c:pt idx="537">
                  <c:v>2.0334778970133898</c:v>
                </c:pt>
                <c:pt idx="538">
                  <c:v>9.2190400431536118E-2</c:v>
                </c:pt>
                <c:pt idx="539">
                  <c:v>5.2339819326119578E-2</c:v>
                </c:pt>
                <c:pt idx="540">
                  <c:v>3.3055209118761655E-2</c:v>
                </c:pt>
                <c:pt idx="541">
                  <c:v>2.0958679908181383</c:v>
                </c:pt>
                <c:pt idx="542">
                  <c:v>5.1095152384692068E-2</c:v>
                </c:pt>
                <c:pt idx="543">
                  <c:v>2.0373817303413486</c:v>
                </c:pt>
                <c:pt idx="544">
                  <c:v>2.5965623685254569E-3</c:v>
                </c:pt>
                <c:pt idx="545">
                  <c:v>6.6778710093549937E-2</c:v>
                </c:pt>
                <c:pt idx="546">
                  <c:v>1.7076860667599482E-2</c:v>
                </c:pt>
                <c:pt idx="547">
                  <c:v>2.005946308706549</c:v>
                </c:pt>
                <c:pt idx="548">
                  <c:v>1.0138835679761093</c:v>
                </c:pt>
                <c:pt idx="549">
                  <c:v>2.0276990181951065</c:v>
                </c:pt>
                <c:pt idx="550">
                  <c:v>4.5390476261438885E-3</c:v>
                </c:pt>
                <c:pt idx="551">
                  <c:v>1.0450606992563791</c:v>
                </c:pt>
                <c:pt idx="552">
                  <c:v>6.7182720297856643E-2</c:v>
                </c:pt>
                <c:pt idx="553">
                  <c:v>5.4033536415213745E-2</c:v>
                </c:pt>
                <c:pt idx="554">
                  <c:v>2.0158597647456147</c:v>
                </c:pt>
                <c:pt idx="555">
                  <c:v>1.0689230260896634</c:v>
                </c:pt>
                <c:pt idx="556">
                  <c:v>1.0881616171821327</c:v>
                </c:pt>
                <c:pt idx="557">
                  <c:v>1.0073116033582963</c:v>
                </c:pt>
                <c:pt idx="558">
                  <c:v>1.0330957352008232</c:v>
                </c:pt>
                <c:pt idx="559">
                  <c:v>2.0940800303544829</c:v>
                </c:pt>
                <c:pt idx="560">
                  <c:v>1.0539046990290559</c:v>
                </c:pt>
                <c:pt idx="561">
                  <c:v>6.6417376028685221E-2</c:v>
                </c:pt>
                <c:pt idx="562">
                  <c:v>2.0422491551819806</c:v>
                </c:pt>
                <c:pt idx="563">
                  <c:v>2.0436636747726427</c:v>
                </c:pt>
                <c:pt idx="564">
                  <c:v>4.2111498158313053E-3</c:v>
                </c:pt>
                <c:pt idx="565">
                  <c:v>2.408302498133106E-2</c:v>
                </c:pt>
                <c:pt idx="566">
                  <c:v>2.0616049590887955</c:v>
                </c:pt>
                <c:pt idx="567">
                  <c:v>1.5144960500787419E-2</c:v>
                </c:pt>
                <c:pt idx="568">
                  <c:v>9.8887096228128621E-2</c:v>
                </c:pt>
                <c:pt idx="569">
                  <c:v>2.0167267527063752</c:v>
                </c:pt>
                <c:pt idx="570">
                  <c:v>8.006644537179931E-3</c:v>
                </c:pt>
                <c:pt idx="571">
                  <c:v>1.0412891231318038</c:v>
                </c:pt>
                <c:pt idx="572">
                  <c:v>2.0914553261976736</c:v>
                </c:pt>
                <c:pt idx="573">
                  <c:v>3.4654052650817781E-3</c:v>
                </c:pt>
                <c:pt idx="574">
                  <c:v>2.099383660231684</c:v>
                </c:pt>
                <c:pt idx="575">
                  <c:v>1.0207380313282486</c:v>
                </c:pt>
                <c:pt idx="576">
                  <c:v>2.853211253273007E-2</c:v>
                </c:pt>
                <c:pt idx="577">
                  <c:v>5.7724737765926376E-2</c:v>
                </c:pt>
                <c:pt idx="578">
                  <c:v>2.9858273559776261E-2</c:v>
                </c:pt>
                <c:pt idx="579">
                  <c:v>9.1216488752871763E-2</c:v>
                </c:pt>
                <c:pt idx="580">
                  <c:v>2.9157458313049535E-2</c:v>
                </c:pt>
                <c:pt idx="581">
                  <c:v>1.0611353313993099</c:v>
                </c:pt>
                <c:pt idx="582">
                  <c:v>8.1601933575524227E-2</c:v>
                </c:pt>
                <c:pt idx="583">
                  <c:v>2.0214515674726194</c:v>
                </c:pt>
                <c:pt idx="584">
                  <c:v>1.6943933079925189E-2</c:v>
                </c:pt>
                <c:pt idx="585">
                  <c:v>1.0348138686082087</c:v>
                </c:pt>
                <c:pt idx="586">
                  <c:v>3.370510826327968E-2</c:v>
                </c:pt>
                <c:pt idx="587">
                  <c:v>1.0460791909731535</c:v>
                </c:pt>
                <c:pt idx="588">
                  <c:v>1.0673889358195667</c:v>
                </c:pt>
                <c:pt idx="589">
                  <c:v>1.0183677312617245</c:v>
                </c:pt>
                <c:pt idx="590">
                  <c:v>5.1316551386781456E-2</c:v>
                </c:pt>
                <c:pt idx="591">
                  <c:v>2.0810024088452903</c:v>
                </c:pt>
                <c:pt idx="592">
                  <c:v>0.31046126366132315</c:v>
                </c:pt>
                <c:pt idx="593">
                  <c:v>2.3011064064571374E-2</c:v>
                </c:pt>
                <c:pt idx="594">
                  <c:v>1.0170885314244871</c:v>
                </c:pt>
                <c:pt idx="595">
                  <c:v>2.0454679801509341</c:v>
                </c:pt>
                <c:pt idx="596">
                  <c:v>2.0312908753042915</c:v>
                </c:pt>
                <c:pt idx="597">
                  <c:v>2.0222586021427169</c:v>
                </c:pt>
                <c:pt idx="598">
                  <c:v>2.0715489429430969</c:v>
                </c:pt>
                <c:pt idx="599">
                  <c:v>2.0750184711393431</c:v>
                </c:pt>
                <c:pt idx="600">
                  <c:v>1.051072289110293</c:v>
                </c:pt>
                <c:pt idx="601">
                  <c:v>1.0371496011854442</c:v>
                </c:pt>
                <c:pt idx="602">
                  <c:v>2.0374116474979909</c:v>
                </c:pt>
                <c:pt idx="603">
                  <c:v>1.0970340027976242</c:v>
                </c:pt>
                <c:pt idx="604">
                  <c:v>1.083928188268273</c:v>
                </c:pt>
                <c:pt idx="605">
                  <c:v>2.0112800887352611</c:v>
                </c:pt>
                <c:pt idx="606">
                  <c:v>3.8863099836607851E-2</c:v>
                </c:pt>
                <c:pt idx="607">
                  <c:v>1.0475840481093646</c:v>
                </c:pt>
                <c:pt idx="608">
                  <c:v>1.0786762864141246</c:v>
                </c:pt>
                <c:pt idx="609">
                  <c:v>1.0871628648306957</c:v>
                </c:pt>
                <c:pt idx="610">
                  <c:v>1.0686281839770482</c:v>
                </c:pt>
                <c:pt idx="611">
                  <c:v>1.0017074430031154</c:v>
                </c:pt>
                <c:pt idx="612">
                  <c:v>1.0327064593326525</c:v>
                </c:pt>
                <c:pt idx="613">
                  <c:v>1.2401400699691283</c:v>
                </c:pt>
                <c:pt idx="614">
                  <c:v>2.0082669333955891</c:v>
                </c:pt>
                <c:pt idx="615">
                  <c:v>1.0460053148198667</c:v>
                </c:pt>
                <c:pt idx="616">
                  <c:v>2.0568115796398638</c:v>
                </c:pt>
                <c:pt idx="617">
                  <c:v>1.0510342323797301</c:v>
                </c:pt>
                <c:pt idx="618">
                  <c:v>2.0174760239334804</c:v>
                </c:pt>
                <c:pt idx="619">
                  <c:v>1.038064664208225</c:v>
                </c:pt>
                <c:pt idx="620">
                  <c:v>2.0608399919174469</c:v>
                </c:pt>
                <c:pt idx="621">
                  <c:v>0.39908425326824176</c:v>
                </c:pt>
                <c:pt idx="622">
                  <c:v>1.0939462390388881</c:v>
                </c:pt>
                <c:pt idx="623">
                  <c:v>1.3426061275610364</c:v>
                </c:pt>
                <c:pt idx="624">
                  <c:v>2.023810795550768</c:v>
                </c:pt>
                <c:pt idx="625">
                  <c:v>1.057145003609929</c:v>
                </c:pt>
                <c:pt idx="626">
                  <c:v>1.0213810921727571</c:v>
                </c:pt>
                <c:pt idx="627">
                  <c:v>1.0913818201609524</c:v>
                </c:pt>
                <c:pt idx="628">
                  <c:v>1.0067304519804088</c:v>
                </c:pt>
                <c:pt idx="629">
                  <c:v>2.0645867467040153</c:v>
                </c:pt>
                <c:pt idx="630">
                  <c:v>1.0816856696656436</c:v>
                </c:pt>
                <c:pt idx="631">
                  <c:v>5.2069887165096966E-2</c:v>
                </c:pt>
                <c:pt idx="632">
                  <c:v>8.6835836957031686E-3</c:v>
                </c:pt>
                <c:pt idx="633">
                  <c:v>2.0873202337774743</c:v>
                </c:pt>
                <c:pt idx="634">
                  <c:v>2.0573989735162272</c:v>
                </c:pt>
                <c:pt idx="635">
                  <c:v>2.0542246423604786</c:v>
                </c:pt>
                <c:pt idx="636">
                  <c:v>1.0181534642472181</c:v>
                </c:pt>
                <c:pt idx="637">
                  <c:v>0.34701074350095218</c:v>
                </c:pt>
                <c:pt idx="638">
                  <c:v>2.0324940586099229</c:v>
                </c:pt>
                <c:pt idx="639">
                  <c:v>1.0548144882591111</c:v>
                </c:pt>
                <c:pt idx="640">
                  <c:v>2.0874164957623771</c:v>
                </c:pt>
                <c:pt idx="641">
                  <c:v>2.0669085216931475</c:v>
                </c:pt>
                <c:pt idx="642">
                  <c:v>9.9481730435019469E-2</c:v>
                </c:pt>
                <c:pt idx="643">
                  <c:v>5.1171612023694829E-2</c:v>
                </c:pt>
                <c:pt idx="644">
                  <c:v>2.0171488850042723</c:v>
                </c:pt>
                <c:pt idx="645">
                  <c:v>1.0185015156497816</c:v>
                </c:pt>
                <c:pt idx="646">
                  <c:v>2.0165440168655664</c:v>
                </c:pt>
                <c:pt idx="647">
                  <c:v>1.032434517036414</c:v>
                </c:pt>
                <c:pt idx="648">
                  <c:v>1.0500356199577128</c:v>
                </c:pt>
                <c:pt idx="649">
                  <c:v>4.1555481975962871E-2</c:v>
                </c:pt>
                <c:pt idx="650">
                  <c:v>1.0283636156585008</c:v>
                </c:pt>
                <c:pt idx="651">
                  <c:v>2.0449896487930483</c:v>
                </c:pt>
                <c:pt idx="652">
                  <c:v>1.0199723266540306</c:v>
                </c:pt>
                <c:pt idx="653">
                  <c:v>2.0079862909465196</c:v>
                </c:pt>
                <c:pt idx="654">
                  <c:v>1.0079171250450945</c:v>
                </c:pt>
                <c:pt idx="655">
                  <c:v>1.0071937751290796</c:v>
                </c:pt>
                <c:pt idx="656">
                  <c:v>2.0342169707418796</c:v>
                </c:pt>
                <c:pt idx="657">
                  <c:v>2.0694445690124317</c:v>
                </c:pt>
                <c:pt idx="658">
                  <c:v>2.0472666811762843</c:v>
                </c:pt>
                <c:pt idx="659">
                  <c:v>1.0353977548088307</c:v>
                </c:pt>
                <c:pt idx="660">
                  <c:v>0.3967603014417504</c:v>
                </c:pt>
                <c:pt idx="661">
                  <c:v>2.0086036482360372</c:v>
                </c:pt>
                <c:pt idx="662">
                  <c:v>1.0258947563085872</c:v>
                </c:pt>
                <c:pt idx="663">
                  <c:v>2.0618677710108986</c:v>
                </c:pt>
                <c:pt idx="664">
                  <c:v>2.0043727173905355</c:v>
                </c:pt>
                <c:pt idx="665">
                  <c:v>9.2249525928637582E-2</c:v>
                </c:pt>
                <c:pt idx="666">
                  <c:v>1.0599824575152632</c:v>
                </c:pt>
                <c:pt idx="667">
                  <c:v>2.026494784890251</c:v>
                </c:pt>
                <c:pt idx="668">
                  <c:v>2.5910920179392061E-2</c:v>
                </c:pt>
                <c:pt idx="669">
                  <c:v>1.0033080616136449</c:v>
                </c:pt>
                <c:pt idx="670">
                  <c:v>7.4760197806109209E-3</c:v>
                </c:pt>
                <c:pt idx="671">
                  <c:v>5.5262439724077855E-3</c:v>
                </c:pt>
                <c:pt idx="672">
                  <c:v>2.0100171103894904</c:v>
                </c:pt>
                <c:pt idx="673">
                  <c:v>1.071539546744773</c:v>
                </c:pt>
                <c:pt idx="674">
                  <c:v>2.590473454190443E-2</c:v>
                </c:pt>
                <c:pt idx="675">
                  <c:v>1.0161469763651505</c:v>
                </c:pt>
                <c:pt idx="676">
                  <c:v>1.0308789988204556</c:v>
                </c:pt>
                <c:pt idx="677">
                  <c:v>1.0456393576997569</c:v>
                </c:pt>
                <c:pt idx="678">
                  <c:v>2.0984213983877846</c:v>
                </c:pt>
                <c:pt idx="679">
                  <c:v>1.047101887202222</c:v>
                </c:pt>
                <c:pt idx="680">
                  <c:v>1.0358598271328805</c:v>
                </c:pt>
                <c:pt idx="681">
                  <c:v>1.0401091868730947</c:v>
                </c:pt>
                <c:pt idx="682">
                  <c:v>2.0284020528726652</c:v>
                </c:pt>
                <c:pt idx="683">
                  <c:v>2.0050353788919661</c:v>
                </c:pt>
                <c:pt idx="684">
                  <c:v>1.0432820003842243</c:v>
                </c:pt>
                <c:pt idx="685">
                  <c:v>2.0353063844263493</c:v>
                </c:pt>
                <c:pt idx="686">
                  <c:v>2.0785097047132255</c:v>
                </c:pt>
                <c:pt idx="687">
                  <c:v>7.4252310455476797E-2</c:v>
                </c:pt>
                <c:pt idx="688">
                  <c:v>2.0175036536584816</c:v>
                </c:pt>
                <c:pt idx="689">
                  <c:v>1.0813450756562688</c:v>
                </c:pt>
                <c:pt idx="690">
                  <c:v>2.4420998678749774E-2</c:v>
                </c:pt>
                <c:pt idx="691">
                  <c:v>4.2860060421212855E-2</c:v>
                </c:pt>
                <c:pt idx="692">
                  <c:v>1.0432176253087579</c:v>
                </c:pt>
                <c:pt idx="693">
                  <c:v>2.0049096031133842</c:v>
                </c:pt>
                <c:pt idx="694">
                  <c:v>6.249854442410091E-2</c:v>
                </c:pt>
                <c:pt idx="695">
                  <c:v>1.0573697633772952</c:v>
                </c:pt>
                <c:pt idx="696">
                  <c:v>1.3351348977813289</c:v>
                </c:pt>
                <c:pt idx="697">
                  <c:v>2.0550565687927862</c:v>
                </c:pt>
                <c:pt idx="698">
                  <c:v>9.1203017823882265E-2</c:v>
                </c:pt>
                <c:pt idx="699">
                  <c:v>1.0906378485252273</c:v>
                </c:pt>
                <c:pt idx="700">
                  <c:v>1.053971033866298</c:v>
                </c:pt>
                <c:pt idx="701">
                  <c:v>2.0149398276615686</c:v>
                </c:pt>
                <c:pt idx="702">
                  <c:v>1.0074267105634482</c:v>
                </c:pt>
                <c:pt idx="703">
                  <c:v>0.30765137224027733</c:v>
                </c:pt>
                <c:pt idx="704">
                  <c:v>8.4393815349422183E-2</c:v>
                </c:pt>
                <c:pt idx="705">
                  <c:v>1.0681975524218341</c:v>
                </c:pt>
                <c:pt idx="706">
                  <c:v>6.793536111539987E-2</c:v>
                </c:pt>
                <c:pt idx="707">
                  <c:v>3.9057665998098526E-2</c:v>
                </c:pt>
                <c:pt idx="708">
                  <c:v>1.0263957611942702</c:v>
                </c:pt>
                <c:pt idx="709">
                  <c:v>2.0842084588982805</c:v>
                </c:pt>
                <c:pt idx="710">
                  <c:v>9.7794626462632608E-3</c:v>
                </c:pt>
                <c:pt idx="711">
                  <c:v>8.0300824349725394E-2</c:v>
                </c:pt>
                <c:pt idx="712">
                  <c:v>1.2128294354717004</c:v>
                </c:pt>
                <c:pt idx="713">
                  <c:v>8.1364466940117175E-2</c:v>
                </c:pt>
                <c:pt idx="714">
                  <c:v>9.1366705338560058E-3</c:v>
                </c:pt>
                <c:pt idx="715">
                  <c:v>1.0974828048629151</c:v>
                </c:pt>
                <c:pt idx="716">
                  <c:v>2.0973666539141069</c:v>
                </c:pt>
                <c:pt idx="717">
                  <c:v>2.0609215014324973</c:v>
                </c:pt>
                <c:pt idx="718">
                  <c:v>1.0676021619234766</c:v>
                </c:pt>
                <c:pt idx="719">
                  <c:v>2.0835987477781019</c:v>
                </c:pt>
                <c:pt idx="720">
                  <c:v>1.0256272419540644</c:v>
                </c:pt>
                <c:pt idx="721">
                  <c:v>2.0450970204336909</c:v>
                </c:pt>
                <c:pt idx="722">
                  <c:v>1.011535393680467</c:v>
                </c:pt>
                <c:pt idx="723">
                  <c:v>1.0010182331672548</c:v>
                </c:pt>
                <c:pt idx="724">
                  <c:v>1.0626527995933519</c:v>
                </c:pt>
                <c:pt idx="725">
                  <c:v>1.0656212630762307</c:v>
                </c:pt>
                <c:pt idx="726">
                  <c:v>2.012935443545254</c:v>
                </c:pt>
                <c:pt idx="727">
                  <c:v>1.0102367223939326</c:v>
                </c:pt>
                <c:pt idx="728">
                  <c:v>6.6165054170938598E-2</c:v>
                </c:pt>
                <c:pt idx="729">
                  <c:v>7.6391099082143532E-2</c:v>
                </c:pt>
                <c:pt idx="730">
                  <c:v>5.5171595085067374E-2</c:v>
                </c:pt>
                <c:pt idx="731">
                  <c:v>1.0967223546351399</c:v>
                </c:pt>
                <c:pt idx="732">
                  <c:v>1.0524205183120323</c:v>
                </c:pt>
                <c:pt idx="733">
                  <c:v>2.0542020987246392</c:v>
                </c:pt>
                <c:pt idx="734">
                  <c:v>2.0127608355272897</c:v>
                </c:pt>
                <c:pt idx="735">
                  <c:v>2.0758953608338127</c:v>
                </c:pt>
                <c:pt idx="736">
                  <c:v>1.0208111133401307</c:v>
                </c:pt>
                <c:pt idx="737">
                  <c:v>2.0995634797215215</c:v>
                </c:pt>
                <c:pt idx="738">
                  <c:v>2.0919396740677132</c:v>
                </c:pt>
                <c:pt idx="739">
                  <c:v>1.0081927195707063</c:v>
                </c:pt>
                <c:pt idx="740">
                  <c:v>2.9578496029077108E-2</c:v>
                </c:pt>
                <c:pt idx="741">
                  <c:v>1.0064345610313192</c:v>
                </c:pt>
                <c:pt idx="742">
                  <c:v>1.0462434690040743</c:v>
                </c:pt>
                <c:pt idx="743">
                  <c:v>1.0321136084635341</c:v>
                </c:pt>
                <c:pt idx="744">
                  <c:v>2.0997536964846226</c:v>
                </c:pt>
                <c:pt idx="745">
                  <c:v>2.0362603318067931</c:v>
                </c:pt>
                <c:pt idx="746">
                  <c:v>1.0431634993603935</c:v>
                </c:pt>
                <c:pt idx="747">
                  <c:v>1.0380758198012301</c:v>
                </c:pt>
                <c:pt idx="748">
                  <c:v>1.0826764874412884</c:v>
                </c:pt>
                <c:pt idx="749">
                  <c:v>1.0476144009429302</c:v>
                </c:pt>
                <c:pt idx="750">
                  <c:v>1.0724877411901241</c:v>
                </c:pt>
                <c:pt idx="751">
                  <c:v>2.0818206487652162</c:v>
                </c:pt>
                <c:pt idx="752">
                  <c:v>1.0957213885152541</c:v>
                </c:pt>
                <c:pt idx="753">
                  <c:v>2.0674292181020308</c:v>
                </c:pt>
                <c:pt idx="754">
                  <c:v>1.0347563055575468</c:v>
                </c:pt>
                <c:pt idx="755">
                  <c:v>4.3153601285166911E-2</c:v>
                </c:pt>
                <c:pt idx="756">
                  <c:v>2.0175432354700442</c:v>
                </c:pt>
                <c:pt idx="757">
                  <c:v>1.0777663901445209</c:v>
                </c:pt>
                <c:pt idx="758">
                  <c:v>1.0683616309077957</c:v>
                </c:pt>
                <c:pt idx="759">
                  <c:v>4.7402074722784827E-2</c:v>
                </c:pt>
                <c:pt idx="760">
                  <c:v>4.5674248973890169E-3</c:v>
                </c:pt>
                <c:pt idx="761">
                  <c:v>7.9121278086394714E-2</c:v>
                </c:pt>
                <c:pt idx="762">
                  <c:v>2.0326573370177305</c:v>
                </c:pt>
                <c:pt idx="763">
                  <c:v>2.0169523694077673</c:v>
                </c:pt>
                <c:pt idx="764">
                  <c:v>2.019321248695114</c:v>
                </c:pt>
                <c:pt idx="765">
                  <c:v>9.6977572035893897E-2</c:v>
                </c:pt>
                <c:pt idx="766">
                  <c:v>1.073564465136865</c:v>
                </c:pt>
                <c:pt idx="767">
                  <c:v>5.1845984021745006E-3</c:v>
                </c:pt>
                <c:pt idx="768">
                  <c:v>1.0516820822496691</c:v>
                </c:pt>
                <c:pt idx="769">
                  <c:v>1.0339503658982154</c:v>
                </c:pt>
                <c:pt idx="770">
                  <c:v>2.0809027045995001</c:v>
                </c:pt>
                <c:pt idx="771">
                  <c:v>2.0678754317952261</c:v>
                </c:pt>
                <c:pt idx="772">
                  <c:v>1.5007414451209466</c:v>
                </c:pt>
                <c:pt idx="773">
                  <c:v>4.5282743026215322E-2</c:v>
                </c:pt>
                <c:pt idx="774">
                  <c:v>2.0389944650789764</c:v>
                </c:pt>
                <c:pt idx="775">
                  <c:v>1.5390727300547753</c:v>
                </c:pt>
                <c:pt idx="776">
                  <c:v>1.0238068163773317</c:v>
                </c:pt>
                <c:pt idx="777">
                  <c:v>1.036387767453893</c:v>
                </c:pt>
                <c:pt idx="778">
                  <c:v>7.5007245960721391E-2</c:v>
                </c:pt>
                <c:pt idx="779">
                  <c:v>1.0098544992081175</c:v>
                </c:pt>
                <c:pt idx="780">
                  <c:v>1.0125222385326091</c:v>
                </c:pt>
                <c:pt idx="781">
                  <c:v>2.0020948561684846</c:v>
                </c:pt>
                <c:pt idx="782">
                  <c:v>0.30474809275404424</c:v>
                </c:pt>
                <c:pt idx="783">
                  <c:v>0.27574037512761262</c:v>
                </c:pt>
                <c:pt idx="784">
                  <c:v>2.0333549385219754</c:v>
                </c:pt>
                <c:pt idx="785">
                  <c:v>0.25412322505806328</c:v>
                </c:pt>
                <c:pt idx="786">
                  <c:v>1.0098408450309142</c:v>
                </c:pt>
                <c:pt idx="787">
                  <c:v>1.0852954565193846</c:v>
                </c:pt>
                <c:pt idx="788">
                  <c:v>2.0260967220270203</c:v>
                </c:pt>
                <c:pt idx="789">
                  <c:v>2.0666393875238951</c:v>
                </c:pt>
                <c:pt idx="790">
                  <c:v>0.36683125802432354</c:v>
                </c:pt>
                <c:pt idx="791">
                  <c:v>0.33236561422299937</c:v>
                </c:pt>
                <c:pt idx="792">
                  <c:v>0.35143127838339899</c:v>
                </c:pt>
                <c:pt idx="793">
                  <c:v>2.0144007614810264</c:v>
                </c:pt>
                <c:pt idx="794">
                  <c:v>1.0257556387310895</c:v>
                </c:pt>
                <c:pt idx="795">
                  <c:v>1.0128688497193183</c:v>
                </c:pt>
                <c:pt idx="796">
                  <c:v>1.0744504330619107</c:v>
                </c:pt>
                <c:pt idx="797">
                  <c:v>1.0153415596310145</c:v>
                </c:pt>
                <c:pt idx="798">
                  <c:v>7.8599890394028871E-2</c:v>
                </c:pt>
                <c:pt idx="799">
                  <c:v>1.0721314089101344</c:v>
                </c:pt>
                <c:pt idx="800">
                  <c:v>1.0052371522904007</c:v>
                </c:pt>
                <c:pt idx="801">
                  <c:v>1.0326736849482481</c:v>
                </c:pt>
                <c:pt idx="802">
                  <c:v>1.0153962382705255</c:v>
                </c:pt>
                <c:pt idx="803">
                  <c:v>1.0753295848010607</c:v>
                </c:pt>
                <c:pt idx="804">
                  <c:v>2.0536800830161899</c:v>
                </c:pt>
                <c:pt idx="805">
                  <c:v>1.0832128497775779</c:v>
                </c:pt>
                <c:pt idx="806">
                  <c:v>6.9806857631180289E-2</c:v>
                </c:pt>
                <c:pt idx="807">
                  <c:v>2.0762591016728673</c:v>
                </c:pt>
                <c:pt idx="808">
                  <c:v>1.3569048091351878E-2</c:v>
                </c:pt>
                <c:pt idx="809">
                  <c:v>1.0600330759499783</c:v>
                </c:pt>
                <c:pt idx="810">
                  <c:v>3.9582283770334341E-2</c:v>
                </c:pt>
                <c:pt idx="811">
                  <c:v>7.5671684577249321E-2</c:v>
                </c:pt>
                <c:pt idx="812">
                  <c:v>2.0617012292009012</c:v>
                </c:pt>
                <c:pt idx="813">
                  <c:v>2.012913633486284</c:v>
                </c:pt>
                <c:pt idx="814">
                  <c:v>2.0335913977381606</c:v>
                </c:pt>
                <c:pt idx="815">
                  <c:v>4.3016514597052583E-3</c:v>
                </c:pt>
                <c:pt idx="816">
                  <c:v>2.8539244783184838E-2</c:v>
                </c:pt>
                <c:pt idx="817">
                  <c:v>1.0132496262024462</c:v>
                </c:pt>
                <c:pt idx="818">
                  <c:v>4.4708264464490804E-2</c:v>
                </c:pt>
                <c:pt idx="819">
                  <c:v>1.0667752624612472</c:v>
                </c:pt>
                <c:pt idx="820">
                  <c:v>6.2152368389753625E-2</c:v>
                </c:pt>
                <c:pt idx="821">
                  <c:v>2.0926530296060415</c:v>
                </c:pt>
                <c:pt idx="822">
                  <c:v>2.0609443130216434</c:v>
                </c:pt>
                <c:pt idx="823">
                  <c:v>2.0986127654827498</c:v>
                </c:pt>
                <c:pt idx="824">
                  <c:v>1.5879127040072074E-2</c:v>
                </c:pt>
                <c:pt idx="825">
                  <c:v>2.0768146791465547</c:v>
                </c:pt>
                <c:pt idx="826">
                  <c:v>2.0032359951236858</c:v>
                </c:pt>
                <c:pt idx="827">
                  <c:v>1.050428114709006</c:v>
                </c:pt>
                <c:pt idx="828">
                  <c:v>1.0204418151231029</c:v>
                </c:pt>
                <c:pt idx="829">
                  <c:v>8.3326356194104181E-2</c:v>
                </c:pt>
                <c:pt idx="830">
                  <c:v>1.0306862663354777</c:v>
                </c:pt>
                <c:pt idx="831">
                  <c:v>2.0140993427792822</c:v>
                </c:pt>
                <c:pt idx="832">
                  <c:v>7.2442094984489599E-2</c:v>
                </c:pt>
                <c:pt idx="833">
                  <c:v>2.0617698280641417</c:v>
                </c:pt>
                <c:pt idx="834">
                  <c:v>4.3561017175867744E-2</c:v>
                </c:pt>
                <c:pt idx="835">
                  <c:v>2.0056601849102798</c:v>
                </c:pt>
                <c:pt idx="836">
                  <c:v>1.0933385299832372</c:v>
                </c:pt>
                <c:pt idx="837">
                  <c:v>1.0566174454966142</c:v>
                </c:pt>
                <c:pt idx="838">
                  <c:v>7.6063307983047172E-3</c:v>
                </c:pt>
                <c:pt idx="839">
                  <c:v>1.0250521921430238</c:v>
                </c:pt>
                <c:pt idx="840">
                  <c:v>1.0721840587050073</c:v>
                </c:pt>
                <c:pt idx="841">
                  <c:v>9.6808865636735852E-2</c:v>
                </c:pt>
                <c:pt idx="842">
                  <c:v>2.0134200273576721</c:v>
                </c:pt>
                <c:pt idx="843">
                  <c:v>1.0553949448758817</c:v>
                </c:pt>
                <c:pt idx="844">
                  <c:v>2.0471109845357356</c:v>
                </c:pt>
                <c:pt idx="845">
                  <c:v>4.1741500751363569E-2</c:v>
                </c:pt>
                <c:pt idx="846">
                  <c:v>1.0143764960911621</c:v>
                </c:pt>
                <c:pt idx="847">
                  <c:v>2.0049991672885952</c:v>
                </c:pt>
                <c:pt idx="848">
                  <c:v>5.3556003752258663E-3</c:v>
                </c:pt>
                <c:pt idx="849">
                  <c:v>1.0778728868972569</c:v>
                </c:pt>
                <c:pt idx="850">
                  <c:v>1.010448360164345</c:v>
                </c:pt>
                <c:pt idx="851">
                  <c:v>2.0659341714152468</c:v>
                </c:pt>
                <c:pt idx="852">
                  <c:v>2.0892641294419469</c:v>
                </c:pt>
                <c:pt idx="853">
                  <c:v>1.0835486683365951</c:v>
                </c:pt>
                <c:pt idx="854">
                  <c:v>2.0318048541345313</c:v>
                </c:pt>
                <c:pt idx="855">
                  <c:v>2.0325024857078939</c:v>
                </c:pt>
                <c:pt idx="856">
                  <c:v>5.1458099796781072E-3</c:v>
                </c:pt>
                <c:pt idx="857">
                  <c:v>2.3887462790743941E-2</c:v>
                </c:pt>
                <c:pt idx="858">
                  <c:v>2.0392484839398364</c:v>
                </c:pt>
                <c:pt idx="859">
                  <c:v>7.4137997585391427E-2</c:v>
                </c:pt>
                <c:pt idx="860">
                  <c:v>2.0019812019404473</c:v>
                </c:pt>
                <c:pt idx="861">
                  <c:v>2.0120147705155995</c:v>
                </c:pt>
                <c:pt idx="862">
                  <c:v>2.0578845098294276</c:v>
                </c:pt>
                <c:pt idx="863">
                  <c:v>2.0465507179251521</c:v>
                </c:pt>
                <c:pt idx="864">
                  <c:v>5.5101809724949415E-2</c:v>
                </c:pt>
                <c:pt idx="865">
                  <c:v>2.073959908581319</c:v>
                </c:pt>
                <c:pt idx="866">
                  <c:v>1.0422446627769213</c:v>
                </c:pt>
                <c:pt idx="867">
                  <c:v>1.098087752932601</c:v>
                </c:pt>
                <c:pt idx="868">
                  <c:v>1.0186095743599894</c:v>
                </c:pt>
                <c:pt idx="869">
                  <c:v>8.8313738416246346E-3</c:v>
                </c:pt>
                <c:pt idx="870">
                  <c:v>7.0889626947070197E-2</c:v>
                </c:pt>
                <c:pt idx="871">
                  <c:v>2.0026210147271728</c:v>
                </c:pt>
                <c:pt idx="872">
                  <c:v>1.0206936073691961</c:v>
                </c:pt>
                <c:pt idx="873">
                  <c:v>2.0043804619628247</c:v>
                </c:pt>
                <c:pt idx="874">
                  <c:v>2.0023251850845232</c:v>
                </c:pt>
                <c:pt idx="875">
                  <c:v>2.0393444974191319</c:v>
                </c:pt>
                <c:pt idx="876">
                  <c:v>1.0705938793287972</c:v>
                </c:pt>
                <c:pt idx="877">
                  <c:v>9.3313478372301362E-2</c:v>
                </c:pt>
                <c:pt idx="878">
                  <c:v>2.013520888857752</c:v>
                </c:pt>
                <c:pt idx="879">
                  <c:v>4.3451264356741265E-2</c:v>
                </c:pt>
                <c:pt idx="880">
                  <c:v>1.0979307237295608</c:v>
                </c:pt>
                <c:pt idx="881">
                  <c:v>6.4871737533174108E-3</c:v>
                </c:pt>
                <c:pt idx="882">
                  <c:v>1.0811497694499184</c:v>
                </c:pt>
                <c:pt idx="883">
                  <c:v>2.0033653485641056</c:v>
                </c:pt>
                <c:pt idx="884">
                  <c:v>2.0256407285068354</c:v>
                </c:pt>
                <c:pt idx="885">
                  <c:v>2.0729627943724589</c:v>
                </c:pt>
                <c:pt idx="886">
                  <c:v>3.1140971338158409E-3</c:v>
                </c:pt>
                <c:pt idx="887">
                  <c:v>8.0648238599454913E-2</c:v>
                </c:pt>
                <c:pt idx="888">
                  <c:v>1.0205892795036944</c:v>
                </c:pt>
                <c:pt idx="889">
                  <c:v>2.0097355637630923</c:v>
                </c:pt>
                <c:pt idx="890">
                  <c:v>2.0930010351489861</c:v>
                </c:pt>
                <c:pt idx="891">
                  <c:v>5.6346109803752743E-2</c:v>
                </c:pt>
                <c:pt idx="892">
                  <c:v>2.0419866712073875</c:v>
                </c:pt>
                <c:pt idx="893">
                  <c:v>1.0868292188633082</c:v>
                </c:pt>
                <c:pt idx="894">
                  <c:v>2.0611549402121216</c:v>
                </c:pt>
                <c:pt idx="895">
                  <c:v>1.0689171689133907</c:v>
                </c:pt>
                <c:pt idx="896">
                  <c:v>2.0903713238161363</c:v>
                </c:pt>
                <c:pt idx="897">
                  <c:v>2.0136973560311531</c:v>
                </c:pt>
                <c:pt idx="898">
                  <c:v>3.7682987316945575E-2</c:v>
                </c:pt>
                <c:pt idx="899">
                  <c:v>3.5767095361465052E-3</c:v>
                </c:pt>
                <c:pt idx="900">
                  <c:v>3.4082045865761523E-2</c:v>
                </c:pt>
                <c:pt idx="901">
                  <c:v>1.0781494970477072</c:v>
                </c:pt>
                <c:pt idx="902">
                  <c:v>7.7029203254555492E-2</c:v>
                </c:pt>
                <c:pt idx="903">
                  <c:v>1.0873766572776407</c:v>
                </c:pt>
                <c:pt idx="904">
                  <c:v>1.9382700688043732E-2</c:v>
                </c:pt>
                <c:pt idx="905">
                  <c:v>6.4181857547213714E-2</c:v>
                </c:pt>
                <c:pt idx="906">
                  <c:v>1.0198525451136518</c:v>
                </c:pt>
                <c:pt idx="907">
                  <c:v>7.3249950106760511E-2</c:v>
                </c:pt>
                <c:pt idx="908">
                  <c:v>1.0232941735721053</c:v>
                </c:pt>
                <c:pt idx="909">
                  <c:v>1.0211599933917466</c:v>
                </c:pt>
                <c:pt idx="910">
                  <c:v>0.22125982991916146</c:v>
                </c:pt>
                <c:pt idx="911">
                  <c:v>2.0451415078999875</c:v>
                </c:pt>
                <c:pt idx="912">
                  <c:v>2.0555383032105969</c:v>
                </c:pt>
                <c:pt idx="913">
                  <c:v>1.3159427328570117E-2</c:v>
                </c:pt>
                <c:pt idx="914">
                  <c:v>2.0392689193536042</c:v>
                </c:pt>
                <c:pt idx="915">
                  <c:v>3.7020852228827186E-2</c:v>
                </c:pt>
                <c:pt idx="916">
                  <c:v>2.0213503192750495</c:v>
                </c:pt>
                <c:pt idx="917">
                  <c:v>1.0590884988150302</c:v>
                </c:pt>
                <c:pt idx="918">
                  <c:v>5.3253597454031701E-2</c:v>
                </c:pt>
                <c:pt idx="919">
                  <c:v>1.0437291109229578</c:v>
                </c:pt>
                <c:pt idx="920">
                  <c:v>1.897324736443037E-2</c:v>
                </c:pt>
                <c:pt idx="921">
                  <c:v>1.0974228275798721</c:v>
                </c:pt>
                <c:pt idx="922">
                  <c:v>1.0485390944534676</c:v>
                </c:pt>
                <c:pt idx="923">
                  <c:v>1.0156338782041394</c:v>
                </c:pt>
                <c:pt idx="924">
                  <c:v>1.0436930614760234</c:v>
                </c:pt>
                <c:pt idx="925">
                  <c:v>1.687593410135271E-2</c:v>
                </c:pt>
                <c:pt idx="926">
                  <c:v>2.5325346148915739E-2</c:v>
                </c:pt>
                <c:pt idx="927">
                  <c:v>2.005991302464087</c:v>
                </c:pt>
                <c:pt idx="928">
                  <c:v>1.0745007353998353</c:v>
                </c:pt>
                <c:pt idx="929">
                  <c:v>7.5732904489481112E-2</c:v>
                </c:pt>
                <c:pt idx="930">
                  <c:v>1.0049717260529263</c:v>
                </c:pt>
                <c:pt idx="931">
                  <c:v>2.0987619429206181</c:v>
                </c:pt>
                <c:pt idx="932">
                  <c:v>0.23997499305333053</c:v>
                </c:pt>
                <c:pt idx="933">
                  <c:v>0.27563111413147262</c:v>
                </c:pt>
                <c:pt idx="934">
                  <c:v>1.0129274617856139</c:v>
                </c:pt>
                <c:pt idx="935">
                  <c:v>1.0532285127029126</c:v>
                </c:pt>
                <c:pt idx="936">
                  <c:v>2.0049953800760294</c:v>
                </c:pt>
                <c:pt idx="937">
                  <c:v>6.2518066270836878E-2</c:v>
                </c:pt>
                <c:pt idx="938">
                  <c:v>1.0965751674302087</c:v>
                </c:pt>
                <c:pt idx="939">
                  <c:v>2.0217239024488043</c:v>
                </c:pt>
                <c:pt idx="940">
                  <c:v>5.8635835582846844E-2</c:v>
                </c:pt>
                <c:pt idx="941">
                  <c:v>1.560211473087424E-2</c:v>
                </c:pt>
                <c:pt idx="942">
                  <c:v>2.1460401288894784E-2</c:v>
                </c:pt>
                <c:pt idx="943">
                  <c:v>2.0850535354729516</c:v>
                </c:pt>
                <c:pt idx="944">
                  <c:v>1.0165339348176059</c:v>
                </c:pt>
                <c:pt idx="945">
                  <c:v>1.075491210401629</c:v>
                </c:pt>
                <c:pt idx="946">
                  <c:v>2.0671913238524646</c:v>
                </c:pt>
                <c:pt idx="947">
                  <c:v>7.3557644729237412E-2</c:v>
                </c:pt>
                <c:pt idx="948">
                  <c:v>2.0499984336020405</c:v>
                </c:pt>
                <c:pt idx="949">
                  <c:v>2.0783592181235813</c:v>
                </c:pt>
                <c:pt idx="950">
                  <c:v>2.0357230160196593</c:v>
                </c:pt>
                <c:pt idx="951">
                  <c:v>1.0492686542113689</c:v>
                </c:pt>
                <c:pt idx="952">
                  <c:v>1.0244045648026119</c:v>
                </c:pt>
                <c:pt idx="953">
                  <c:v>1.0602484207614591</c:v>
                </c:pt>
                <c:pt idx="954">
                  <c:v>2.0514829641295602</c:v>
                </c:pt>
                <c:pt idx="955">
                  <c:v>1.000564609327329</c:v>
                </c:pt>
                <c:pt idx="956">
                  <c:v>0.2457872693539242</c:v>
                </c:pt>
                <c:pt idx="957">
                  <c:v>1.0223411217279275</c:v>
                </c:pt>
                <c:pt idx="958">
                  <c:v>1.0320162126148062</c:v>
                </c:pt>
                <c:pt idx="959">
                  <c:v>5.9437463150080916E-2</c:v>
                </c:pt>
                <c:pt idx="960">
                  <c:v>1.087301190469899</c:v>
                </c:pt>
                <c:pt idx="961">
                  <c:v>1.0486003669570811</c:v>
                </c:pt>
                <c:pt idx="962">
                  <c:v>2.0215389498309815</c:v>
                </c:pt>
                <c:pt idx="963">
                  <c:v>1.0410288718574496</c:v>
                </c:pt>
                <c:pt idx="964">
                  <c:v>2.0145919497855025</c:v>
                </c:pt>
                <c:pt idx="965">
                  <c:v>6.9507170741631832E-2</c:v>
                </c:pt>
                <c:pt idx="966">
                  <c:v>2.0527144068366461</c:v>
                </c:pt>
                <c:pt idx="967">
                  <c:v>2.0528491200195309</c:v>
                </c:pt>
                <c:pt idx="968">
                  <c:v>1.4586750916542846E-2</c:v>
                </c:pt>
                <c:pt idx="969">
                  <c:v>1.0145011494274343</c:v>
                </c:pt>
                <c:pt idx="970">
                  <c:v>1.0054023221675792</c:v>
                </c:pt>
                <c:pt idx="971">
                  <c:v>1.0294586701187869</c:v>
                </c:pt>
                <c:pt idx="972">
                  <c:v>2.7327375160476577E-2</c:v>
                </c:pt>
                <c:pt idx="973">
                  <c:v>1.0835074117378851</c:v>
                </c:pt>
                <c:pt idx="974">
                  <c:v>1.0664495134987164</c:v>
                </c:pt>
                <c:pt idx="975">
                  <c:v>1.7059221829973326E-2</c:v>
                </c:pt>
                <c:pt idx="976">
                  <c:v>1.0981984494747052</c:v>
                </c:pt>
                <c:pt idx="977">
                  <c:v>1.0996006032455585</c:v>
                </c:pt>
                <c:pt idx="978">
                  <c:v>2.0789903191463681</c:v>
                </c:pt>
                <c:pt idx="979">
                  <c:v>1.0996326715734923</c:v>
                </c:pt>
                <c:pt idx="980">
                  <c:v>1.0790075974891056</c:v>
                </c:pt>
                <c:pt idx="981">
                  <c:v>1.064849135214188</c:v>
                </c:pt>
                <c:pt idx="982">
                  <c:v>2.0982607495459327</c:v>
                </c:pt>
                <c:pt idx="983">
                  <c:v>2.0391502249674529</c:v>
                </c:pt>
                <c:pt idx="984">
                  <c:v>2.0353363582073585</c:v>
                </c:pt>
                <c:pt idx="985">
                  <c:v>8.8648581690485187E-2</c:v>
                </c:pt>
                <c:pt idx="986">
                  <c:v>2.0951965986923167</c:v>
                </c:pt>
                <c:pt idx="987">
                  <c:v>0.29777093212568395</c:v>
                </c:pt>
                <c:pt idx="988">
                  <c:v>2.0803769682710946</c:v>
                </c:pt>
                <c:pt idx="989">
                  <c:v>1.0648938860368076</c:v>
                </c:pt>
                <c:pt idx="990">
                  <c:v>1.064700128173381</c:v>
                </c:pt>
                <c:pt idx="991">
                  <c:v>2.0811909572914251</c:v>
                </c:pt>
                <c:pt idx="992">
                  <c:v>1.0096316536376491</c:v>
                </c:pt>
                <c:pt idx="993">
                  <c:v>1.0252626601600177</c:v>
                </c:pt>
                <c:pt idx="994">
                  <c:v>1.056257997785774</c:v>
                </c:pt>
                <c:pt idx="995">
                  <c:v>0.39844225754739554</c:v>
                </c:pt>
                <c:pt idx="996">
                  <c:v>2.0785758920236699</c:v>
                </c:pt>
                <c:pt idx="997">
                  <c:v>2.0759766988811355</c:v>
                </c:pt>
                <c:pt idx="998">
                  <c:v>0.31254846188386554</c:v>
                </c:pt>
                <c:pt idx="999">
                  <c:v>0.34259138134931366</c:v>
                </c:pt>
              </c:numCache>
            </c:numRef>
          </c:yVal>
          <c:smooth val="0"/>
          <c:extLst>
            <c:ext xmlns:c16="http://schemas.microsoft.com/office/drawing/2014/chart" uri="{C3380CC4-5D6E-409C-BE32-E72D297353CC}">
              <c16:uniqueId val="{00000000-DF8B-4D85-879A-43D3C3EFB97D}"/>
            </c:ext>
          </c:extLst>
        </c:ser>
        <c:dLbls>
          <c:showLegendKey val="0"/>
          <c:showVal val="0"/>
          <c:showCatName val="0"/>
          <c:showSerName val="0"/>
          <c:showPercent val="0"/>
          <c:showBubbleSize val="0"/>
        </c:dLbls>
        <c:axId val="338917952"/>
        <c:axId val="338914112"/>
      </c:scatterChart>
      <c:valAx>
        <c:axId val="338917952"/>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_);[Red]\(&quot;$&quot;#,##0.00\)" sourceLinked="1"/>
        <c:majorTickMark val="none"/>
        <c:minorTickMark val="none"/>
        <c:tickLblPos val="nextTo"/>
        <c:spPr>
          <a:noFill/>
          <a:ln w="9525" cap="flat" cmpd="sng" algn="ctr">
            <a:solidFill>
              <a:schemeClr val="lt1">
                <a:lumMod val="50000"/>
              </a:schemeClr>
            </a:solidFill>
          </a:ln>
          <a:effectLst/>
        </c:spPr>
        <c:txPr>
          <a:bodyPr rot="12000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338914112"/>
        <c:crosses val="autoZero"/>
        <c:crossBetween val="midCat"/>
      </c:valAx>
      <c:valAx>
        <c:axId val="338914112"/>
        <c:scaling>
          <c:orientation val="minMax"/>
        </c:scaling>
        <c:delete val="0"/>
        <c:axPos val="l"/>
        <c:majorGridlines>
          <c:spPr>
            <a:ln w="9525" cap="flat" cmpd="sng" algn="ctr">
              <a:solidFill>
                <a:schemeClr val="lt1">
                  <a:lumMod val="95000"/>
                  <a:alpha val="10000"/>
                </a:schemeClr>
              </a:solidFill>
              <a:round/>
            </a:ln>
            <a:effectLst/>
          </c:spPr>
        </c:majorGridlines>
        <c:numFmt formatCode="0.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8917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[Ecommerce_Cleaned_Dashboard_RFM.xlsx]Demographics &amp; Sales!Age Groups &amp; Gender</c:name>
    <c:fmtId val="27"/>
  </c:pivotSource>
  <c:chart>
    <c:title>
      <c:tx>
        <c:rich>
          <a:bodyPr rot="0" spcFirstLastPara="1" vertOverflow="ellipsis" vert="horz" wrap="square" anchor="ctr" anchorCtr="1"/>
          <a:lstStyle/>
          <a:p>
            <a:pPr>
              <a:defRPr sz="1600" b="1" i="0" u="none" strike="noStrike" kern="1200" spc="100" baseline="0">
                <a:ln>
                  <a:solidFill>
                    <a:schemeClr val="bg1"/>
                  </a:solidFill>
                </a:ln>
                <a:solidFill>
                  <a:schemeClr val="bg1"/>
                </a:solidFill>
                <a:effectLst>
                  <a:outerShdw blurRad="50800" dist="38100" dir="5400000" algn="t" rotWithShape="0">
                    <a:prstClr val="black">
                      <a:alpha val="40000"/>
                    </a:prstClr>
                  </a:outerShdw>
                </a:effectLst>
                <a:latin typeface="+mn-lt"/>
                <a:ea typeface="+mn-ea"/>
                <a:cs typeface="+mn-cs"/>
              </a:defRPr>
            </a:pPr>
            <a:r>
              <a:rPr lang="en-US"/>
              <a:t>Age Group &amp; Gender</a:t>
            </a:r>
          </a:p>
        </c:rich>
      </c:tx>
      <c:overlay val="0"/>
      <c:spPr>
        <a:noFill/>
        <a:ln>
          <a:noFill/>
        </a:ln>
        <a:effectLst/>
      </c:spPr>
      <c:txPr>
        <a:bodyPr rot="0" spcFirstLastPara="1" vertOverflow="ellipsis" vert="horz" wrap="square" anchor="ctr" anchorCtr="1"/>
        <a:lstStyle/>
        <a:p>
          <a:pPr>
            <a:defRPr sz="1600" b="1" i="0" u="none" strike="noStrike" kern="1200" spc="100" baseline="0">
              <a:ln>
                <a:solidFill>
                  <a:schemeClr val="bg1"/>
                </a:solidFill>
              </a:ln>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853883826925331E-2"/>
          <c:y val="6.5903603666752339E-2"/>
          <c:w val="0.94608301081008939"/>
          <c:h val="0.81998839536749302"/>
        </c:manualLayout>
      </c:layout>
      <c:barChart>
        <c:barDir val="col"/>
        <c:grouping val="clustered"/>
        <c:varyColors val="0"/>
        <c:ser>
          <c:idx val="1"/>
          <c:order val="1"/>
          <c:tx>
            <c:strRef>
              <c:f>'Demographics &amp; Sales'!$G$2</c:f>
              <c:strCache>
                <c:ptCount val="1"/>
                <c:pt idx="0">
                  <c:v>Purchases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'Demographics &amp; Sales'!$E$3:$E$21</c:f>
              <c:multiLvlStrCache>
                <c:ptCount val="15"/>
                <c:lvl>
                  <c:pt idx="0">
                    <c:v>18-24</c:v>
                  </c:pt>
                  <c:pt idx="1">
                    <c:v>25-31</c:v>
                  </c:pt>
                  <c:pt idx="2">
                    <c:v>32-38</c:v>
                  </c:pt>
                  <c:pt idx="3">
                    <c:v>39-45</c:v>
                  </c:pt>
                  <c:pt idx="4">
                    <c:v>46-52</c:v>
                  </c:pt>
                  <c:pt idx="5">
                    <c:v>18-24</c:v>
                  </c:pt>
                  <c:pt idx="6">
                    <c:v>25-31</c:v>
                  </c:pt>
                  <c:pt idx="7">
                    <c:v>32-38</c:v>
                  </c:pt>
                  <c:pt idx="8">
                    <c:v>39-45</c:v>
                  </c:pt>
                  <c:pt idx="9">
                    <c:v>46-52</c:v>
                  </c:pt>
                  <c:pt idx="10">
                    <c:v>18-24</c:v>
                  </c:pt>
                  <c:pt idx="11">
                    <c:v>25-31</c:v>
                  </c:pt>
                  <c:pt idx="12">
                    <c:v>32-38</c:v>
                  </c:pt>
                  <c:pt idx="13">
                    <c:v>39-45</c:v>
                  </c:pt>
                  <c:pt idx="14">
                    <c:v>46-52</c:v>
                  </c:pt>
                </c:lvl>
                <c:lvl>
                  <c:pt idx="0">
                    <c:v>Diverse</c:v>
                  </c:pt>
                  <c:pt idx="5">
                    <c:v>Female</c:v>
                  </c:pt>
                  <c:pt idx="10">
                    <c:v>Male</c:v>
                  </c:pt>
                </c:lvl>
              </c:multiLvlStrCache>
            </c:multiLvlStrRef>
          </c:cat>
          <c:val>
            <c:numRef>
              <c:f>'Demographics &amp; Sales'!$G$3:$G$21</c:f>
              <c:numCache>
                <c:formatCode>General</c:formatCode>
                <c:ptCount val="15"/>
                <c:pt idx="0">
                  <c:v>161</c:v>
                </c:pt>
                <c:pt idx="1">
                  <c:v>150</c:v>
                </c:pt>
                <c:pt idx="2">
                  <c:v>104</c:v>
                </c:pt>
                <c:pt idx="3">
                  <c:v>209</c:v>
                </c:pt>
                <c:pt idx="4">
                  <c:v>92</c:v>
                </c:pt>
                <c:pt idx="5">
                  <c:v>673</c:v>
                </c:pt>
                <c:pt idx="6">
                  <c:v>745</c:v>
                </c:pt>
                <c:pt idx="7">
                  <c:v>692</c:v>
                </c:pt>
                <c:pt idx="8">
                  <c:v>563</c:v>
                </c:pt>
                <c:pt idx="9">
                  <c:v>439</c:v>
                </c:pt>
                <c:pt idx="10">
                  <c:v>527</c:v>
                </c:pt>
                <c:pt idx="11">
                  <c:v>700</c:v>
                </c:pt>
                <c:pt idx="12">
                  <c:v>677</c:v>
                </c:pt>
                <c:pt idx="13">
                  <c:v>717</c:v>
                </c:pt>
                <c:pt idx="14">
                  <c:v>496</c:v>
                </c:pt>
              </c:numCache>
            </c:numRef>
          </c:val>
          <c:extLst>
            <c:ext xmlns:c16="http://schemas.microsoft.com/office/drawing/2014/chart" uri="{C3380CC4-5D6E-409C-BE32-E72D297353CC}">
              <c16:uniqueId val="{00000000-4858-4147-B550-6E288FA9DED4}"/>
            </c:ext>
          </c:extLst>
        </c:ser>
        <c:dLbls>
          <c:showLegendKey val="0"/>
          <c:showVal val="1"/>
          <c:showCatName val="0"/>
          <c:showSerName val="0"/>
          <c:showPercent val="0"/>
          <c:showBubbleSize val="0"/>
        </c:dLbls>
        <c:gapWidth val="150"/>
        <c:axId val="232429760"/>
        <c:axId val="232430720"/>
      </c:barChart>
      <c:lineChart>
        <c:grouping val="standard"/>
        <c:varyColors val="0"/>
        <c:ser>
          <c:idx val="0"/>
          <c:order val="0"/>
          <c:tx>
            <c:strRef>
              <c:f>'Demographics &amp; Sales'!$F$2</c:f>
              <c:strCache>
                <c:ptCount val="1"/>
                <c:pt idx="0">
                  <c:v>Customers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'Demographics &amp; Sales'!$E$3:$E$21</c:f>
              <c:multiLvlStrCache>
                <c:ptCount val="15"/>
                <c:lvl>
                  <c:pt idx="0">
                    <c:v>18-24</c:v>
                  </c:pt>
                  <c:pt idx="1">
                    <c:v>25-31</c:v>
                  </c:pt>
                  <c:pt idx="2">
                    <c:v>32-38</c:v>
                  </c:pt>
                  <c:pt idx="3">
                    <c:v>39-45</c:v>
                  </c:pt>
                  <c:pt idx="4">
                    <c:v>46-52</c:v>
                  </c:pt>
                  <c:pt idx="5">
                    <c:v>18-24</c:v>
                  </c:pt>
                  <c:pt idx="6">
                    <c:v>25-31</c:v>
                  </c:pt>
                  <c:pt idx="7">
                    <c:v>32-38</c:v>
                  </c:pt>
                  <c:pt idx="8">
                    <c:v>39-45</c:v>
                  </c:pt>
                  <c:pt idx="9">
                    <c:v>46-52</c:v>
                  </c:pt>
                  <c:pt idx="10">
                    <c:v>18-24</c:v>
                  </c:pt>
                  <c:pt idx="11">
                    <c:v>25-31</c:v>
                  </c:pt>
                  <c:pt idx="12">
                    <c:v>32-38</c:v>
                  </c:pt>
                  <c:pt idx="13">
                    <c:v>39-45</c:v>
                  </c:pt>
                  <c:pt idx="14">
                    <c:v>46-52</c:v>
                  </c:pt>
                </c:lvl>
                <c:lvl>
                  <c:pt idx="0">
                    <c:v>Diverse</c:v>
                  </c:pt>
                  <c:pt idx="5">
                    <c:v>Female</c:v>
                  </c:pt>
                  <c:pt idx="10">
                    <c:v>Male</c:v>
                  </c:pt>
                </c:lvl>
              </c:multiLvlStrCache>
            </c:multiLvlStrRef>
          </c:cat>
          <c:val>
            <c:numRef>
              <c:f>'Demographics &amp; Sales'!$F$3:$F$21</c:f>
              <c:numCache>
                <c:formatCode>General</c:formatCode>
                <c:ptCount val="15"/>
                <c:pt idx="0">
                  <c:v>23</c:v>
                </c:pt>
                <c:pt idx="1">
                  <c:v>21</c:v>
                </c:pt>
                <c:pt idx="2">
                  <c:v>18</c:v>
                </c:pt>
                <c:pt idx="3">
                  <c:v>25</c:v>
                </c:pt>
                <c:pt idx="4">
                  <c:v>12</c:v>
                </c:pt>
                <c:pt idx="5">
                  <c:v>95</c:v>
                </c:pt>
                <c:pt idx="6">
                  <c:v>105</c:v>
                </c:pt>
                <c:pt idx="7">
                  <c:v>94</c:v>
                </c:pt>
                <c:pt idx="8">
                  <c:v>92</c:v>
                </c:pt>
                <c:pt idx="9">
                  <c:v>66</c:v>
                </c:pt>
                <c:pt idx="10">
                  <c:v>72</c:v>
                </c:pt>
                <c:pt idx="11">
                  <c:v>98</c:v>
                </c:pt>
                <c:pt idx="12">
                  <c:v>106</c:v>
                </c:pt>
                <c:pt idx="13">
                  <c:v>101</c:v>
                </c:pt>
                <c:pt idx="14">
                  <c:v>72</c:v>
                </c:pt>
              </c:numCache>
            </c:numRef>
          </c:val>
          <c:smooth val="0"/>
          <c:extLst>
            <c:ext xmlns:c16="http://schemas.microsoft.com/office/drawing/2014/chart" uri="{C3380CC4-5D6E-409C-BE32-E72D297353CC}">
              <c16:uniqueId val="{00000001-4858-4147-B550-6E288FA9DED4}"/>
            </c:ext>
          </c:extLst>
        </c:ser>
        <c:dLbls>
          <c:showLegendKey val="0"/>
          <c:showVal val="1"/>
          <c:showCatName val="0"/>
          <c:showSerName val="0"/>
          <c:showPercent val="0"/>
          <c:showBubbleSize val="0"/>
        </c:dLbls>
        <c:marker val="1"/>
        <c:smooth val="0"/>
        <c:axId val="232429760"/>
        <c:axId val="232430720"/>
      </c:lineChart>
      <c:catAx>
        <c:axId val="232429760"/>
        <c:scaling>
          <c:orientation val="minMax"/>
        </c:scaling>
        <c:delete val="0"/>
        <c:axPos val="b"/>
        <c:minorGridlines>
          <c:spPr>
            <a:ln>
              <a:noFill/>
            </a:ln>
            <a:effectLst/>
          </c:spPr>
        </c:minorGridlines>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232430720"/>
        <c:crosses val="autoZero"/>
        <c:auto val="1"/>
        <c:lblAlgn val="ctr"/>
        <c:lblOffset val="100"/>
        <c:noMultiLvlLbl val="0"/>
      </c:catAx>
      <c:valAx>
        <c:axId val="232430720"/>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232429760"/>
        <c:crosses val="autoZero"/>
        <c:crossBetween val="between"/>
      </c:valAx>
      <c:spPr>
        <a:noFill/>
        <a:ln>
          <a:noFill/>
        </a:ln>
        <a:effectLst/>
      </c:spPr>
    </c:plotArea>
    <c:legend>
      <c:legendPos val="r"/>
      <c:layout>
        <c:manualLayout>
          <c:xMode val="edge"/>
          <c:yMode val="edge"/>
          <c:x val="4.4403374937844992E-2"/>
          <c:y val="0.1110916591368702"/>
          <c:w val="0.24643432728803635"/>
          <c:h val="0.21958484239749354"/>
        </c:manualLayout>
      </c:layout>
      <c:overlay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n>
            <a:solidFill>
              <a:schemeClr val="bg1"/>
            </a:solidFill>
          </a:ln>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[Ecommerce_Cleaned_Dashboard_RFM.xlsx]Demographics &amp; Sales!Category &amp; Device</c:name>
    <c:fmtId val="49"/>
  </c:pivotSource>
  <c:chart>
    <c:title>
      <c:tx>
        <c:rich>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n>
                  <a:solidFill>
                    <a:schemeClr val="bg1"/>
                  </a:solidFill>
                </a:ln>
              </a:rPr>
              <a:t>Category Revenue &amp; Payment Method</a:t>
            </a:r>
          </a:p>
        </c:rich>
      </c:tx>
      <c:layout>
        <c:manualLayout>
          <c:xMode val="edge"/>
          <c:yMode val="edge"/>
          <c:x val="0.37639566526576818"/>
          <c:y val="1.7636684303350969E-2"/>
        </c:manualLayout>
      </c:layout>
      <c:overlay val="0"/>
      <c:spPr>
        <a:noFill/>
        <a:ln>
          <a:noFill/>
        </a:ln>
        <a:effectLst/>
      </c:spPr>
      <c:txPr>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29456716140571"/>
          <c:y val="9.1516294838145232E-2"/>
          <c:w val="0.87875946507792724"/>
          <c:h val="0.72516057888597263"/>
        </c:manualLayout>
      </c:layout>
      <c:barChart>
        <c:barDir val="col"/>
        <c:grouping val="stacked"/>
        <c:varyColors val="0"/>
        <c:ser>
          <c:idx val="0"/>
          <c:order val="0"/>
          <c:tx>
            <c:strRef>
              <c:f>'Demographics &amp; Sales'!$B$25:$B$26</c:f>
              <c:strCache>
                <c:ptCount val="1"/>
                <c:pt idx="0">
                  <c:v>Cash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 &amp; Sales'!$A$27:$A$51</c:f>
              <c:strCache>
                <c:ptCount val="24"/>
                <c:pt idx="0">
                  <c:v>Animal Feed</c:v>
                </c:pt>
                <c:pt idx="1">
                  <c:v>Arts &amp; Crafts</c:v>
                </c:pt>
                <c:pt idx="2">
                  <c:v>Baby Products</c:v>
                </c:pt>
                <c:pt idx="3">
                  <c:v>Beauty &amp; Personal Care</c:v>
                </c:pt>
                <c:pt idx="4">
                  <c:v>Books</c:v>
                </c:pt>
                <c:pt idx="5">
                  <c:v>Clothing</c:v>
                </c:pt>
                <c:pt idx="6">
                  <c:v>Electronics</c:v>
                </c:pt>
                <c:pt idx="7">
                  <c:v>Food &amp; Beverages</c:v>
                </c:pt>
                <c:pt idx="8">
                  <c:v>Furniture</c:v>
                </c:pt>
                <c:pt idx="9">
                  <c:v>Gardening &amp; Outdoors</c:v>
                </c:pt>
                <c:pt idx="10">
                  <c:v>Groceries</c:v>
                </c:pt>
                <c:pt idx="11">
                  <c:v>Health Care</c:v>
                </c:pt>
                <c:pt idx="12">
                  <c:v>Health Supplements</c:v>
                </c:pt>
                <c:pt idx="13">
                  <c:v>Home Appliances</c:v>
                </c:pt>
                <c:pt idx="14">
                  <c:v>Hotels</c:v>
                </c:pt>
                <c:pt idx="15">
                  <c:v>Jewelry &amp; Accessories</c:v>
                </c:pt>
                <c:pt idx="16">
                  <c:v>Luxury Goods</c:v>
                </c:pt>
                <c:pt idx="17">
                  <c:v>Mobile Accessories</c:v>
                </c:pt>
                <c:pt idx="18">
                  <c:v>Office Supplies</c:v>
                </c:pt>
                <c:pt idx="19">
                  <c:v>Software &amp; Apps</c:v>
                </c:pt>
                <c:pt idx="20">
                  <c:v>Sports &amp; Outdoors</c:v>
                </c:pt>
                <c:pt idx="21">
                  <c:v>Toys &amp; Games</c:v>
                </c:pt>
                <c:pt idx="22">
                  <c:v>Packages</c:v>
                </c:pt>
                <c:pt idx="23">
                  <c:v>Travel &amp; Leisure Flights</c:v>
                </c:pt>
              </c:strCache>
            </c:strRef>
          </c:cat>
          <c:val>
            <c:numRef>
              <c:f>'Demographics &amp; Sales'!$B$27:$B$51</c:f>
              <c:numCache>
                <c:formatCode>"$"#,##0.00_);[Red]\("$"#,##0.00\)</c:formatCode>
                <c:ptCount val="24"/>
                <c:pt idx="0">
                  <c:v>1494.86</c:v>
                </c:pt>
                <c:pt idx="1">
                  <c:v>1191.3399999999999</c:v>
                </c:pt>
                <c:pt idx="2">
                  <c:v>1996.46</c:v>
                </c:pt>
                <c:pt idx="3">
                  <c:v>1739.16</c:v>
                </c:pt>
                <c:pt idx="4">
                  <c:v>1974.32</c:v>
                </c:pt>
                <c:pt idx="5">
                  <c:v>1250.8900000000001</c:v>
                </c:pt>
                <c:pt idx="6">
                  <c:v>1359.24</c:v>
                </c:pt>
                <c:pt idx="7">
                  <c:v>1751.62</c:v>
                </c:pt>
                <c:pt idx="8">
                  <c:v>1893.97</c:v>
                </c:pt>
                <c:pt idx="9">
                  <c:v>1754.7700000000002</c:v>
                </c:pt>
                <c:pt idx="10">
                  <c:v>1879.6200000000001</c:v>
                </c:pt>
                <c:pt idx="11">
                  <c:v>1373.84</c:v>
                </c:pt>
                <c:pt idx="12">
                  <c:v>1010.93</c:v>
                </c:pt>
                <c:pt idx="13">
                  <c:v>2463.71</c:v>
                </c:pt>
                <c:pt idx="14">
                  <c:v>2271.9699999999998</c:v>
                </c:pt>
                <c:pt idx="15">
                  <c:v>3362.03</c:v>
                </c:pt>
                <c:pt idx="16">
                  <c:v>2544.1099999999997</c:v>
                </c:pt>
                <c:pt idx="17">
                  <c:v>3447.3100000000004</c:v>
                </c:pt>
                <c:pt idx="18">
                  <c:v>2152.75</c:v>
                </c:pt>
                <c:pt idx="19">
                  <c:v>3435.8399999999997</c:v>
                </c:pt>
                <c:pt idx="20">
                  <c:v>3951.5400000000004</c:v>
                </c:pt>
                <c:pt idx="21">
                  <c:v>866.08999999999992</c:v>
                </c:pt>
                <c:pt idx="22">
                  <c:v>2819.37</c:v>
                </c:pt>
                <c:pt idx="23">
                  <c:v>2086.73</c:v>
                </c:pt>
              </c:numCache>
            </c:numRef>
          </c:val>
          <c:extLst>
            <c:ext xmlns:c16="http://schemas.microsoft.com/office/drawing/2014/chart" uri="{C3380CC4-5D6E-409C-BE32-E72D297353CC}">
              <c16:uniqueId val="{00000000-4CF5-4E1F-972F-F00561351481}"/>
            </c:ext>
          </c:extLst>
        </c:ser>
        <c:ser>
          <c:idx val="1"/>
          <c:order val="1"/>
          <c:tx>
            <c:strRef>
              <c:f>'Demographics &amp; Sales'!$C$25:$C$26</c:f>
              <c:strCache>
                <c:ptCount val="1"/>
                <c:pt idx="0">
                  <c:v>Credit Card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 &amp; Sales'!$A$27:$A$51</c:f>
              <c:strCache>
                <c:ptCount val="24"/>
                <c:pt idx="0">
                  <c:v>Animal Feed</c:v>
                </c:pt>
                <c:pt idx="1">
                  <c:v>Arts &amp; Crafts</c:v>
                </c:pt>
                <c:pt idx="2">
                  <c:v>Baby Products</c:v>
                </c:pt>
                <c:pt idx="3">
                  <c:v>Beauty &amp; Personal Care</c:v>
                </c:pt>
                <c:pt idx="4">
                  <c:v>Books</c:v>
                </c:pt>
                <c:pt idx="5">
                  <c:v>Clothing</c:v>
                </c:pt>
                <c:pt idx="6">
                  <c:v>Electronics</c:v>
                </c:pt>
                <c:pt idx="7">
                  <c:v>Food &amp; Beverages</c:v>
                </c:pt>
                <c:pt idx="8">
                  <c:v>Furniture</c:v>
                </c:pt>
                <c:pt idx="9">
                  <c:v>Gardening &amp; Outdoors</c:v>
                </c:pt>
                <c:pt idx="10">
                  <c:v>Groceries</c:v>
                </c:pt>
                <c:pt idx="11">
                  <c:v>Health Care</c:v>
                </c:pt>
                <c:pt idx="12">
                  <c:v>Health Supplements</c:v>
                </c:pt>
                <c:pt idx="13">
                  <c:v>Home Appliances</c:v>
                </c:pt>
                <c:pt idx="14">
                  <c:v>Hotels</c:v>
                </c:pt>
                <c:pt idx="15">
                  <c:v>Jewelry &amp; Accessories</c:v>
                </c:pt>
                <c:pt idx="16">
                  <c:v>Luxury Goods</c:v>
                </c:pt>
                <c:pt idx="17">
                  <c:v>Mobile Accessories</c:v>
                </c:pt>
                <c:pt idx="18">
                  <c:v>Office Supplies</c:v>
                </c:pt>
                <c:pt idx="19">
                  <c:v>Software &amp; Apps</c:v>
                </c:pt>
                <c:pt idx="20">
                  <c:v>Sports &amp; Outdoors</c:v>
                </c:pt>
                <c:pt idx="21">
                  <c:v>Toys &amp; Games</c:v>
                </c:pt>
                <c:pt idx="22">
                  <c:v>Packages</c:v>
                </c:pt>
                <c:pt idx="23">
                  <c:v>Travel &amp; Leisure Flights</c:v>
                </c:pt>
              </c:strCache>
            </c:strRef>
          </c:cat>
          <c:val>
            <c:numRef>
              <c:f>'Demographics &amp; Sales'!$C$27:$C$51</c:f>
              <c:numCache>
                <c:formatCode>"$"#,##0.00_);[Red]\("$"#,##0.00\)</c:formatCode>
                <c:ptCount val="24"/>
                <c:pt idx="0">
                  <c:v>2180.15</c:v>
                </c:pt>
                <c:pt idx="1">
                  <c:v>742.23</c:v>
                </c:pt>
                <c:pt idx="2">
                  <c:v>3022.03</c:v>
                </c:pt>
                <c:pt idx="3">
                  <c:v>1824.9599999999998</c:v>
                </c:pt>
                <c:pt idx="4">
                  <c:v>1967.7</c:v>
                </c:pt>
                <c:pt idx="5">
                  <c:v>1774.2400000000002</c:v>
                </c:pt>
                <c:pt idx="6">
                  <c:v>3312.8299999999995</c:v>
                </c:pt>
                <c:pt idx="7">
                  <c:v>2978.5899999999997</c:v>
                </c:pt>
                <c:pt idx="8">
                  <c:v>2689.99</c:v>
                </c:pt>
                <c:pt idx="9">
                  <c:v>2146.37</c:v>
                </c:pt>
                <c:pt idx="10">
                  <c:v>1243.49</c:v>
                </c:pt>
                <c:pt idx="11">
                  <c:v>2290.17</c:v>
                </c:pt>
                <c:pt idx="12">
                  <c:v>3564.56</c:v>
                </c:pt>
                <c:pt idx="13">
                  <c:v>2102.6999999999998</c:v>
                </c:pt>
                <c:pt idx="14">
                  <c:v>581.96</c:v>
                </c:pt>
                <c:pt idx="15">
                  <c:v>2079.0500000000002</c:v>
                </c:pt>
                <c:pt idx="16">
                  <c:v>2640.58</c:v>
                </c:pt>
                <c:pt idx="17">
                  <c:v>1596.8</c:v>
                </c:pt>
                <c:pt idx="18">
                  <c:v>3290.85</c:v>
                </c:pt>
                <c:pt idx="19">
                  <c:v>1865.41</c:v>
                </c:pt>
                <c:pt idx="20">
                  <c:v>1741.7600000000002</c:v>
                </c:pt>
                <c:pt idx="21">
                  <c:v>2713.89</c:v>
                </c:pt>
                <c:pt idx="22">
                  <c:v>3234.1499999999996</c:v>
                </c:pt>
                <c:pt idx="23">
                  <c:v>1093.08</c:v>
                </c:pt>
              </c:numCache>
            </c:numRef>
          </c:val>
          <c:extLst>
            <c:ext xmlns:c16="http://schemas.microsoft.com/office/drawing/2014/chart" uri="{C3380CC4-5D6E-409C-BE32-E72D297353CC}">
              <c16:uniqueId val="{00000001-4CF5-4E1F-972F-F00561351481}"/>
            </c:ext>
          </c:extLst>
        </c:ser>
        <c:ser>
          <c:idx val="2"/>
          <c:order val="2"/>
          <c:tx>
            <c:strRef>
              <c:f>'Demographics &amp; Sales'!$D$25:$D$26</c:f>
              <c:strCache>
                <c:ptCount val="1"/>
                <c:pt idx="0">
                  <c:v>Debit Card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 &amp; Sales'!$A$27:$A$51</c:f>
              <c:strCache>
                <c:ptCount val="24"/>
                <c:pt idx="0">
                  <c:v>Animal Feed</c:v>
                </c:pt>
                <c:pt idx="1">
                  <c:v>Arts &amp; Crafts</c:v>
                </c:pt>
                <c:pt idx="2">
                  <c:v>Baby Products</c:v>
                </c:pt>
                <c:pt idx="3">
                  <c:v>Beauty &amp; Personal Care</c:v>
                </c:pt>
                <c:pt idx="4">
                  <c:v>Books</c:v>
                </c:pt>
                <c:pt idx="5">
                  <c:v>Clothing</c:v>
                </c:pt>
                <c:pt idx="6">
                  <c:v>Electronics</c:v>
                </c:pt>
                <c:pt idx="7">
                  <c:v>Food &amp; Beverages</c:v>
                </c:pt>
                <c:pt idx="8">
                  <c:v>Furniture</c:v>
                </c:pt>
                <c:pt idx="9">
                  <c:v>Gardening &amp; Outdoors</c:v>
                </c:pt>
                <c:pt idx="10">
                  <c:v>Groceries</c:v>
                </c:pt>
                <c:pt idx="11">
                  <c:v>Health Care</c:v>
                </c:pt>
                <c:pt idx="12">
                  <c:v>Health Supplements</c:v>
                </c:pt>
                <c:pt idx="13">
                  <c:v>Home Appliances</c:v>
                </c:pt>
                <c:pt idx="14">
                  <c:v>Hotels</c:v>
                </c:pt>
                <c:pt idx="15">
                  <c:v>Jewelry &amp; Accessories</c:v>
                </c:pt>
                <c:pt idx="16">
                  <c:v>Luxury Goods</c:v>
                </c:pt>
                <c:pt idx="17">
                  <c:v>Mobile Accessories</c:v>
                </c:pt>
                <c:pt idx="18">
                  <c:v>Office Supplies</c:v>
                </c:pt>
                <c:pt idx="19">
                  <c:v>Software &amp; Apps</c:v>
                </c:pt>
                <c:pt idx="20">
                  <c:v>Sports &amp; Outdoors</c:v>
                </c:pt>
                <c:pt idx="21">
                  <c:v>Toys &amp; Games</c:v>
                </c:pt>
                <c:pt idx="22">
                  <c:v>Packages</c:v>
                </c:pt>
                <c:pt idx="23">
                  <c:v>Travel &amp; Leisure Flights</c:v>
                </c:pt>
              </c:strCache>
            </c:strRef>
          </c:cat>
          <c:val>
            <c:numRef>
              <c:f>'Demographics &amp; Sales'!$D$27:$D$51</c:f>
              <c:numCache>
                <c:formatCode>"$"#,##0.00_);[Red]\("$"#,##0.00\)</c:formatCode>
                <c:ptCount val="24"/>
                <c:pt idx="0">
                  <c:v>3104.2900000000004</c:v>
                </c:pt>
                <c:pt idx="1">
                  <c:v>2424.3900000000003</c:v>
                </c:pt>
                <c:pt idx="2">
                  <c:v>2185.4899999999998</c:v>
                </c:pt>
                <c:pt idx="3">
                  <c:v>1170.6099999999999</c:v>
                </c:pt>
                <c:pt idx="4">
                  <c:v>1646.19</c:v>
                </c:pt>
                <c:pt idx="5">
                  <c:v>1129.21</c:v>
                </c:pt>
                <c:pt idx="6">
                  <c:v>3626.7799999999997</c:v>
                </c:pt>
                <c:pt idx="7">
                  <c:v>3162.6900000000005</c:v>
                </c:pt>
                <c:pt idx="8">
                  <c:v>1872.39</c:v>
                </c:pt>
                <c:pt idx="9">
                  <c:v>2485.5500000000002</c:v>
                </c:pt>
                <c:pt idx="10">
                  <c:v>3567.7400000000002</c:v>
                </c:pt>
                <c:pt idx="11">
                  <c:v>2011.16</c:v>
                </c:pt>
                <c:pt idx="12">
                  <c:v>1552.91</c:v>
                </c:pt>
                <c:pt idx="13">
                  <c:v>2743.24</c:v>
                </c:pt>
                <c:pt idx="14">
                  <c:v>615.26</c:v>
                </c:pt>
                <c:pt idx="15">
                  <c:v>2083.52</c:v>
                </c:pt>
                <c:pt idx="16">
                  <c:v>1057.3400000000001</c:v>
                </c:pt>
                <c:pt idx="17">
                  <c:v>1396.4300000000003</c:v>
                </c:pt>
                <c:pt idx="18">
                  <c:v>3230.7299999999996</c:v>
                </c:pt>
                <c:pt idx="19">
                  <c:v>2790.51</c:v>
                </c:pt>
                <c:pt idx="20">
                  <c:v>3595.8299999999995</c:v>
                </c:pt>
                <c:pt idx="21">
                  <c:v>2458.6800000000003</c:v>
                </c:pt>
                <c:pt idx="22">
                  <c:v>1807.04</c:v>
                </c:pt>
                <c:pt idx="23">
                  <c:v>1834.0599999999997</c:v>
                </c:pt>
              </c:numCache>
            </c:numRef>
          </c:val>
          <c:extLst>
            <c:ext xmlns:c16="http://schemas.microsoft.com/office/drawing/2014/chart" uri="{C3380CC4-5D6E-409C-BE32-E72D297353CC}">
              <c16:uniqueId val="{00000002-4CF5-4E1F-972F-F00561351481}"/>
            </c:ext>
          </c:extLst>
        </c:ser>
        <c:ser>
          <c:idx val="3"/>
          <c:order val="3"/>
          <c:tx>
            <c:strRef>
              <c:f>'Demographics &amp; Sales'!$E$25:$E$26</c:f>
              <c:strCache>
                <c:ptCount val="1"/>
                <c:pt idx="0">
                  <c:v>Other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 &amp; Sales'!$A$27:$A$51</c:f>
              <c:strCache>
                <c:ptCount val="24"/>
                <c:pt idx="0">
                  <c:v>Animal Feed</c:v>
                </c:pt>
                <c:pt idx="1">
                  <c:v>Arts &amp; Crafts</c:v>
                </c:pt>
                <c:pt idx="2">
                  <c:v>Baby Products</c:v>
                </c:pt>
                <c:pt idx="3">
                  <c:v>Beauty &amp; Personal Care</c:v>
                </c:pt>
                <c:pt idx="4">
                  <c:v>Books</c:v>
                </c:pt>
                <c:pt idx="5">
                  <c:v>Clothing</c:v>
                </c:pt>
                <c:pt idx="6">
                  <c:v>Electronics</c:v>
                </c:pt>
                <c:pt idx="7">
                  <c:v>Food &amp; Beverages</c:v>
                </c:pt>
                <c:pt idx="8">
                  <c:v>Furniture</c:v>
                </c:pt>
                <c:pt idx="9">
                  <c:v>Gardening &amp; Outdoors</c:v>
                </c:pt>
                <c:pt idx="10">
                  <c:v>Groceries</c:v>
                </c:pt>
                <c:pt idx="11">
                  <c:v>Health Care</c:v>
                </c:pt>
                <c:pt idx="12">
                  <c:v>Health Supplements</c:v>
                </c:pt>
                <c:pt idx="13">
                  <c:v>Home Appliances</c:v>
                </c:pt>
                <c:pt idx="14">
                  <c:v>Hotels</c:v>
                </c:pt>
                <c:pt idx="15">
                  <c:v>Jewelry &amp; Accessories</c:v>
                </c:pt>
                <c:pt idx="16">
                  <c:v>Luxury Goods</c:v>
                </c:pt>
                <c:pt idx="17">
                  <c:v>Mobile Accessories</c:v>
                </c:pt>
                <c:pt idx="18">
                  <c:v>Office Supplies</c:v>
                </c:pt>
                <c:pt idx="19">
                  <c:v>Software &amp; Apps</c:v>
                </c:pt>
                <c:pt idx="20">
                  <c:v>Sports &amp; Outdoors</c:v>
                </c:pt>
                <c:pt idx="21">
                  <c:v>Toys &amp; Games</c:v>
                </c:pt>
                <c:pt idx="22">
                  <c:v>Packages</c:v>
                </c:pt>
                <c:pt idx="23">
                  <c:v>Travel &amp; Leisure Flights</c:v>
                </c:pt>
              </c:strCache>
            </c:strRef>
          </c:cat>
          <c:val>
            <c:numRef>
              <c:f>'Demographics &amp; Sales'!$E$27:$E$51</c:f>
              <c:numCache>
                <c:formatCode>"$"#,##0.00_);[Red]\("$"#,##0.00\)</c:formatCode>
                <c:ptCount val="24"/>
                <c:pt idx="0">
                  <c:v>2267.38</c:v>
                </c:pt>
                <c:pt idx="1">
                  <c:v>1596.11</c:v>
                </c:pt>
                <c:pt idx="2">
                  <c:v>2138.25</c:v>
                </c:pt>
                <c:pt idx="3">
                  <c:v>1873.79</c:v>
                </c:pt>
                <c:pt idx="4">
                  <c:v>3454.0299999999997</c:v>
                </c:pt>
                <c:pt idx="5">
                  <c:v>1333.6</c:v>
                </c:pt>
                <c:pt idx="6">
                  <c:v>2772.07</c:v>
                </c:pt>
                <c:pt idx="7">
                  <c:v>1330.07</c:v>
                </c:pt>
                <c:pt idx="8">
                  <c:v>2126.4300000000003</c:v>
                </c:pt>
                <c:pt idx="9">
                  <c:v>1145.8400000000001</c:v>
                </c:pt>
                <c:pt idx="10">
                  <c:v>1719.3500000000001</c:v>
                </c:pt>
                <c:pt idx="11">
                  <c:v>3651.5299999999997</c:v>
                </c:pt>
                <c:pt idx="12">
                  <c:v>3158.4399999999996</c:v>
                </c:pt>
                <c:pt idx="13">
                  <c:v>3135.3700000000003</c:v>
                </c:pt>
                <c:pt idx="14">
                  <c:v>2689.71</c:v>
                </c:pt>
                <c:pt idx="15">
                  <c:v>5278.26</c:v>
                </c:pt>
                <c:pt idx="16">
                  <c:v>2070.3799999999997</c:v>
                </c:pt>
                <c:pt idx="17">
                  <c:v>2073.54</c:v>
                </c:pt>
                <c:pt idx="18">
                  <c:v>552.89</c:v>
                </c:pt>
                <c:pt idx="19">
                  <c:v>3008.27</c:v>
                </c:pt>
                <c:pt idx="20">
                  <c:v>2735.8999999999996</c:v>
                </c:pt>
                <c:pt idx="21">
                  <c:v>3782.4800000000005</c:v>
                </c:pt>
                <c:pt idx="22">
                  <c:v>2526.2600000000002</c:v>
                </c:pt>
                <c:pt idx="23">
                  <c:v>1377.55</c:v>
                </c:pt>
              </c:numCache>
            </c:numRef>
          </c:val>
          <c:extLst>
            <c:ext xmlns:c16="http://schemas.microsoft.com/office/drawing/2014/chart" uri="{C3380CC4-5D6E-409C-BE32-E72D297353CC}">
              <c16:uniqueId val="{00000003-4CF5-4E1F-972F-F00561351481}"/>
            </c:ext>
          </c:extLst>
        </c:ser>
        <c:ser>
          <c:idx val="4"/>
          <c:order val="4"/>
          <c:tx>
            <c:strRef>
              <c:f>'Demographics &amp; Sales'!$F$25:$F$26</c:f>
              <c:strCache>
                <c:ptCount val="1"/>
                <c:pt idx="0">
                  <c:v>PayPal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 &amp; Sales'!$A$27:$A$51</c:f>
              <c:strCache>
                <c:ptCount val="24"/>
                <c:pt idx="0">
                  <c:v>Animal Feed</c:v>
                </c:pt>
                <c:pt idx="1">
                  <c:v>Arts &amp; Crafts</c:v>
                </c:pt>
                <c:pt idx="2">
                  <c:v>Baby Products</c:v>
                </c:pt>
                <c:pt idx="3">
                  <c:v>Beauty &amp; Personal Care</c:v>
                </c:pt>
                <c:pt idx="4">
                  <c:v>Books</c:v>
                </c:pt>
                <c:pt idx="5">
                  <c:v>Clothing</c:v>
                </c:pt>
                <c:pt idx="6">
                  <c:v>Electronics</c:v>
                </c:pt>
                <c:pt idx="7">
                  <c:v>Food &amp; Beverages</c:v>
                </c:pt>
                <c:pt idx="8">
                  <c:v>Furniture</c:v>
                </c:pt>
                <c:pt idx="9">
                  <c:v>Gardening &amp; Outdoors</c:v>
                </c:pt>
                <c:pt idx="10">
                  <c:v>Groceries</c:v>
                </c:pt>
                <c:pt idx="11">
                  <c:v>Health Care</c:v>
                </c:pt>
                <c:pt idx="12">
                  <c:v>Health Supplements</c:v>
                </c:pt>
                <c:pt idx="13">
                  <c:v>Home Appliances</c:v>
                </c:pt>
                <c:pt idx="14">
                  <c:v>Hotels</c:v>
                </c:pt>
                <c:pt idx="15">
                  <c:v>Jewelry &amp; Accessories</c:v>
                </c:pt>
                <c:pt idx="16">
                  <c:v>Luxury Goods</c:v>
                </c:pt>
                <c:pt idx="17">
                  <c:v>Mobile Accessories</c:v>
                </c:pt>
                <c:pt idx="18">
                  <c:v>Office Supplies</c:v>
                </c:pt>
                <c:pt idx="19">
                  <c:v>Software &amp; Apps</c:v>
                </c:pt>
                <c:pt idx="20">
                  <c:v>Sports &amp; Outdoors</c:v>
                </c:pt>
                <c:pt idx="21">
                  <c:v>Toys &amp; Games</c:v>
                </c:pt>
                <c:pt idx="22">
                  <c:v>Packages</c:v>
                </c:pt>
                <c:pt idx="23">
                  <c:v>Travel &amp; Leisure Flights</c:v>
                </c:pt>
              </c:strCache>
            </c:strRef>
          </c:cat>
          <c:val>
            <c:numRef>
              <c:f>'Demographics &amp; Sales'!$F$27:$F$51</c:f>
              <c:numCache>
                <c:formatCode>"$"#,##0.00_);[Red]\("$"#,##0.00\)</c:formatCode>
                <c:ptCount val="24"/>
                <c:pt idx="0">
                  <c:v>2420.42</c:v>
                </c:pt>
                <c:pt idx="1">
                  <c:v>1575.85</c:v>
                </c:pt>
                <c:pt idx="2">
                  <c:v>1830.29</c:v>
                </c:pt>
                <c:pt idx="3">
                  <c:v>1336.49</c:v>
                </c:pt>
                <c:pt idx="4">
                  <c:v>2080.4500000000003</c:v>
                </c:pt>
                <c:pt idx="5">
                  <c:v>2913.1</c:v>
                </c:pt>
                <c:pt idx="6">
                  <c:v>2771.4900000000002</c:v>
                </c:pt>
                <c:pt idx="7">
                  <c:v>3743.9900000000002</c:v>
                </c:pt>
                <c:pt idx="8">
                  <c:v>1699.5100000000002</c:v>
                </c:pt>
                <c:pt idx="9">
                  <c:v>4249.75</c:v>
                </c:pt>
                <c:pt idx="10">
                  <c:v>3057.45</c:v>
                </c:pt>
                <c:pt idx="11">
                  <c:v>2822.3300000000004</c:v>
                </c:pt>
                <c:pt idx="12">
                  <c:v>1621.47</c:v>
                </c:pt>
                <c:pt idx="13">
                  <c:v>2746.8</c:v>
                </c:pt>
                <c:pt idx="14">
                  <c:v>2696.08</c:v>
                </c:pt>
                <c:pt idx="15">
                  <c:v>2336.5</c:v>
                </c:pt>
                <c:pt idx="16">
                  <c:v>1934.5900000000001</c:v>
                </c:pt>
                <c:pt idx="17">
                  <c:v>3175.1000000000004</c:v>
                </c:pt>
                <c:pt idx="18">
                  <c:v>1607.79</c:v>
                </c:pt>
                <c:pt idx="19">
                  <c:v>2501.38</c:v>
                </c:pt>
                <c:pt idx="20">
                  <c:v>2585.48</c:v>
                </c:pt>
                <c:pt idx="21">
                  <c:v>3715.32</c:v>
                </c:pt>
                <c:pt idx="22">
                  <c:v>2344.34</c:v>
                </c:pt>
                <c:pt idx="23">
                  <c:v>3198.3599999999997</c:v>
                </c:pt>
              </c:numCache>
            </c:numRef>
          </c:val>
          <c:extLst>
            <c:ext xmlns:c16="http://schemas.microsoft.com/office/drawing/2014/chart" uri="{C3380CC4-5D6E-409C-BE32-E72D297353CC}">
              <c16:uniqueId val="{00000001-9701-4DFC-B5C6-DA1A162A69F9}"/>
            </c:ext>
          </c:extLst>
        </c:ser>
        <c:dLbls>
          <c:showLegendKey val="0"/>
          <c:showVal val="0"/>
          <c:showCatName val="0"/>
          <c:showSerName val="0"/>
          <c:showPercent val="0"/>
          <c:showBubbleSize val="0"/>
        </c:dLbls>
        <c:gapWidth val="150"/>
        <c:overlap val="100"/>
        <c:axId val="893010304"/>
        <c:axId val="893009824"/>
      </c:barChart>
      <c:catAx>
        <c:axId val="8930103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893009824"/>
        <c:crosses val="autoZero"/>
        <c:auto val="1"/>
        <c:lblAlgn val="ctr"/>
        <c:lblOffset val="100"/>
        <c:noMultiLvlLbl val="0"/>
      </c:catAx>
      <c:valAx>
        <c:axId val="89300982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93010304"/>
        <c:crosses val="autoZero"/>
        <c:crossBetween val="between"/>
      </c:valAx>
      <c:spPr>
        <a:noFill/>
        <a:ln>
          <a:noFill/>
        </a:ln>
        <a:effectLst/>
      </c:spPr>
    </c:plotArea>
    <c:legend>
      <c:legendPos val="r"/>
      <c:layout>
        <c:manualLayout>
          <c:xMode val="edge"/>
          <c:yMode val="edge"/>
          <c:x val="0.15520586767144903"/>
          <c:y val="2.036273243622325E-2"/>
          <c:w val="0.14109817561148413"/>
          <c:h val="0.22562631060006388"/>
        </c:manualLayout>
      </c:layout>
      <c:overlay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[Ecommerce_Cleaned_Dashboard_RFM.xlsx]RFM Analysis (Basic)!PivotTable1</c:name>
    <c:fmtId val="0"/>
  </c:pivotSource>
  <c:chart>
    <c:title>
      <c:tx>
        <c:rich>
          <a:bodyPr rot="0" spcFirstLastPara="1" vertOverflow="ellipsis" vert="horz" wrap="square" anchor="ctr" anchorCtr="1"/>
          <a:lstStyle/>
          <a:p>
            <a:pPr>
              <a:defRPr sz="3200" b="1" i="0" u="none" strike="noStrike" kern="1200" cap="none" baseline="0">
                <a:solidFill>
                  <a:schemeClr val="lt1">
                    <a:lumMod val="85000"/>
                  </a:schemeClr>
                </a:solidFill>
                <a:latin typeface="+mn-lt"/>
                <a:ea typeface="+mn-ea"/>
                <a:cs typeface="+mn-cs"/>
              </a:defRPr>
            </a:pPr>
            <a:r>
              <a:rPr lang="en-US" sz="2000"/>
              <a:t>RFM Total </a:t>
            </a:r>
          </a:p>
        </c:rich>
      </c:tx>
      <c:overlay val="0"/>
      <c:spPr>
        <a:noFill/>
        <a:ln>
          <a:noFill/>
        </a:ln>
        <a:effectLst/>
      </c:spPr>
      <c:txPr>
        <a:bodyPr rot="0" spcFirstLastPara="1" vertOverflow="ellipsis" vert="horz" wrap="square" anchor="ctr" anchorCtr="1"/>
        <a:lstStyle/>
        <a:p>
          <a:pPr>
            <a:defRPr sz="32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93804478143936"/>
          <c:y val="0.18929487179487178"/>
          <c:w val="0.72750936997072901"/>
          <c:h val="0.7366081162931557"/>
        </c:manualLayout>
      </c:layout>
      <c:barChart>
        <c:barDir val="col"/>
        <c:grouping val="clustered"/>
        <c:varyColors val="0"/>
        <c:ser>
          <c:idx val="0"/>
          <c:order val="0"/>
          <c:tx>
            <c:strRef>
              <c:f>'RFM Analysis (Basic)'!$N$2</c:f>
              <c:strCache>
                <c:ptCount val="1"/>
                <c:pt idx="0">
                  <c:v>Revenue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'RFM Analysis (Basic)'!$M$3:$M$14</c:f>
              <c:strCache>
                <c:ptCount val="12"/>
                <c:pt idx="0">
                  <c:v>3</c:v>
                </c:pt>
                <c:pt idx="1">
                  <c:v>4</c:v>
                </c:pt>
                <c:pt idx="2">
                  <c:v>5</c:v>
                </c:pt>
                <c:pt idx="3">
                  <c:v>6</c:v>
                </c:pt>
                <c:pt idx="4">
                  <c:v>7</c:v>
                </c:pt>
                <c:pt idx="5">
                  <c:v>8</c:v>
                </c:pt>
                <c:pt idx="6">
                  <c:v>9</c:v>
                </c:pt>
                <c:pt idx="7">
                  <c:v>10</c:v>
                </c:pt>
                <c:pt idx="8">
                  <c:v>11</c:v>
                </c:pt>
                <c:pt idx="9">
                  <c:v>12</c:v>
                </c:pt>
                <c:pt idx="10">
                  <c:v>13</c:v>
                </c:pt>
                <c:pt idx="11">
                  <c:v>14</c:v>
                </c:pt>
              </c:strCache>
            </c:strRef>
          </c:cat>
          <c:val>
            <c:numRef>
              <c:f>'RFM Analysis (Basic)'!$N$3:$N$14</c:f>
              <c:numCache>
                <c:formatCode>"$"#,##0.00</c:formatCode>
                <c:ptCount val="12"/>
                <c:pt idx="0">
                  <c:v>1888.3999999999999</c:v>
                </c:pt>
                <c:pt idx="1">
                  <c:v>16885.39</c:v>
                </c:pt>
                <c:pt idx="2">
                  <c:v>22413.340000000011</c:v>
                </c:pt>
                <c:pt idx="3">
                  <c:v>43964.429999999993</c:v>
                </c:pt>
                <c:pt idx="4">
                  <c:v>52863.07</c:v>
                </c:pt>
                <c:pt idx="5">
                  <c:v>54627.44999999999</c:v>
                </c:pt>
                <c:pt idx="6">
                  <c:v>37110.349999999984</c:v>
                </c:pt>
                <c:pt idx="7">
                  <c:v>24995.489999999998</c:v>
                </c:pt>
                <c:pt idx="8">
                  <c:v>14108.830000000002</c:v>
                </c:pt>
                <c:pt idx="9">
                  <c:v>4101.1799999999994</c:v>
                </c:pt>
                <c:pt idx="10">
                  <c:v>1590.3000000000002</c:v>
                </c:pt>
                <c:pt idx="11">
                  <c:v>515.65</c:v>
                </c:pt>
              </c:numCache>
            </c:numRef>
          </c:val>
          <c:extLst>
            <c:ext xmlns:c16="http://schemas.microsoft.com/office/drawing/2014/chart" uri="{C3380CC4-5D6E-409C-BE32-E72D297353CC}">
              <c16:uniqueId val="{00000000-D937-4CBC-97D9-84F2B2DCF1F2}"/>
            </c:ext>
          </c:extLst>
        </c:ser>
        <c:dLbls>
          <c:showLegendKey val="0"/>
          <c:showVal val="0"/>
          <c:showCatName val="0"/>
          <c:showSerName val="0"/>
          <c:showPercent val="0"/>
          <c:showBubbleSize val="0"/>
        </c:dLbls>
        <c:gapWidth val="315"/>
        <c:overlap val="-40"/>
        <c:axId val="1905222368"/>
        <c:axId val="1905222848"/>
      </c:barChart>
      <c:lineChart>
        <c:grouping val="standard"/>
        <c:varyColors val="0"/>
        <c:ser>
          <c:idx val="1"/>
          <c:order val="1"/>
          <c:tx>
            <c:strRef>
              <c:f>'RFM Analysis (Basic)'!$O$2</c:f>
              <c:strCache>
                <c:ptCount val="1"/>
                <c:pt idx="0">
                  <c:v>Customers</c:v>
                </c:pt>
              </c:strCache>
            </c:strRef>
          </c:tx>
          <c:spPr>
            <a:ln w="22225" cap="rnd">
              <a:solidFill>
                <a:schemeClr val="accent2"/>
              </a:solidFill>
            </a:ln>
            <a:effectLst>
              <a:glow rad="139700">
                <a:schemeClr val="accent2">
                  <a:satMod val="175000"/>
                  <a:alpha val="14000"/>
                </a:schemeClr>
              </a:glow>
            </a:effectLst>
          </c:spPr>
          <c:marker>
            <c:symbol val="none"/>
          </c:marker>
          <c:cat>
            <c:strRef>
              <c:f>'RFM Analysis (Basic)'!$M$3:$M$14</c:f>
              <c:strCache>
                <c:ptCount val="12"/>
                <c:pt idx="0">
                  <c:v>3</c:v>
                </c:pt>
                <c:pt idx="1">
                  <c:v>4</c:v>
                </c:pt>
                <c:pt idx="2">
                  <c:v>5</c:v>
                </c:pt>
                <c:pt idx="3">
                  <c:v>6</c:v>
                </c:pt>
                <c:pt idx="4">
                  <c:v>7</c:v>
                </c:pt>
                <c:pt idx="5">
                  <c:v>8</c:v>
                </c:pt>
                <c:pt idx="6">
                  <c:v>9</c:v>
                </c:pt>
                <c:pt idx="7">
                  <c:v>10</c:v>
                </c:pt>
                <c:pt idx="8">
                  <c:v>11</c:v>
                </c:pt>
                <c:pt idx="9">
                  <c:v>12</c:v>
                </c:pt>
                <c:pt idx="10">
                  <c:v>13</c:v>
                </c:pt>
                <c:pt idx="11">
                  <c:v>14</c:v>
                </c:pt>
              </c:strCache>
            </c:strRef>
          </c:cat>
          <c:val>
            <c:numRef>
              <c:f>'RFM Analysis (Basic)'!$O$3:$O$14</c:f>
              <c:numCache>
                <c:formatCode>General</c:formatCode>
                <c:ptCount val="12"/>
                <c:pt idx="0">
                  <c:v>4</c:v>
                </c:pt>
                <c:pt idx="1">
                  <c:v>40</c:v>
                </c:pt>
                <c:pt idx="2">
                  <c:v>55</c:v>
                </c:pt>
                <c:pt idx="3">
                  <c:v>123</c:v>
                </c:pt>
                <c:pt idx="4">
                  <c:v>161</c:v>
                </c:pt>
                <c:pt idx="5">
                  <c:v>192</c:v>
                </c:pt>
                <c:pt idx="6">
                  <c:v>159</c:v>
                </c:pt>
                <c:pt idx="7">
                  <c:v>129</c:v>
                </c:pt>
                <c:pt idx="8">
                  <c:v>82</c:v>
                </c:pt>
                <c:pt idx="9">
                  <c:v>31</c:v>
                </c:pt>
                <c:pt idx="10">
                  <c:v>17</c:v>
                </c:pt>
                <c:pt idx="11">
                  <c:v>7</c:v>
                </c:pt>
              </c:numCache>
            </c:numRef>
          </c:val>
          <c:smooth val="0"/>
          <c:extLst>
            <c:ext xmlns:c16="http://schemas.microsoft.com/office/drawing/2014/chart" uri="{C3380CC4-5D6E-409C-BE32-E72D297353CC}">
              <c16:uniqueId val="{00000001-D937-4CBC-97D9-84F2B2DCF1F2}"/>
            </c:ext>
          </c:extLst>
        </c:ser>
        <c:dLbls>
          <c:showLegendKey val="0"/>
          <c:showVal val="0"/>
          <c:showCatName val="0"/>
          <c:showSerName val="0"/>
          <c:showPercent val="0"/>
          <c:showBubbleSize val="0"/>
        </c:dLbls>
        <c:marker val="1"/>
        <c:smooth val="0"/>
        <c:axId val="1905238688"/>
        <c:axId val="1905239168"/>
      </c:lineChart>
      <c:catAx>
        <c:axId val="19052223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05222848"/>
        <c:crosses val="autoZero"/>
        <c:auto val="1"/>
        <c:lblAlgn val="ctr"/>
        <c:lblOffset val="100"/>
        <c:noMultiLvlLbl val="0"/>
      </c:catAx>
      <c:valAx>
        <c:axId val="19052228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05222368"/>
        <c:crosses val="autoZero"/>
        <c:crossBetween val="between"/>
      </c:valAx>
      <c:valAx>
        <c:axId val="190523916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05238688"/>
        <c:crosses val="max"/>
        <c:crossBetween val="between"/>
      </c:valAx>
      <c:catAx>
        <c:axId val="1905238688"/>
        <c:scaling>
          <c:orientation val="minMax"/>
        </c:scaling>
        <c:delete val="1"/>
        <c:axPos val="b"/>
        <c:numFmt formatCode="General" sourceLinked="1"/>
        <c:majorTickMark val="out"/>
        <c:minorTickMark val="none"/>
        <c:tickLblPos val="nextTo"/>
        <c:crossAx val="1905239168"/>
        <c:crosses val="autoZero"/>
        <c:auto val="1"/>
        <c:lblAlgn val="ctr"/>
        <c:lblOffset val="100"/>
        <c:noMultiLvlLbl val="0"/>
      </c:catAx>
      <c:spPr>
        <a:noFill/>
        <a:ln>
          <a:noFill/>
        </a:ln>
        <a:effectLst/>
      </c:spPr>
    </c:plotArea>
    <c:legend>
      <c:legendPos val="r"/>
      <c:layout>
        <c:manualLayout>
          <c:xMode val="edge"/>
          <c:yMode val="edge"/>
          <c:x val="0.21069051403377362"/>
          <c:y val="0.17036821118514031"/>
          <c:w val="0.67590691244800882"/>
          <c:h val="8.89430648092065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[Ecommerce_Cleaned_Dashboard_RFM.xlsx]RFM Analysis (Basic)!PivotTable7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400"/>
              <a:t>RFM</a:t>
            </a:r>
          </a:p>
          <a:p>
            <a:pPr>
              <a:defRPr/>
            </a:pPr>
            <a:endParaRPr lang="en-US" sz="2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73435454563216"/>
          <c:y val="4.4989775051124746E-2"/>
          <c:w val="0.84512351588805745"/>
          <c:h val="0.84943464888974762"/>
        </c:manualLayout>
      </c:layout>
      <c:barChart>
        <c:barDir val="col"/>
        <c:grouping val="clustered"/>
        <c:varyColors val="0"/>
        <c:ser>
          <c:idx val="0"/>
          <c:order val="0"/>
          <c:tx>
            <c:strRef>
              <c:f>'RFM Analysis (Basic)'!$N$16</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'RFM Analysis (Basic)'!$M$17:$M$134</c:f>
              <c:strCache>
                <c:ptCount val="117"/>
                <c:pt idx="0">
                  <c:v>545</c:v>
                </c:pt>
                <c:pt idx="1">
                  <c:v>355</c:v>
                </c:pt>
                <c:pt idx="2">
                  <c:v>154</c:v>
                </c:pt>
                <c:pt idx="3">
                  <c:v>135</c:v>
                </c:pt>
                <c:pt idx="4">
                  <c:v>435</c:v>
                </c:pt>
                <c:pt idx="5">
                  <c:v>515</c:v>
                </c:pt>
                <c:pt idx="6">
                  <c:v>534</c:v>
                </c:pt>
                <c:pt idx="7">
                  <c:v>155</c:v>
                </c:pt>
                <c:pt idx="8">
                  <c:v>145</c:v>
                </c:pt>
                <c:pt idx="9">
                  <c:v>543</c:v>
                </c:pt>
                <c:pt idx="10">
                  <c:v>513</c:v>
                </c:pt>
                <c:pt idx="11">
                  <c:v>525</c:v>
                </c:pt>
                <c:pt idx="12">
                  <c:v>215</c:v>
                </c:pt>
                <c:pt idx="13">
                  <c:v>255</c:v>
                </c:pt>
                <c:pt idx="14">
                  <c:v>552</c:v>
                </c:pt>
                <c:pt idx="15">
                  <c:v>115</c:v>
                </c:pt>
                <c:pt idx="16">
                  <c:v>125</c:v>
                </c:pt>
                <c:pt idx="17">
                  <c:v>335</c:v>
                </c:pt>
                <c:pt idx="18">
                  <c:v>532</c:v>
                </c:pt>
                <c:pt idx="19">
                  <c:v>524</c:v>
                </c:pt>
                <c:pt idx="20">
                  <c:v>235</c:v>
                </c:pt>
                <c:pt idx="21">
                  <c:v>315</c:v>
                </c:pt>
                <c:pt idx="22">
                  <c:v>345</c:v>
                </c:pt>
                <c:pt idx="23">
                  <c:v>124</c:v>
                </c:pt>
                <c:pt idx="24">
                  <c:v>134</c:v>
                </c:pt>
                <c:pt idx="25">
                  <c:v>453</c:v>
                </c:pt>
                <c:pt idx="26">
                  <c:v>455</c:v>
                </c:pt>
                <c:pt idx="27">
                  <c:v>531</c:v>
                </c:pt>
                <c:pt idx="28">
                  <c:v>434</c:v>
                </c:pt>
                <c:pt idx="29">
                  <c:v>225</c:v>
                </c:pt>
                <c:pt idx="30">
                  <c:v>153</c:v>
                </c:pt>
                <c:pt idx="31">
                  <c:v>254</c:v>
                </c:pt>
                <c:pt idx="32">
                  <c:v>425</c:v>
                </c:pt>
                <c:pt idx="33">
                  <c:v>415</c:v>
                </c:pt>
                <c:pt idx="34">
                  <c:v>512</c:v>
                </c:pt>
                <c:pt idx="35">
                  <c:v>132</c:v>
                </c:pt>
                <c:pt idx="36">
                  <c:v>445</c:v>
                </c:pt>
                <c:pt idx="37">
                  <c:v>152</c:v>
                </c:pt>
                <c:pt idx="38">
                  <c:v>143</c:v>
                </c:pt>
                <c:pt idx="39">
                  <c:v>522</c:v>
                </c:pt>
                <c:pt idx="40">
                  <c:v>542</c:v>
                </c:pt>
                <c:pt idx="41">
                  <c:v>523</c:v>
                </c:pt>
                <c:pt idx="42">
                  <c:v>245</c:v>
                </c:pt>
                <c:pt idx="43">
                  <c:v>325</c:v>
                </c:pt>
                <c:pt idx="44">
                  <c:v>133</c:v>
                </c:pt>
                <c:pt idx="45">
                  <c:v>454</c:v>
                </c:pt>
                <c:pt idx="46">
                  <c:v>113</c:v>
                </c:pt>
                <c:pt idx="47">
                  <c:v>354</c:v>
                </c:pt>
                <c:pt idx="48">
                  <c:v>144</c:v>
                </c:pt>
                <c:pt idx="49">
                  <c:v>151</c:v>
                </c:pt>
                <c:pt idx="50">
                  <c:v>444</c:v>
                </c:pt>
                <c:pt idx="51">
                  <c:v>253</c:v>
                </c:pt>
                <c:pt idx="52">
                  <c:v>514</c:v>
                </c:pt>
                <c:pt idx="53">
                  <c:v>114</c:v>
                </c:pt>
                <c:pt idx="54">
                  <c:v>451</c:v>
                </c:pt>
                <c:pt idx="55">
                  <c:v>511</c:v>
                </c:pt>
                <c:pt idx="56">
                  <c:v>433</c:v>
                </c:pt>
                <c:pt idx="57">
                  <c:v>234</c:v>
                </c:pt>
                <c:pt idx="58">
                  <c:v>142</c:v>
                </c:pt>
                <c:pt idx="59">
                  <c:v>123</c:v>
                </c:pt>
                <c:pt idx="60">
                  <c:v>214</c:v>
                </c:pt>
                <c:pt idx="61">
                  <c:v>122</c:v>
                </c:pt>
                <c:pt idx="62">
                  <c:v>334</c:v>
                </c:pt>
                <c:pt idx="63">
                  <c:v>541</c:v>
                </c:pt>
                <c:pt idx="64">
                  <c:v>111</c:v>
                </c:pt>
                <c:pt idx="65">
                  <c:v>141</c:v>
                </c:pt>
                <c:pt idx="66">
                  <c:v>343</c:v>
                </c:pt>
                <c:pt idx="67">
                  <c:v>233</c:v>
                </c:pt>
                <c:pt idx="68">
                  <c:v>414</c:v>
                </c:pt>
                <c:pt idx="69">
                  <c:v>224</c:v>
                </c:pt>
                <c:pt idx="70">
                  <c:v>353</c:v>
                </c:pt>
                <c:pt idx="71">
                  <c:v>352</c:v>
                </c:pt>
                <c:pt idx="72">
                  <c:v>121</c:v>
                </c:pt>
                <c:pt idx="73">
                  <c:v>351</c:v>
                </c:pt>
                <c:pt idx="74">
                  <c:v>521</c:v>
                </c:pt>
                <c:pt idx="75">
                  <c:v>344</c:v>
                </c:pt>
                <c:pt idx="76">
                  <c:v>232</c:v>
                </c:pt>
                <c:pt idx="77">
                  <c:v>443</c:v>
                </c:pt>
                <c:pt idx="78">
                  <c:v>424</c:v>
                </c:pt>
                <c:pt idx="79">
                  <c:v>251</c:v>
                </c:pt>
                <c:pt idx="80">
                  <c:v>244</c:v>
                </c:pt>
                <c:pt idx="81">
                  <c:v>131</c:v>
                </c:pt>
                <c:pt idx="82">
                  <c:v>452</c:v>
                </c:pt>
                <c:pt idx="83">
                  <c:v>432</c:v>
                </c:pt>
                <c:pt idx="84">
                  <c:v>243</c:v>
                </c:pt>
                <c:pt idx="85">
                  <c:v>112</c:v>
                </c:pt>
                <c:pt idx="86">
                  <c:v>314</c:v>
                </c:pt>
                <c:pt idx="87">
                  <c:v>312</c:v>
                </c:pt>
                <c:pt idx="88">
                  <c:v>324</c:v>
                </c:pt>
                <c:pt idx="89">
                  <c:v>442</c:v>
                </c:pt>
                <c:pt idx="90">
                  <c:v>441</c:v>
                </c:pt>
                <c:pt idx="91">
                  <c:v>333</c:v>
                </c:pt>
                <c:pt idx="92">
                  <c:v>242</c:v>
                </c:pt>
                <c:pt idx="93">
                  <c:v>332</c:v>
                </c:pt>
                <c:pt idx="94">
                  <c:v>323</c:v>
                </c:pt>
                <c:pt idx="95">
                  <c:v>313</c:v>
                </c:pt>
                <c:pt idx="96">
                  <c:v>423</c:v>
                </c:pt>
                <c:pt idx="97">
                  <c:v>342</c:v>
                </c:pt>
                <c:pt idx="98">
                  <c:v>223</c:v>
                </c:pt>
                <c:pt idx="99">
                  <c:v>212</c:v>
                </c:pt>
                <c:pt idx="100">
                  <c:v>411</c:v>
                </c:pt>
                <c:pt idx="101">
                  <c:v>213</c:v>
                </c:pt>
                <c:pt idx="102">
                  <c:v>431</c:v>
                </c:pt>
                <c:pt idx="103">
                  <c:v>241</c:v>
                </c:pt>
                <c:pt idx="104">
                  <c:v>311</c:v>
                </c:pt>
                <c:pt idx="105">
                  <c:v>421</c:v>
                </c:pt>
                <c:pt idx="106">
                  <c:v>221</c:v>
                </c:pt>
                <c:pt idx="107">
                  <c:v>422</c:v>
                </c:pt>
                <c:pt idx="108">
                  <c:v>341</c:v>
                </c:pt>
                <c:pt idx="109">
                  <c:v>331</c:v>
                </c:pt>
                <c:pt idx="110">
                  <c:v>231</c:v>
                </c:pt>
                <c:pt idx="111">
                  <c:v>413</c:v>
                </c:pt>
                <c:pt idx="112">
                  <c:v>322</c:v>
                </c:pt>
                <c:pt idx="113">
                  <c:v>412</c:v>
                </c:pt>
                <c:pt idx="114">
                  <c:v>321</c:v>
                </c:pt>
                <c:pt idx="115">
                  <c:v>222</c:v>
                </c:pt>
                <c:pt idx="116">
                  <c:v>211</c:v>
                </c:pt>
              </c:strCache>
            </c:strRef>
          </c:cat>
          <c:val>
            <c:numRef>
              <c:f>'RFM Analysis (Basic)'!$N$17:$N$134</c:f>
              <c:numCache>
                <c:formatCode>"$"#,##0.00</c:formatCode>
                <c:ptCount val="117"/>
                <c:pt idx="0">
                  <c:v>52.24</c:v>
                </c:pt>
                <c:pt idx="1">
                  <c:v>121.78999999999999</c:v>
                </c:pt>
                <c:pt idx="2">
                  <c:v>128.74</c:v>
                </c:pt>
                <c:pt idx="3">
                  <c:v>133.63</c:v>
                </c:pt>
                <c:pt idx="4">
                  <c:v>176.26999999999998</c:v>
                </c:pt>
                <c:pt idx="5">
                  <c:v>186.64</c:v>
                </c:pt>
                <c:pt idx="6">
                  <c:v>196.63</c:v>
                </c:pt>
                <c:pt idx="7">
                  <c:v>218.82</c:v>
                </c:pt>
                <c:pt idx="8">
                  <c:v>223.6</c:v>
                </c:pt>
                <c:pt idx="9">
                  <c:v>236.99</c:v>
                </c:pt>
                <c:pt idx="10">
                  <c:v>250.54</c:v>
                </c:pt>
                <c:pt idx="11">
                  <c:v>250.61</c:v>
                </c:pt>
                <c:pt idx="12">
                  <c:v>272.45</c:v>
                </c:pt>
                <c:pt idx="13">
                  <c:v>287.8</c:v>
                </c:pt>
                <c:pt idx="14">
                  <c:v>310.23</c:v>
                </c:pt>
                <c:pt idx="15">
                  <c:v>317.16000000000003</c:v>
                </c:pt>
                <c:pt idx="16">
                  <c:v>318.39999999999998</c:v>
                </c:pt>
                <c:pt idx="17">
                  <c:v>329.66</c:v>
                </c:pt>
                <c:pt idx="18">
                  <c:v>332.67</c:v>
                </c:pt>
                <c:pt idx="19">
                  <c:v>370.48</c:v>
                </c:pt>
                <c:pt idx="20">
                  <c:v>382.90999999999997</c:v>
                </c:pt>
                <c:pt idx="21">
                  <c:v>383.53999999999996</c:v>
                </c:pt>
                <c:pt idx="22">
                  <c:v>388.90000000000003</c:v>
                </c:pt>
                <c:pt idx="23">
                  <c:v>433.12</c:v>
                </c:pt>
                <c:pt idx="24">
                  <c:v>447.63</c:v>
                </c:pt>
                <c:pt idx="25">
                  <c:v>451.18</c:v>
                </c:pt>
                <c:pt idx="26">
                  <c:v>463.40999999999997</c:v>
                </c:pt>
                <c:pt idx="27">
                  <c:v>490.11</c:v>
                </c:pt>
                <c:pt idx="28">
                  <c:v>521.34</c:v>
                </c:pt>
                <c:pt idx="29">
                  <c:v>534.41999999999996</c:v>
                </c:pt>
                <c:pt idx="30">
                  <c:v>554.85</c:v>
                </c:pt>
                <c:pt idx="31">
                  <c:v>586.42000000000007</c:v>
                </c:pt>
                <c:pt idx="32">
                  <c:v>614.7299999999999</c:v>
                </c:pt>
                <c:pt idx="33">
                  <c:v>626.08999999999992</c:v>
                </c:pt>
                <c:pt idx="34">
                  <c:v>673.3</c:v>
                </c:pt>
                <c:pt idx="35">
                  <c:v>678.19</c:v>
                </c:pt>
                <c:pt idx="36">
                  <c:v>683.38</c:v>
                </c:pt>
                <c:pt idx="37">
                  <c:v>686.09</c:v>
                </c:pt>
                <c:pt idx="38">
                  <c:v>686.24</c:v>
                </c:pt>
                <c:pt idx="39">
                  <c:v>686.72</c:v>
                </c:pt>
                <c:pt idx="40">
                  <c:v>704.75</c:v>
                </c:pt>
                <c:pt idx="41">
                  <c:v>748.26</c:v>
                </c:pt>
                <c:pt idx="42">
                  <c:v>766.3</c:v>
                </c:pt>
                <c:pt idx="43">
                  <c:v>775.69</c:v>
                </c:pt>
                <c:pt idx="44">
                  <c:v>778.78</c:v>
                </c:pt>
                <c:pt idx="45">
                  <c:v>785.13</c:v>
                </c:pt>
                <c:pt idx="46">
                  <c:v>800.67000000000007</c:v>
                </c:pt>
                <c:pt idx="47">
                  <c:v>840.79</c:v>
                </c:pt>
                <c:pt idx="48">
                  <c:v>853.56000000000006</c:v>
                </c:pt>
                <c:pt idx="49">
                  <c:v>909.05</c:v>
                </c:pt>
                <c:pt idx="50">
                  <c:v>961.78</c:v>
                </c:pt>
                <c:pt idx="51">
                  <c:v>968.94999999999993</c:v>
                </c:pt>
                <c:pt idx="52">
                  <c:v>1000.6600000000001</c:v>
                </c:pt>
                <c:pt idx="53">
                  <c:v>1133.18</c:v>
                </c:pt>
                <c:pt idx="54">
                  <c:v>1290.5999999999999</c:v>
                </c:pt>
                <c:pt idx="55">
                  <c:v>1439.0700000000002</c:v>
                </c:pt>
                <c:pt idx="56">
                  <c:v>1645.34</c:v>
                </c:pt>
                <c:pt idx="57">
                  <c:v>1669.96</c:v>
                </c:pt>
                <c:pt idx="58">
                  <c:v>1680.1799999999998</c:v>
                </c:pt>
                <c:pt idx="59">
                  <c:v>1762.9899999999998</c:v>
                </c:pt>
                <c:pt idx="60">
                  <c:v>1770.66</c:v>
                </c:pt>
                <c:pt idx="61">
                  <c:v>1802.75</c:v>
                </c:pt>
                <c:pt idx="62">
                  <c:v>1816.9499999999998</c:v>
                </c:pt>
                <c:pt idx="63">
                  <c:v>1835.83</c:v>
                </c:pt>
                <c:pt idx="64">
                  <c:v>1888.3999999999999</c:v>
                </c:pt>
                <c:pt idx="65">
                  <c:v>1907.95</c:v>
                </c:pt>
                <c:pt idx="66">
                  <c:v>1921.06</c:v>
                </c:pt>
                <c:pt idx="67">
                  <c:v>1963.77</c:v>
                </c:pt>
                <c:pt idx="68">
                  <c:v>2026.8600000000001</c:v>
                </c:pt>
                <c:pt idx="69">
                  <c:v>2047.89</c:v>
                </c:pt>
                <c:pt idx="70">
                  <c:v>2068.37</c:v>
                </c:pt>
                <c:pt idx="71">
                  <c:v>2162.21</c:v>
                </c:pt>
                <c:pt idx="72">
                  <c:v>2229.86</c:v>
                </c:pt>
                <c:pt idx="73">
                  <c:v>2270.31</c:v>
                </c:pt>
                <c:pt idx="74">
                  <c:v>2340.4</c:v>
                </c:pt>
                <c:pt idx="75">
                  <c:v>2388.67</c:v>
                </c:pt>
                <c:pt idx="76">
                  <c:v>2453.1000000000004</c:v>
                </c:pt>
                <c:pt idx="77">
                  <c:v>2475.39</c:v>
                </c:pt>
                <c:pt idx="78">
                  <c:v>2533.27</c:v>
                </c:pt>
                <c:pt idx="79">
                  <c:v>2671.37</c:v>
                </c:pt>
                <c:pt idx="80">
                  <c:v>2683.0300000000007</c:v>
                </c:pt>
                <c:pt idx="81">
                  <c:v>2689.73</c:v>
                </c:pt>
                <c:pt idx="82">
                  <c:v>2877.2599999999998</c:v>
                </c:pt>
                <c:pt idx="83">
                  <c:v>3119.75</c:v>
                </c:pt>
                <c:pt idx="84">
                  <c:v>3161.4299999999994</c:v>
                </c:pt>
                <c:pt idx="85">
                  <c:v>3398.35</c:v>
                </c:pt>
                <c:pt idx="86">
                  <c:v>3491.3799999999992</c:v>
                </c:pt>
                <c:pt idx="87">
                  <c:v>3835.52</c:v>
                </c:pt>
                <c:pt idx="88">
                  <c:v>3887.89</c:v>
                </c:pt>
                <c:pt idx="89">
                  <c:v>3919.6299999999997</c:v>
                </c:pt>
                <c:pt idx="90">
                  <c:v>4023.2100000000005</c:v>
                </c:pt>
                <c:pt idx="91">
                  <c:v>4046.54</c:v>
                </c:pt>
                <c:pt idx="92">
                  <c:v>4146.05</c:v>
                </c:pt>
                <c:pt idx="93">
                  <c:v>4236.16</c:v>
                </c:pt>
                <c:pt idx="94">
                  <c:v>4286.43</c:v>
                </c:pt>
                <c:pt idx="95">
                  <c:v>4294.920000000001</c:v>
                </c:pt>
                <c:pt idx="96">
                  <c:v>4464.32</c:v>
                </c:pt>
                <c:pt idx="97">
                  <c:v>4552.7099999999991</c:v>
                </c:pt>
                <c:pt idx="98">
                  <c:v>4597.7</c:v>
                </c:pt>
                <c:pt idx="99">
                  <c:v>4964.62</c:v>
                </c:pt>
                <c:pt idx="100">
                  <c:v>5016.01</c:v>
                </c:pt>
                <c:pt idx="101">
                  <c:v>5031.0700000000015</c:v>
                </c:pt>
                <c:pt idx="102">
                  <c:v>5382.670000000001</c:v>
                </c:pt>
                <c:pt idx="103">
                  <c:v>5405.45</c:v>
                </c:pt>
                <c:pt idx="104">
                  <c:v>5920.52</c:v>
                </c:pt>
                <c:pt idx="105">
                  <c:v>6177.84</c:v>
                </c:pt>
                <c:pt idx="106">
                  <c:v>6235.0499999999993</c:v>
                </c:pt>
                <c:pt idx="107">
                  <c:v>6661.96</c:v>
                </c:pt>
                <c:pt idx="108">
                  <c:v>6906.6600000000008</c:v>
                </c:pt>
                <c:pt idx="109">
                  <c:v>7107.21</c:v>
                </c:pt>
                <c:pt idx="110">
                  <c:v>7248.73</c:v>
                </c:pt>
                <c:pt idx="111">
                  <c:v>7408.6</c:v>
                </c:pt>
                <c:pt idx="112">
                  <c:v>7747.43</c:v>
                </c:pt>
                <c:pt idx="113">
                  <c:v>7751.3999999999987</c:v>
                </c:pt>
                <c:pt idx="114">
                  <c:v>8126.2999999999993</c:v>
                </c:pt>
                <c:pt idx="115">
                  <c:v>9224.4900000000016</c:v>
                </c:pt>
                <c:pt idx="116">
                  <c:v>11257.18</c:v>
                </c:pt>
              </c:numCache>
            </c:numRef>
          </c:val>
          <c:extLst>
            <c:ext xmlns:c16="http://schemas.microsoft.com/office/drawing/2014/chart" uri="{C3380CC4-5D6E-409C-BE32-E72D297353CC}">
              <c16:uniqueId val="{00000000-64E3-4F6F-9DC0-FA7E712E44E7}"/>
            </c:ext>
          </c:extLst>
        </c:ser>
        <c:dLbls>
          <c:showLegendKey val="0"/>
          <c:showVal val="0"/>
          <c:showCatName val="0"/>
          <c:showSerName val="0"/>
          <c:showPercent val="0"/>
          <c:showBubbleSize val="0"/>
        </c:dLbls>
        <c:gapWidth val="219"/>
        <c:axId val="1038747071"/>
        <c:axId val="1038754751"/>
      </c:barChart>
      <c:lineChart>
        <c:grouping val="standard"/>
        <c:varyColors val="0"/>
        <c:ser>
          <c:idx val="1"/>
          <c:order val="1"/>
          <c:tx>
            <c:strRef>
              <c:f>'RFM Analysis (Basic)'!$O$16</c:f>
              <c:strCache>
                <c:ptCount val="1"/>
                <c:pt idx="0">
                  <c:v>Customers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'RFM Analysis (Basic)'!$M$17:$M$134</c:f>
              <c:strCache>
                <c:ptCount val="117"/>
                <c:pt idx="0">
                  <c:v>545</c:v>
                </c:pt>
                <c:pt idx="1">
                  <c:v>355</c:v>
                </c:pt>
                <c:pt idx="2">
                  <c:v>154</c:v>
                </c:pt>
                <c:pt idx="3">
                  <c:v>135</c:v>
                </c:pt>
                <c:pt idx="4">
                  <c:v>435</c:v>
                </c:pt>
                <c:pt idx="5">
                  <c:v>515</c:v>
                </c:pt>
                <c:pt idx="6">
                  <c:v>534</c:v>
                </c:pt>
                <c:pt idx="7">
                  <c:v>155</c:v>
                </c:pt>
                <c:pt idx="8">
                  <c:v>145</c:v>
                </c:pt>
                <c:pt idx="9">
                  <c:v>543</c:v>
                </c:pt>
                <c:pt idx="10">
                  <c:v>513</c:v>
                </c:pt>
                <c:pt idx="11">
                  <c:v>525</c:v>
                </c:pt>
                <c:pt idx="12">
                  <c:v>215</c:v>
                </c:pt>
                <c:pt idx="13">
                  <c:v>255</c:v>
                </c:pt>
                <c:pt idx="14">
                  <c:v>552</c:v>
                </c:pt>
                <c:pt idx="15">
                  <c:v>115</c:v>
                </c:pt>
                <c:pt idx="16">
                  <c:v>125</c:v>
                </c:pt>
                <c:pt idx="17">
                  <c:v>335</c:v>
                </c:pt>
                <c:pt idx="18">
                  <c:v>532</c:v>
                </c:pt>
                <c:pt idx="19">
                  <c:v>524</c:v>
                </c:pt>
                <c:pt idx="20">
                  <c:v>235</c:v>
                </c:pt>
                <c:pt idx="21">
                  <c:v>315</c:v>
                </c:pt>
                <c:pt idx="22">
                  <c:v>345</c:v>
                </c:pt>
                <c:pt idx="23">
                  <c:v>124</c:v>
                </c:pt>
                <c:pt idx="24">
                  <c:v>134</c:v>
                </c:pt>
                <c:pt idx="25">
                  <c:v>453</c:v>
                </c:pt>
                <c:pt idx="26">
                  <c:v>455</c:v>
                </c:pt>
                <c:pt idx="27">
                  <c:v>531</c:v>
                </c:pt>
                <c:pt idx="28">
                  <c:v>434</c:v>
                </c:pt>
                <c:pt idx="29">
                  <c:v>225</c:v>
                </c:pt>
                <c:pt idx="30">
                  <c:v>153</c:v>
                </c:pt>
                <c:pt idx="31">
                  <c:v>254</c:v>
                </c:pt>
                <c:pt idx="32">
                  <c:v>425</c:v>
                </c:pt>
                <c:pt idx="33">
                  <c:v>415</c:v>
                </c:pt>
                <c:pt idx="34">
                  <c:v>512</c:v>
                </c:pt>
                <c:pt idx="35">
                  <c:v>132</c:v>
                </c:pt>
                <c:pt idx="36">
                  <c:v>445</c:v>
                </c:pt>
                <c:pt idx="37">
                  <c:v>152</c:v>
                </c:pt>
                <c:pt idx="38">
                  <c:v>143</c:v>
                </c:pt>
                <c:pt idx="39">
                  <c:v>522</c:v>
                </c:pt>
                <c:pt idx="40">
                  <c:v>542</c:v>
                </c:pt>
                <c:pt idx="41">
                  <c:v>523</c:v>
                </c:pt>
                <c:pt idx="42">
                  <c:v>245</c:v>
                </c:pt>
                <c:pt idx="43">
                  <c:v>325</c:v>
                </c:pt>
                <c:pt idx="44">
                  <c:v>133</c:v>
                </c:pt>
                <c:pt idx="45">
                  <c:v>454</c:v>
                </c:pt>
                <c:pt idx="46">
                  <c:v>113</c:v>
                </c:pt>
                <c:pt idx="47">
                  <c:v>354</c:v>
                </c:pt>
                <c:pt idx="48">
                  <c:v>144</c:v>
                </c:pt>
                <c:pt idx="49">
                  <c:v>151</c:v>
                </c:pt>
                <c:pt idx="50">
                  <c:v>444</c:v>
                </c:pt>
                <c:pt idx="51">
                  <c:v>253</c:v>
                </c:pt>
                <c:pt idx="52">
                  <c:v>514</c:v>
                </c:pt>
                <c:pt idx="53">
                  <c:v>114</c:v>
                </c:pt>
                <c:pt idx="54">
                  <c:v>451</c:v>
                </c:pt>
                <c:pt idx="55">
                  <c:v>511</c:v>
                </c:pt>
                <c:pt idx="56">
                  <c:v>433</c:v>
                </c:pt>
                <c:pt idx="57">
                  <c:v>234</c:v>
                </c:pt>
                <c:pt idx="58">
                  <c:v>142</c:v>
                </c:pt>
                <c:pt idx="59">
                  <c:v>123</c:v>
                </c:pt>
                <c:pt idx="60">
                  <c:v>214</c:v>
                </c:pt>
                <c:pt idx="61">
                  <c:v>122</c:v>
                </c:pt>
                <c:pt idx="62">
                  <c:v>334</c:v>
                </c:pt>
                <c:pt idx="63">
                  <c:v>541</c:v>
                </c:pt>
                <c:pt idx="64">
                  <c:v>111</c:v>
                </c:pt>
                <c:pt idx="65">
                  <c:v>141</c:v>
                </c:pt>
                <c:pt idx="66">
                  <c:v>343</c:v>
                </c:pt>
                <c:pt idx="67">
                  <c:v>233</c:v>
                </c:pt>
                <c:pt idx="68">
                  <c:v>414</c:v>
                </c:pt>
                <c:pt idx="69">
                  <c:v>224</c:v>
                </c:pt>
                <c:pt idx="70">
                  <c:v>353</c:v>
                </c:pt>
                <c:pt idx="71">
                  <c:v>352</c:v>
                </c:pt>
                <c:pt idx="72">
                  <c:v>121</c:v>
                </c:pt>
                <c:pt idx="73">
                  <c:v>351</c:v>
                </c:pt>
                <c:pt idx="74">
                  <c:v>521</c:v>
                </c:pt>
                <c:pt idx="75">
                  <c:v>344</c:v>
                </c:pt>
                <c:pt idx="76">
                  <c:v>232</c:v>
                </c:pt>
                <c:pt idx="77">
                  <c:v>443</c:v>
                </c:pt>
                <c:pt idx="78">
                  <c:v>424</c:v>
                </c:pt>
                <c:pt idx="79">
                  <c:v>251</c:v>
                </c:pt>
                <c:pt idx="80">
                  <c:v>244</c:v>
                </c:pt>
                <c:pt idx="81">
                  <c:v>131</c:v>
                </c:pt>
                <c:pt idx="82">
                  <c:v>452</c:v>
                </c:pt>
                <c:pt idx="83">
                  <c:v>432</c:v>
                </c:pt>
                <c:pt idx="84">
                  <c:v>243</c:v>
                </c:pt>
                <c:pt idx="85">
                  <c:v>112</c:v>
                </c:pt>
                <c:pt idx="86">
                  <c:v>314</c:v>
                </c:pt>
                <c:pt idx="87">
                  <c:v>312</c:v>
                </c:pt>
                <c:pt idx="88">
                  <c:v>324</c:v>
                </c:pt>
                <c:pt idx="89">
                  <c:v>442</c:v>
                </c:pt>
                <c:pt idx="90">
                  <c:v>441</c:v>
                </c:pt>
                <c:pt idx="91">
                  <c:v>333</c:v>
                </c:pt>
                <c:pt idx="92">
                  <c:v>242</c:v>
                </c:pt>
                <c:pt idx="93">
                  <c:v>332</c:v>
                </c:pt>
                <c:pt idx="94">
                  <c:v>323</c:v>
                </c:pt>
                <c:pt idx="95">
                  <c:v>313</c:v>
                </c:pt>
                <c:pt idx="96">
                  <c:v>423</c:v>
                </c:pt>
                <c:pt idx="97">
                  <c:v>342</c:v>
                </c:pt>
                <c:pt idx="98">
                  <c:v>223</c:v>
                </c:pt>
                <c:pt idx="99">
                  <c:v>212</c:v>
                </c:pt>
                <c:pt idx="100">
                  <c:v>411</c:v>
                </c:pt>
                <c:pt idx="101">
                  <c:v>213</c:v>
                </c:pt>
                <c:pt idx="102">
                  <c:v>431</c:v>
                </c:pt>
                <c:pt idx="103">
                  <c:v>241</c:v>
                </c:pt>
                <c:pt idx="104">
                  <c:v>311</c:v>
                </c:pt>
                <c:pt idx="105">
                  <c:v>421</c:v>
                </c:pt>
                <c:pt idx="106">
                  <c:v>221</c:v>
                </c:pt>
                <c:pt idx="107">
                  <c:v>422</c:v>
                </c:pt>
                <c:pt idx="108">
                  <c:v>341</c:v>
                </c:pt>
                <c:pt idx="109">
                  <c:v>331</c:v>
                </c:pt>
                <c:pt idx="110">
                  <c:v>231</c:v>
                </c:pt>
                <c:pt idx="111">
                  <c:v>413</c:v>
                </c:pt>
                <c:pt idx="112">
                  <c:v>322</c:v>
                </c:pt>
                <c:pt idx="113">
                  <c:v>412</c:v>
                </c:pt>
                <c:pt idx="114">
                  <c:v>321</c:v>
                </c:pt>
                <c:pt idx="115">
                  <c:v>222</c:v>
                </c:pt>
                <c:pt idx="116">
                  <c:v>211</c:v>
                </c:pt>
              </c:strCache>
            </c:strRef>
          </c:cat>
          <c:val>
            <c:numRef>
              <c:f>'RFM Analysis (Basic)'!$O$17:$O$134</c:f>
              <c:numCache>
                <c:formatCode>General</c:formatCode>
                <c:ptCount val="117"/>
                <c:pt idx="0">
                  <c:v>1</c:v>
                </c:pt>
                <c:pt idx="1">
                  <c:v>2</c:v>
                </c:pt>
                <c:pt idx="2">
                  <c:v>1</c:v>
                </c:pt>
                <c:pt idx="3">
                  <c:v>2</c:v>
                </c:pt>
                <c:pt idx="4">
                  <c:v>2</c:v>
                </c:pt>
                <c:pt idx="5">
                  <c:v>3</c:v>
                </c:pt>
                <c:pt idx="6">
                  <c:v>1</c:v>
                </c:pt>
                <c:pt idx="7">
                  <c:v>3</c:v>
                </c:pt>
                <c:pt idx="8">
                  <c:v>3</c:v>
                </c:pt>
                <c:pt idx="9">
                  <c:v>1</c:v>
                </c:pt>
                <c:pt idx="10">
                  <c:v>1</c:v>
                </c:pt>
                <c:pt idx="11">
                  <c:v>3</c:v>
                </c:pt>
                <c:pt idx="12">
                  <c:v>4</c:v>
                </c:pt>
                <c:pt idx="13">
                  <c:v>4</c:v>
                </c:pt>
                <c:pt idx="14">
                  <c:v>1</c:v>
                </c:pt>
                <c:pt idx="15">
                  <c:v>5</c:v>
                </c:pt>
                <c:pt idx="16">
                  <c:v>4</c:v>
                </c:pt>
                <c:pt idx="17">
                  <c:v>4</c:v>
                </c:pt>
                <c:pt idx="18">
                  <c:v>1</c:v>
                </c:pt>
                <c:pt idx="19">
                  <c:v>3</c:v>
                </c:pt>
                <c:pt idx="20">
                  <c:v>5</c:v>
                </c:pt>
                <c:pt idx="21">
                  <c:v>5</c:v>
                </c:pt>
                <c:pt idx="22">
                  <c:v>5</c:v>
                </c:pt>
                <c:pt idx="23">
                  <c:v>3</c:v>
                </c:pt>
                <c:pt idx="24">
                  <c:v>3</c:v>
                </c:pt>
                <c:pt idx="25">
                  <c:v>2</c:v>
                </c:pt>
                <c:pt idx="26">
                  <c:v>6</c:v>
                </c:pt>
                <c:pt idx="27">
                  <c:v>1</c:v>
                </c:pt>
                <c:pt idx="28">
                  <c:v>4</c:v>
                </c:pt>
                <c:pt idx="29">
                  <c:v>8</c:v>
                </c:pt>
                <c:pt idx="30">
                  <c:v>2</c:v>
                </c:pt>
                <c:pt idx="31">
                  <c:v>5</c:v>
                </c:pt>
                <c:pt idx="32">
                  <c:v>9</c:v>
                </c:pt>
                <c:pt idx="33">
                  <c:v>9</c:v>
                </c:pt>
                <c:pt idx="34">
                  <c:v>2</c:v>
                </c:pt>
                <c:pt idx="35">
                  <c:v>2</c:v>
                </c:pt>
                <c:pt idx="36">
                  <c:v>9</c:v>
                </c:pt>
                <c:pt idx="37">
                  <c:v>2</c:v>
                </c:pt>
                <c:pt idx="38">
                  <c:v>3</c:v>
                </c:pt>
                <c:pt idx="39">
                  <c:v>2</c:v>
                </c:pt>
                <c:pt idx="40">
                  <c:v>2</c:v>
                </c:pt>
                <c:pt idx="41">
                  <c:v>3</c:v>
                </c:pt>
                <c:pt idx="42">
                  <c:v>9</c:v>
                </c:pt>
                <c:pt idx="43">
                  <c:v>11</c:v>
                </c:pt>
                <c:pt idx="44">
                  <c:v>3</c:v>
                </c:pt>
                <c:pt idx="45">
                  <c:v>6</c:v>
                </c:pt>
                <c:pt idx="46">
                  <c:v>3</c:v>
                </c:pt>
                <c:pt idx="47">
                  <c:v>6</c:v>
                </c:pt>
                <c:pt idx="48">
                  <c:v>5</c:v>
                </c:pt>
                <c:pt idx="49">
                  <c:v>2</c:v>
                </c:pt>
                <c:pt idx="50">
                  <c:v>6</c:v>
                </c:pt>
                <c:pt idx="51">
                  <c:v>4</c:v>
                </c:pt>
                <c:pt idx="52">
                  <c:v>7</c:v>
                </c:pt>
                <c:pt idx="53">
                  <c:v>7</c:v>
                </c:pt>
                <c:pt idx="54">
                  <c:v>3</c:v>
                </c:pt>
                <c:pt idx="55">
                  <c:v>3</c:v>
                </c:pt>
                <c:pt idx="56">
                  <c:v>7</c:v>
                </c:pt>
                <c:pt idx="57">
                  <c:v>11</c:v>
                </c:pt>
                <c:pt idx="58">
                  <c:v>5</c:v>
                </c:pt>
                <c:pt idx="59">
                  <c:v>7</c:v>
                </c:pt>
                <c:pt idx="60">
                  <c:v>12</c:v>
                </c:pt>
                <c:pt idx="61">
                  <c:v>5</c:v>
                </c:pt>
                <c:pt idx="62">
                  <c:v>11</c:v>
                </c:pt>
                <c:pt idx="63">
                  <c:v>4</c:v>
                </c:pt>
                <c:pt idx="64">
                  <c:v>4</c:v>
                </c:pt>
                <c:pt idx="65">
                  <c:v>4</c:v>
                </c:pt>
                <c:pt idx="66">
                  <c:v>8</c:v>
                </c:pt>
                <c:pt idx="67">
                  <c:v>8</c:v>
                </c:pt>
                <c:pt idx="68">
                  <c:v>14</c:v>
                </c:pt>
                <c:pt idx="69">
                  <c:v>14</c:v>
                </c:pt>
                <c:pt idx="70">
                  <c:v>8</c:v>
                </c:pt>
                <c:pt idx="71">
                  <c:v>6</c:v>
                </c:pt>
                <c:pt idx="72">
                  <c:v>5</c:v>
                </c:pt>
                <c:pt idx="73">
                  <c:v>5</c:v>
                </c:pt>
                <c:pt idx="74">
                  <c:v>5</c:v>
                </c:pt>
                <c:pt idx="75">
                  <c:v>14</c:v>
                </c:pt>
                <c:pt idx="76">
                  <c:v>7</c:v>
                </c:pt>
                <c:pt idx="77">
                  <c:v>10</c:v>
                </c:pt>
                <c:pt idx="78">
                  <c:v>18</c:v>
                </c:pt>
                <c:pt idx="79">
                  <c:v>6</c:v>
                </c:pt>
                <c:pt idx="80">
                  <c:v>17</c:v>
                </c:pt>
                <c:pt idx="81">
                  <c:v>6</c:v>
                </c:pt>
                <c:pt idx="82">
                  <c:v>8</c:v>
                </c:pt>
                <c:pt idx="83">
                  <c:v>9</c:v>
                </c:pt>
                <c:pt idx="84">
                  <c:v>13</c:v>
                </c:pt>
                <c:pt idx="85">
                  <c:v>10</c:v>
                </c:pt>
                <c:pt idx="86">
                  <c:v>24</c:v>
                </c:pt>
                <c:pt idx="87">
                  <c:v>11</c:v>
                </c:pt>
                <c:pt idx="88">
                  <c:v>25</c:v>
                </c:pt>
                <c:pt idx="89">
                  <c:v>11</c:v>
                </c:pt>
                <c:pt idx="90">
                  <c:v>9</c:v>
                </c:pt>
                <c:pt idx="91">
                  <c:v>16</c:v>
                </c:pt>
                <c:pt idx="92">
                  <c:v>12</c:v>
                </c:pt>
                <c:pt idx="93">
                  <c:v>12</c:v>
                </c:pt>
                <c:pt idx="94">
                  <c:v>18</c:v>
                </c:pt>
                <c:pt idx="95">
                  <c:v>17</c:v>
                </c:pt>
                <c:pt idx="96">
                  <c:v>18</c:v>
                </c:pt>
                <c:pt idx="97">
                  <c:v>13</c:v>
                </c:pt>
                <c:pt idx="98">
                  <c:v>19</c:v>
                </c:pt>
                <c:pt idx="99">
                  <c:v>14</c:v>
                </c:pt>
                <c:pt idx="100">
                  <c:v>11</c:v>
                </c:pt>
                <c:pt idx="101">
                  <c:v>20</c:v>
                </c:pt>
                <c:pt idx="102">
                  <c:v>12</c:v>
                </c:pt>
                <c:pt idx="103">
                  <c:v>12</c:v>
                </c:pt>
                <c:pt idx="104">
                  <c:v>13</c:v>
                </c:pt>
                <c:pt idx="105">
                  <c:v>14</c:v>
                </c:pt>
                <c:pt idx="106">
                  <c:v>14</c:v>
                </c:pt>
                <c:pt idx="107">
                  <c:v>19</c:v>
                </c:pt>
                <c:pt idx="108">
                  <c:v>15</c:v>
                </c:pt>
                <c:pt idx="109">
                  <c:v>16</c:v>
                </c:pt>
                <c:pt idx="110">
                  <c:v>16</c:v>
                </c:pt>
                <c:pt idx="111">
                  <c:v>29</c:v>
                </c:pt>
                <c:pt idx="112">
                  <c:v>21</c:v>
                </c:pt>
                <c:pt idx="113">
                  <c:v>22</c:v>
                </c:pt>
                <c:pt idx="114">
                  <c:v>18</c:v>
                </c:pt>
                <c:pt idx="115">
                  <c:v>27</c:v>
                </c:pt>
                <c:pt idx="116">
                  <c:v>25</c:v>
                </c:pt>
              </c:numCache>
            </c:numRef>
          </c:val>
          <c:smooth val="0"/>
          <c:extLst>
            <c:ext xmlns:c16="http://schemas.microsoft.com/office/drawing/2014/chart" uri="{C3380CC4-5D6E-409C-BE32-E72D297353CC}">
              <c16:uniqueId val="{00000001-64E3-4F6F-9DC0-FA7E712E44E7}"/>
            </c:ext>
          </c:extLst>
        </c:ser>
        <c:dLbls>
          <c:showLegendKey val="0"/>
          <c:showVal val="0"/>
          <c:showCatName val="0"/>
          <c:showSerName val="0"/>
          <c:showPercent val="0"/>
          <c:showBubbleSize val="0"/>
        </c:dLbls>
        <c:marker val="1"/>
        <c:smooth val="0"/>
        <c:axId val="1038761951"/>
        <c:axId val="1038746111"/>
      </c:lineChart>
      <c:catAx>
        <c:axId val="10387470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8754751"/>
        <c:crosses val="autoZero"/>
        <c:auto val="1"/>
        <c:lblAlgn val="ctr"/>
        <c:lblOffset val="100"/>
        <c:noMultiLvlLbl val="0"/>
      </c:catAx>
      <c:valAx>
        <c:axId val="1038754751"/>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8747071"/>
        <c:crosses val="autoZero"/>
        <c:crossBetween val="between"/>
      </c:valAx>
      <c:valAx>
        <c:axId val="103874611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8761951"/>
        <c:crosses val="max"/>
        <c:crossBetween val="between"/>
      </c:valAx>
      <c:catAx>
        <c:axId val="1038761951"/>
        <c:scaling>
          <c:orientation val="minMax"/>
        </c:scaling>
        <c:delete val="1"/>
        <c:axPos val="b"/>
        <c:numFmt formatCode="General" sourceLinked="1"/>
        <c:majorTickMark val="out"/>
        <c:minorTickMark val="none"/>
        <c:tickLblPos val="nextTo"/>
        <c:crossAx val="1038746111"/>
        <c:auto val="1"/>
        <c:lblAlgn val="ctr"/>
        <c:lblOffset val="100"/>
        <c:noMultiLvlLbl val="0"/>
      </c:catAx>
      <c:spPr>
        <a:noFill/>
        <a:ln>
          <a:noFill/>
        </a:ln>
        <a:effectLst/>
      </c:spPr>
    </c:plotArea>
    <c:legend>
      <c:legendPos val="r"/>
      <c:layout>
        <c:manualLayout>
          <c:xMode val="edge"/>
          <c:yMode val="edge"/>
          <c:x val="0.22802258136100334"/>
          <c:y val="0.11880021438159927"/>
          <c:w val="0.17035498113756189"/>
          <c:h val="0.262536314640059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68580</xdr:colOff>
      <xdr:row>1</xdr:row>
      <xdr:rowOff>0</xdr:rowOff>
    </xdr:from>
    <xdr:to>
      <xdr:col>21</xdr:col>
      <xdr:colOff>7620</xdr:colOff>
      <xdr:row>3</xdr:row>
      <xdr:rowOff>0</xdr:rowOff>
    </xdr:to>
    <xdr:sp macro="" textlink="">
      <xdr:nvSpPr>
        <xdr:cNvPr id="2" name="Rectangle 1">
          <a:extLst>
            <a:ext uri="{FF2B5EF4-FFF2-40B4-BE49-F238E27FC236}">
              <a16:creationId xmlns:a16="http://schemas.microsoft.com/office/drawing/2014/main" id="{1EBAA188-4A5B-3D04-4CF5-B7D5FAA436AE}"/>
            </a:ext>
          </a:extLst>
        </xdr:cNvPr>
        <xdr:cNvSpPr/>
      </xdr:nvSpPr>
      <xdr:spPr>
        <a:xfrm>
          <a:off x="2842260" y="60960"/>
          <a:ext cx="11620500" cy="563880"/>
        </a:xfrm>
        <a:prstGeom prst="rect">
          <a:avLst/>
        </a:prstGeom>
      </xdr:spPr>
      <xdr:style>
        <a:lnRef idx="1">
          <a:schemeClr val="dk1"/>
        </a:lnRef>
        <a:fillRef idx="1002">
          <a:schemeClr val="dk1"/>
        </a:fillRef>
        <a:effectRef idx="1">
          <a:schemeClr val="dk1"/>
        </a:effectRef>
        <a:fontRef idx="minor">
          <a:schemeClr val="dk1"/>
        </a:fontRef>
      </xdr:style>
      <xdr:txBody>
        <a:bodyPr vertOverflow="clip" horzOverflow="clip" rtlCol="0" anchor="ctr"/>
        <a:lstStyle/>
        <a:p>
          <a:pPr algn="ctr"/>
          <a:r>
            <a:rPr lang="en-US" sz="3200">
              <a:solidFill>
                <a:schemeClr val="bg1"/>
              </a:solidFill>
            </a:rPr>
            <a:t>Ecommerce</a:t>
          </a:r>
          <a:r>
            <a:rPr lang="en-US" sz="3200" baseline="0">
              <a:solidFill>
                <a:schemeClr val="bg1"/>
              </a:solidFill>
            </a:rPr>
            <a:t> Consumer Behavior</a:t>
          </a:r>
          <a:endParaRPr lang="en-US" sz="3200">
            <a:solidFill>
              <a:schemeClr val="bg1"/>
            </a:solidFill>
          </a:endParaRPr>
        </a:p>
      </xdr:txBody>
    </xdr:sp>
    <xdr:clientData/>
  </xdr:twoCellAnchor>
  <xdr:twoCellAnchor>
    <xdr:from>
      <xdr:col>4</xdr:col>
      <xdr:colOff>53340</xdr:colOff>
      <xdr:row>4</xdr:row>
      <xdr:rowOff>7620</xdr:rowOff>
    </xdr:from>
    <xdr:to>
      <xdr:col>8</xdr:col>
      <xdr:colOff>152400</xdr:colOff>
      <xdr:row>13</xdr:row>
      <xdr:rowOff>53340</xdr:rowOff>
    </xdr:to>
    <xdr:graphicFrame macro="">
      <xdr:nvGraphicFramePr>
        <xdr:cNvPr id="3" name="Chart 2">
          <a:extLst>
            <a:ext uri="{FF2B5EF4-FFF2-40B4-BE49-F238E27FC236}">
              <a16:creationId xmlns:a16="http://schemas.microsoft.com/office/drawing/2014/main" id="{B894EFD6-D3C0-41BC-8A5C-C94989B838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358140</xdr:colOff>
      <xdr:row>8</xdr:row>
      <xdr:rowOff>0</xdr:rowOff>
    </xdr:from>
    <xdr:to>
      <xdr:col>18</xdr:col>
      <xdr:colOff>22860</xdr:colOff>
      <xdr:row>19</xdr:row>
      <xdr:rowOff>0</xdr:rowOff>
    </xdr:to>
    <xdr:graphicFrame macro="">
      <xdr:nvGraphicFramePr>
        <xdr:cNvPr id="5" name="Timeline">
          <a:extLst>
            <a:ext uri="{FF2B5EF4-FFF2-40B4-BE49-F238E27FC236}">
              <a16:creationId xmlns:a16="http://schemas.microsoft.com/office/drawing/2014/main" id="{191D3143-2527-43BA-ACB8-00639C6B8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495300</xdr:colOff>
      <xdr:row>19</xdr:row>
      <xdr:rowOff>38100</xdr:rowOff>
    </xdr:from>
    <xdr:to>
      <xdr:col>21</xdr:col>
      <xdr:colOff>0</xdr:colOff>
      <xdr:row>31</xdr:row>
      <xdr:rowOff>0</xdr:rowOff>
    </xdr:to>
    <xdr:graphicFrame macro="">
      <xdr:nvGraphicFramePr>
        <xdr:cNvPr id="6" name="Income &amp; Education">
          <a:extLst>
            <a:ext uri="{FF2B5EF4-FFF2-40B4-BE49-F238E27FC236}">
              <a16:creationId xmlns:a16="http://schemas.microsoft.com/office/drawing/2014/main" id="{54545566-A301-4410-B571-1C83C06896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1</xdr:row>
      <xdr:rowOff>0</xdr:rowOff>
    </xdr:from>
    <xdr:to>
      <xdr:col>28</xdr:col>
      <xdr:colOff>0</xdr:colOff>
      <xdr:row>12</xdr:row>
      <xdr:rowOff>167640</xdr:rowOff>
    </xdr:to>
    <xdr:graphicFrame macro="">
      <xdr:nvGraphicFramePr>
        <xdr:cNvPr id="7" name="Chart 6">
          <a:extLst>
            <a:ext uri="{FF2B5EF4-FFF2-40B4-BE49-F238E27FC236}">
              <a16:creationId xmlns:a16="http://schemas.microsoft.com/office/drawing/2014/main" id="{F88A40A5-4E4A-40FC-B5EA-2808129C6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190500</xdr:colOff>
      <xdr:row>4</xdr:row>
      <xdr:rowOff>0</xdr:rowOff>
    </xdr:from>
    <xdr:to>
      <xdr:col>13</xdr:col>
      <xdr:colOff>327660</xdr:colOff>
      <xdr:row>13</xdr:row>
      <xdr:rowOff>60960</xdr:rowOff>
    </xdr:to>
    <xdr:graphicFrame macro="">
      <xdr:nvGraphicFramePr>
        <xdr:cNvPr id="8" name="Chart 7">
          <a:extLst>
            <a:ext uri="{FF2B5EF4-FFF2-40B4-BE49-F238E27FC236}">
              <a16:creationId xmlns:a16="http://schemas.microsoft.com/office/drawing/2014/main" id="{CB6FE3EE-926F-4065-A954-54C697A5DD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0</xdr:colOff>
      <xdr:row>13</xdr:row>
      <xdr:rowOff>0</xdr:rowOff>
    </xdr:from>
    <xdr:to>
      <xdr:col>28</xdr:col>
      <xdr:colOff>0</xdr:colOff>
      <xdr:row>31</xdr:row>
      <xdr:rowOff>0</xdr:rowOff>
    </xdr:to>
    <xdr:graphicFrame macro="">
      <xdr:nvGraphicFramePr>
        <xdr:cNvPr id="9" name="Age Group &amp; Gender">
          <a:extLst>
            <a:ext uri="{FF2B5EF4-FFF2-40B4-BE49-F238E27FC236}">
              <a16:creationId xmlns:a16="http://schemas.microsoft.com/office/drawing/2014/main" id="{32D1CA31-BB81-45C5-9912-045061BF8B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60960</xdr:colOff>
      <xdr:row>13</xdr:row>
      <xdr:rowOff>76200</xdr:rowOff>
    </xdr:from>
    <xdr:to>
      <xdr:col>13</xdr:col>
      <xdr:colOff>320040</xdr:colOff>
      <xdr:row>25</xdr:row>
      <xdr:rowOff>22860</xdr:rowOff>
    </xdr:to>
    <xdr:graphicFrame macro="">
      <xdr:nvGraphicFramePr>
        <xdr:cNvPr id="10" name="Category Revenue &amp; Payment Method">
          <a:extLst>
            <a:ext uri="{FF2B5EF4-FFF2-40B4-BE49-F238E27FC236}">
              <a16:creationId xmlns:a16="http://schemas.microsoft.com/office/drawing/2014/main" id="{8D805239-9F4F-49D0-9C75-8946407A13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xdr:col>
      <xdr:colOff>0</xdr:colOff>
      <xdr:row>26</xdr:row>
      <xdr:rowOff>0</xdr:rowOff>
    </xdr:from>
    <xdr:to>
      <xdr:col>10</xdr:col>
      <xdr:colOff>411480</xdr:colOff>
      <xdr:row>30</xdr:row>
      <xdr:rowOff>175260</xdr:rowOff>
    </xdr:to>
    <mc:AlternateContent xmlns:mc="http://schemas.openxmlformats.org/markup-compatibility/2006" xmlns:a14="http://schemas.microsoft.com/office/drawing/2010/main">
      <mc:Choice Requires="a14">
        <xdr:graphicFrame macro="">
          <xdr:nvGraphicFramePr>
            <xdr:cNvPr id="13" name="Education_Level">
              <a:extLst>
                <a:ext uri="{FF2B5EF4-FFF2-40B4-BE49-F238E27FC236}">
                  <a16:creationId xmlns:a16="http://schemas.microsoft.com/office/drawing/2014/main" id="{ECC9DD05-5B8E-5241-DA15-C6B0CAE5D8BB}"/>
                </a:ext>
              </a:extLst>
            </xdr:cNvPr>
            <xdr:cNvGraphicFramePr/>
          </xdr:nvGraphicFramePr>
          <xdr:xfrm>
            <a:off x="0" y="0"/>
            <a:ext cx="0" cy="0"/>
          </xdr:xfrm>
          <a:graphic>
            <a:graphicData uri="http://schemas.microsoft.com/office/drawing/2010/slicer">
              <sle:slicer xmlns:sle="http://schemas.microsoft.com/office/drawing/2010/slicer" name="Education_Level"/>
            </a:graphicData>
          </a:graphic>
        </xdr:graphicFrame>
      </mc:Choice>
      <mc:Fallback xmlns="">
        <xdr:sp macro="" textlink="">
          <xdr:nvSpPr>
            <xdr:cNvPr id="0" name=""/>
            <xdr:cNvSpPr>
              <a:spLocks noTextEdit="1"/>
            </xdr:cNvSpPr>
          </xdr:nvSpPr>
          <xdr:spPr>
            <a:xfrm>
              <a:off x="4777740" y="6103620"/>
              <a:ext cx="1958340" cy="906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388620</xdr:colOff>
      <xdr:row>19</xdr:row>
      <xdr:rowOff>45720</xdr:rowOff>
    </xdr:from>
    <xdr:to>
      <xdr:col>15</xdr:col>
      <xdr:colOff>457200</xdr:colOff>
      <xdr:row>31</xdr:row>
      <xdr:rowOff>0</xdr:rowOff>
    </xdr:to>
    <mc:AlternateContent xmlns:mc="http://schemas.openxmlformats.org/markup-compatibility/2006" xmlns:a14="http://schemas.microsoft.com/office/drawing/2010/main">
      <mc:Choice Requires="a14">
        <xdr:graphicFrame macro="">
          <xdr:nvGraphicFramePr>
            <xdr:cNvPr id="14" name="Purchase_Category">
              <a:extLst>
                <a:ext uri="{FF2B5EF4-FFF2-40B4-BE49-F238E27FC236}">
                  <a16:creationId xmlns:a16="http://schemas.microsoft.com/office/drawing/2014/main" id="{845FAC05-B4CB-43DA-8F15-4443019B3913}"/>
                </a:ext>
              </a:extLst>
            </xdr:cNvPr>
            <xdr:cNvGraphicFramePr/>
          </xdr:nvGraphicFramePr>
          <xdr:xfrm>
            <a:off x="0" y="0"/>
            <a:ext cx="0" cy="0"/>
          </xdr:xfrm>
          <a:graphic>
            <a:graphicData uri="http://schemas.microsoft.com/office/drawing/2010/slicer">
              <sle:slicer xmlns:sle="http://schemas.microsoft.com/office/drawing/2010/slicer" name="Purchase_Category"/>
            </a:graphicData>
          </a:graphic>
        </xdr:graphicFrame>
      </mc:Choice>
      <mc:Fallback xmlns="">
        <xdr:sp macro="" textlink="">
          <xdr:nvSpPr>
            <xdr:cNvPr id="0" name=""/>
            <xdr:cNvSpPr>
              <a:spLocks noTextEdit="1"/>
            </xdr:cNvSpPr>
          </xdr:nvSpPr>
          <xdr:spPr>
            <a:xfrm>
              <a:off x="8465820" y="4815840"/>
              <a:ext cx="1623060" cy="2202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457200</xdr:colOff>
      <xdr:row>26</xdr:row>
      <xdr:rowOff>7620</xdr:rowOff>
    </xdr:from>
    <xdr:to>
      <xdr:col>13</xdr:col>
      <xdr:colOff>335280</xdr:colOff>
      <xdr:row>30</xdr:row>
      <xdr:rowOff>167640</xdr:rowOff>
    </xdr:to>
    <mc:AlternateContent xmlns:mc="http://schemas.openxmlformats.org/markup-compatibility/2006" xmlns:a14="http://schemas.microsoft.com/office/drawing/2010/main">
      <mc:Choice Requires="a14">
        <xdr:graphicFrame macro="">
          <xdr:nvGraphicFramePr>
            <xdr:cNvPr id="22" name="Member 1">
              <a:extLst>
                <a:ext uri="{FF2B5EF4-FFF2-40B4-BE49-F238E27FC236}">
                  <a16:creationId xmlns:a16="http://schemas.microsoft.com/office/drawing/2014/main" id="{9D425C1C-9D41-6847-B15A-6D603E802119}"/>
                </a:ext>
              </a:extLst>
            </xdr:cNvPr>
            <xdr:cNvGraphicFramePr/>
          </xdr:nvGraphicFramePr>
          <xdr:xfrm>
            <a:off x="0" y="0"/>
            <a:ext cx="0" cy="0"/>
          </xdr:xfrm>
          <a:graphic>
            <a:graphicData uri="http://schemas.microsoft.com/office/drawing/2010/slicer">
              <sle:slicer xmlns:sle="http://schemas.microsoft.com/office/drawing/2010/slicer" name="Member 1"/>
            </a:graphicData>
          </a:graphic>
        </xdr:graphicFrame>
      </mc:Choice>
      <mc:Fallback xmlns="">
        <xdr:sp macro="" textlink="">
          <xdr:nvSpPr>
            <xdr:cNvPr id="0" name=""/>
            <xdr:cNvSpPr>
              <a:spLocks noTextEdit="1"/>
            </xdr:cNvSpPr>
          </xdr:nvSpPr>
          <xdr:spPr>
            <a:xfrm>
              <a:off x="6781800" y="6111240"/>
              <a:ext cx="163068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365760</xdr:colOff>
      <xdr:row>4</xdr:row>
      <xdr:rowOff>0</xdr:rowOff>
    </xdr:from>
    <xdr:to>
      <xdr:col>20</xdr:col>
      <xdr:colOff>716280</xdr:colOff>
      <xdr:row>7</xdr:row>
      <xdr:rowOff>510540</xdr:rowOff>
    </xdr:to>
    <mc:AlternateContent xmlns:mc="http://schemas.openxmlformats.org/markup-compatibility/2006" xmlns:tsle="http://schemas.microsoft.com/office/drawing/2012/timeslicer">
      <mc:Choice Requires="tsle">
        <xdr:graphicFrame macro="">
          <xdr:nvGraphicFramePr>
            <xdr:cNvPr id="25" name="Time_of_Purchase">
              <a:extLst>
                <a:ext uri="{FF2B5EF4-FFF2-40B4-BE49-F238E27FC236}">
                  <a16:creationId xmlns:a16="http://schemas.microsoft.com/office/drawing/2014/main" id="{9F6FED70-7A04-0316-39C3-0015BABD209B}"/>
                </a:ext>
              </a:extLst>
            </xdr:cNvPr>
            <xdr:cNvGraphicFramePr/>
          </xdr:nvGraphicFramePr>
          <xdr:xfrm>
            <a:off x="0" y="0"/>
            <a:ext cx="0" cy="0"/>
          </xdr:xfrm>
          <a:graphic>
            <a:graphicData uri="http://schemas.microsoft.com/office/drawing/2012/timeslicer">
              <tsle:timeslicer name="Time_of_Purchase"/>
            </a:graphicData>
          </a:graphic>
        </xdr:graphicFrame>
      </mc:Choice>
      <mc:Fallback xmlns="">
        <xdr:sp macro="" textlink="">
          <xdr:nvSpPr>
            <xdr:cNvPr id="0" name=""/>
            <xdr:cNvSpPr>
              <a:spLocks noTextEdit="1"/>
            </xdr:cNvSpPr>
          </xdr:nvSpPr>
          <xdr:spPr>
            <a:xfrm>
              <a:off x="9128760" y="670560"/>
              <a:ext cx="532638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0.23565</cdr:x>
      <cdr:y>0.71707</cdr:y>
    </cdr:from>
    <cdr:to>
      <cdr:x>0.82326</cdr:x>
      <cdr:y>0.82683</cdr:y>
    </cdr:to>
    <cdr:sp macro="" textlink="">
      <cdr:nvSpPr>
        <cdr:cNvPr id="2" name="TextBox 1">
          <a:extLst xmlns:a="http://schemas.openxmlformats.org/drawingml/2006/main">
            <a:ext uri="{FF2B5EF4-FFF2-40B4-BE49-F238E27FC236}">
              <a16:creationId xmlns:a16="http://schemas.microsoft.com/office/drawing/2014/main" id="{F645E76B-C4DB-2176-5E8A-B9376FE3C445}"/>
            </a:ext>
          </a:extLst>
        </cdr:cNvPr>
        <cdr:cNvSpPr txBox="1"/>
      </cdr:nvSpPr>
      <cdr:spPr>
        <a:xfrm xmlns:a="http://schemas.openxmlformats.org/drawingml/2006/main">
          <a:off x="1188720" y="2240280"/>
          <a:ext cx="296418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0.02853</cdr:x>
      <cdr:y>0.52841</cdr:y>
    </cdr:from>
    <cdr:to>
      <cdr:x>1</cdr:x>
      <cdr:y>0.94887</cdr:y>
    </cdr:to>
    <cdr:sp macro="" textlink="">
      <cdr:nvSpPr>
        <cdr:cNvPr id="3" name="TextBox 2">
          <a:extLst xmlns:a="http://schemas.openxmlformats.org/drawingml/2006/main">
            <a:ext uri="{FF2B5EF4-FFF2-40B4-BE49-F238E27FC236}">
              <a16:creationId xmlns:a16="http://schemas.microsoft.com/office/drawing/2014/main" id="{4D1CAEE4-7DE3-DD19-52E4-3365DEBA2FF5}"/>
            </a:ext>
          </a:extLst>
        </cdr:cNvPr>
        <cdr:cNvSpPr txBox="1"/>
      </cdr:nvSpPr>
      <cdr:spPr>
        <a:xfrm xmlns:a="http://schemas.openxmlformats.org/drawingml/2006/main">
          <a:off x="63915" y="1417320"/>
          <a:ext cx="2176365" cy="1127777"/>
        </a:xfrm>
        <a:prstGeom xmlns:a="http://schemas.openxmlformats.org/drawingml/2006/main" prst="rect">
          <a:avLst/>
        </a:prstGeom>
        <a:noFill xmlns:a="http://schemas.openxmlformats.org/drawingml/2006/main"/>
      </cdr:spPr>
      <cdr:txBody>
        <a:bodyPr xmlns:a="http://schemas.openxmlformats.org/drawingml/2006/main" vertOverflow="clip" wrap="square" rtlCol="0" anchor="ctr"/>
        <a:lstStyle xmlns:a="http://schemas.openxmlformats.org/drawingml/2006/main"/>
        <a:p xmlns:a="http://schemas.openxmlformats.org/drawingml/2006/main">
          <a:pPr algn="ctr"/>
          <a:r>
            <a:rPr lang="en-US" sz="1400" kern="1200">
              <a:solidFill>
                <a:schemeClr val="bg1"/>
              </a:solidFill>
            </a:rPr>
            <a:t>Average</a:t>
          </a:r>
          <a:r>
            <a:rPr lang="en-US" sz="1400" kern="1200" baseline="0">
              <a:solidFill>
                <a:schemeClr val="bg1"/>
              </a:solidFill>
            </a:rPr>
            <a:t> Research Efficacy: </a:t>
          </a:r>
          <a:r>
            <a:rPr lang="en-US" sz="2400" b="1" kern="1200" baseline="0">
              <a:solidFill>
                <a:schemeClr val="bg1"/>
              </a:solidFill>
            </a:rPr>
            <a:t>249.89</a:t>
          </a:r>
          <a:endParaRPr lang="en-US" sz="2400" b="1" kern="12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16</xdr:col>
      <xdr:colOff>0</xdr:colOff>
      <xdr:row>1</xdr:row>
      <xdr:rowOff>0</xdr:rowOff>
    </xdr:from>
    <xdr:to>
      <xdr:col>21</xdr:col>
      <xdr:colOff>472440</xdr:colOff>
      <xdr:row>27</xdr:row>
      <xdr:rowOff>129540</xdr:rowOff>
    </xdr:to>
    <xdr:graphicFrame macro="">
      <xdr:nvGraphicFramePr>
        <xdr:cNvPr id="2" name="Chart 1">
          <a:extLst>
            <a:ext uri="{FF2B5EF4-FFF2-40B4-BE49-F238E27FC236}">
              <a16:creationId xmlns:a16="http://schemas.microsoft.com/office/drawing/2014/main" id="{B897E440-D969-AD57-0AD9-824B5D13B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510540</xdr:colOff>
      <xdr:row>0</xdr:row>
      <xdr:rowOff>53340</xdr:rowOff>
    </xdr:from>
    <xdr:to>
      <xdr:col>32</xdr:col>
      <xdr:colOff>754380</xdr:colOff>
      <xdr:row>27</xdr:row>
      <xdr:rowOff>129540</xdr:rowOff>
    </xdr:to>
    <xdr:graphicFrame macro="">
      <xdr:nvGraphicFramePr>
        <xdr:cNvPr id="3" name="Chart 2">
          <a:extLst>
            <a:ext uri="{FF2B5EF4-FFF2-40B4-BE49-F238E27FC236}">
              <a16:creationId xmlns:a16="http://schemas.microsoft.com/office/drawing/2014/main" id="{D4DAE31B-A698-86ED-C263-56AAE8C63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Z" refreshedDate="45734.546930671298" createdVersion="8" refreshedVersion="8" minRefreshableVersion="3" recordCount="1000" xr:uid="{5E657930-483E-4467-A238-0091E1A9631C}">
  <cacheSource type="worksheet">
    <worksheetSource ref="A1:AG1001" sheet="Cleaned_Data"/>
  </cacheSource>
  <cacheFields count="33">
    <cacheField name="Customer_ID" numFmtId="0">
      <sharedItems/>
    </cacheField>
    <cacheField name="Age" numFmtId="0">
      <sharedItems containsSemiMixedTypes="0" containsString="0" containsNumber="1" containsInteger="1" minValue="18" maxValue="50"/>
    </cacheField>
    <cacheField name="Gender" numFmtId="0">
      <sharedItems/>
    </cacheField>
    <cacheField name="Income_Level" numFmtId="0">
      <sharedItems/>
    </cacheField>
    <cacheField name="Marital_Status" numFmtId="0">
      <sharedItems/>
    </cacheField>
    <cacheField name="Education_Level" numFmtId="0">
      <sharedItems count="3">
        <s v="Bachelor's"/>
        <s v="High School"/>
        <s v="Master's"/>
      </sharedItems>
    </cacheField>
    <cacheField name="Occupation" numFmtId="0">
      <sharedItems/>
    </cacheField>
    <cacheField name="Location" numFmtId="0">
      <sharedItems/>
    </cacheField>
    <cacheField name="Purchase_Category" numFmtId="0">
      <sharedItems count="26">
        <s v="Gardening &amp; Outdoors"/>
        <s v="Food &amp; Beverages"/>
        <s v="Office Supplies"/>
        <s v="Home Appliances"/>
        <s v="Furniture"/>
        <s v="Books"/>
        <s v="Sports &amp; Outdoors"/>
        <s v="Mobile Accessories"/>
        <s v="Luxury Goods"/>
        <s v="Animal Feed"/>
        <s v="Health Care"/>
        <s v="Hotels"/>
        <s v="Packages"/>
        <s v="Electronics"/>
        <s v="Software &amp; Apps"/>
        <s v="Baby Products"/>
        <s v="Toys &amp; Games"/>
        <s v="Arts &amp; Crafts"/>
        <s v="Health Supplements"/>
        <s v="Groceries"/>
        <s v="Clothing"/>
        <s v="Beauty &amp; Personal Care"/>
        <s v="Travel &amp; Leisure Flights"/>
        <s v="Jewelry &amp; Accessories"/>
        <s v="Packages)" u="1"/>
        <s v="Travel &amp; Leisure (Flights" u="1"/>
      </sharedItems>
    </cacheField>
    <cacheField name="Purchase_Amount" numFmtId="8">
      <sharedItems containsSemiMixedTypes="0" containsString="0" containsNumber="1" minValue="50.71" maxValue="498.33"/>
    </cacheField>
    <cacheField name="Frequency_of_Purchase" numFmtId="0">
      <sharedItems containsSemiMixedTypes="0" containsString="0" containsNumber="1" containsInteger="1" minValue="2" maxValue="12"/>
    </cacheField>
    <cacheField name="Purchase_Channel" numFmtId="0">
      <sharedItems/>
    </cacheField>
    <cacheField name="Brand_Loyalty" numFmtId="0">
      <sharedItems containsSemiMixedTypes="0" containsString="0" containsNumber="1" containsInteger="1" minValue="1" maxValue="5"/>
    </cacheField>
    <cacheField name="Product_Rating" numFmtId="0">
      <sharedItems containsSemiMixedTypes="0" containsString="0" containsNumber="1" containsInteger="1" minValue="1" maxValue="5"/>
    </cacheField>
    <cacheField name="Time_Spent_on_Product_Research(hours" numFmtId="0">
      <sharedItems containsSemiMixedTypes="0" containsString="0" containsNumber="1" minValue="0" maxValue="2"/>
    </cacheField>
    <cacheField name="Social_Media_Influence" numFmtId="0">
      <sharedItems/>
    </cacheField>
    <cacheField name="Discount_Sensitivity" numFmtId="0">
      <sharedItems/>
    </cacheField>
    <cacheField name="Return Rate Agg" numFmtId="0">
      <sharedItems containsSemiMixedTypes="0" containsString="0" containsNumber="1" minValue="0" maxValue="0.02"/>
    </cacheField>
    <cacheField name="Return_Rate" numFmtId="0">
      <sharedItems containsSemiMixedTypes="0" containsString="0" containsNumber="1" containsInteger="1" minValue="0" maxValue="2"/>
    </cacheField>
    <cacheField name="Customer_Satisfaction" numFmtId="0">
      <sharedItems containsSemiMixedTypes="0" containsString="0" containsNumber="1" containsInteger="1" minValue="1" maxValue="10"/>
    </cacheField>
    <cacheField name="Engagement_with_Ads" numFmtId="0">
      <sharedItems/>
    </cacheField>
    <cacheField name="Device_Used_for_Shopping" numFmtId="0">
      <sharedItems/>
    </cacheField>
    <cacheField name="Payment_Method" numFmtId="0">
      <sharedItems count="5">
        <s v="Credit Card"/>
        <s v="PayPal"/>
        <s v="Debit Card"/>
        <s v="Other"/>
        <s v="Cash"/>
      </sharedItems>
    </cacheField>
    <cacheField name="Time_of_Purchase" numFmtId="14">
      <sharedItems containsSemiMixedTypes="0" containsNonDate="0" containsDate="1" containsString="0" minDate="2024-01-01T00:00:00" maxDate="2024-12-31T00:00:00"/>
    </cacheField>
    <cacheField name="Discount_Used" numFmtId="0">
      <sharedItems/>
    </cacheField>
    <cacheField name="Customer_Loyalty_Program_Member" numFmtId="0">
      <sharedItems/>
    </cacheField>
    <cacheField name="Member" numFmtId="0">
      <sharedItems/>
    </cacheField>
    <cacheField name="Purchase_Intent" numFmtId="0">
      <sharedItems/>
    </cacheField>
    <cacheField name="Shipping_Preference" numFmtId="0">
      <sharedItems/>
    </cacheField>
    <cacheField name="Time_to_Decision" numFmtId="0">
      <sharedItems containsSemiMixedTypes="0" containsString="0" containsNumber="1" containsInteger="1" minValue="1" maxValue="14"/>
    </cacheField>
    <cacheField name="Gender3" numFmtId="0">
      <sharedItems/>
    </cacheField>
    <cacheField name="Income Level" numFmtId="0">
      <sharedItems/>
    </cacheField>
    <cacheField name="Average Return Rate Category" numFmtId="0">
      <sharedItems containsSemiMixedTypes="0" containsString="0" containsNumber="1" minValue="7.3170731707317069E-3" maxValue="1.3157894736842106E-2"/>
    </cacheField>
  </cacheFields>
  <extLst>
    <ext xmlns:x14="http://schemas.microsoft.com/office/spreadsheetml/2009/9/main" uri="{725AE2AE-9491-48be-B2B4-4EB974FC3084}">
      <x14:pivotCacheDefinition pivotCacheId="18151940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Z" refreshedDate="45734.546931365738" createdVersion="8" refreshedVersion="8" minRefreshableVersion="3" recordCount="1000" xr:uid="{0B2D8EA3-0250-4206-8C75-751620146ED0}">
  <cacheSource type="worksheet">
    <worksheetSource ref="A1:AG1001" sheet="Cleaned_Data"/>
  </cacheSource>
  <cacheFields count="35">
    <cacheField name="Customer_ID" numFmtId="0">
      <sharedItems/>
    </cacheField>
    <cacheField name="Age" numFmtId="0">
      <sharedItems containsSemiMixedTypes="0" containsString="0" containsNumber="1" containsInteger="1" minValue="18" maxValue="50" count="33">
        <n v="22"/>
        <n v="49"/>
        <n v="24"/>
        <n v="29"/>
        <n v="33"/>
        <n v="45"/>
        <n v="21"/>
        <n v="39"/>
        <n v="25"/>
        <n v="38"/>
        <n v="34"/>
        <n v="32"/>
        <n v="30"/>
        <n v="40"/>
        <n v="37"/>
        <n v="36"/>
        <n v="31"/>
        <n v="50"/>
        <n v="48"/>
        <n v="46"/>
        <n v="43"/>
        <n v="42"/>
        <n v="35"/>
        <n v="27"/>
        <n v="19"/>
        <n v="23"/>
        <n v="47"/>
        <n v="18"/>
        <n v="20"/>
        <n v="26"/>
        <n v="41"/>
        <n v="28"/>
        <n v="44"/>
      </sharedItems>
      <fieldGroup base="1">
        <rangePr autoStart="0" startNum="18" endNum="50" groupInterval="7"/>
        <groupItems count="7">
          <s v="&lt;18"/>
          <s v="18-24"/>
          <s v="25-31"/>
          <s v="32-38"/>
          <s v="39-45"/>
          <s v="46-52"/>
          <s v="&gt;53"/>
        </groupItems>
      </fieldGroup>
    </cacheField>
    <cacheField name="Gender" numFmtId="0">
      <sharedItems/>
    </cacheField>
    <cacheField name="Income_Level" numFmtId="0">
      <sharedItems/>
    </cacheField>
    <cacheField name="Marital_Status" numFmtId="0">
      <sharedItems/>
    </cacheField>
    <cacheField name="Education_Level" numFmtId="0">
      <sharedItems count="3">
        <s v="Bachelor's"/>
        <s v="High School"/>
        <s v="Master's"/>
      </sharedItems>
    </cacheField>
    <cacheField name="Occupation" numFmtId="0">
      <sharedItems/>
    </cacheField>
    <cacheField name="Location" numFmtId="0">
      <sharedItems/>
    </cacheField>
    <cacheField name="Purchase_Category" numFmtId="0">
      <sharedItems/>
    </cacheField>
    <cacheField name="Purchase_Amount" numFmtId="8">
      <sharedItems containsSemiMixedTypes="0" containsString="0" containsNumber="1" minValue="50.71" maxValue="498.33"/>
    </cacheField>
    <cacheField name="Frequency_of_Purchase" numFmtId="0">
      <sharedItems containsSemiMixedTypes="0" containsString="0" containsNumber="1" containsInteger="1" minValue="2" maxValue="12"/>
    </cacheField>
    <cacheField name="Purchase_Channel" numFmtId="0">
      <sharedItems count="3">
        <s v="Mixed"/>
        <s v="In-Store"/>
        <s v="Online"/>
      </sharedItems>
    </cacheField>
    <cacheField name="Brand_Loyalty" numFmtId="0">
      <sharedItems containsSemiMixedTypes="0" containsString="0" containsNumber="1" containsInteger="1" minValue="1" maxValue="5" count="5">
        <n v="5"/>
        <n v="3"/>
        <n v="2"/>
        <n v="1"/>
        <n v="4"/>
      </sharedItems>
    </cacheField>
    <cacheField name="Product_Rating" numFmtId="0">
      <sharedItems containsSemiMixedTypes="0" containsString="0" containsNumber="1" containsInteger="1" minValue="1" maxValue="5" count="5">
        <n v="5"/>
        <n v="1"/>
        <n v="4"/>
        <n v="3"/>
        <n v="2"/>
      </sharedItems>
    </cacheField>
    <cacheField name="Time_Spent_on_Product_Research(hours" numFmtId="0">
      <sharedItems containsSemiMixedTypes="0" containsString="0" containsNumber="1" minValue="0" maxValue="2"/>
    </cacheField>
    <cacheField name="Social_Media_Influence" numFmtId="0">
      <sharedItems count="4">
        <s v="None"/>
        <s v="Medium"/>
        <s v="Low"/>
        <s v="High"/>
      </sharedItems>
    </cacheField>
    <cacheField name="Discount_Sensitivity" numFmtId="0">
      <sharedItems count="3">
        <s v="Somewhat Sensitive"/>
        <s v="Not Sensitive"/>
        <s v="Very Sensitive"/>
      </sharedItems>
    </cacheField>
    <cacheField name="Return Rate Agg" numFmtId="0">
      <sharedItems containsSemiMixedTypes="0" containsString="0" containsNumber="1" minValue="0" maxValue="0.02"/>
    </cacheField>
    <cacheField name="Return_Rate" numFmtId="0">
      <sharedItems containsSemiMixedTypes="0" containsString="0" containsNumber="1" containsInteger="1" minValue="0" maxValue="2"/>
    </cacheField>
    <cacheField name="Customer_Satisfaction" numFmtId="0">
      <sharedItems containsSemiMixedTypes="0" containsString="0" containsNumber="1" containsInteger="1" minValue="1" maxValue="10" count="10">
        <n v="7"/>
        <n v="5"/>
        <n v="1"/>
        <n v="10"/>
        <n v="3"/>
        <n v="9"/>
        <n v="2"/>
        <n v="4"/>
        <n v="8"/>
        <n v="6"/>
      </sharedItems>
    </cacheField>
    <cacheField name="Engagement_with_Ads" numFmtId="0">
      <sharedItems count="4">
        <s v="None"/>
        <s v="High"/>
        <s v="Low"/>
        <s v="Medium"/>
      </sharedItems>
    </cacheField>
    <cacheField name="Device_Used_for_Shopping" numFmtId="0">
      <sharedItems count="3">
        <s v="Tablet"/>
        <s v="Smartphone"/>
        <s v="Desktop"/>
      </sharedItems>
    </cacheField>
    <cacheField name="Payment_Method" numFmtId="0">
      <sharedItems/>
    </cacheField>
    <cacheField name="Time_of_Purchase" numFmtId="14">
      <sharedItems containsSemiMixedTypes="0" containsNonDate="0" containsDate="1" containsString="0" minDate="2024-01-01T00:00:00" maxDate="2024-12-31T00:00:00" count="344">
        <d v="2024-03-01T00:00:00"/>
        <d v="2024-04-16T00:00:00"/>
        <d v="2024-03-15T00:00:00"/>
        <d v="2024-10-04T00:00:00"/>
        <d v="2024-01-30T00:00:00"/>
        <d v="2024-03-19T00:00:00"/>
        <d v="2024-03-17T00:00:00"/>
        <d v="2024-06-10T00:00:00"/>
        <d v="2024-10-07T00:00:00"/>
        <d v="2024-07-02T00:00:00"/>
        <d v="2024-12-27T00:00:00"/>
        <d v="2024-08-05T00:00:00"/>
        <d v="2024-07-16T00:00:00"/>
        <d v="2024-12-14T00:00:00"/>
        <d v="2024-08-11T00:00:00"/>
        <d v="2024-10-18T00:00:00"/>
        <d v="2024-12-09T00:00:00"/>
        <d v="2024-07-23T00:00:00"/>
        <d v="2024-07-08T00:00:00"/>
        <d v="2024-07-31T00:00:00"/>
        <d v="2024-02-25T00:00:00"/>
        <d v="2024-07-10T00:00:00"/>
        <d v="2024-12-25T00:00:00"/>
        <d v="2024-05-31T00:00:00"/>
        <d v="2024-09-04T00:00:00"/>
        <d v="2024-07-24T00:00:00"/>
        <d v="2024-11-16T00:00:00"/>
        <d v="2024-07-06T00:00:00"/>
        <d v="2024-02-10T00:00:00"/>
        <d v="2024-06-29T00:00:00"/>
        <d v="2024-01-26T00:00:00"/>
        <d v="2024-06-15T00:00:00"/>
        <d v="2024-06-08T00:00:00"/>
        <d v="2024-05-21T00:00:00"/>
        <d v="2024-09-01T00:00:00"/>
        <d v="2024-03-04T00:00:00"/>
        <d v="2024-09-13T00:00:00"/>
        <d v="2024-12-06T00:00:00"/>
        <d v="2024-10-21T00:00:00"/>
        <d v="2024-11-17T00:00:00"/>
        <d v="2024-03-03T00:00:00"/>
        <d v="2024-11-13T00:00:00"/>
        <d v="2024-12-24T00:00:00"/>
        <d v="2024-08-04T00:00:00"/>
        <d v="2024-08-25T00:00:00"/>
        <d v="2024-08-17T00:00:00"/>
        <d v="2024-04-01T00:00:00"/>
        <d v="2024-08-24T00:00:00"/>
        <d v="2024-08-06T00:00:00"/>
        <d v="2024-02-01T00:00:00"/>
        <d v="2024-06-17T00:00:00"/>
        <d v="2024-06-12T00:00:00"/>
        <d v="2024-12-16T00:00:00"/>
        <d v="2024-10-31T00:00:00"/>
        <d v="2024-12-07T00:00:00"/>
        <d v="2024-02-24T00:00:00"/>
        <d v="2024-06-11T00:00:00"/>
        <d v="2024-11-24T00:00:00"/>
        <d v="2024-07-09T00:00:00"/>
        <d v="2024-08-18T00:00:00"/>
        <d v="2024-07-12T00:00:00"/>
        <d v="2024-10-05T00:00:00"/>
        <d v="2024-09-20T00:00:00"/>
        <d v="2024-04-02T00:00:00"/>
        <d v="2024-06-21T00:00:00"/>
        <d v="2024-03-11T00:00:00"/>
        <d v="2024-02-26T00:00:00"/>
        <d v="2024-06-14T00:00:00"/>
        <d v="2024-03-24T00:00:00"/>
        <d v="2024-04-27T00:00:00"/>
        <d v="2024-11-07T00:00:00"/>
        <d v="2024-12-04T00:00:00"/>
        <d v="2024-04-18T00:00:00"/>
        <d v="2024-04-21T00:00:00"/>
        <d v="2024-09-25T00:00:00"/>
        <d v="2024-09-14T00:00:00"/>
        <d v="2024-03-29T00:00:00"/>
        <d v="2024-06-06T00:00:00"/>
        <d v="2024-04-08T00:00:00"/>
        <d v="2024-10-10T00:00:00"/>
        <d v="2024-03-28T00:00:00"/>
        <d v="2024-05-13T00:00:00"/>
        <d v="2024-11-23T00:00:00"/>
        <d v="2024-09-18T00:00:00"/>
        <d v="2024-08-03T00:00:00"/>
        <d v="2024-06-28T00:00:00"/>
        <d v="2024-03-18T00:00:00"/>
        <d v="2024-10-15T00:00:00"/>
        <d v="2024-11-29T00:00:00"/>
        <d v="2024-06-13T00:00:00"/>
        <d v="2024-07-13T00:00:00"/>
        <d v="2024-08-26T00:00:00"/>
        <d v="2024-04-15T00:00:00"/>
        <d v="2024-07-01T00:00:00"/>
        <d v="2024-08-30T00:00:00"/>
        <d v="2024-08-07T00:00:00"/>
        <d v="2024-02-14T00:00:00"/>
        <d v="2024-04-05T00:00:00"/>
        <d v="2024-11-09T00:00:00"/>
        <d v="2024-06-01T00:00:00"/>
        <d v="2024-09-24T00:00:00"/>
        <d v="2024-09-05T00:00:00"/>
        <d v="2024-10-06T00:00:00"/>
        <d v="2024-07-29T00:00:00"/>
        <d v="2024-08-12T00:00:00"/>
        <d v="2024-11-27T00:00:00"/>
        <d v="2024-01-25T00:00:00"/>
        <d v="2024-05-10T00:00:00"/>
        <d v="2024-04-22T00:00:00"/>
        <d v="2024-01-24T00:00:00"/>
        <d v="2024-05-23T00:00:00"/>
        <d v="2024-01-22T00:00:00"/>
        <d v="2024-11-02T00:00:00"/>
        <d v="2024-08-27T00:00:00"/>
        <d v="2024-02-03T00:00:00"/>
        <d v="2024-09-15T00:00:00"/>
        <d v="2024-02-23T00:00:00"/>
        <d v="2024-10-30T00:00:00"/>
        <d v="2024-11-22T00:00:00"/>
        <d v="2024-09-29T00:00:00"/>
        <d v="2024-09-03T00:00:00"/>
        <d v="2024-03-13T00:00:00"/>
        <d v="2024-12-19T00:00:00"/>
        <d v="2024-03-02T00:00:00"/>
        <d v="2024-08-29T00:00:00"/>
        <d v="2024-03-20T00:00:00"/>
        <d v="2024-05-05T00:00:00"/>
        <d v="2024-06-16T00:00:00"/>
        <d v="2024-08-01T00:00:00"/>
        <d v="2024-06-25T00:00:00"/>
        <d v="2024-02-04T00:00:00"/>
        <d v="2024-06-26T00:00:00"/>
        <d v="2024-10-26T00:00:00"/>
        <d v="2024-05-07T00:00:00"/>
        <d v="2024-12-08T00:00:00"/>
        <d v="2024-06-27T00:00:00"/>
        <d v="2024-08-31T00:00:00"/>
        <d v="2024-05-06T00:00:00"/>
        <d v="2024-04-11T00:00:00"/>
        <d v="2024-02-19T00:00:00"/>
        <d v="2024-10-09T00:00:00"/>
        <d v="2024-08-20T00:00:00"/>
        <d v="2024-04-04T00:00:00"/>
        <d v="2024-04-24T00:00:00"/>
        <d v="2024-01-09T00:00:00"/>
        <d v="2024-06-03T00:00:00"/>
        <d v="2024-06-23T00:00:00"/>
        <d v="2024-11-30T00:00:00"/>
        <d v="2024-10-24T00:00:00"/>
        <d v="2024-01-23T00:00:00"/>
        <d v="2024-04-09T00:00:00"/>
        <d v="2024-10-19T00:00:00"/>
        <d v="2024-05-14T00:00:00"/>
        <d v="2024-04-13T00:00:00"/>
        <d v="2024-01-04T00:00:00"/>
        <d v="2024-06-30T00:00:00"/>
        <d v="2024-04-30T00:00:00"/>
        <d v="2024-11-05T00:00:00"/>
        <d v="2024-01-29T00:00:00"/>
        <d v="2024-10-25T00:00:00"/>
        <d v="2024-10-22T00:00:00"/>
        <d v="2024-08-14T00:00:00"/>
        <d v="2024-04-17T00:00:00"/>
        <d v="2024-07-27T00:00:00"/>
        <d v="2024-11-26T00:00:00"/>
        <d v="2024-05-26T00:00:00"/>
        <d v="2024-11-04T00:00:00"/>
        <d v="2024-08-10T00:00:00"/>
        <d v="2024-11-18T00:00:00"/>
        <d v="2024-02-08T00:00:00"/>
        <d v="2024-02-18T00:00:00"/>
        <d v="2024-03-14T00:00:00"/>
        <d v="2024-03-25T00:00:00"/>
        <d v="2024-12-03T00:00:00"/>
        <d v="2024-07-25T00:00:00"/>
        <d v="2024-01-10T00:00:00"/>
        <d v="2024-09-17T00:00:00"/>
        <d v="2024-07-28T00:00:00"/>
        <d v="2024-06-09T00:00:00"/>
        <d v="2024-11-14T00:00:00"/>
        <d v="2024-10-08T00:00:00"/>
        <d v="2024-01-11T00:00:00"/>
        <d v="2024-11-01T00:00:00"/>
        <d v="2024-01-08T00:00:00"/>
        <d v="2024-02-28T00:00:00"/>
        <d v="2024-07-14T00:00:00"/>
        <d v="2024-08-22T00:00:00"/>
        <d v="2024-02-20T00:00:00"/>
        <d v="2024-01-27T00:00:00"/>
        <d v="2024-02-09T00:00:00"/>
        <d v="2024-01-28T00:00:00"/>
        <d v="2024-04-19T00:00:00"/>
        <d v="2024-09-06T00:00:00"/>
        <d v="2024-11-11T00:00:00"/>
        <d v="2024-05-25T00:00:00"/>
        <d v="2024-12-23T00:00:00"/>
        <d v="2024-07-07T00:00:00"/>
        <d v="2024-12-30T00:00:00"/>
        <d v="2024-01-02T00:00:00"/>
        <d v="2024-12-01T00:00:00"/>
        <d v="2024-08-19T00:00:00"/>
        <d v="2024-06-04T00:00:00"/>
        <d v="2024-11-20T00:00:00"/>
        <d v="2024-10-20T00:00:00"/>
        <d v="2024-12-05T00:00:00"/>
        <d v="2024-01-12T00:00:00"/>
        <d v="2024-11-19T00:00:00"/>
        <d v="2024-08-13T00:00:00"/>
        <d v="2024-05-29T00:00:00"/>
        <d v="2024-09-19T00:00:00"/>
        <d v="2024-03-22T00:00:00"/>
        <d v="2024-02-22T00:00:00"/>
        <d v="2024-05-15T00:00:00"/>
        <d v="2024-02-29T00:00:00"/>
        <d v="2024-02-02T00:00:00"/>
        <d v="2024-09-10T00:00:00"/>
        <d v="2024-05-04T00:00:00"/>
        <d v="2024-04-23T00:00:00"/>
        <d v="2024-11-25T00:00:00"/>
        <d v="2024-12-11T00:00:00"/>
        <d v="2024-05-08T00:00:00"/>
        <d v="2024-05-28T00:00:00"/>
        <d v="2024-06-24T00:00:00"/>
        <d v="2024-01-13T00:00:00"/>
        <d v="2024-11-15T00:00:00"/>
        <d v="2024-02-16T00:00:00"/>
        <d v="2024-12-15T00:00:00"/>
        <d v="2024-03-06T00:00:00"/>
        <d v="2024-03-23T00:00:00"/>
        <d v="2024-09-22T00:00:00"/>
        <d v="2024-02-15T00:00:00"/>
        <d v="2024-10-28T00:00:00"/>
        <d v="2024-07-26T00:00:00"/>
        <d v="2024-07-05T00:00:00"/>
        <d v="2024-10-27T00:00:00"/>
        <d v="2024-02-06T00:00:00"/>
        <d v="2024-07-18T00:00:00"/>
        <d v="2024-01-06T00:00:00"/>
        <d v="2024-12-18T00:00:00"/>
        <d v="2024-04-10T00:00:00"/>
        <d v="2024-10-29T00:00:00"/>
        <d v="2024-09-21T00:00:00"/>
        <d v="2024-11-12T00:00:00"/>
        <d v="2024-04-06T00:00:00"/>
        <d v="2024-07-11T00:00:00"/>
        <d v="2024-08-08T00:00:00"/>
        <d v="2024-04-20T00:00:00"/>
        <d v="2024-07-19T00:00:00"/>
        <d v="2024-05-17T00:00:00"/>
        <d v="2024-04-29T00:00:00"/>
        <d v="2024-04-25T00:00:00"/>
        <d v="2024-10-03T00:00:00"/>
        <d v="2024-04-28T00:00:00"/>
        <d v="2024-09-09T00:00:00"/>
        <d v="2024-06-18T00:00:00"/>
        <d v="2024-07-17T00:00:00"/>
        <d v="2024-01-21T00:00:00"/>
        <d v="2024-09-12T00:00:00"/>
        <d v="2024-02-13T00:00:00"/>
        <d v="2024-11-10T00:00:00"/>
        <d v="2024-03-27T00:00:00"/>
        <d v="2024-05-20T00:00:00"/>
        <d v="2024-02-27T00:00:00"/>
        <d v="2024-06-19T00:00:00"/>
        <d v="2024-02-05T00:00:00"/>
        <d v="2024-07-04T00:00:00"/>
        <d v="2024-10-17T00:00:00"/>
        <d v="2024-11-21T00:00:00"/>
        <d v="2024-04-14T00:00:00"/>
        <d v="2024-09-11T00:00:00"/>
        <d v="2024-03-10T00:00:00"/>
        <d v="2024-01-14T00:00:00"/>
        <d v="2024-01-16T00:00:00"/>
        <d v="2024-12-29T00:00:00"/>
        <d v="2024-03-31T00:00:00"/>
        <d v="2024-12-17T00:00:00"/>
        <d v="2024-05-11T00:00:00"/>
        <d v="2024-09-28T00:00:00"/>
        <d v="2024-11-28T00:00:00"/>
        <d v="2024-01-20T00:00:00"/>
        <d v="2024-10-11T00:00:00"/>
        <d v="2024-10-12T00:00:00"/>
        <d v="2024-01-15T00:00:00"/>
        <d v="2024-08-23T00:00:00"/>
        <d v="2024-03-16T00:00:00"/>
        <d v="2024-07-21T00:00:00"/>
        <d v="2024-11-08T00:00:00"/>
        <d v="2024-03-26T00:00:00"/>
        <d v="2024-08-09T00:00:00"/>
        <d v="2024-02-17T00:00:00"/>
        <d v="2024-01-17T00:00:00"/>
        <d v="2024-05-01T00:00:00"/>
        <d v="2024-09-08T00:00:00"/>
        <d v="2024-10-16T00:00:00"/>
        <d v="2024-07-03T00:00:00"/>
        <d v="2024-12-20T00:00:00"/>
        <d v="2024-10-13T00:00:00"/>
        <d v="2024-09-16T00:00:00"/>
        <d v="2024-03-21T00:00:00"/>
        <d v="2024-05-24T00:00:00"/>
        <d v="2024-05-18T00:00:00"/>
        <d v="2024-05-19T00:00:00"/>
        <d v="2024-08-16T00:00:00"/>
        <d v="2024-12-21T00:00:00"/>
        <d v="2024-09-27T00:00:00"/>
        <d v="2024-04-07T00:00:00"/>
        <d v="2024-07-20T00:00:00"/>
        <d v="2024-09-07T00:00:00"/>
        <d v="2024-01-19T00:00:00"/>
        <d v="2024-01-03T00:00:00"/>
        <d v="2024-09-26T00:00:00"/>
        <d v="2024-01-05T00:00:00"/>
        <d v="2024-08-21T00:00:00"/>
        <d v="2024-10-01T00:00:00"/>
        <d v="2024-09-02T00:00:00"/>
        <d v="2024-11-03T00:00:00"/>
        <d v="2024-08-02T00:00:00"/>
        <d v="2024-03-09T00:00:00"/>
        <d v="2024-07-22T00:00:00"/>
        <d v="2024-01-07T00:00:00"/>
        <d v="2024-05-27T00:00:00"/>
        <d v="2024-06-07T00:00:00"/>
        <d v="2024-03-07T00:00:00"/>
        <d v="2024-01-01T00:00:00"/>
        <d v="2024-02-11T00:00:00"/>
        <d v="2024-06-20T00:00:00"/>
        <d v="2024-05-02T00:00:00"/>
        <d v="2024-12-26T00:00:00"/>
        <d v="2024-12-13T00:00:00"/>
        <d v="2024-03-12T00:00:00"/>
        <d v="2024-12-12T00:00:00"/>
        <d v="2024-12-28T00:00:00"/>
        <d v="2024-05-30T00:00:00"/>
        <d v="2024-01-18T00:00:00"/>
        <d v="2024-08-15T00:00:00"/>
        <d v="2024-01-31T00:00:00"/>
        <d v="2024-05-16T00:00:00"/>
        <d v="2024-03-08T00:00:00"/>
        <d v="2024-12-22T00:00:00"/>
        <d v="2024-04-12T00:00:00"/>
        <d v="2024-07-30T00:00:00"/>
        <d v="2024-05-12T00:00:00"/>
        <d v="2024-09-30T00:00:00"/>
        <d v="2024-03-30T00:00:00"/>
      </sharedItems>
      <fieldGroup par="34"/>
    </cacheField>
    <cacheField name="Discount_Used" numFmtId="0">
      <sharedItems/>
    </cacheField>
    <cacheField name="Customer_Loyalty_Program_Member" numFmtId="0">
      <sharedItems/>
    </cacheField>
    <cacheField name="Member" numFmtId="0">
      <sharedItems count="2">
        <s v="Non-Member"/>
        <s v="Loyalty Member"/>
      </sharedItems>
    </cacheField>
    <cacheField name="Purchase_Intent" numFmtId="0">
      <sharedItems count="4">
        <s v="Need-based"/>
        <s v="Wants-based"/>
        <s v="Impulsive"/>
        <s v="Planned"/>
      </sharedItems>
    </cacheField>
    <cacheField name="Shipping_Preference" numFmtId="0">
      <sharedItems/>
    </cacheField>
    <cacheField name="Time_to_Decision" numFmtId="0">
      <sharedItems containsSemiMixedTypes="0" containsString="0" containsNumber="1" containsInteger="1" minValue="1" maxValue="14"/>
    </cacheField>
    <cacheField name="Gender3" numFmtId="0">
      <sharedItems count="3">
        <s v="Female"/>
        <s v="Male"/>
        <s v="Diverse"/>
      </sharedItems>
    </cacheField>
    <cacheField name="Income Level" numFmtId="0">
      <sharedItems count="2">
        <s v="Average Income"/>
        <s v="High Income"/>
      </sharedItems>
    </cacheField>
    <cacheField name="Average Return Rate Category" numFmtId="0">
      <sharedItems containsSemiMixedTypes="0" containsString="0" containsNumber="1" minValue="7.3170731707317069E-3" maxValue="1.3157894736842106E-2"/>
    </cacheField>
    <cacheField name="Days (Time_of_Purchase)" numFmtId="0" databaseField="0">
      <fieldGroup base="23">
        <rangePr groupBy="days" startDate="2024-01-01T00:00:00" endDate="2024-12-31T00:00:00"/>
        <groupItems count="368">
          <s v="&lt;1/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24"/>
        </groupItems>
      </fieldGroup>
    </cacheField>
    <cacheField name="Months (Time_of_Purchase)" numFmtId="0" databaseField="0">
      <fieldGroup base="23">
        <rangePr groupBy="months" startDate="2024-01-01T00:00:00" endDate="2024-12-31T00:00:00"/>
        <groupItems count="14">
          <s v="&lt;1/1/2024"/>
          <s v="Jan"/>
          <s v="Feb"/>
          <s v="Mar"/>
          <s v="Apr"/>
          <s v="May"/>
          <s v="Jun"/>
          <s v="Jul"/>
          <s v="Aug"/>
          <s v="Sep"/>
          <s v="Oct"/>
          <s v="Nov"/>
          <s v="Dec"/>
          <s v="&gt;12/31/2024"/>
        </groupItems>
      </fieldGroup>
    </cacheField>
  </cacheFields>
  <extLst>
    <ext xmlns:x14="http://schemas.microsoft.com/office/spreadsheetml/2009/9/main" uri="{725AE2AE-9491-48be-B2B4-4EB974FC3084}">
      <x14:pivotCacheDefinition pivotCacheId="168695682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Z" refreshedDate="45735.794932986108" createdVersion="8" refreshedVersion="8" minRefreshableVersion="3" recordCount="1000" xr:uid="{75211252-572B-4BCF-86D5-B6EF40F3E097}">
  <cacheSource type="worksheet">
    <worksheetSource name="Table3"/>
  </cacheSource>
  <cacheFields count="10">
    <cacheField name="Customer_ID" numFmtId="0">
      <sharedItems/>
    </cacheField>
    <cacheField name="RFM" numFmtId="0">
      <sharedItems count="119">
        <s v="212"/>
        <s v="243"/>
        <s v="211"/>
        <s v="424"/>
        <s v="123"/>
        <s v="231"/>
        <s v="251"/>
        <s v="223"/>
        <s v="333"/>
        <s v="421"/>
        <s v="352"/>
        <s v="523"/>
        <s v="325"/>
        <s v="315"/>
        <s v="515"/>
        <s v="314"/>
        <s v="422"/>
        <s v="543"/>
        <s v="341"/>
        <s v="321"/>
        <s v="222"/>
        <s v="441"/>
        <s v="345"/>
        <s v="414"/>
        <s v="122"/>
        <s v="324"/>
        <s v="225"/>
        <s v="213"/>
        <s v="412"/>
        <s v="425"/>
        <s v="454"/>
        <s v="322"/>
        <s v="313"/>
        <s v="331"/>
        <s v="334"/>
        <s v="521"/>
        <s v="413"/>
        <s v="344"/>
        <s v="312"/>
        <s v="332"/>
        <s v="432"/>
        <s v="433"/>
        <s v="311"/>
        <s v="342"/>
        <s v="242"/>
        <s v="442"/>
        <s v="522"/>
        <s v="445"/>
        <s v="214"/>
        <s v="234"/>
        <s v="232"/>
        <s v="444"/>
        <s v="323"/>
        <s v="452"/>
        <s v="241"/>
        <s v="343"/>
        <s v="513"/>
        <s v="434"/>
        <s v="443"/>
        <s v="121"/>
        <s v="255"/>
        <s v="125"/>
        <s v="415"/>
        <s v="221"/>
        <s v="144"/>
        <s v="244"/>
        <s v="542"/>
        <s v="254"/>
        <s v="253"/>
        <s v="245"/>
        <s v="353"/>
        <s v="451"/>
        <s v="112"/>
        <s v="355"/>
        <s v="455"/>
        <s v="411"/>
        <s v="514"/>
        <s v="423"/>
        <s v="143"/>
        <s v="224"/>
        <s v="233"/>
        <s v="142"/>
        <s v="113"/>
        <s v="354"/>
        <s v="431"/>
        <s v="114"/>
        <s v="124"/>
        <s v="115"/>
        <s v="145"/>
        <s v="151"/>
        <s v="512"/>
        <s v="524"/>
        <s v="135"/>
        <s v="532"/>
        <s v="111"/>
        <s v="215"/>
        <s v="511"/>
        <s v="131"/>
        <s v="435"/>
        <s v="531"/>
        <s v="541"/>
        <s v="235"/>
        <s v="534"/>
        <s v="351"/>
        <s v="132"/>
        <s v="335"/>
        <s v="154"/>
        <s v="155"/>
        <s v="552"/>
        <s v="453"/>
        <s v="525"/>
        <s v="134"/>
        <s v="141"/>
        <s v="152"/>
        <s v="153"/>
        <s v="133"/>
        <s v="545"/>
        <s v="555" u="1"/>
        <s v="544" u="1"/>
      </sharedItems>
    </cacheField>
    <cacheField name="RECENCY Score" numFmtId="0">
      <sharedItems containsSemiMixedTypes="0" containsString="0" containsNumber="1" containsInteger="1" minValue="1" maxValue="5" count="5">
        <n v="2"/>
        <n v="4"/>
        <n v="1"/>
        <n v="3"/>
        <n v="5"/>
      </sharedItems>
    </cacheField>
    <cacheField name="FREQUENCY Score" numFmtId="0">
      <sharedItems containsSemiMixedTypes="0" containsString="0" containsNumber="1" containsInteger="1" minValue="1" maxValue="5" count="5">
        <n v="1"/>
        <n v="4"/>
        <n v="2"/>
        <n v="3"/>
        <n v="5"/>
      </sharedItems>
    </cacheField>
    <cacheField name="MONETARY Score" numFmtId="0">
      <sharedItems containsSemiMixedTypes="0" containsString="0" containsNumber="1" containsInteger="1" minValue="1" maxValue="5" count="5">
        <n v="2"/>
        <n v="3"/>
        <n v="1"/>
        <n v="4"/>
        <n v="5"/>
      </sharedItems>
    </cacheField>
    <cacheField name="Days since Last Purchase" numFmtId="0">
      <sharedItems containsSemiMixedTypes="0" containsString="0" containsNumber="1" containsInteger="1" minValue="79" maxValue="443"/>
    </cacheField>
    <cacheField name="Time of Purchase " numFmtId="14">
      <sharedItems containsSemiMixedTypes="0" containsNonDate="0" containsDate="1" containsString="0" minDate="2024-01-01T00:00:00" maxDate="2024-12-31T00:00:00"/>
    </cacheField>
    <cacheField name="Frequency of Purchase" numFmtId="0">
      <sharedItems containsSemiMixedTypes="0" containsString="0" containsNumber="1" containsInteger="1" minValue="2" maxValue="12"/>
    </cacheField>
    <cacheField name="Purchase Amount" numFmtId="0">
      <sharedItems containsSemiMixedTypes="0" containsString="0" containsNumber="1" minValue="50.71" maxValue="498.33"/>
    </cacheField>
    <cacheField name="RFM TOTAL" numFmtId="1">
      <sharedItems containsSemiMixedTypes="0" containsString="0" containsNumber="1" containsInteger="1" minValue="3" maxValue="14" count="12">
        <n v="5"/>
        <n v="9"/>
        <n v="4"/>
        <n v="10"/>
        <n v="6"/>
        <n v="8"/>
        <n v="7"/>
        <n v="11"/>
        <n v="12"/>
        <n v="13"/>
        <n v="14"/>
        <n v="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37-611-6911"/>
    <n v="22"/>
    <s v="Female"/>
    <s v="Middle"/>
    <s v="Married"/>
    <x v="0"/>
    <s v="Middle"/>
    <s v="Ã‰vry"/>
    <x v="0"/>
    <n v="333.8"/>
    <n v="4"/>
    <s v="Mixed"/>
    <n v="5"/>
    <n v="5"/>
    <n v="2"/>
    <s v="None"/>
    <s v="Somewhat Sensitive"/>
    <n v="0.01"/>
    <n v="1"/>
    <n v="7"/>
    <s v="None"/>
    <s v="Tablet"/>
    <x v="0"/>
    <d v="2024-03-01T00:00:00"/>
    <b v="1"/>
    <b v="0"/>
    <s v="Non-Member"/>
    <s v="Need-based"/>
    <s v="No Preference"/>
    <n v="2"/>
    <s v="Female"/>
    <s v="Average Income"/>
    <n v="1.1363636363636364E-2"/>
  </r>
  <r>
    <s v="29-392-9296"/>
    <n v="49"/>
    <s v="Male"/>
    <s v="A"/>
    <s v="Married"/>
    <x v="1"/>
    <s v="High"/>
    <s v="Huocheng"/>
    <x v="1"/>
    <n v="222.22"/>
    <n v="11"/>
    <s v="In-Store"/>
    <n v="3"/>
    <n v="1"/>
    <n v="2"/>
    <s v="Medium"/>
    <s v="Not Sensitive"/>
    <n v="0.01"/>
    <n v="1"/>
    <n v="5"/>
    <s v="High"/>
    <s v="Tablet"/>
    <x v="1"/>
    <d v="2024-04-16T00:00:00"/>
    <b v="1"/>
    <b v="0"/>
    <s v="Non-Member"/>
    <s v="Wants-based"/>
    <s v="Standard"/>
    <n v="6"/>
    <s v="Male"/>
    <s v="High Income"/>
    <n v="9.3181818181818175E-3"/>
  </r>
  <r>
    <s v="84-649-5117"/>
    <n v="24"/>
    <s v="Female"/>
    <s v="Middle"/>
    <s v="Single"/>
    <x v="2"/>
    <s v="High"/>
    <s v="Huzhen"/>
    <x v="2"/>
    <n v="426.22"/>
    <n v="2"/>
    <s v="Mixed"/>
    <n v="5"/>
    <n v="5"/>
    <n v="0.3"/>
    <s v="Low"/>
    <s v="Not Sensitive"/>
    <n v="0.01"/>
    <n v="1"/>
    <n v="7"/>
    <s v="Low"/>
    <s v="Smartphone"/>
    <x v="2"/>
    <d v="2024-03-15T00:00:00"/>
    <b v="1"/>
    <b v="1"/>
    <s v="Loyalty Member"/>
    <s v="Impulsive"/>
    <s v="No Preference"/>
    <n v="3"/>
    <s v="Female"/>
    <s v="Average Income"/>
    <n v="1.131578947368421E-2"/>
  </r>
  <r>
    <s v="48-980-6078"/>
    <n v="29"/>
    <s v="Female"/>
    <s v="Middle"/>
    <s v="Single"/>
    <x v="2"/>
    <s v="Middle"/>
    <s v="WiwilÃ­"/>
    <x v="3"/>
    <n v="101.31"/>
    <n v="6"/>
    <s v="Mixed"/>
    <n v="3"/>
    <n v="1"/>
    <n v="1"/>
    <s v="High"/>
    <s v="Somewhat Sensitive"/>
    <n v="0"/>
    <n v="0"/>
    <n v="1"/>
    <s v="None"/>
    <s v="Smartphone"/>
    <x v="3"/>
    <d v="2024-10-04T00:00:00"/>
    <b v="1"/>
    <b v="1"/>
    <s v="Loyalty Member"/>
    <s v="Need-based"/>
    <s v="Express"/>
    <n v="10"/>
    <s v="Female"/>
    <s v="Average Income"/>
    <n v="9.3999999999999986E-3"/>
  </r>
  <r>
    <s v="91-170-9072"/>
    <n v="33"/>
    <s v="Female"/>
    <s v="Middle"/>
    <s v="Widowed"/>
    <x v="1"/>
    <s v="Middle"/>
    <s v="Nara"/>
    <x v="4"/>
    <n v="211.7"/>
    <n v="6"/>
    <s v="Mixed"/>
    <n v="3"/>
    <n v="4"/>
    <n v="0"/>
    <s v="Medium"/>
    <s v="Not Sensitive"/>
    <n v="0.02"/>
    <n v="2"/>
    <n v="10"/>
    <s v="None"/>
    <s v="Smartphone"/>
    <x v="2"/>
    <d v="2024-01-30T00:00:00"/>
    <b v="0"/>
    <b v="0"/>
    <s v="Non-Member"/>
    <s v="Wants-based"/>
    <s v="No Preference"/>
    <n v="4"/>
    <s v="Female"/>
    <s v="Average Income"/>
    <n v="8.7804878048780496E-3"/>
  </r>
  <r>
    <s v="82-561-4233"/>
    <n v="45"/>
    <s v="Male"/>
    <s v="Middle"/>
    <s v="Married"/>
    <x v="2"/>
    <s v="High"/>
    <s v="Boro Utara"/>
    <x v="2"/>
    <n v="487.95"/>
    <n v="8"/>
    <s v="Mixed"/>
    <n v="3"/>
    <n v="3"/>
    <n v="0"/>
    <s v="High"/>
    <s v="Not Sensitive"/>
    <n v="0.02"/>
    <n v="2"/>
    <n v="3"/>
    <s v="None"/>
    <s v="Tablet"/>
    <x v="2"/>
    <d v="2024-03-19T00:00:00"/>
    <b v="0"/>
    <b v="0"/>
    <s v="Non-Member"/>
    <s v="Planned"/>
    <s v="No Preference"/>
    <n v="7"/>
    <s v="Male"/>
    <s v="Average Income"/>
    <n v="1.131578947368421E-2"/>
  </r>
  <r>
    <s v="90-144-9193"/>
    <n v="21"/>
    <s v="Female"/>
    <s v="Middle"/>
    <s v="Divorced"/>
    <x v="1"/>
    <s v="Middle"/>
    <s v="Liren"/>
    <x v="4"/>
    <n v="486.4"/>
    <n v="12"/>
    <s v="Online"/>
    <n v="2"/>
    <n v="5"/>
    <n v="1"/>
    <s v="High"/>
    <s v="Somewhat Sensitive"/>
    <n v="0"/>
    <n v="0"/>
    <n v="9"/>
    <s v="Low"/>
    <s v="Desktop"/>
    <x v="2"/>
    <d v="2024-03-15T00:00:00"/>
    <b v="1"/>
    <b v="0"/>
    <s v="Non-Member"/>
    <s v="Need-based"/>
    <s v="Express"/>
    <n v="13"/>
    <s v="Female"/>
    <s v="Average Income"/>
    <n v="8.7804878048780496E-3"/>
  </r>
  <r>
    <s v="88-661-4689"/>
    <n v="39"/>
    <s v="Male"/>
    <s v="Middle"/>
    <s v="Single"/>
    <x v="1"/>
    <s v="Middle"/>
    <s v="Taocheng"/>
    <x v="5"/>
    <n v="218.06"/>
    <n v="6"/>
    <s v="Online"/>
    <n v="5"/>
    <n v="4"/>
    <n v="1"/>
    <s v="Low"/>
    <s v="Somewhat Sensitive"/>
    <n v="0.02"/>
    <n v="2"/>
    <n v="9"/>
    <s v="None"/>
    <s v="Desktop"/>
    <x v="0"/>
    <d v="2024-03-17T00:00:00"/>
    <b v="0"/>
    <b v="1"/>
    <s v="Loyalty Member"/>
    <s v="Impulsive"/>
    <s v="No Preference"/>
    <n v="13"/>
    <s v="Male"/>
    <s v="Average Income"/>
    <n v="1.0270270270270269E-2"/>
  </r>
  <r>
    <s v="37-065-3182"/>
    <n v="24"/>
    <s v="Female"/>
    <s v="High"/>
    <s v="Divorced"/>
    <x v="2"/>
    <s v="Middle"/>
    <s v="GrÃ¥bo"/>
    <x v="2"/>
    <n v="201.96"/>
    <n v="8"/>
    <s v="In-Store"/>
    <n v="3"/>
    <n v="5"/>
    <n v="0"/>
    <s v="Low"/>
    <s v="Very Sensitive"/>
    <n v="0.01"/>
    <n v="1"/>
    <n v="2"/>
    <s v="High"/>
    <s v="Desktop"/>
    <x v="4"/>
    <d v="2024-06-10T00:00:00"/>
    <b v="0"/>
    <b v="0"/>
    <s v="Non-Member"/>
    <s v="Need-based"/>
    <s v="Standard"/>
    <n v="7"/>
    <s v="Female"/>
    <s v="High Income"/>
    <n v="1.131578947368421E-2"/>
  </r>
  <r>
    <s v="84-894-9222"/>
    <n v="25"/>
    <s v="Bigender"/>
    <s v="High"/>
    <s v="Married"/>
    <x v="0"/>
    <s v="High"/>
    <s v="Pryamitsyno"/>
    <x v="6"/>
    <n v="418.83"/>
    <n v="7"/>
    <s v="Online"/>
    <n v="2"/>
    <n v="5"/>
    <n v="1"/>
    <s v="None"/>
    <s v="Somewhat Sensitive"/>
    <n v="0.01"/>
    <n v="1"/>
    <n v="5"/>
    <s v="Medium"/>
    <s v="Tablet"/>
    <x v="1"/>
    <d v="2024-10-07T00:00:00"/>
    <b v="1"/>
    <b v="0"/>
    <s v="Non-Member"/>
    <s v="Need-based"/>
    <s v="No Preference"/>
    <n v="13"/>
    <s v="Diverse"/>
    <s v="High Income"/>
    <n v="8.431372549019607E-3"/>
  </r>
  <r>
    <s v="44-674-4037"/>
    <n v="33"/>
    <s v="Male"/>
    <s v="Middle"/>
    <s v="Divorced"/>
    <x v="0"/>
    <s v="Middle"/>
    <s v="Punta Gorda"/>
    <x v="7"/>
    <n v="389.7"/>
    <n v="12"/>
    <s v="In-Store"/>
    <n v="1"/>
    <n v="4"/>
    <n v="0.5"/>
    <s v="Low"/>
    <s v="Not Sensitive"/>
    <n v="0"/>
    <n v="0"/>
    <n v="4"/>
    <s v="High"/>
    <s v="Desktop"/>
    <x v="1"/>
    <d v="2024-07-02T00:00:00"/>
    <b v="1"/>
    <b v="0"/>
    <s v="Non-Member"/>
    <s v="Planned"/>
    <s v="Express"/>
    <n v="12"/>
    <s v="Male"/>
    <s v="Average Income"/>
    <n v="8.5365853658536592E-3"/>
  </r>
  <r>
    <s v="78-116-8349"/>
    <n v="38"/>
    <s v="Female"/>
    <s v="High"/>
    <s v="Widowed"/>
    <x v="0"/>
    <s v="Middle"/>
    <s v="GyÅ‘r"/>
    <x v="6"/>
    <n v="238.93"/>
    <n v="5"/>
    <s v="Online"/>
    <n v="4"/>
    <n v="3"/>
    <n v="1"/>
    <s v="Medium"/>
    <s v="Very Sensitive"/>
    <n v="0"/>
    <n v="0"/>
    <n v="10"/>
    <s v="High"/>
    <s v="Tablet"/>
    <x v="4"/>
    <d v="2024-12-27T00:00:00"/>
    <b v="1"/>
    <b v="0"/>
    <s v="Non-Member"/>
    <s v="Planned"/>
    <s v="No Preference"/>
    <n v="1"/>
    <s v="Female"/>
    <s v="High Income"/>
    <n v="8.431372549019607E-3"/>
  </r>
  <r>
    <s v="19-933-8095"/>
    <n v="34"/>
    <s v="Male"/>
    <s v="Middle"/>
    <s v="Single"/>
    <x v="0"/>
    <s v="High"/>
    <s v="Gaosheng"/>
    <x v="8"/>
    <n v="61.22"/>
    <n v="7"/>
    <s v="In-Store"/>
    <n v="5"/>
    <n v="2"/>
    <n v="2"/>
    <s v="Low"/>
    <s v="Very Sensitive"/>
    <n v="0.01"/>
    <n v="1"/>
    <n v="7"/>
    <s v="High"/>
    <s v="Desktop"/>
    <x v="2"/>
    <d v="2024-08-05T00:00:00"/>
    <b v="1"/>
    <b v="1"/>
    <s v="Loyalty Member"/>
    <s v="Need-based"/>
    <s v="No Preference"/>
    <n v="5"/>
    <s v="Male"/>
    <s v="Average Income"/>
    <n v="9.189189189189189E-3"/>
  </r>
  <r>
    <s v="80-684-5072"/>
    <n v="32"/>
    <s v="Male"/>
    <s v="High"/>
    <s v="Married"/>
    <x v="1"/>
    <s v="Middle"/>
    <s v="Rokytne"/>
    <x v="9"/>
    <n v="79.81"/>
    <n v="4"/>
    <s v="Mixed"/>
    <n v="5"/>
    <n v="5"/>
    <n v="0"/>
    <s v="High"/>
    <s v="Not Sensitive"/>
    <n v="0"/>
    <n v="0"/>
    <n v="9"/>
    <s v="High"/>
    <s v="Smartphone"/>
    <x v="2"/>
    <d v="2024-07-16T00:00:00"/>
    <b v="0"/>
    <b v="1"/>
    <s v="Loyalty Member"/>
    <s v="Wants-based"/>
    <s v="Standard"/>
    <n v="14"/>
    <s v="Male"/>
    <s v="High Income"/>
    <n v="9.7727272727272732E-3"/>
  </r>
  <r>
    <s v="23-302-7502"/>
    <n v="30"/>
    <s v="Female"/>
    <s v="High"/>
    <s v="Widowed"/>
    <x v="1"/>
    <s v="High"/>
    <s v="Alameda"/>
    <x v="10"/>
    <n v="58.51"/>
    <n v="2"/>
    <s v="Online"/>
    <n v="4"/>
    <n v="4"/>
    <n v="0.5"/>
    <s v="None"/>
    <s v="Not Sensitive"/>
    <n v="0"/>
    <n v="0"/>
    <n v="4"/>
    <s v="Medium"/>
    <s v="Desktop"/>
    <x v="1"/>
    <d v="2024-12-14T00:00:00"/>
    <b v="1"/>
    <b v="1"/>
    <s v="Loyalty Member"/>
    <s v="Planned"/>
    <s v="No Preference"/>
    <n v="14"/>
    <s v="Female"/>
    <s v="High Income"/>
    <n v="7.3170731707317069E-3"/>
  </r>
  <r>
    <s v="90-069-8934"/>
    <n v="40"/>
    <s v="Male"/>
    <s v="High"/>
    <s v="Divorced"/>
    <x v="2"/>
    <s v="High"/>
    <s v="DhankutÄ"/>
    <x v="11"/>
    <n v="109.29"/>
    <n v="3"/>
    <s v="Online"/>
    <n v="3"/>
    <n v="4"/>
    <n v="0"/>
    <s v="Medium"/>
    <s v="Somewhat Sensitive"/>
    <n v="0.02"/>
    <n v="2"/>
    <n v="2"/>
    <s v="High"/>
    <s v="Desktop"/>
    <x v="2"/>
    <d v="2024-08-11T00:00:00"/>
    <b v="0"/>
    <b v="1"/>
    <s v="Loyalty Member"/>
    <s v="Wants-based"/>
    <s v="Express"/>
    <n v="11"/>
    <s v="Male"/>
    <s v="High Income"/>
    <n v="1.0277777777777776E-2"/>
  </r>
  <r>
    <s v="45-073-7243"/>
    <n v="37"/>
    <s v="Male"/>
    <s v="High"/>
    <s v="Single"/>
    <x v="0"/>
    <s v="High"/>
    <s v="Jindong"/>
    <x v="4"/>
    <n v="356.45"/>
    <n v="6"/>
    <s v="Mixed"/>
    <n v="5"/>
    <n v="5"/>
    <n v="2"/>
    <s v="Low"/>
    <s v="Very Sensitive"/>
    <n v="0"/>
    <n v="0"/>
    <n v="7"/>
    <s v="Medium"/>
    <s v="Smartphone"/>
    <x v="0"/>
    <d v="2024-10-18T00:00:00"/>
    <b v="0"/>
    <b v="1"/>
    <s v="Loyalty Member"/>
    <s v="Planned"/>
    <s v="Standard"/>
    <n v="8"/>
    <s v="Male"/>
    <s v="High Income"/>
    <n v="8.7804878048780496E-3"/>
  </r>
  <r>
    <s v="89-883-2101"/>
    <n v="38"/>
    <s v="Female"/>
    <s v="Middle"/>
    <s v="Divorced"/>
    <x v="0"/>
    <s v="High"/>
    <s v="Ngeru"/>
    <x v="7"/>
    <n v="236.99"/>
    <n v="10"/>
    <s v="Mixed"/>
    <n v="2"/>
    <n v="4"/>
    <n v="0"/>
    <s v="High"/>
    <s v="Very Sensitive"/>
    <n v="0"/>
    <n v="0"/>
    <n v="8"/>
    <s v="None"/>
    <s v="Tablet"/>
    <x v="1"/>
    <d v="2024-12-09T00:00:00"/>
    <b v="1"/>
    <b v="1"/>
    <s v="Loyalty Member"/>
    <s v="Impulsive"/>
    <s v="No Preference"/>
    <n v="13"/>
    <s v="Female"/>
    <s v="Average Income"/>
    <n v="8.5365853658536592E-3"/>
  </r>
  <r>
    <s v="00-477-9449"/>
    <n v="36"/>
    <s v="Male"/>
    <s v="Middle"/>
    <s v="Widowed"/>
    <x v="0"/>
    <s v="High"/>
    <s v="White Rock"/>
    <x v="12"/>
    <n v="454.39"/>
    <n v="10"/>
    <s v="In-Store"/>
    <n v="2"/>
    <n v="4"/>
    <n v="2"/>
    <s v="Medium"/>
    <s v="Not Sensitive"/>
    <n v="0"/>
    <n v="0"/>
    <n v="3"/>
    <s v="None"/>
    <s v="Desktop"/>
    <x v="3"/>
    <d v="2024-07-23T00:00:00"/>
    <b v="0"/>
    <b v="1"/>
    <s v="Loyalty Member"/>
    <s v="Impulsive"/>
    <s v="Standard"/>
    <n v="3"/>
    <s v="Male"/>
    <s v="Average Income"/>
    <n v="8.1395348837209301E-3"/>
  </r>
  <r>
    <s v="67-159-7366"/>
    <n v="29"/>
    <s v="Female"/>
    <s v="High"/>
    <s v="Widowed"/>
    <x v="0"/>
    <s v="Middle"/>
    <s v="Monastyrshchina"/>
    <x v="13"/>
    <n v="490.75"/>
    <n v="10"/>
    <s v="In-Store"/>
    <n v="2"/>
    <n v="4"/>
    <n v="1"/>
    <s v="None"/>
    <s v="Very Sensitive"/>
    <n v="0.01"/>
    <n v="1"/>
    <n v="4"/>
    <s v="Low"/>
    <s v="Smartphone"/>
    <x v="2"/>
    <d v="2024-07-08T00:00:00"/>
    <b v="0"/>
    <b v="0"/>
    <s v="Non-Member"/>
    <s v="Wants-based"/>
    <s v="Standard"/>
    <n v="13"/>
    <s v="Female"/>
    <s v="High Income"/>
    <n v="0.01"/>
  </r>
  <r>
    <s v="85-691-4293"/>
    <n v="21"/>
    <s v="Female"/>
    <s v="Middle"/>
    <s v="Widowed"/>
    <x v="1"/>
    <s v="Middle"/>
    <s v="Pangkalanbunut"/>
    <x v="14"/>
    <n v="463.07"/>
    <n v="7"/>
    <s v="Mixed"/>
    <n v="4"/>
    <n v="2"/>
    <n v="0"/>
    <s v="None"/>
    <s v="Very Sensitive"/>
    <n v="0.01"/>
    <n v="1"/>
    <n v="2"/>
    <s v="Medium"/>
    <s v="Smartphone"/>
    <x v="1"/>
    <d v="2024-07-23T00:00:00"/>
    <b v="1"/>
    <b v="0"/>
    <s v="Non-Member"/>
    <s v="Wants-based"/>
    <s v="No Preference"/>
    <n v="11"/>
    <s v="Female"/>
    <s v="Average Income"/>
    <n v="9.3023255813953487E-3"/>
  </r>
  <r>
    <s v="56-085-0464"/>
    <n v="36"/>
    <s v="Female"/>
    <s v="High"/>
    <s v="Married"/>
    <x v="2"/>
    <s v="High"/>
    <s v="Lederaba"/>
    <x v="15"/>
    <n v="56.74"/>
    <n v="5"/>
    <s v="Online"/>
    <n v="5"/>
    <n v="1"/>
    <n v="0"/>
    <s v="Medium"/>
    <s v="Very Sensitive"/>
    <n v="0"/>
    <n v="0"/>
    <n v="6"/>
    <s v="None"/>
    <s v="Smartphone"/>
    <x v="3"/>
    <d v="2024-07-31T00:00:00"/>
    <b v="1"/>
    <b v="0"/>
    <s v="Non-Member"/>
    <s v="Impulsive"/>
    <s v="Express"/>
    <n v="7"/>
    <s v="Female"/>
    <s v="High Income"/>
    <n v="1.0243902439024391E-2"/>
  </r>
  <r>
    <s v="33-264-2822"/>
    <n v="38"/>
    <s v="Male"/>
    <s v="High"/>
    <s v="Divorced"/>
    <x v="0"/>
    <s v="Middle"/>
    <s v="Lugo"/>
    <x v="16"/>
    <n v="371.32"/>
    <n v="7"/>
    <s v="In-Store"/>
    <n v="4"/>
    <n v="4"/>
    <n v="0.7"/>
    <s v="Medium"/>
    <s v="Not Sensitive"/>
    <n v="0.02"/>
    <n v="2"/>
    <n v="1"/>
    <s v="None"/>
    <s v="Tablet"/>
    <x v="2"/>
    <d v="2024-02-25T00:00:00"/>
    <b v="1"/>
    <b v="1"/>
    <s v="Loyalty Member"/>
    <s v="Impulsive"/>
    <s v="Standard"/>
    <n v="6"/>
    <s v="Male"/>
    <s v="High Income"/>
    <n v="8.2978723404255311E-3"/>
  </r>
  <r>
    <s v="95-478-2650"/>
    <n v="37"/>
    <s v="Female"/>
    <s v="Middle"/>
    <s v="Single"/>
    <x v="0"/>
    <s v="Middle"/>
    <s v="SÃ£o Roque"/>
    <x v="14"/>
    <n v="461"/>
    <n v="7"/>
    <s v="Online"/>
    <n v="2"/>
    <n v="4"/>
    <n v="1"/>
    <s v="High"/>
    <s v="Not Sensitive"/>
    <n v="0"/>
    <n v="0"/>
    <n v="8"/>
    <s v="Low"/>
    <s v="Tablet"/>
    <x v="4"/>
    <d v="2024-07-10T00:00:00"/>
    <b v="0"/>
    <b v="1"/>
    <s v="Loyalty Member"/>
    <s v="Wants-based"/>
    <s v="Standard"/>
    <n v="9"/>
    <s v="Female"/>
    <s v="Average Income"/>
    <n v="9.3023255813953487E-3"/>
  </r>
  <r>
    <s v="04-349-6759"/>
    <n v="33"/>
    <s v="Female"/>
    <s v="High"/>
    <s v="Married"/>
    <x v="0"/>
    <s v="High"/>
    <s v="BanÄ« KhaddÄsh"/>
    <x v="1"/>
    <n v="253.37"/>
    <n v="6"/>
    <s v="In-Store"/>
    <n v="4"/>
    <n v="1"/>
    <n v="1"/>
    <s v="None"/>
    <s v="Very Sensitive"/>
    <n v="0.02"/>
    <n v="2"/>
    <n v="10"/>
    <s v="High"/>
    <s v="Tablet"/>
    <x v="3"/>
    <d v="2024-12-25T00:00:00"/>
    <b v="1"/>
    <b v="0"/>
    <s v="Non-Member"/>
    <s v="Impulsive"/>
    <s v="Standard"/>
    <n v="8"/>
    <s v="Female"/>
    <s v="High Income"/>
    <n v="9.3181818181818175E-3"/>
  </r>
  <r>
    <s v="21-755-8745"/>
    <n v="37"/>
    <s v="Male"/>
    <s v="High"/>
    <s v="Widowed"/>
    <x v="1"/>
    <s v="High"/>
    <s v="Montpellier"/>
    <x v="12"/>
    <n v="136.53"/>
    <n v="3"/>
    <s v="Mixed"/>
    <n v="2"/>
    <n v="4"/>
    <n v="2"/>
    <s v="High"/>
    <s v="Not Sensitive"/>
    <n v="0.01"/>
    <n v="1"/>
    <n v="3"/>
    <s v="High"/>
    <s v="Smartphone"/>
    <x v="1"/>
    <d v="2024-05-31T00:00:00"/>
    <b v="1"/>
    <b v="1"/>
    <s v="Loyalty Member"/>
    <s v="Planned"/>
    <s v="Standard"/>
    <n v="10"/>
    <s v="Male"/>
    <s v="High Income"/>
    <n v="8.1395348837209301E-3"/>
  </r>
  <r>
    <s v="29-625-7057"/>
    <n v="31"/>
    <s v="Female"/>
    <s v="Middle"/>
    <s v="Single"/>
    <x v="2"/>
    <s v="Middle"/>
    <s v="Nesovice"/>
    <x v="17"/>
    <n v="489.05"/>
    <n v="10"/>
    <s v="Online"/>
    <n v="5"/>
    <n v="3"/>
    <n v="0"/>
    <s v="High"/>
    <s v="Somewhat Sensitive"/>
    <n v="0.02"/>
    <n v="2"/>
    <n v="2"/>
    <s v="High"/>
    <s v="Desktop"/>
    <x v="1"/>
    <d v="2024-09-04T00:00:00"/>
    <b v="1"/>
    <b v="1"/>
    <s v="Loyalty Member"/>
    <s v="Planned"/>
    <s v="Standard"/>
    <n v="7"/>
    <s v="Female"/>
    <s v="Average Income"/>
    <n v="8.5294117647058826E-3"/>
  </r>
  <r>
    <s v="58-623-8404"/>
    <n v="50"/>
    <s v="Male"/>
    <s v="High"/>
    <s v="Single"/>
    <x v="2"/>
    <s v="High"/>
    <s v="Pasirhuni"/>
    <x v="13"/>
    <n v="81.91"/>
    <n v="10"/>
    <s v="In-Store"/>
    <n v="3"/>
    <n v="4"/>
    <n v="1"/>
    <s v="Medium"/>
    <s v="Very Sensitive"/>
    <n v="0"/>
    <n v="0"/>
    <n v="4"/>
    <s v="None"/>
    <s v="Desktop"/>
    <x v="2"/>
    <d v="2024-07-24T00:00:00"/>
    <b v="0"/>
    <b v="1"/>
    <s v="Loyalty Member"/>
    <s v="Need-based"/>
    <s v="Express"/>
    <n v="2"/>
    <s v="Male"/>
    <s v="High Income"/>
    <n v="0.01"/>
  </r>
  <r>
    <s v="56-506-4709"/>
    <n v="50"/>
    <s v="Male"/>
    <s v="Middle"/>
    <s v="Married"/>
    <x v="0"/>
    <s v="Middle"/>
    <s v="Glendale"/>
    <x v="17"/>
    <n v="135.80000000000001"/>
    <n v="2"/>
    <s v="In-Store"/>
    <n v="2"/>
    <n v="5"/>
    <n v="1"/>
    <s v="Low"/>
    <s v="Somewhat Sensitive"/>
    <n v="0.01"/>
    <n v="1"/>
    <n v="2"/>
    <s v="High"/>
    <s v="Desktop"/>
    <x v="2"/>
    <d v="2024-11-16T00:00:00"/>
    <b v="0"/>
    <b v="1"/>
    <s v="Loyalty Member"/>
    <s v="Planned"/>
    <s v="No Preference"/>
    <n v="9"/>
    <s v="Male"/>
    <s v="Average Income"/>
    <n v="8.5294117647058826E-3"/>
  </r>
  <r>
    <s v="25-839-8670"/>
    <n v="45"/>
    <s v="Female"/>
    <s v="Middle"/>
    <s v="Widowed"/>
    <x v="1"/>
    <s v="Middle"/>
    <s v="TÃ¡la"/>
    <x v="18"/>
    <n v="382.24"/>
    <n v="12"/>
    <s v="In-Store"/>
    <n v="1"/>
    <n v="5"/>
    <n v="1"/>
    <s v="High"/>
    <s v="Very Sensitive"/>
    <n v="0.01"/>
    <n v="1"/>
    <n v="4"/>
    <s v="High"/>
    <s v="Tablet"/>
    <x v="1"/>
    <d v="2024-07-06T00:00:00"/>
    <b v="1"/>
    <b v="1"/>
    <s v="Loyalty Member"/>
    <s v="Planned"/>
    <s v="Standard"/>
    <n v="3"/>
    <s v="Female"/>
    <s v="Average Income"/>
    <n v="8.5365853658536592E-3"/>
  </r>
  <r>
    <s v="89-194-0596"/>
    <n v="33"/>
    <s v="Female"/>
    <s v="High"/>
    <s v="Married"/>
    <x v="0"/>
    <s v="Middle"/>
    <s v="Marseille"/>
    <x v="0"/>
    <n v="354.7"/>
    <n v="5"/>
    <s v="Online"/>
    <n v="4"/>
    <n v="2"/>
    <n v="0"/>
    <s v="None"/>
    <s v="Very Sensitive"/>
    <n v="0.02"/>
    <n v="2"/>
    <n v="7"/>
    <s v="None"/>
    <s v="Smartphone"/>
    <x v="3"/>
    <d v="2024-02-10T00:00:00"/>
    <b v="1"/>
    <b v="0"/>
    <s v="Non-Member"/>
    <s v="Planned"/>
    <s v="Express"/>
    <n v="12"/>
    <s v="Female"/>
    <s v="High Income"/>
    <n v="1.1363636363636364E-2"/>
  </r>
  <r>
    <s v="55-163-1389"/>
    <n v="24"/>
    <s v="Male"/>
    <s v="High"/>
    <s v="Divorced"/>
    <x v="0"/>
    <s v="High"/>
    <s v="Nasielsk"/>
    <x v="7"/>
    <n v="433.82"/>
    <n v="6"/>
    <s v="Online"/>
    <n v="3"/>
    <n v="2"/>
    <n v="1"/>
    <s v="Medium"/>
    <s v="Somewhat Sensitive"/>
    <n v="0"/>
    <n v="0"/>
    <n v="8"/>
    <s v="Medium"/>
    <s v="Desktop"/>
    <x v="3"/>
    <d v="2024-06-29T00:00:00"/>
    <b v="0"/>
    <b v="1"/>
    <s v="Loyalty Member"/>
    <s v="Planned"/>
    <s v="Express"/>
    <n v="10"/>
    <s v="Male"/>
    <s v="High Income"/>
    <n v="8.5365853658536592E-3"/>
  </r>
  <r>
    <s v="28-225-4286"/>
    <n v="39"/>
    <s v="Genderfluid"/>
    <s v="High"/>
    <s v="Married"/>
    <x v="0"/>
    <s v="Middle"/>
    <s v="Paris 06"/>
    <x v="7"/>
    <n v="282.13"/>
    <n v="5"/>
    <s v="Mixed"/>
    <n v="4"/>
    <n v="5"/>
    <n v="1"/>
    <s v="None"/>
    <s v="Somewhat Sensitive"/>
    <n v="0.01"/>
    <n v="1"/>
    <n v="2"/>
    <s v="None"/>
    <s v="Tablet"/>
    <x v="3"/>
    <d v="2024-01-26T00:00:00"/>
    <b v="1"/>
    <b v="0"/>
    <s v="Non-Member"/>
    <s v="Need-based"/>
    <s v="Standard"/>
    <n v="9"/>
    <s v="Diverse"/>
    <s v="High Income"/>
    <n v="8.5365853658536592E-3"/>
  </r>
  <r>
    <s v="14-305-8712"/>
    <n v="48"/>
    <s v="Male"/>
    <s v="High"/>
    <s v="Widowed"/>
    <x v="1"/>
    <s v="Middle"/>
    <s v="Bronnitsy"/>
    <x v="7"/>
    <n v="454.38"/>
    <n v="10"/>
    <s v="Online"/>
    <n v="3"/>
    <n v="4"/>
    <n v="0"/>
    <s v="None"/>
    <s v="Somewhat Sensitive"/>
    <n v="0"/>
    <n v="0"/>
    <n v="10"/>
    <s v="Medium"/>
    <s v="Smartphone"/>
    <x v="1"/>
    <d v="2024-06-15T00:00:00"/>
    <b v="1"/>
    <b v="0"/>
    <s v="Non-Member"/>
    <s v="Impulsive"/>
    <s v="No Preference"/>
    <n v="7"/>
    <s v="Male"/>
    <s v="High Income"/>
    <n v="8.5365853658536592E-3"/>
  </r>
  <r>
    <s v="85-738-6864"/>
    <n v="25"/>
    <s v="Male"/>
    <s v="Middle"/>
    <s v="Married"/>
    <x v="1"/>
    <s v="High"/>
    <s v="Inayauan"/>
    <x v="7"/>
    <n v="138.88"/>
    <n v="7"/>
    <s v="In-Store"/>
    <n v="2"/>
    <n v="4"/>
    <n v="1"/>
    <s v="None"/>
    <s v="Not Sensitive"/>
    <n v="0.01"/>
    <n v="1"/>
    <n v="3"/>
    <s v="None"/>
    <s v="Tablet"/>
    <x v="4"/>
    <d v="2024-06-08T00:00:00"/>
    <b v="1"/>
    <b v="0"/>
    <s v="Non-Member"/>
    <s v="Planned"/>
    <s v="No Preference"/>
    <n v="4"/>
    <s v="Male"/>
    <s v="Average Income"/>
    <n v="8.5365853658536592E-3"/>
  </r>
  <r>
    <s v="17-198-5155"/>
    <n v="30"/>
    <s v="Female"/>
    <s v="High"/>
    <s v="Single"/>
    <x v="0"/>
    <s v="High"/>
    <s v="Qianjin"/>
    <x v="5"/>
    <n v="52.34"/>
    <n v="6"/>
    <s v="In-Store"/>
    <n v="3"/>
    <n v="4"/>
    <n v="1"/>
    <s v="Low"/>
    <s v="Somewhat Sensitive"/>
    <n v="0.01"/>
    <n v="1"/>
    <n v="5"/>
    <s v="Medium"/>
    <s v="Tablet"/>
    <x v="1"/>
    <d v="2024-05-21T00:00:00"/>
    <b v="1"/>
    <b v="1"/>
    <s v="Loyalty Member"/>
    <s v="Planned"/>
    <s v="Express"/>
    <n v="13"/>
    <s v="Female"/>
    <s v="High Income"/>
    <n v="1.0270270270270269E-2"/>
  </r>
  <r>
    <s v="15-354-9904"/>
    <n v="34"/>
    <s v="Male"/>
    <s v="Middle"/>
    <s v="Single"/>
    <x v="0"/>
    <s v="High"/>
    <s v="Bagahanlad"/>
    <x v="19"/>
    <n v="338.2"/>
    <n v="7"/>
    <s v="Online"/>
    <n v="3"/>
    <n v="5"/>
    <n v="0"/>
    <s v="None"/>
    <s v="Not Sensitive"/>
    <n v="0.01"/>
    <n v="1"/>
    <n v="9"/>
    <s v="Medium"/>
    <s v="Tablet"/>
    <x v="3"/>
    <d v="2024-09-01T00:00:00"/>
    <b v="1"/>
    <b v="0"/>
    <s v="Non-Member"/>
    <s v="Wants-based"/>
    <s v="Standard"/>
    <n v="7"/>
    <s v="Male"/>
    <s v="Average Income"/>
    <n v="1.0243902439024391E-2"/>
  </r>
  <r>
    <s v="35-198-9248"/>
    <n v="21"/>
    <s v="Female"/>
    <s v="Middle"/>
    <s v="Widowed"/>
    <x v="1"/>
    <s v="Middle"/>
    <s v="Rzewnie"/>
    <x v="16"/>
    <n v="263.14999999999998"/>
    <n v="3"/>
    <s v="In-Store"/>
    <n v="1"/>
    <n v="5"/>
    <n v="1"/>
    <s v="High"/>
    <s v="Somewhat Sensitive"/>
    <n v="0.01"/>
    <n v="1"/>
    <n v="10"/>
    <s v="High"/>
    <s v="Tablet"/>
    <x v="3"/>
    <d v="2024-03-04T00:00:00"/>
    <b v="1"/>
    <b v="0"/>
    <s v="Non-Member"/>
    <s v="Impulsive"/>
    <s v="Express"/>
    <n v="10"/>
    <s v="Female"/>
    <s v="Average Income"/>
    <n v="8.2978723404255311E-3"/>
  </r>
  <r>
    <s v="03-950-6074"/>
    <n v="36"/>
    <s v="Female"/>
    <s v="Middle"/>
    <s v="Married"/>
    <x v="2"/>
    <s v="Middle"/>
    <s v="Strabychovo"/>
    <x v="14"/>
    <n v="371.58"/>
    <n v="2"/>
    <s v="Mixed"/>
    <n v="2"/>
    <n v="1"/>
    <n v="2"/>
    <s v="High"/>
    <s v="Not Sensitive"/>
    <n v="0"/>
    <n v="0"/>
    <n v="10"/>
    <s v="None"/>
    <s v="Smartphone"/>
    <x v="4"/>
    <d v="2024-09-13T00:00:00"/>
    <b v="1"/>
    <b v="1"/>
    <s v="Loyalty Member"/>
    <s v="Wants-based"/>
    <s v="No Preference"/>
    <n v="11"/>
    <s v="Female"/>
    <s v="Average Income"/>
    <n v="9.3023255813953487E-3"/>
  </r>
  <r>
    <s v="19-999-0134"/>
    <n v="30"/>
    <s v="Male"/>
    <s v="Middle"/>
    <s v="Widowed"/>
    <x v="0"/>
    <s v="Middle"/>
    <s v="Hongqi"/>
    <x v="10"/>
    <n v="353.4"/>
    <n v="2"/>
    <s v="Online"/>
    <n v="2"/>
    <n v="3"/>
    <n v="2"/>
    <s v="Medium"/>
    <s v="Very Sensitive"/>
    <n v="0"/>
    <n v="0"/>
    <n v="1"/>
    <s v="Low"/>
    <s v="Tablet"/>
    <x v="0"/>
    <d v="2024-12-06T00:00:00"/>
    <b v="0"/>
    <b v="1"/>
    <s v="Loyalty Member"/>
    <s v="Impulsive"/>
    <s v="No Preference"/>
    <n v="3"/>
    <s v="Male"/>
    <s v="Average Income"/>
    <n v="7.3170731707317069E-3"/>
  </r>
  <r>
    <s v="57-989-1487"/>
    <n v="46"/>
    <s v="Female"/>
    <s v="Middle"/>
    <s v="Divorced"/>
    <x v="1"/>
    <s v="High"/>
    <s v="Oeoh"/>
    <x v="14"/>
    <n v="329.41"/>
    <n v="5"/>
    <s v="In-Store"/>
    <n v="5"/>
    <n v="3"/>
    <n v="0"/>
    <s v="Medium"/>
    <s v="Somewhat Sensitive"/>
    <n v="0.01"/>
    <n v="1"/>
    <n v="1"/>
    <s v="High"/>
    <s v="Desktop"/>
    <x v="4"/>
    <d v="2024-10-21T00:00:00"/>
    <b v="1"/>
    <b v="1"/>
    <s v="Loyalty Member"/>
    <s v="Need-based"/>
    <s v="No Preference"/>
    <n v="2"/>
    <s v="Female"/>
    <s v="Average Income"/>
    <n v="9.3023255813953487E-3"/>
  </r>
  <r>
    <s v="07-816-2673"/>
    <n v="46"/>
    <s v="Female"/>
    <s v="Middle"/>
    <s v="Married"/>
    <x v="2"/>
    <s v="Middle"/>
    <s v="Topolâ€™noye"/>
    <x v="1"/>
    <n v="54.46"/>
    <n v="5"/>
    <s v="Online"/>
    <n v="4"/>
    <n v="5"/>
    <n v="1"/>
    <s v="High"/>
    <s v="Not Sensitive"/>
    <n v="0.01"/>
    <n v="1"/>
    <n v="1"/>
    <s v="Low"/>
    <s v="Tablet"/>
    <x v="3"/>
    <d v="2024-11-17T00:00:00"/>
    <b v="0"/>
    <b v="0"/>
    <s v="Non-Member"/>
    <s v="Impulsive"/>
    <s v="Standard"/>
    <n v="1"/>
    <s v="Female"/>
    <s v="Average Income"/>
    <n v="9.3181818181818175E-3"/>
  </r>
  <r>
    <s v="70-761-3550"/>
    <n v="43"/>
    <s v="Male"/>
    <s v="High"/>
    <s v="Widowed"/>
    <x v="2"/>
    <s v="Middle"/>
    <s v="KovÃ¡Å™ov"/>
    <x v="5"/>
    <n v="257.12"/>
    <n v="8"/>
    <s v="Online"/>
    <n v="2"/>
    <n v="1"/>
    <n v="0"/>
    <s v="High"/>
    <s v="Not Sensitive"/>
    <n v="0.02"/>
    <n v="2"/>
    <n v="1"/>
    <s v="High"/>
    <s v="Smartphone"/>
    <x v="3"/>
    <d v="2024-07-24T00:00:00"/>
    <b v="1"/>
    <b v="0"/>
    <s v="Non-Member"/>
    <s v="Impulsive"/>
    <s v="No Preference"/>
    <n v="11"/>
    <s v="Male"/>
    <s v="High Income"/>
    <n v="1.0270270270270269E-2"/>
  </r>
  <r>
    <s v="38-242-3251"/>
    <n v="43"/>
    <s v="Male"/>
    <s v="High"/>
    <s v="Divorced"/>
    <x v="0"/>
    <s v="Middle"/>
    <s v="Majdal BanÄ« FÄá¸‘il"/>
    <x v="17"/>
    <n v="293.04000000000002"/>
    <n v="11"/>
    <s v="In-Store"/>
    <n v="4"/>
    <n v="2"/>
    <n v="1"/>
    <s v="None"/>
    <s v="Very Sensitive"/>
    <n v="0.01"/>
    <n v="1"/>
    <n v="3"/>
    <s v="Low"/>
    <s v="Desktop"/>
    <x v="1"/>
    <d v="2024-03-03T00:00:00"/>
    <b v="1"/>
    <b v="0"/>
    <s v="Non-Member"/>
    <s v="Planned"/>
    <s v="Standard"/>
    <n v="6"/>
    <s v="Male"/>
    <s v="High Income"/>
    <n v="8.5294117647058826E-3"/>
  </r>
  <r>
    <s v="95-525-0842"/>
    <n v="34"/>
    <s v="Male"/>
    <s v="High"/>
    <s v="Single"/>
    <x v="2"/>
    <s v="High"/>
    <s v="Delta del Tigre"/>
    <x v="5"/>
    <n v="110.4"/>
    <n v="12"/>
    <s v="Mixed"/>
    <n v="5"/>
    <n v="1"/>
    <n v="2"/>
    <s v="None"/>
    <s v="Somewhat Sensitive"/>
    <n v="0.01"/>
    <n v="1"/>
    <n v="3"/>
    <s v="Medium"/>
    <s v="Tablet"/>
    <x v="2"/>
    <d v="2024-11-13T00:00:00"/>
    <b v="0"/>
    <b v="0"/>
    <s v="Non-Member"/>
    <s v="Need-based"/>
    <s v="Standard"/>
    <n v="12"/>
    <s v="Male"/>
    <s v="High Income"/>
    <n v="1.0270270270270269E-2"/>
  </r>
  <r>
    <s v="37-101-4922"/>
    <n v="42"/>
    <s v="Female"/>
    <s v="Middle"/>
    <s v="Married"/>
    <x v="2"/>
    <s v="High"/>
    <s v="Santa Cruz La Laguna"/>
    <x v="7"/>
    <n v="76.27"/>
    <n v="4"/>
    <s v="In-Store"/>
    <n v="2"/>
    <n v="3"/>
    <n v="0"/>
    <s v="None"/>
    <s v="Not Sensitive"/>
    <n v="0"/>
    <n v="0"/>
    <n v="8"/>
    <s v="Medium"/>
    <s v="Smartphone"/>
    <x v="0"/>
    <d v="2024-12-24T00:00:00"/>
    <b v="1"/>
    <b v="0"/>
    <s v="Non-Member"/>
    <s v="Wants-based"/>
    <s v="Standard"/>
    <n v="10"/>
    <s v="Female"/>
    <s v="Average Income"/>
    <n v="8.5365853658536592E-3"/>
  </r>
  <r>
    <s v="37-128-5425"/>
    <n v="40"/>
    <s v="Female"/>
    <s v="High"/>
    <s v="Widowed"/>
    <x v="0"/>
    <s v="Middle"/>
    <s v="Manchester"/>
    <x v="16"/>
    <n v="392.08"/>
    <n v="6"/>
    <s v="Online"/>
    <n v="2"/>
    <n v="5"/>
    <n v="1"/>
    <s v="None"/>
    <s v="Very Sensitive"/>
    <n v="0.02"/>
    <n v="2"/>
    <n v="7"/>
    <s v="High"/>
    <s v="Tablet"/>
    <x v="3"/>
    <d v="2024-08-04T00:00:00"/>
    <b v="1"/>
    <b v="1"/>
    <s v="Loyalty Member"/>
    <s v="Need-based"/>
    <s v="Express"/>
    <n v="6"/>
    <s v="Female"/>
    <s v="High Income"/>
    <n v="8.2978723404255311E-3"/>
  </r>
  <r>
    <s v="27-439-9545"/>
    <n v="25"/>
    <s v="Female"/>
    <s v="High"/>
    <s v="Married"/>
    <x v="0"/>
    <s v="High"/>
    <s v="NorrkÃ¶ping"/>
    <x v="16"/>
    <n v="51.22"/>
    <n v="6"/>
    <s v="Online"/>
    <n v="2"/>
    <n v="1"/>
    <n v="0"/>
    <s v="None"/>
    <s v="Very Sensitive"/>
    <n v="0.01"/>
    <n v="1"/>
    <n v="5"/>
    <s v="Medium"/>
    <s v="Tablet"/>
    <x v="4"/>
    <d v="2024-08-25T00:00:00"/>
    <b v="1"/>
    <b v="1"/>
    <s v="Loyalty Member"/>
    <s v="Planned"/>
    <s v="Standard"/>
    <n v="5"/>
    <s v="Female"/>
    <s v="High Income"/>
    <n v="8.2978723404255311E-3"/>
  </r>
  <r>
    <s v="37-126-7954"/>
    <n v="38"/>
    <s v="Male"/>
    <s v="Middle"/>
    <s v="Divorced"/>
    <x v="0"/>
    <s v="High"/>
    <s v="SoÅ›no"/>
    <x v="20"/>
    <n v="227.57"/>
    <n v="2"/>
    <s v="Online"/>
    <n v="1"/>
    <n v="2"/>
    <n v="0"/>
    <s v="High"/>
    <s v="Somewhat Sensitive"/>
    <n v="0.01"/>
    <n v="1"/>
    <n v="6"/>
    <s v="None"/>
    <s v="Tablet"/>
    <x v="1"/>
    <d v="2024-08-17T00:00:00"/>
    <b v="0"/>
    <b v="1"/>
    <s v="Loyalty Member"/>
    <s v="Wants-based"/>
    <s v="No Preference"/>
    <n v="14"/>
    <s v="Male"/>
    <s v="Average Income"/>
    <n v="8.6666666666666663E-3"/>
  </r>
  <r>
    <s v="82-990-0504"/>
    <n v="46"/>
    <s v="Female"/>
    <s v="Middle"/>
    <s v="Widowed"/>
    <x v="0"/>
    <s v="Middle"/>
    <s v="PÃ©lla"/>
    <x v="19"/>
    <n v="378.87"/>
    <n v="7"/>
    <s v="Online"/>
    <n v="1"/>
    <n v="2"/>
    <n v="0"/>
    <s v="None"/>
    <s v="Very Sensitive"/>
    <n v="0.01"/>
    <n v="1"/>
    <n v="2"/>
    <s v="Low"/>
    <s v="Tablet"/>
    <x v="1"/>
    <d v="2024-04-01T00:00:00"/>
    <b v="1"/>
    <b v="0"/>
    <s v="Non-Member"/>
    <s v="Planned"/>
    <s v="No Preference"/>
    <n v="5"/>
    <s v="Female"/>
    <s v="Average Income"/>
    <n v="1.0243902439024391E-2"/>
  </r>
  <r>
    <s v="21-734-0212"/>
    <n v="24"/>
    <s v="Female"/>
    <s v="Middle"/>
    <s v="Widowed"/>
    <x v="1"/>
    <s v="High"/>
    <s v="Namur"/>
    <x v="21"/>
    <n v="423.92"/>
    <n v="8"/>
    <s v="Mixed"/>
    <n v="3"/>
    <n v="1"/>
    <n v="2"/>
    <s v="Low"/>
    <s v="Somewhat Sensitive"/>
    <n v="0"/>
    <n v="0"/>
    <n v="9"/>
    <s v="High"/>
    <s v="Tablet"/>
    <x v="0"/>
    <d v="2024-08-24T00:00:00"/>
    <b v="0"/>
    <b v="1"/>
    <s v="Loyalty Member"/>
    <s v="Need-based"/>
    <s v="Standard"/>
    <n v="8"/>
    <s v="Female"/>
    <s v="Average Income"/>
    <n v="8.8235294117647058E-3"/>
  </r>
  <r>
    <s v="76-148-9413"/>
    <n v="43"/>
    <s v="Non-binary"/>
    <s v="High"/>
    <s v="Widowed"/>
    <x v="2"/>
    <s v="Middle"/>
    <s v="Benevides"/>
    <x v="17"/>
    <n v="111.24"/>
    <n v="9"/>
    <s v="Mixed"/>
    <n v="5"/>
    <n v="2"/>
    <n v="0"/>
    <s v="Medium"/>
    <s v="Somewhat Sensitive"/>
    <n v="0"/>
    <n v="0"/>
    <n v="2"/>
    <s v="High"/>
    <s v="Smartphone"/>
    <x v="0"/>
    <d v="2024-08-06T00:00:00"/>
    <b v="1"/>
    <b v="0"/>
    <s v="Non-Member"/>
    <s v="Need-based"/>
    <s v="No Preference"/>
    <n v="12"/>
    <s v="Diverse"/>
    <s v="High Income"/>
    <n v="8.5294117647058826E-3"/>
  </r>
  <r>
    <s v="53-639-3774"/>
    <n v="37"/>
    <s v="Female"/>
    <s v="Middle"/>
    <s v="Single"/>
    <x v="0"/>
    <s v="Middle"/>
    <s v="Qinghaihu"/>
    <x v="22"/>
    <n v="299.31"/>
    <n v="7"/>
    <s v="Mixed"/>
    <n v="2"/>
    <n v="4"/>
    <n v="1"/>
    <s v="Medium"/>
    <s v="Very Sensitive"/>
    <n v="0.02"/>
    <n v="2"/>
    <n v="3"/>
    <s v="None"/>
    <s v="Desktop"/>
    <x v="2"/>
    <d v="2024-02-01T00:00:00"/>
    <b v="1"/>
    <b v="0"/>
    <s v="Non-Member"/>
    <s v="Need-based"/>
    <s v="Express"/>
    <n v="3"/>
    <s v="Female"/>
    <s v="Average Income"/>
    <n v="1.3157894736842106E-2"/>
  </r>
  <r>
    <s v="20-817-9584"/>
    <n v="42"/>
    <s v="Male"/>
    <s v="Middle"/>
    <s v="Widowed"/>
    <x v="2"/>
    <s v="Middle"/>
    <s v="AlfeizerÃ£o"/>
    <x v="9"/>
    <n v="169.28"/>
    <n v="7"/>
    <s v="Mixed"/>
    <n v="4"/>
    <n v="4"/>
    <n v="1"/>
    <s v="None"/>
    <s v="Somewhat Sensitive"/>
    <n v="0.02"/>
    <n v="2"/>
    <n v="1"/>
    <s v="Low"/>
    <s v="Tablet"/>
    <x v="4"/>
    <d v="2024-06-17T00:00:00"/>
    <b v="1"/>
    <b v="1"/>
    <s v="Loyalty Member"/>
    <s v="Impulsive"/>
    <s v="No Preference"/>
    <n v="6"/>
    <s v="Male"/>
    <s v="Average Income"/>
    <n v="9.7727272727272732E-3"/>
  </r>
  <r>
    <s v="18-655-3670"/>
    <n v="29"/>
    <s v="Male"/>
    <s v="Middle"/>
    <s v="Widowed"/>
    <x v="1"/>
    <s v="High"/>
    <s v="ProstÅ™ednÃ­ BeÄva"/>
    <x v="2"/>
    <n v="449.13"/>
    <n v="9"/>
    <s v="In-Store"/>
    <n v="2"/>
    <n v="1"/>
    <n v="0.5"/>
    <s v="Medium"/>
    <s v="Not Sensitive"/>
    <n v="0.02"/>
    <n v="2"/>
    <n v="2"/>
    <s v="Low"/>
    <s v="Tablet"/>
    <x v="0"/>
    <d v="2024-06-12T00:00:00"/>
    <b v="0"/>
    <b v="0"/>
    <s v="Non-Member"/>
    <s v="Planned"/>
    <s v="No Preference"/>
    <n v="14"/>
    <s v="Male"/>
    <s v="Average Income"/>
    <n v="1.131578947368421E-2"/>
  </r>
  <r>
    <s v="72-431-5021"/>
    <n v="35"/>
    <s v="Female"/>
    <s v="High"/>
    <s v="Married"/>
    <x v="2"/>
    <s v="High"/>
    <s v="Oeiras"/>
    <x v="9"/>
    <n v="427.48"/>
    <n v="6"/>
    <s v="Online"/>
    <n v="4"/>
    <n v="2"/>
    <n v="0"/>
    <s v="Medium"/>
    <s v="Not Sensitive"/>
    <n v="0.01"/>
    <n v="1"/>
    <n v="1"/>
    <s v="Low"/>
    <s v="Smartphone"/>
    <x v="2"/>
    <d v="2024-12-16T00:00:00"/>
    <b v="1"/>
    <b v="0"/>
    <s v="Non-Member"/>
    <s v="Impulsive"/>
    <s v="Standard"/>
    <n v="11"/>
    <s v="Female"/>
    <s v="High Income"/>
    <n v="9.7727272727272732E-3"/>
  </r>
  <r>
    <s v="07-479-3919"/>
    <n v="27"/>
    <s v="Female"/>
    <s v="Middle"/>
    <s v="Single"/>
    <x v="1"/>
    <s v="High"/>
    <s v="KÃ½thnos"/>
    <x v="6"/>
    <n v="171.61"/>
    <n v="3"/>
    <s v="Online"/>
    <n v="3"/>
    <n v="1"/>
    <n v="2"/>
    <s v="Low"/>
    <s v="Very Sensitive"/>
    <n v="0.01"/>
    <n v="1"/>
    <n v="6"/>
    <s v="High"/>
    <s v="Desktop"/>
    <x v="0"/>
    <d v="2024-10-31T00:00:00"/>
    <b v="1"/>
    <b v="0"/>
    <s v="Non-Member"/>
    <s v="Planned"/>
    <s v="Express"/>
    <n v="8"/>
    <s v="Female"/>
    <s v="Average Income"/>
    <n v="8.431372549019607E-3"/>
  </r>
  <r>
    <s v="17-032-6274"/>
    <n v="40"/>
    <s v="Female"/>
    <s v="High"/>
    <s v="Married"/>
    <x v="0"/>
    <s v="High"/>
    <s v="Rizal"/>
    <x v="5"/>
    <n v="240.28"/>
    <n v="3"/>
    <s v="Online"/>
    <n v="3"/>
    <n v="5"/>
    <n v="2"/>
    <s v="High"/>
    <s v="Not Sensitive"/>
    <n v="0.02"/>
    <n v="2"/>
    <n v="7"/>
    <s v="Medium"/>
    <s v="Tablet"/>
    <x v="4"/>
    <d v="2024-12-07T00:00:00"/>
    <b v="1"/>
    <b v="1"/>
    <s v="Loyalty Member"/>
    <s v="Impulsive"/>
    <s v="Standard"/>
    <n v="4"/>
    <s v="Female"/>
    <s v="High Income"/>
    <n v="1.0270270270270269E-2"/>
  </r>
  <r>
    <s v="64-166-9097"/>
    <n v="34"/>
    <s v="Female"/>
    <s v="High"/>
    <s v="Single"/>
    <x v="1"/>
    <s v="High"/>
    <s v="Fullerton"/>
    <x v="4"/>
    <n v="310.17"/>
    <n v="6"/>
    <s v="In-Store"/>
    <n v="2"/>
    <n v="3"/>
    <n v="2"/>
    <s v="Medium"/>
    <s v="Very Sensitive"/>
    <n v="0"/>
    <n v="0"/>
    <n v="10"/>
    <s v="None"/>
    <s v="Smartphone"/>
    <x v="2"/>
    <d v="2024-02-24T00:00:00"/>
    <b v="0"/>
    <b v="0"/>
    <s v="Non-Member"/>
    <s v="Wants-based"/>
    <s v="No Preference"/>
    <n v="13"/>
    <s v="Female"/>
    <s v="High Income"/>
    <n v="8.7804878048780496E-3"/>
  </r>
  <r>
    <s v="39-499-3854"/>
    <n v="25"/>
    <s v="Female"/>
    <s v="Middle"/>
    <s v="Married"/>
    <x v="0"/>
    <s v="Middle"/>
    <s v="Huaidao"/>
    <x v="11"/>
    <n v="166"/>
    <n v="10"/>
    <s v="Online"/>
    <n v="5"/>
    <n v="3"/>
    <n v="0"/>
    <s v="High"/>
    <s v="Not Sensitive"/>
    <n v="0.02"/>
    <n v="2"/>
    <n v="10"/>
    <s v="Medium"/>
    <s v="Smartphone"/>
    <x v="1"/>
    <d v="2024-06-11T00:00:00"/>
    <b v="0"/>
    <b v="0"/>
    <s v="Non-Member"/>
    <s v="Impulsive"/>
    <s v="Express"/>
    <n v="5"/>
    <s v="Female"/>
    <s v="Average Income"/>
    <n v="1.0277777777777776E-2"/>
  </r>
  <r>
    <s v="39-636-5871"/>
    <n v="38"/>
    <s v="Male"/>
    <s v="High"/>
    <s v="Divorced"/>
    <x v="0"/>
    <s v="High"/>
    <s v="Bilice"/>
    <x v="15"/>
    <n v="362.01"/>
    <n v="2"/>
    <s v="In-Store"/>
    <n v="2"/>
    <n v="4"/>
    <n v="1"/>
    <s v="None"/>
    <s v="Somewhat Sensitive"/>
    <n v="0.02"/>
    <n v="2"/>
    <n v="1"/>
    <s v="Medium"/>
    <s v="Tablet"/>
    <x v="2"/>
    <d v="2024-11-24T00:00:00"/>
    <b v="0"/>
    <b v="0"/>
    <s v="Non-Member"/>
    <s v="Impulsive"/>
    <s v="Express"/>
    <n v="1"/>
    <s v="Male"/>
    <s v="High Income"/>
    <n v="1.0243902439024391E-2"/>
  </r>
  <r>
    <s v="71-667-2334"/>
    <n v="33"/>
    <s v="Polygender"/>
    <s v="High"/>
    <s v="Married"/>
    <x v="0"/>
    <s v="Middle"/>
    <s v="Isla Verde"/>
    <x v="22"/>
    <n v="348.5"/>
    <n v="3"/>
    <s v="Mixed"/>
    <n v="2"/>
    <n v="3"/>
    <n v="2"/>
    <s v="None"/>
    <s v="Not Sensitive"/>
    <n v="0"/>
    <n v="0"/>
    <n v="6"/>
    <s v="Medium"/>
    <s v="Smartphone"/>
    <x v="2"/>
    <d v="2024-07-09T00:00:00"/>
    <b v="0"/>
    <b v="0"/>
    <s v="Non-Member"/>
    <s v="Planned"/>
    <s v="No Preference"/>
    <n v="8"/>
    <s v="Diverse"/>
    <s v="High Income"/>
    <n v="1.3157894736842106E-2"/>
  </r>
  <r>
    <s v="35-192-9050"/>
    <n v="32"/>
    <s v="Female"/>
    <s v="Middle"/>
    <s v="Married"/>
    <x v="0"/>
    <s v="High"/>
    <s v="Hunkuyi"/>
    <x v="9"/>
    <n v="395.97"/>
    <n v="9"/>
    <s v="In-Store"/>
    <n v="1"/>
    <n v="4"/>
    <n v="0"/>
    <s v="Medium"/>
    <s v="Very Sensitive"/>
    <n v="0.01"/>
    <n v="1"/>
    <n v="6"/>
    <s v="Low"/>
    <s v="Tablet"/>
    <x v="2"/>
    <d v="2024-08-18T00:00:00"/>
    <b v="1"/>
    <b v="1"/>
    <s v="Loyalty Member"/>
    <s v="Wants-based"/>
    <s v="Standard"/>
    <n v="1"/>
    <s v="Female"/>
    <s v="Average Income"/>
    <n v="9.7727272727272732E-3"/>
  </r>
  <r>
    <s v="91-440-0011"/>
    <n v="50"/>
    <s v="Female"/>
    <s v="Middle"/>
    <s v="Widowed"/>
    <x v="1"/>
    <s v="Middle"/>
    <s v="Shiree"/>
    <x v="6"/>
    <n v="474.99"/>
    <n v="9"/>
    <s v="Online"/>
    <n v="2"/>
    <n v="4"/>
    <n v="1"/>
    <s v="None"/>
    <s v="Somewhat Sensitive"/>
    <n v="0"/>
    <n v="0"/>
    <n v="8"/>
    <s v="High"/>
    <s v="Desktop"/>
    <x v="0"/>
    <d v="2024-07-10T00:00:00"/>
    <b v="1"/>
    <b v="0"/>
    <s v="Non-Member"/>
    <s v="Planned"/>
    <s v="Standard"/>
    <n v="5"/>
    <s v="Female"/>
    <s v="Average Income"/>
    <n v="8.431372549019607E-3"/>
  </r>
  <r>
    <s v="20-830-4758"/>
    <n v="35"/>
    <s v="Female"/>
    <s v="Middle"/>
    <s v="Widowed"/>
    <x v="1"/>
    <s v="Middle"/>
    <s v="Strezhevoy"/>
    <x v="8"/>
    <n v="286.43"/>
    <n v="4"/>
    <s v="Mixed"/>
    <n v="1"/>
    <n v="3"/>
    <n v="0"/>
    <s v="High"/>
    <s v="Very Sensitive"/>
    <n v="0.02"/>
    <n v="2"/>
    <n v="3"/>
    <s v="None"/>
    <s v="Desktop"/>
    <x v="4"/>
    <d v="2024-07-12T00:00:00"/>
    <b v="1"/>
    <b v="0"/>
    <s v="Non-Member"/>
    <s v="Wants-based"/>
    <s v="Express"/>
    <n v="14"/>
    <s v="Female"/>
    <s v="Average Income"/>
    <n v="9.189189189189189E-3"/>
  </r>
  <r>
    <s v="84-337-1016"/>
    <n v="19"/>
    <s v="Genderfluid"/>
    <s v="High"/>
    <s v="Widowed"/>
    <x v="1"/>
    <s v="High"/>
    <s v="Longxing"/>
    <x v="10"/>
    <n v="333.32"/>
    <n v="8"/>
    <s v="Online"/>
    <n v="1"/>
    <n v="5"/>
    <n v="0"/>
    <s v="Low"/>
    <s v="Very Sensitive"/>
    <n v="0"/>
    <n v="0"/>
    <n v="3"/>
    <s v="High"/>
    <s v="Smartphone"/>
    <x v="0"/>
    <d v="2024-10-05T00:00:00"/>
    <b v="1"/>
    <b v="0"/>
    <s v="Non-Member"/>
    <s v="Planned"/>
    <s v="No Preference"/>
    <n v="3"/>
    <s v="Diverse"/>
    <s v="High Income"/>
    <n v="7.3170731707317069E-3"/>
  </r>
  <r>
    <s v="09-346-4992"/>
    <n v="46"/>
    <s v="Bigender"/>
    <s v="High"/>
    <s v="Single"/>
    <x v="2"/>
    <s v="High"/>
    <s v="JesÃºs MenÃ©ndez"/>
    <x v="13"/>
    <n v="223.47"/>
    <n v="9"/>
    <s v="Mixed"/>
    <n v="2"/>
    <n v="1"/>
    <n v="1"/>
    <s v="High"/>
    <s v="Somewhat Sensitive"/>
    <n v="0"/>
    <n v="0"/>
    <n v="2"/>
    <s v="None"/>
    <s v="Tablet"/>
    <x v="2"/>
    <d v="2024-09-20T00:00:00"/>
    <b v="1"/>
    <b v="1"/>
    <s v="Loyalty Member"/>
    <s v="Need-based"/>
    <s v="Standard"/>
    <n v="8"/>
    <s v="Diverse"/>
    <s v="High Income"/>
    <n v="0.01"/>
  </r>
  <r>
    <s v="75-083-3608"/>
    <n v="23"/>
    <s v="Male"/>
    <s v="Middle"/>
    <s v="Divorced"/>
    <x v="2"/>
    <s v="Middle"/>
    <s v="Hongguang"/>
    <x v="6"/>
    <n v="414.83"/>
    <n v="2"/>
    <s v="Mixed"/>
    <n v="2"/>
    <n v="4"/>
    <n v="0.5"/>
    <s v="High"/>
    <s v="Somewhat Sensitive"/>
    <n v="0.02"/>
    <n v="2"/>
    <n v="4"/>
    <s v="High"/>
    <s v="Desktop"/>
    <x v="0"/>
    <d v="2024-07-16T00:00:00"/>
    <b v="0"/>
    <b v="0"/>
    <s v="Non-Member"/>
    <s v="Planned"/>
    <s v="Express"/>
    <n v="8"/>
    <s v="Male"/>
    <s v="Average Income"/>
    <n v="8.431372549019607E-3"/>
  </r>
  <r>
    <s v="29-779-7209"/>
    <n v="34"/>
    <s v="Female"/>
    <s v="High"/>
    <s v="Widowed"/>
    <x v="2"/>
    <s v="High"/>
    <s v="Pilaya"/>
    <x v="5"/>
    <n v="391.38"/>
    <n v="5"/>
    <s v="In-Store"/>
    <n v="5"/>
    <n v="2"/>
    <n v="2"/>
    <s v="Low"/>
    <s v="Not Sensitive"/>
    <n v="0"/>
    <n v="0"/>
    <n v="7"/>
    <s v="Low"/>
    <s v="Tablet"/>
    <x v="3"/>
    <d v="2024-04-02T00:00:00"/>
    <b v="0"/>
    <b v="0"/>
    <s v="Non-Member"/>
    <s v="Need-based"/>
    <s v="No Preference"/>
    <n v="8"/>
    <s v="Female"/>
    <s v="High Income"/>
    <n v="1.0270270270270269E-2"/>
  </r>
  <r>
    <s v="12-409-5166"/>
    <n v="48"/>
    <s v="Male"/>
    <s v="Middle"/>
    <s v="Divorced"/>
    <x v="0"/>
    <s v="High"/>
    <s v="Camp Ithier"/>
    <x v="4"/>
    <n v="368.4"/>
    <n v="11"/>
    <s v="Online"/>
    <n v="2"/>
    <n v="5"/>
    <n v="1"/>
    <s v="High"/>
    <s v="Not Sensitive"/>
    <n v="0"/>
    <n v="0"/>
    <n v="3"/>
    <s v="High"/>
    <s v="Desktop"/>
    <x v="0"/>
    <d v="2024-06-21T00:00:00"/>
    <b v="0"/>
    <b v="0"/>
    <s v="Non-Member"/>
    <s v="Need-based"/>
    <s v="No Preference"/>
    <n v="13"/>
    <s v="Male"/>
    <s v="Average Income"/>
    <n v="8.7804878048780496E-3"/>
  </r>
  <r>
    <s v="07-024-4995"/>
    <n v="27"/>
    <s v="Bigender"/>
    <s v="Middle"/>
    <s v="Widowed"/>
    <x v="1"/>
    <s v="Middle"/>
    <s v="Holboo"/>
    <x v="4"/>
    <n v="328.36"/>
    <n v="11"/>
    <s v="In-Store"/>
    <n v="1"/>
    <n v="4"/>
    <n v="2"/>
    <s v="High"/>
    <s v="Very Sensitive"/>
    <n v="0"/>
    <n v="0"/>
    <n v="4"/>
    <s v="None"/>
    <s v="Tablet"/>
    <x v="4"/>
    <d v="2024-03-11T00:00:00"/>
    <b v="0"/>
    <b v="1"/>
    <s v="Loyalty Member"/>
    <s v="Wants-based"/>
    <s v="Express"/>
    <n v="4"/>
    <s v="Diverse"/>
    <s v="Average Income"/>
    <n v="8.7804878048780496E-3"/>
  </r>
  <r>
    <s v="74-478-5950"/>
    <n v="37"/>
    <s v="Female"/>
    <s v="Middle"/>
    <s v="Divorced"/>
    <x v="0"/>
    <s v="Middle"/>
    <s v="Luxi"/>
    <x v="3"/>
    <n v="424.39"/>
    <n v="9"/>
    <s v="Mixed"/>
    <n v="3"/>
    <n v="1"/>
    <n v="1"/>
    <s v="High"/>
    <s v="Somewhat Sensitive"/>
    <n v="0"/>
    <n v="0"/>
    <n v="7"/>
    <s v="Low"/>
    <s v="Smartphone"/>
    <x v="0"/>
    <d v="2024-02-26T00:00:00"/>
    <b v="1"/>
    <b v="0"/>
    <s v="Non-Member"/>
    <s v="Wants-based"/>
    <s v="No Preference"/>
    <n v="13"/>
    <s v="Female"/>
    <s v="Average Income"/>
    <n v="9.3999999999999986E-3"/>
  </r>
  <r>
    <s v="31-395-1286"/>
    <n v="47"/>
    <s v="Male"/>
    <s v="High"/>
    <s v="Married"/>
    <x v="1"/>
    <s v="High"/>
    <s v="Ostashkov"/>
    <x v="18"/>
    <n v="197.12"/>
    <n v="10"/>
    <s v="In-Store"/>
    <n v="4"/>
    <n v="4"/>
    <n v="0"/>
    <s v="Low"/>
    <s v="Somewhat Sensitive"/>
    <n v="0.01"/>
    <n v="1"/>
    <n v="1"/>
    <s v="Medium"/>
    <s v="Tablet"/>
    <x v="3"/>
    <d v="2024-06-14T00:00:00"/>
    <b v="1"/>
    <b v="1"/>
    <s v="Loyalty Member"/>
    <s v="Wants-based"/>
    <s v="Standard"/>
    <n v="10"/>
    <s v="Male"/>
    <s v="High Income"/>
    <n v="8.5365853658536592E-3"/>
  </r>
  <r>
    <s v="60-838-4334"/>
    <n v="45"/>
    <s v="Male"/>
    <s v="High"/>
    <s v="Single"/>
    <x v="0"/>
    <s v="High"/>
    <s v="Hongshanzui"/>
    <x v="5"/>
    <n v="454.57"/>
    <n v="9"/>
    <s v="Mixed"/>
    <n v="2"/>
    <n v="5"/>
    <n v="1"/>
    <s v="Low"/>
    <s v="Somewhat Sensitive"/>
    <n v="0"/>
    <n v="0"/>
    <n v="1"/>
    <s v="Medium"/>
    <s v="Smartphone"/>
    <x v="2"/>
    <d v="2024-03-24T00:00:00"/>
    <b v="1"/>
    <b v="1"/>
    <s v="Loyalty Member"/>
    <s v="Wants-based"/>
    <s v="Express"/>
    <n v="1"/>
    <s v="Male"/>
    <s v="High Income"/>
    <n v="1.0270270270270269E-2"/>
  </r>
  <r>
    <s v="71-197-8227"/>
    <n v="37"/>
    <s v="Male"/>
    <s v="Middle"/>
    <s v="Divorced"/>
    <x v="1"/>
    <s v="High"/>
    <s v="Tocoa"/>
    <x v="13"/>
    <n v="298.38"/>
    <n v="4"/>
    <s v="Mixed"/>
    <n v="3"/>
    <n v="4"/>
    <n v="2"/>
    <s v="High"/>
    <s v="Very Sensitive"/>
    <n v="0"/>
    <n v="0"/>
    <n v="2"/>
    <s v="Low"/>
    <s v="Tablet"/>
    <x v="4"/>
    <d v="2024-04-27T00:00:00"/>
    <b v="0"/>
    <b v="1"/>
    <s v="Loyalty Member"/>
    <s v="Need-based"/>
    <s v="Standard"/>
    <n v="3"/>
    <s v="Male"/>
    <s v="Average Income"/>
    <n v="0.01"/>
  </r>
  <r>
    <s v="15-530-3861"/>
    <n v="36"/>
    <s v="Male"/>
    <s v="High"/>
    <s v="Divorced"/>
    <x v="1"/>
    <s v="High"/>
    <s v="Bayan Tuohai"/>
    <x v="20"/>
    <n v="111.7"/>
    <n v="6"/>
    <s v="Online"/>
    <n v="4"/>
    <n v="5"/>
    <n v="0"/>
    <s v="Medium"/>
    <s v="Somewhat Sensitive"/>
    <n v="0.02"/>
    <n v="2"/>
    <n v="5"/>
    <s v="High"/>
    <s v="Tablet"/>
    <x v="0"/>
    <d v="2024-11-07T00:00:00"/>
    <b v="0"/>
    <b v="0"/>
    <s v="Non-Member"/>
    <s v="Planned"/>
    <s v="Standard"/>
    <n v="7"/>
    <s v="Male"/>
    <s v="High Income"/>
    <n v="8.6666666666666663E-3"/>
  </r>
  <r>
    <s v="30-567-4471"/>
    <n v="34"/>
    <s v="Male"/>
    <s v="Middle"/>
    <s v="Married"/>
    <x v="0"/>
    <s v="Middle"/>
    <s v="Parumasan"/>
    <x v="20"/>
    <n v="373.69"/>
    <n v="10"/>
    <s v="Online"/>
    <n v="3"/>
    <n v="2"/>
    <n v="2"/>
    <s v="Medium"/>
    <s v="Not Sensitive"/>
    <n v="0.01"/>
    <n v="1"/>
    <n v="8"/>
    <s v="None"/>
    <s v="Tablet"/>
    <x v="0"/>
    <d v="2024-12-04T00:00:00"/>
    <b v="0"/>
    <b v="1"/>
    <s v="Loyalty Member"/>
    <s v="Impulsive"/>
    <s v="Express"/>
    <n v="14"/>
    <s v="Male"/>
    <s v="Average Income"/>
    <n v="8.6666666666666663E-3"/>
  </r>
  <r>
    <s v="04-465-1819"/>
    <n v="37"/>
    <s v="Male"/>
    <s v="High"/>
    <s v="Widowed"/>
    <x v="2"/>
    <s v="Middle"/>
    <s v="Karpogory"/>
    <x v="23"/>
    <n v="354.87"/>
    <n v="5"/>
    <s v="In-Store"/>
    <n v="1"/>
    <n v="1"/>
    <n v="0"/>
    <s v="None"/>
    <s v="Not Sensitive"/>
    <n v="0.02"/>
    <n v="2"/>
    <n v="4"/>
    <s v="None"/>
    <s v="Desktop"/>
    <x v="4"/>
    <d v="2024-04-18T00:00:00"/>
    <b v="0"/>
    <b v="1"/>
    <s v="Loyalty Member"/>
    <s v="Planned"/>
    <s v="Express"/>
    <n v="12"/>
    <s v="Male"/>
    <s v="High Income"/>
    <n v="1.1000000000000001E-2"/>
  </r>
  <r>
    <s v="69-692-0614"/>
    <n v="18"/>
    <s v="Female"/>
    <s v="Middle"/>
    <s v="Widowed"/>
    <x v="0"/>
    <s v="High"/>
    <s v="ShÄhzÄdpur"/>
    <x v="7"/>
    <n v="214.48"/>
    <n v="2"/>
    <s v="Online"/>
    <n v="4"/>
    <n v="2"/>
    <n v="2"/>
    <s v="None"/>
    <s v="Very Sensitive"/>
    <n v="0.01"/>
    <n v="1"/>
    <n v="3"/>
    <s v="None"/>
    <s v="Tablet"/>
    <x v="4"/>
    <d v="2024-04-21T00:00:00"/>
    <b v="1"/>
    <b v="1"/>
    <s v="Loyalty Member"/>
    <s v="Wants-based"/>
    <s v="Express"/>
    <n v="2"/>
    <s v="Female"/>
    <s v="Average Income"/>
    <n v="8.5365853658536592E-3"/>
  </r>
  <r>
    <s v="12-839-8066"/>
    <n v="20"/>
    <s v="Male"/>
    <s v="High"/>
    <s v="Divorced"/>
    <x v="0"/>
    <s v="Middle"/>
    <s v="Muaratiga"/>
    <x v="14"/>
    <n v="399.58"/>
    <n v="6"/>
    <s v="In-Store"/>
    <n v="3"/>
    <n v="4"/>
    <n v="0"/>
    <s v="None"/>
    <s v="Very Sensitive"/>
    <n v="0.01"/>
    <n v="1"/>
    <n v="8"/>
    <s v="Low"/>
    <s v="Tablet"/>
    <x v="3"/>
    <d v="2024-09-25T00:00:00"/>
    <b v="1"/>
    <b v="0"/>
    <s v="Non-Member"/>
    <s v="Need-based"/>
    <s v="Standard"/>
    <n v="7"/>
    <s v="Male"/>
    <s v="High Income"/>
    <n v="9.3023255813953487E-3"/>
  </r>
  <r>
    <s v="05-465-8765"/>
    <n v="27"/>
    <s v="Female"/>
    <s v="High"/>
    <s v="Widowed"/>
    <x v="1"/>
    <s v="Middle"/>
    <s v="Gjegjan"/>
    <x v="8"/>
    <n v="380.99"/>
    <n v="7"/>
    <s v="Mixed"/>
    <n v="1"/>
    <n v="2"/>
    <n v="1"/>
    <s v="Low"/>
    <s v="Somewhat Sensitive"/>
    <n v="0"/>
    <n v="0"/>
    <n v="1"/>
    <s v="Medium"/>
    <s v="Desktop"/>
    <x v="4"/>
    <d v="2024-12-09T00:00:00"/>
    <b v="1"/>
    <b v="1"/>
    <s v="Loyalty Member"/>
    <s v="Need-based"/>
    <s v="No Preference"/>
    <n v="8"/>
    <s v="Female"/>
    <s v="High Income"/>
    <n v="9.189189189189189E-3"/>
  </r>
  <r>
    <s v="81-580-3810"/>
    <n v="36"/>
    <s v="Male"/>
    <s v="Middle"/>
    <s v="Married"/>
    <x v="1"/>
    <s v="High"/>
    <s v="CrÃ©teil"/>
    <x v="1"/>
    <n v="79"/>
    <n v="10"/>
    <s v="Online"/>
    <n v="1"/>
    <n v="2"/>
    <n v="1"/>
    <s v="Medium"/>
    <s v="Very Sensitive"/>
    <n v="0.02"/>
    <n v="2"/>
    <n v="6"/>
    <s v="Low"/>
    <s v="Smartphone"/>
    <x v="4"/>
    <d v="2024-09-14T00:00:00"/>
    <b v="0"/>
    <b v="1"/>
    <s v="Loyalty Member"/>
    <s v="Planned"/>
    <s v="Standard"/>
    <n v="7"/>
    <s v="Male"/>
    <s v="Average Income"/>
    <n v="9.3181818181818175E-3"/>
  </r>
  <r>
    <s v="74-353-6312"/>
    <n v="46"/>
    <s v="Female"/>
    <s v="Middle"/>
    <s v="Married"/>
    <x v="0"/>
    <s v="Middle"/>
    <s v="Pameungpeuk"/>
    <x v="19"/>
    <n v="113.88"/>
    <n v="2"/>
    <s v="Online"/>
    <n v="5"/>
    <n v="2"/>
    <n v="2"/>
    <s v="Medium"/>
    <s v="Not Sensitive"/>
    <n v="0.02"/>
    <n v="2"/>
    <n v="4"/>
    <s v="High"/>
    <s v="Tablet"/>
    <x v="1"/>
    <d v="2024-03-29T00:00:00"/>
    <b v="0"/>
    <b v="0"/>
    <s v="Non-Member"/>
    <s v="Wants-based"/>
    <s v="Express"/>
    <n v="9"/>
    <s v="Female"/>
    <s v="Average Income"/>
    <n v="1.0243902439024391E-2"/>
  </r>
  <r>
    <s v="78-824-1887"/>
    <n v="26"/>
    <s v="Male"/>
    <s v="Middle"/>
    <s v="Married"/>
    <x v="1"/>
    <s v="Middle"/>
    <s v="Junshan"/>
    <x v="22"/>
    <n v="121.57"/>
    <n v="4"/>
    <s v="Mixed"/>
    <n v="1"/>
    <n v="5"/>
    <n v="0"/>
    <s v="High"/>
    <s v="Not Sensitive"/>
    <n v="0"/>
    <n v="0"/>
    <n v="4"/>
    <s v="High"/>
    <s v="Desktop"/>
    <x v="3"/>
    <d v="2024-06-06T00:00:00"/>
    <b v="0"/>
    <b v="1"/>
    <s v="Loyalty Member"/>
    <s v="Impulsive"/>
    <s v="No Preference"/>
    <n v="13"/>
    <s v="Male"/>
    <s v="Average Income"/>
    <n v="1.3157894736842106E-2"/>
  </r>
  <r>
    <s v="31-218-0024"/>
    <n v="21"/>
    <s v="Female"/>
    <s v="High"/>
    <s v="Divorced"/>
    <x v="1"/>
    <s v="Middle"/>
    <s v="Lewotola"/>
    <x v="18"/>
    <n v="215.54"/>
    <n v="11"/>
    <s v="Online"/>
    <n v="3"/>
    <n v="1"/>
    <n v="2"/>
    <s v="Low"/>
    <s v="Somewhat Sensitive"/>
    <n v="0.02"/>
    <n v="2"/>
    <n v="6"/>
    <s v="High"/>
    <s v="Desktop"/>
    <x v="0"/>
    <d v="2024-04-08T00:00:00"/>
    <b v="1"/>
    <b v="1"/>
    <s v="Loyalty Member"/>
    <s v="Planned"/>
    <s v="No Preference"/>
    <n v="10"/>
    <s v="Female"/>
    <s v="High Income"/>
    <n v="8.5365853658536592E-3"/>
  </r>
  <r>
    <s v="15-711-4107"/>
    <n v="43"/>
    <s v="Male"/>
    <s v="High"/>
    <s v="Married"/>
    <x v="0"/>
    <s v="High"/>
    <s v="Laocheng"/>
    <x v="4"/>
    <n v="87.03"/>
    <n v="10"/>
    <s v="Mixed"/>
    <n v="1"/>
    <n v="1"/>
    <n v="0"/>
    <s v="Low"/>
    <s v="Very Sensitive"/>
    <n v="0.01"/>
    <n v="1"/>
    <n v="5"/>
    <s v="High"/>
    <s v="Desktop"/>
    <x v="1"/>
    <d v="2024-08-11T00:00:00"/>
    <b v="0"/>
    <b v="1"/>
    <s v="Loyalty Member"/>
    <s v="Need-based"/>
    <s v="No Preference"/>
    <n v="7"/>
    <s v="Male"/>
    <s v="High Income"/>
    <n v="8.7804878048780496E-3"/>
  </r>
  <r>
    <s v="76-672-1193"/>
    <n v="19"/>
    <s v="Male"/>
    <s v="High"/>
    <s v="Divorced"/>
    <x v="1"/>
    <s v="High"/>
    <s v="GuacarÃ­"/>
    <x v="22"/>
    <n v="111.75"/>
    <n v="4"/>
    <s v="In-Store"/>
    <n v="1"/>
    <n v="4"/>
    <n v="0"/>
    <s v="High"/>
    <s v="Not Sensitive"/>
    <n v="0.01"/>
    <n v="1"/>
    <n v="6"/>
    <s v="High"/>
    <s v="Tablet"/>
    <x v="2"/>
    <d v="2024-10-10T00:00:00"/>
    <b v="0"/>
    <b v="1"/>
    <s v="Loyalty Member"/>
    <s v="Impulsive"/>
    <s v="Standard"/>
    <n v="8"/>
    <s v="Male"/>
    <s v="High Income"/>
    <n v="1.3157894736842106E-2"/>
  </r>
  <r>
    <s v="46-503-5589"/>
    <n v="41"/>
    <s v="Female"/>
    <s v="High"/>
    <s v="Widowed"/>
    <x v="2"/>
    <s v="High"/>
    <s v="Sancang"/>
    <x v="2"/>
    <n v="136.19999999999999"/>
    <n v="2"/>
    <s v="Mixed"/>
    <n v="3"/>
    <n v="2"/>
    <n v="2"/>
    <s v="Low"/>
    <s v="Not Sensitive"/>
    <n v="0"/>
    <n v="0"/>
    <n v="1"/>
    <s v="High"/>
    <s v="Tablet"/>
    <x v="1"/>
    <d v="2024-06-15T00:00:00"/>
    <b v="1"/>
    <b v="1"/>
    <s v="Loyalty Member"/>
    <s v="Need-based"/>
    <s v="Express"/>
    <n v="9"/>
    <s v="Female"/>
    <s v="High Income"/>
    <n v="1.131578947368421E-2"/>
  </r>
  <r>
    <s v="87-499-6916"/>
    <n v="48"/>
    <s v="Male"/>
    <s v="Middle"/>
    <s v="Married"/>
    <x v="1"/>
    <s v="Middle"/>
    <s v="Ndewel"/>
    <x v="1"/>
    <n v="439.31"/>
    <n v="4"/>
    <s v="In-Store"/>
    <n v="3"/>
    <n v="2"/>
    <n v="1"/>
    <s v="Medium"/>
    <s v="Very Sensitive"/>
    <n v="0"/>
    <n v="0"/>
    <n v="6"/>
    <s v="Medium"/>
    <s v="Smartphone"/>
    <x v="2"/>
    <d v="2024-08-11T00:00:00"/>
    <b v="0"/>
    <b v="1"/>
    <s v="Loyalty Member"/>
    <s v="Wants-based"/>
    <s v="No Preference"/>
    <n v="7"/>
    <s v="Male"/>
    <s v="Average Income"/>
    <n v="9.3181818181818175E-3"/>
  </r>
  <r>
    <s v="30-520-8656"/>
    <n v="19"/>
    <s v="Female"/>
    <s v="Middle"/>
    <s v="Married"/>
    <x v="0"/>
    <s v="Middle"/>
    <s v="San Patricio"/>
    <x v="10"/>
    <n v="194.93"/>
    <n v="9"/>
    <s v="Online"/>
    <n v="4"/>
    <n v="4"/>
    <n v="1"/>
    <s v="High"/>
    <s v="Somewhat Sensitive"/>
    <n v="0"/>
    <n v="0"/>
    <n v="4"/>
    <s v="None"/>
    <s v="Tablet"/>
    <x v="3"/>
    <d v="2024-03-28T00:00:00"/>
    <b v="1"/>
    <b v="1"/>
    <s v="Loyalty Member"/>
    <s v="Impulsive"/>
    <s v="No Preference"/>
    <n v="5"/>
    <s v="Female"/>
    <s v="Average Income"/>
    <n v="7.3170731707317069E-3"/>
  </r>
  <r>
    <s v="36-323-3504"/>
    <n v="29"/>
    <s v="Male"/>
    <s v="Middle"/>
    <s v="Widowed"/>
    <x v="2"/>
    <s v="High"/>
    <s v="Fengtai"/>
    <x v="1"/>
    <n v="377.67"/>
    <n v="8"/>
    <s v="Online"/>
    <n v="5"/>
    <n v="3"/>
    <n v="0"/>
    <s v="None"/>
    <s v="Very Sensitive"/>
    <n v="0.02"/>
    <n v="2"/>
    <n v="1"/>
    <s v="High"/>
    <s v="Desktop"/>
    <x v="1"/>
    <d v="2024-05-13T00:00:00"/>
    <b v="1"/>
    <b v="0"/>
    <s v="Non-Member"/>
    <s v="Need-based"/>
    <s v="No Preference"/>
    <n v="14"/>
    <s v="Male"/>
    <s v="Average Income"/>
    <n v="9.3181818181818175E-3"/>
  </r>
  <r>
    <s v="93-810-4051"/>
    <n v="26"/>
    <s v="Agender"/>
    <s v="High"/>
    <s v="Single"/>
    <x v="2"/>
    <s v="High"/>
    <s v="á¸awrÄn ad Daydah"/>
    <x v="21"/>
    <n v="108.61"/>
    <n v="10"/>
    <s v="In-Store"/>
    <n v="3"/>
    <n v="2"/>
    <n v="0"/>
    <s v="None"/>
    <s v="Very Sensitive"/>
    <n v="0"/>
    <n v="0"/>
    <n v="3"/>
    <s v="Low"/>
    <s v="Smartphone"/>
    <x v="4"/>
    <d v="2024-11-23T00:00:00"/>
    <b v="1"/>
    <b v="1"/>
    <s v="Loyalty Member"/>
    <s v="Need-based"/>
    <s v="No Preference"/>
    <n v="14"/>
    <s v="Diverse"/>
    <s v="High Income"/>
    <n v="8.8235294117647058E-3"/>
  </r>
  <r>
    <s v="66-515-3648"/>
    <n v="20"/>
    <s v="Female"/>
    <s v="Middle"/>
    <s v="Married"/>
    <x v="0"/>
    <s v="Middle"/>
    <s v="Magdalena"/>
    <x v="10"/>
    <n v="366.77"/>
    <n v="7"/>
    <s v="Mixed"/>
    <n v="4"/>
    <n v="3"/>
    <n v="2"/>
    <s v="Low"/>
    <s v="Not Sensitive"/>
    <n v="0"/>
    <n v="0"/>
    <n v="9"/>
    <s v="None"/>
    <s v="Smartphone"/>
    <x v="2"/>
    <d v="2024-09-18T00:00:00"/>
    <b v="0"/>
    <b v="0"/>
    <s v="Non-Member"/>
    <s v="Impulsive"/>
    <s v="Standard"/>
    <n v="1"/>
    <s v="Female"/>
    <s v="Average Income"/>
    <n v="7.3170731707317069E-3"/>
  </r>
  <r>
    <s v="09-216-1957"/>
    <n v="31"/>
    <s v="Female"/>
    <s v="High"/>
    <s v="Divorced"/>
    <x v="2"/>
    <s v="Middle"/>
    <s v="LeÅ›nica"/>
    <x v="23"/>
    <n v="178.04"/>
    <n v="5"/>
    <s v="In-Store"/>
    <n v="5"/>
    <n v="1"/>
    <n v="2"/>
    <s v="Medium"/>
    <s v="Somewhat Sensitive"/>
    <n v="0"/>
    <n v="0"/>
    <n v="5"/>
    <s v="High"/>
    <s v="Tablet"/>
    <x v="0"/>
    <d v="2024-07-16T00:00:00"/>
    <b v="0"/>
    <b v="0"/>
    <s v="Non-Member"/>
    <s v="Need-based"/>
    <s v="No Preference"/>
    <n v="12"/>
    <s v="Female"/>
    <s v="High Income"/>
    <n v="1.1000000000000001E-2"/>
  </r>
  <r>
    <s v="23-253-2565"/>
    <n v="23"/>
    <s v="Female"/>
    <s v="High"/>
    <s v="Divorced"/>
    <x v="1"/>
    <s v="High"/>
    <s v="Hinlayagan Ilaud"/>
    <x v="16"/>
    <n v="461.09"/>
    <n v="8"/>
    <s v="Online"/>
    <n v="4"/>
    <n v="1"/>
    <n v="0"/>
    <s v="Medium"/>
    <s v="Somewhat Sensitive"/>
    <n v="0"/>
    <n v="0"/>
    <n v="4"/>
    <s v="Medium"/>
    <s v="Smartphone"/>
    <x v="2"/>
    <d v="2024-08-03T00:00:00"/>
    <b v="1"/>
    <b v="0"/>
    <s v="Non-Member"/>
    <s v="Need-based"/>
    <s v="No Preference"/>
    <n v="8"/>
    <s v="Female"/>
    <s v="High Income"/>
    <n v="8.2978723404255311E-3"/>
  </r>
  <r>
    <s v="74-509-4985"/>
    <n v="19"/>
    <s v="Female"/>
    <s v="High"/>
    <s v="Single"/>
    <x v="1"/>
    <s v="Middle"/>
    <s v="Forshaga"/>
    <x v="11"/>
    <n v="211.16"/>
    <n v="5"/>
    <s v="In-Store"/>
    <n v="2"/>
    <n v="3"/>
    <n v="1"/>
    <s v="High"/>
    <s v="Very Sensitive"/>
    <n v="0"/>
    <n v="0"/>
    <n v="3"/>
    <s v="None"/>
    <s v="Smartphone"/>
    <x v="1"/>
    <d v="2024-06-28T00:00:00"/>
    <b v="0"/>
    <b v="0"/>
    <s v="Non-Member"/>
    <s v="Planned"/>
    <s v="Standard"/>
    <n v="2"/>
    <s v="Female"/>
    <s v="High Income"/>
    <n v="1.0277777777777776E-2"/>
  </r>
  <r>
    <s v="05-857-1572"/>
    <n v="23"/>
    <s v="Female"/>
    <s v="Middle"/>
    <s v="Widowed"/>
    <x v="0"/>
    <s v="High"/>
    <s v="Rakszawa"/>
    <x v="9"/>
    <n v="421.95"/>
    <n v="8"/>
    <s v="Mixed"/>
    <n v="3"/>
    <n v="5"/>
    <n v="0"/>
    <s v="Medium"/>
    <s v="Not Sensitive"/>
    <n v="0.01"/>
    <n v="1"/>
    <n v="1"/>
    <s v="None"/>
    <s v="Smartphone"/>
    <x v="3"/>
    <d v="2024-03-18T00:00:00"/>
    <b v="0"/>
    <b v="1"/>
    <s v="Loyalty Member"/>
    <s v="Need-based"/>
    <s v="No Preference"/>
    <n v="7"/>
    <s v="Female"/>
    <s v="Average Income"/>
    <n v="9.7727272727272732E-3"/>
  </r>
  <r>
    <s v="26-521-8328"/>
    <n v="49"/>
    <s v="Female"/>
    <s v="Middle"/>
    <s v="Divorced"/>
    <x v="0"/>
    <s v="High"/>
    <s v="Fengjiang"/>
    <x v="4"/>
    <n v="378.59"/>
    <n v="5"/>
    <s v="Online"/>
    <n v="2"/>
    <n v="1"/>
    <n v="0"/>
    <s v="None"/>
    <s v="Somewhat Sensitive"/>
    <n v="0"/>
    <n v="0"/>
    <n v="4"/>
    <s v="High"/>
    <s v="Desktop"/>
    <x v="3"/>
    <d v="2024-10-15T00:00:00"/>
    <b v="0"/>
    <b v="0"/>
    <s v="Non-Member"/>
    <s v="Wants-based"/>
    <s v="No Preference"/>
    <n v="14"/>
    <s v="Female"/>
    <s v="Average Income"/>
    <n v="8.7804878048780496E-3"/>
  </r>
  <r>
    <s v="31-147-6197"/>
    <n v="23"/>
    <s v="Non-binary"/>
    <s v="High"/>
    <s v="Divorced"/>
    <x v="1"/>
    <s v="High"/>
    <s v="Jiangcun"/>
    <x v="2"/>
    <n v="268.93"/>
    <n v="2"/>
    <s v="Mixed"/>
    <n v="5"/>
    <n v="5"/>
    <n v="1"/>
    <s v="Medium"/>
    <s v="Very Sensitive"/>
    <n v="0.01"/>
    <n v="1"/>
    <n v="3"/>
    <s v="None"/>
    <s v="Tablet"/>
    <x v="2"/>
    <d v="2024-11-23T00:00:00"/>
    <b v="0"/>
    <b v="0"/>
    <s v="Non-Member"/>
    <s v="Impulsive"/>
    <s v="Express"/>
    <n v="8"/>
    <s v="Diverse"/>
    <s v="High Income"/>
    <n v="1.131578947368421E-2"/>
  </r>
  <r>
    <s v="90-093-0469"/>
    <n v="42"/>
    <s v="Male"/>
    <s v="Middle"/>
    <s v="Divorced"/>
    <x v="0"/>
    <s v="High"/>
    <s v="ÅŒkuchi"/>
    <x v="10"/>
    <n v="444.87"/>
    <n v="11"/>
    <s v="Online"/>
    <n v="5"/>
    <n v="4"/>
    <n v="0"/>
    <s v="Medium"/>
    <s v="Not Sensitive"/>
    <n v="0.01"/>
    <n v="1"/>
    <n v="8"/>
    <s v="Low"/>
    <s v="Desktop"/>
    <x v="3"/>
    <d v="2024-11-29T00:00:00"/>
    <b v="0"/>
    <b v="0"/>
    <s v="Non-Member"/>
    <s v="Wants-based"/>
    <s v="No Preference"/>
    <n v="7"/>
    <s v="Male"/>
    <s v="Average Income"/>
    <n v="7.3170731707317069E-3"/>
  </r>
  <r>
    <s v="38-935-1865"/>
    <n v="18"/>
    <s v="Female"/>
    <s v="High"/>
    <s v="Widowed"/>
    <x v="0"/>
    <s v="High"/>
    <s v="Novoukrainskiy"/>
    <x v="21"/>
    <n v="160.82"/>
    <n v="7"/>
    <s v="In-Store"/>
    <n v="3"/>
    <n v="1"/>
    <n v="1"/>
    <s v="High"/>
    <s v="Somewhat Sensitive"/>
    <n v="0"/>
    <n v="0"/>
    <n v="1"/>
    <s v="High"/>
    <s v="Smartphone"/>
    <x v="4"/>
    <d v="2024-07-09T00:00:00"/>
    <b v="1"/>
    <b v="1"/>
    <s v="Loyalty Member"/>
    <s v="Wants-based"/>
    <s v="No Preference"/>
    <n v="3"/>
    <s v="Female"/>
    <s v="High Income"/>
    <n v="8.8235294117647058E-3"/>
  </r>
  <r>
    <s v="75-953-8663"/>
    <n v="35"/>
    <s v="Male"/>
    <s v="High"/>
    <s v="Single"/>
    <x v="2"/>
    <s v="Middle"/>
    <s v="Acobambilla"/>
    <x v="11"/>
    <n v="494.18"/>
    <n v="6"/>
    <s v="Mixed"/>
    <n v="4"/>
    <n v="5"/>
    <n v="1"/>
    <s v="Medium"/>
    <s v="Not Sensitive"/>
    <n v="0.01"/>
    <n v="1"/>
    <n v="2"/>
    <s v="None"/>
    <s v="Desktop"/>
    <x v="4"/>
    <d v="2024-08-03T00:00:00"/>
    <b v="0"/>
    <b v="0"/>
    <s v="Non-Member"/>
    <s v="Need-based"/>
    <s v="Standard"/>
    <n v="14"/>
    <s v="Male"/>
    <s v="High Income"/>
    <n v="1.0277777777777776E-2"/>
  </r>
  <r>
    <s v="38-478-2681"/>
    <n v="22"/>
    <s v="Male"/>
    <s v="Middle"/>
    <s v="Single"/>
    <x v="0"/>
    <s v="Middle"/>
    <s v="Kyonju"/>
    <x v="3"/>
    <n v="177.05"/>
    <n v="5"/>
    <s v="Online"/>
    <n v="3"/>
    <n v="1"/>
    <n v="1"/>
    <s v="None"/>
    <s v="Somewhat Sensitive"/>
    <n v="0.02"/>
    <n v="2"/>
    <n v="1"/>
    <s v="Low"/>
    <s v="Tablet"/>
    <x v="4"/>
    <d v="2024-12-04T00:00:00"/>
    <b v="1"/>
    <b v="1"/>
    <s v="Loyalty Member"/>
    <s v="Impulsive"/>
    <s v="Standard"/>
    <n v="1"/>
    <s v="Male"/>
    <s v="Average Income"/>
    <n v="9.3999999999999986E-3"/>
  </r>
  <r>
    <s v="70-895-5298"/>
    <n v="28"/>
    <s v="Female"/>
    <s v="Middle"/>
    <s v="Married"/>
    <x v="2"/>
    <s v="High"/>
    <s v="Pomar"/>
    <x v="1"/>
    <n v="450.66"/>
    <n v="7"/>
    <s v="In-Store"/>
    <n v="2"/>
    <n v="5"/>
    <n v="0"/>
    <s v="High"/>
    <s v="Somewhat Sensitive"/>
    <n v="0.02"/>
    <n v="2"/>
    <n v="4"/>
    <s v="Medium"/>
    <s v="Tablet"/>
    <x v="0"/>
    <d v="2024-06-13T00:00:00"/>
    <b v="0"/>
    <b v="1"/>
    <s v="Loyalty Member"/>
    <s v="Need-based"/>
    <s v="No Preference"/>
    <n v="9"/>
    <s v="Female"/>
    <s v="Average Income"/>
    <n v="9.3181818181818175E-3"/>
  </r>
  <r>
    <s v="02-653-5884"/>
    <n v="42"/>
    <s v="Female"/>
    <s v="High"/>
    <s v="Married"/>
    <x v="0"/>
    <s v="Middle"/>
    <s v="ZalÅ£an"/>
    <x v="17"/>
    <n v="164.27"/>
    <n v="6"/>
    <s v="Online"/>
    <n v="5"/>
    <n v="3"/>
    <n v="2"/>
    <s v="High"/>
    <s v="Not Sensitive"/>
    <n v="0.02"/>
    <n v="2"/>
    <n v="7"/>
    <s v="Low"/>
    <s v="Desktop"/>
    <x v="1"/>
    <d v="2024-07-13T00:00:00"/>
    <b v="1"/>
    <b v="0"/>
    <s v="Non-Member"/>
    <s v="Wants-based"/>
    <s v="No Preference"/>
    <n v="14"/>
    <s v="Female"/>
    <s v="High Income"/>
    <n v="8.5294117647058826E-3"/>
  </r>
  <r>
    <s v="11-719-8800"/>
    <n v="37"/>
    <s v="Female"/>
    <s v="Middle"/>
    <s v="Widowed"/>
    <x v="2"/>
    <s v="High"/>
    <s v="TrÃ©lazÃ©"/>
    <x v="1"/>
    <n v="346.36"/>
    <n v="12"/>
    <s v="Mixed"/>
    <n v="4"/>
    <n v="5"/>
    <n v="0"/>
    <s v="Medium"/>
    <s v="Somewhat Sensitive"/>
    <n v="0"/>
    <n v="0"/>
    <n v="7"/>
    <s v="Medium"/>
    <s v="Smartphone"/>
    <x v="0"/>
    <d v="2024-09-04T00:00:00"/>
    <b v="0"/>
    <b v="0"/>
    <s v="Non-Member"/>
    <s v="Need-based"/>
    <s v="Standard"/>
    <n v="14"/>
    <s v="Female"/>
    <s v="Average Income"/>
    <n v="9.3181818181818175E-3"/>
  </r>
  <r>
    <s v="59-355-5251"/>
    <n v="33"/>
    <s v="Female"/>
    <s v="Middle"/>
    <s v="Widowed"/>
    <x v="1"/>
    <s v="High"/>
    <s v="Messina"/>
    <x v="9"/>
    <n v="377.77"/>
    <n v="9"/>
    <s v="Mixed"/>
    <n v="4"/>
    <n v="2"/>
    <n v="1"/>
    <s v="Medium"/>
    <s v="Not Sensitive"/>
    <n v="0.01"/>
    <n v="1"/>
    <n v="5"/>
    <s v="Medium"/>
    <s v="Tablet"/>
    <x v="0"/>
    <d v="2024-08-26T00:00:00"/>
    <b v="1"/>
    <b v="1"/>
    <s v="Loyalty Member"/>
    <s v="Impulsive"/>
    <s v="Standard"/>
    <n v="3"/>
    <s v="Female"/>
    <s v="Average Income"/>
    <n v="9.7727272727272732E-3"/>
  </r>
  <r>
    <s v="82-572-9091"/>
    <n v="46"/>
    <s v="Female"/>
    <s v="Middle"/>
    <s v="Widowed"/>
    <x v="1"/>
    <s v="Middle"/>
    <s v="MrÄ…gowo"/>
    <x v="22"/>
    <n v="163.41"/>
    <n v="2"/>
    <s v="In-Store"/>
    <n v="5"/>
    <n v="5"/>
    <n v="2"/>
    <s v="Low"/>
    <s v="Not Sensitive"/>
    <n v="0.01"/>
    <n v="1"/>
    <n v="8"/>
    <s v="High"/>
    <s v="Desktop"/>
    <x v="3"/>
    <d v="2024-02-25T00:00:00"/>
    <b v="1"/>
    <b v="1"/>
    <s v="Loyalty Member"/>
    <s v="Need-based"/>
    <s v="Express"/>
    <n v="4"/>
    <s v="Female"/>
    <s v="Average Income"/>
    <n v="1.3157894736842106E-2"/>
  </r>
  <r>
    <s v="86-044-1071"/>
    <n v="30"/>
    <s v="Female"/>
    <s v="Middle"/>
    <s v="Divorced"/>
    <x v="2"/>
    <s v="Middle"/>
    <s v="Ngawi"/>
    <x v="11"/>
    <n v="467.58"/>
    <n v="10"/>
    <s v="Mixed"/>
    <n v="1"/>
    <n v="2"/>
    <n v="0"/>
    <s v="None"/>
    <s v="Somewhat Sensitive"/>
    <n v="0.01"/>
    <n v="1"/>
    <n v="6"/>
    <s v="Low"/>
    <s v="Desktop"/>
    <x v="1"/>
    <d v="2024-04-15T00:00:00"/>
    <b v="1"/>
    <b v="1"/>
    <s v="Loyalty Member"/>
    <s v="Wants-based"/>
    <s v="Standard"/>
    <n v="7"/>
    <s v="Female"/>
    <s v="Average Income"/>
    <n v="1.0277777777777776E-2"/>
  </r>
  <r>
    <s v="08-733-0300"/>
    <n v="39"/>
    <s v="Female"/>
    <s v="Middle"/>
    <s v="Widowed"/>
    <x v="0"/>
    <s v="High"/>
    <s v="Oslo"/>
    <x v="5"/>
    <n v="247.51"/>
    <n v="10"/>
    <s v="Mixed"/>
    <n v="2"/>
    <n v="1"/>
    <n v="2"/>
    <s v="Low"/>
    <s v="Somewhat Sensitive"/>
    <n v="0.01"/>
    <n v="1"/>
    <n v="8"/>
    <s v="Low"/>
    <s v="Tablet"/>
    <x v="0"/>
    <d v="2024-07-01T00:00:00"/>
    <b v="1"/>
    <b v="0"/>
    <s v="Non-Member"/>
    <s v="Impulsive"/>
    <s v="Standard"/>
    <n v="2"/>
    <s v="Female"/>
    <s v="Average Income"/>
    <n v="1.0270270270270269E-2"/>
  </r>
  <r>
    <s v="70-108-1493"/>
    <n v="25"/>
    <s v="Female"/>
    <s v="Middle"/>
    <s v="Single"/>
    <x v="1"/>
    <s v="High"/>
    <s v="Dobrica"/>
    <x v="2"/>
    <n v="365.1"/>
    <n v="3"/>
    <s v="In-Store"/>
    <n v="2"/>
    <n v="3"/>
    <n v="0"/>
    <s v="None"/>
    <s v="Not Sensitive"/>
    <n v="0.01"/>
    <n v="1"/>
    <n v="3"/>
    <s v="High"/>
    <s v="Desktop"/>
    <x v="2"/>
    <d v="2024-08-30T00:00:00"/>
    <b v="0"/>
    <b v="1"/>
    <s v="Loyalty Member"/>
    <s v="Wants-based"/>
    <s v="No Preference"/>
    <n v="1"/>
    <s v="Female"/>
    <s v="Average Income"/>
    <n v="1.131578947368421E-2"/>
  </r>
  <r>
    <s v="46-230-8307"/>
    <n v="38"/>
    <s v="Female"/>
    <s v="High"/>
    <s v="Single"/>
    <x v="2"/>
    <s v="Middle"/>
    <s v="La Roche-sur-Yon"/>
    <x v="10"/>
    <n v="485.42"/>
    <n v="5"/>
    <s v="Online"/>
    <n v="1"/>
    <n v="2"/>
    <n v="2"/>
    <s v="High"/>
    <s v="Somewhat Sensitive"/>
    <n v="0.01"/>
    <n v="1"/>
    <n v="6"/>
    <s v="High"/>
    <s v="Desktop"/>
    <x v="3"/>
    <d v="2024-11-13T00:00:00"/>
    <b v="1"/>
    <b v="0"/>
    <s v="Non-Member"/>
    <s v="Wants-based"/>
    <s v="No Preference"/>
    <n v="4"/>
    <s v="Female"/>
    <s v="High Income"/>
    <n v="7.3170731707317069E-3"/>
  </r>
  <r>
    <s v="74-431-0242"/>
    <n v="41"/>
    <s v="Female"/>
    <s v="Middle"/>
    <s v="Widowed"/>
    <x v="0"/>
    <s v="High"/>
    <s v="Point Pedro"/>
    <x v="10"/>
    <n v="250.54"/>
    <n v="4"/>
    <s v="In-Store"/>
    <n v="3"/>
    <n v="3"/>
    <n v="1"/>
    <s v="High"/>
    <s v="Not Sensitive"/>
    <n v="0.02"/>
    <n v="2"/>
    <n v="10"/>
    <s v="None"/>
    <s v="Desktop"/>
    <x v="0"/>
    <d v="2024-12-27T00:00:00"/>
    <b v="0"/>
    <b v="0"/>
    <s v="Non-Member"/>
    <s v="Wants-based"/>
    <s v="No Preference"/>
    <n v="3"/>
    <s v="Female"/>
    <s v="Average Income"/>
    <n v="7.3170731707317069E-3"/>
  </r>
  <r>
    <s v="78-272-6417"/>
    <n v="49"/>
    <s v="Female"/>
    <s v="Middle"/>
    <s v="Divorced"/>
    <x v="1"/>
    <s v="High"/>
    <s v="Marseille"/>
    <x v="23"/>
    <n v="163.13999999999999"/>
    <n v="5"/>
    <s v="Mixed"/>
    <n v="5"/>
    <n v="4"/>
    <n v="0"/>
    <s v="Low"/>
    <s v="Somewhat Sensitive"/>
    <n v="0.01"/>
    <n v="1"/>
    <n v="2"/>
    <s v="None"/>
    <s v="Desktop"/>
    <x v="2"/>
    <d v="2024-08-07T00:00:00"/>
    <b v="1"/>
    <b v="1"/>
    <s v="Loyalty Member"/>
    <s v="Planned"/>
    <s v="No Preference"/>
    <n v="1"/>
    <s v="Female"/>
    <s v="Average Income"/>
    <n v="1.1000000000000001E-2"/>
  </r>
  <r>
    <s v="13-792-4356"/>
    <n v="21"/>
    <s v="Male"/>
    <s v="High"/>
    <s v="Divorced"/>
    <x v="0"/>
    <s v="Middle"/>
    <s v="Tianbao"/>
    <x v="0"/>
    <n v="162.31"/>
    <n v="8"/>
    <s v="In-Store"/>
    <n v="5"/>
    <n v="1"/>
    <n v="1"/>
    <s v="High"/>
    <s v="Very Sensitive"/>
    <n v="0.01"/>
    <n v="1"/>
    <n v="2"/>
    <s v="Medium"/>
    <s v="Tablet"/>
    <x v="0"/>
    <d v="2024-10-05T00:00:00"/>
    <b v="0"/>
    <b v="0"/>
    <s v="Non-Member"/>
    <s v="Need-based"/>
    <s v="No Preference"/>
    <n v="11"/>
    <s v="Male"/>
    <s v="High Income"/>
    <n v="1.1363636363636364E-2"/>
  </r>
  <r>
    <s v="04-563-9091"/>
    <n v="37"/>
    <s v="Male"/>
    <s v="Middle"/>
    <s v="Widowed"/>
    <x v="2"/>
    <s v="High"/>
    <s v="Puqian"/>
    <x v="2"/>
    <n v="328.21"/>
    <n v="7"/>
    <s v="Mixed"/>
    <n v="5"/>
    <n v="5"/>
    <n v="2"/>
    <s v="Low"/>
    <s v="Not Sensitive"/>
    <n v="0.02"/>
    <n v="2"/>
    <n v="2"/>
    <s v="Low"/>
    <s v="Smartphone"/>
    <x v="0"/>
    <d v="2024-02-14T00:00:00"/>
    <b v="0"/>
    <b v="0"/>
    <s v="Non-Member"/>
    <s v="Need-based"/>
    <s v="No Preference"/>
    <n v="12"/>
    <s v="Male"/>
    <s v="Average Income"/>
    <n v="1.131578947368421E-2"/>
  </r>
  <r>
    <s v="79-592-5396"/>
    <n v="30"/>
    <s v="Female"/>
    <s v="High"/>
    <s v="Married"/>
    <x v="2"/>
    <s v="High"/>
    <s v="Binalbagan"/>
    <x v="6"/>
    <n v="268.58999999999997"/>
    <n v="4"/>
    <s v="Online"/>
    <n v="3"/>
    <n v="3"/>
    <n v="1"/>
    <s v="High"/>
    <s v="Very Sensitive"/>
    <n v="0.01"/>
    <n v="1"/>
    <n v="1"/>
    <s v="Medium"/>
    <s v="Desktop"/>
    <x v="2"/>
    <d v="2024-04-05T00:00:00"/>
    <b v="1"/>
    <b v="1"/>
    <s v="Loyalty Member"/>
    <s v="Need-based"/>
    <s v="Standard"/>
    <n v="3"/>
    <s v="Female"/>
    <s v="High Income"/>
    <n v="8.431372549019607E-3"/>
  </r>
  <r>
    <s v="39-952-4459"/>
    <n v="18"/>
    <s v="Female"/>
    <s v="High"/>
    <s v="Divorced"/>
    <x v="1"/>
    <s v="High"/>
    <s v="Tessalit"/>
    <x v="13"/>
    <n v="257.37"/>
    <n v="7"/>
    <s v="Online"/>
    <n v="3"/>
    <n v="3"/>
    <n v="0"/>
    <s v="Medium"/>
    <s v="Very Sensitive"/>
    <n v="0.02"/>
    <n v="2"/>
    <n v="5"/>
    <s v="Medium"/>
    <s v="Smartphone"/>
    <x v="1"/>
    <d v="2024-02-01T00:00:00"/>
    <b v="1"/>
    <b v="0"/>
    <s v="Non-Member"/>
    <s v="Wants-based"/>
    <s v="Express"/>
    <n v="13"/>
    <s v="Female"/>
    <s v="High Income"/>
    <n v="0.01"/>
  </r>
  <r>
    <s v="67-935-7964"/>
    <n v="41"/>
    <s v="Female"/>
    <s v="Middle"/>
    <s v="Single"/>
    <x v="1"/>
    <s v="High"/>
    <s v="Nikolayevsk"/>
    <x v="2"/>
    <n v="205.49"/>
    <n v="4"/>
    <s v="In-Store"/>
    <n v="5"/>
    <n v="3"/>
    <n v="2"/>
    <s v="Low"/>
    <s v="Somewhat Sensitive"/>
    <n v="0.02"/>
    <n v="2"/>
    <n v="2"/>
    <s v="High"/>
    <s v="Tablet"/>
    <x v="4"/>
    <d v="2024-11-09T00:00:00"/>
    <b v="1"/>
    <b v="0"/>
    <s v="Non-Member"/>
    <s v="Need-based"/>
    <s v="Express"/>
    <n v="11"/>
    <s v="Female"/>
    <s v="Average Income"/>
    <n v="1.131578947368421E-2"/>
  </r>
  <r>
    <s v="26-828-2720"/>
    <n v="40"/>
    <s v="Male"/>
    <s v="High"/>
    <s v="Divorced"/>
    <x v="2"/>
    <s v="High"/>
    <s v="Dashuipo"/>
    <x v="7"/>
    <n v="407.91"/>
    <n v="7"/>
    <s v="In-Store"/>
    <n v="2"/>
    <n v="5"/>
    <n v="0"/>
    <s v="Low"/>
    <s v="Not Sensitive"/>
    <n v="0"/>
    <n v="0"/>
    <n v="5"/>
    <s v="Low"/>
    <s v="Tablet"/>
    <x v="3"/>
    <d v="2024-06-17T00:00:00"/>
    <b v="1"/>
    <b v="1"/>
    <s v="Loyalty Member"/>
    <s v="Need-based"/>
    <s v="Standard"/>
    <n v="14"/>
    <s v="Male"/>
    <s v="High Income"/>
    <n v="8.5365853658536592E-3"/>
  </r>
  <r>
    <s v="57-410-7415"/>
    <n v="33"/>
    <s v="Female"/>
    <s v="High"/>
    <s v="Divorced"/>
    <x v="0"/>
    <s v="High"/>
    <s v="TÃ½n nad Vltavou"/>
    <x v="1"/>
    <n v="254.73"/>
    <n v="6"/>
    <s v="Online"/>
    <n v="4"/>
    <n v="3"/>
    <n v="0"/>
    <s v="Medium"/>
    <s v="Very Sensitive"/>
    <n v="0"/>
    <n v="0"/>
    <n v="3"/>
    <s v="Low"/>
    <s v="Smartphone"/>
    <x v="3"/>
    <d v="2024-06-01T00:00:00"/>
    <b v="1"/>
    <b v="1"/>
    <s v="Loyalty Member"/>
    <s v="Impulsive"/>
    <s v="Express"/>
    <n v="3"/>
    <s v="Female"/>
    <s v="High Income"/>
    <n v="9.3181818181818175E-3"/>
  </r>
  <r>
    <s v="62-989-8214"/>
    <n v="30"/>
    <s v="Female"/>
    <s v="Middle"/>
    <s v="Divorced"/>
    <x v="0"/>
    <s v="High"/>
    <s v="Kaum Kaler"/>
    <x v="20"/>
    <n v="397.78"/>
    <n v="12"/>
    <s v="Online"/>
    <n v="3"/>
    <n v="3"/>
    <n v="1"/>
    <s v="Medium"/>
    <s v="Not Sensitive"/>
    <n v="0.02"/>
    <n v="2"/>
    <n v="7"/>
    <s v="Medium"/>
    <s v="Smartphone"/>
    <x v="1"/>
    <d v="2024-09-24T00:00:00"/>
    <b v="0"/>
    <b v="1"/>
    <s v="Loyalty Member"/>
    <s v="Impulsive"/>
    <s v="No Preference"/>
    <n v="11"/>
    <s v="Female"/>
    <s v="Average Income"/>
    <n v="8.6666666666666663E-3"/>
  </r>
  <r>
    <s v="73-827-2774"/>
    <n v="33"/>
    <s v="Female"/>
    <s v="High"/>
    <s v="Married"/>
    <x v="0"/>
    <s v="High"/>
    <s v="Gandapura"/>
    <x v="13"/>
    <n v="305.29000000000002"/>
    <n v="3"/>
    <s v="Online"/>
    <n v="2"/>
    <n v="3"/>
    <n v="1"/>
    <s v="Medium"/>
    <s v="Very Sensitive"/>
    <n v="0.01"/>
    <n v="1"/>
    <n v="8"/>
    <s v="Medium"/>
    <s v="Desktop"/>
    <x v="2"/>
    <d v="2024-09-05T00:00:00"/>
    <b v="1"/>
    <b v="1"/>
    <s v="Loyalty Member"/>
    <s v="Impulsive"/>
    <s v="Standard"/>
    <n v="10"/>
    <s v="Female"/>
    <s v="High Income"/>
    <n v="0.01"/>
  </r>
  <r>
    <s v="19-643-1879"/>
    <n v="45"/>
    <s v="Male"/>
    <s v="Middle"/>
    <s v="Divorced"/>
    <x v="1"/>
    <s v="High"/>
    <s v="Kawangkoan"/>
    <x v="1"/>
    <n v="257.86"/>
    <n v="6"/>
    <s v="Online"/>
    <n v="2"/>
    <n v="2"/>
    <n v="0"/>
    <s v="None"/>
    <s v="Somewhat Sensitive"/>
    <n v="0"/>
    <n v="0"/>
    <n v="4"/>
    <s v="High"/>
    <s v="Tablet"/>
    <x v="1"/>
    <d v="2024-06-12T00:00:00"/>
    <b v="1"/>
    <b v="1"/>
    <s v="Loyalty Member"/>
    <s v="Need-based"/>
    <s v="Express"/>
    <n v="1"/>
    <s v="Male"/>
    <s v="Average Income"/>
    <n v="9.3181818181818175E-3"/>
  </r>
  <r>
    <s v="57-345-3921"/>
    <n v="42"/>
    <s v="Female"/>
    <s v="High"/>
    <s v="Single"/>
    <x v="1"/>
    <s v="Middle"/>
    <s v="Mondorf-les-Bains"/>
    <x v="23"/>
    <n v="393.45"/>
    <n v="12"/>
    <s v="In-Store"/>
    <n v="3"/>
    <n v="1"/>
    <n v="0"/>
    <s v="Low"/>
    <s v="Somewhat Sensitive"/>
    <n v="0.02"/>
    <n v="2"/>
    <n v="10"/>
    <s v="Medium"/>
    <s v="Desktop"/>
    <x v="0"/>
    <d v="2024-10-06T00:00:00"/>
    <b v="0"/>
    <b v="0"/>
    <s v="Non-Member"/>
    <s v="Need-based"/>
    <s v="Express"/>
    <n v="12"/>
    <s v="Female"/>
    <s v="High Income"/>
    <n v="1.1000000000000001E-2"/>
  </r>
  <r>
    <s v="98-817-6731"/>
    <n v="30"/>
    <s v="Male"/>
    <s v="High"/>
    <s v="Married"/>
    <x v="0"/>
    <s v="Middle"/>
    <s v="Manwakh"/>
    <x v="18"/>
    <n v="58.49"/>
    <n v="6"/>
    <s v="Online"/>
    <n v="2"/>
    <n v="2"/>
    <n v="0"/>
    <s v="Medium"/>
    <s v="Very Sensitive"/>
    <n v="0"/>
    <n v="0"/>
    <n v="8"/>
    <s v="High"/>
    <s v="Tablet"/>
    <x v="3"/>
    <d v="2024-07-29T00:00:00"/>
    <b v="1"/>
    <b v="1"/>
    <s v="Loyalty Member"/>
    <s v="Planned"/>
    <s v="Express"/>
    <n v="7"/>
    <s v="Male"/>
    <s v="High Income"/>
    <n v="8.5365853658536592E-3"/>
  </r>
  <r>
    <s v="31-788-0864"/>
    <n v="42"/>
    <s v="Male"/>
    <s v="Middle"/>
    <s v="Single"/>
    <x v="1"/>
    <s v="Middle"/>
    <s v="Karlstad"/>
    <x v="21"/>
    <n v="226.48"/>
    <n v="11"/>
    <s v="In-Store"/>
    <n v="5"/>
    <n v="3"/>
    <n v="2"/>
    <s v="None"/>
    <s v="Not Sensitive"/>
    <n v="0.02"/>
    <n v="2"/>
    <n v="7"/>
    <s v="High"/>
    <s v="Tablet"/>
    <x v="2"/>
    <d v="2024-10-18T00:00:00"/>
    <b v="1"/>
    <b v="0"/>
    <s v="Non-Member"/>
    <s v="Need-based"/>
    <s v="Express"/>
    <n v="11"/>
    <s v="Male"/>
    <s v="Average Income"/>
    <n v="8.8235294117647058E-3"/>
  </r>
  <r>
    <s v="27-806-4972"/>
    <n v="26"/>
    <s v="Female"/>
    <s v="High"/>
    <s v="Single"/>
    <x v="2"/>
    <s v="Middle"/>
    <s v="Obong"/>
    <x v="10"/>
    <n v="469.22"/>
    <n v="6"/>
    <s v="In-Store"/>
    <n v="1"/>
    <n v="1"/>
    <n v="1"/>
    <s v="High"/>
    <s v="Not Sensitive"/>
    <n v="0"/>
    <n v="0"/>
    <n v="1"/>
    <s v="Low"/>
    <s v="Tablet"/>
    <x v="0"/>
    <d v="2024-08-07T00:00:00"/>
    <b v="0"/>
    <b v="0"/>
    <s v="Non-Member"/>
    <s v="Wants-based"/>
    <s v="No Preference"/>
    <n v="7"/>
    <s v="Female"/>
    <s v="High Income"/>
    <n v="7.3170731707317069E-3"/>
  </r>
  <r>
    <s v="48-343-1220"/>
    <n v="42"/>
    <s v="Female"/>
    <s v="High"/>
    <s v="Divorced"/>
    <x v="1"/>
    <s v="High"/>
    <s v="Kolsko"/>
    <x v="23"/>
    <n v="335.32"/>
    <n v="6"/>
    <s v="Mixed"/>
    <n v="3"/>
    <n v="3"/>
    <n v="1"/>
    <s v="None"/>
    <s v="Not Sensitive"/>
    <n v="0"/>
    <n v="0"/>
    <n v="1"/>
    <s v="Low"/>
    <s v="Desktop"/>
    <x v="3"/>
    <d v="2024-08-12T00:00:00"/>
    <b v="1"/>
    <b v="0"/>
    <s v="Non-Member"/>
    <s v="Planned"/>
    <s v="No Preference"/>
    <n v="10"/>
    <s v="Female"/>
    <s v="High Income"/>
    <n v="1.1000000000000001E-2"/>
  </r>
  <r>
    <s v="15-640-6493"/>
    <n v="31"/>
    <s v="Male"/>
    <s v="High"/>
    <s v="Divorced"/>
    <x v="1"/>
    <s v="Middle"/>
    <s v="DÄlbandÄ«n"/>
    <x v="9"/>
    <n v="184.74"/>
    <n v="5"/>
    <s v="In-Store"/>
    <n v="4"/>
    <n v="4"/>
    <n v="0"/>
    <s v="Medium"/>
    <s v="Very Sensitive"/>
    <n v="0.01"/>
    <n v="1"/>
    <n v="5"/>
    <s v="High"/>
    <s v="Tablet"/>
    <x v="2"/>
    <d v="2024-11-27T00:00:00"/>
    <b v="0"/>
    <b v="1"/>
    <s v="Loyalty Member"/>
    <s v="Impulsive"/>
    <s v="No Preference"/>
    <n v="10"/>
    <s v="Male"/>
    <s v="High Income"/>
    <n v="9.7727272727272732E-3"/>
  </r>
  <r>
    <s v="64-846-7450"/>
    <n v="37"/>
    <s v="Genderqueer"/>
    <s v="High"/>
    <s v="Divorced"/>
    <x v="0"/>
    <s v="Middle"/>
    <s v="Shazi"/>
    <x v="22"/>
    <n v="442.18"/>
    <n v="5"/>
    <s v="In-Store"/>
    <n v="4"/>
    <n v="3"/>
    <n v="1"/>
    <s v="None"/>
    <s v="Very Sensitive"/>
    <n v="0.02"/>
    <n v="2"/>
    <n v="10"/>
    <s v="High"/>
    <s v="Smartphone"/>
    <x v="1"/>
    <d v="2024-01-25T00:00:00"/>
    <b v="0"/>
    <b v="0"/>
    <s v="Non-Member"/>
    <s v="Impulsive"/>
    <s v="Express"/>
    <n v="12"/>
    <s v="Diverse"/>
    <s v="High Income"/>
    <n v="1.3157894736842106E-2"/>
  </r>
  <r>
    <s v="58-788-8938"/>
    <n v="49"/>
    <s v="Male"/>
    <s v="High"/>
    <s v="Married"/>
    <x v="1"/>
    <s v="Middle"/>
    <s v="HachiÅji"/>
    <x v="18"/>
    <n v="427.1"/>
    <n v="8"/>
    <s v="Mixed"/>
    <n v="1"/>
    <n v="2"/>
    <n v="1"/>
    <s v="High"/>
    <s v="Somewhat Sensitive"/>
    <n v="0"/>
    <n v="0"/>
    <n v="2"/>
    <s v="Medium"/>
    <s v="Desktop"/>
    <x v="1"/>
    <d v="2024-05-10T00:00:00"/>
    <b v="0"/>
    <b v="1"/>
    <s v="Loyalty Member"/>
    <s v="Planned"/>
    <s v="No Preference"/>
    <n v="5"/>
    <s v="Male"/>
    <s v="High Income"/>
    <n v="8.5365853658536592E-3"/>
  </r>
  <r>
    <s v="52-240-3825"/>
    <n v="34"/>
    <s v="Male"/>
    <s v="High"/>
    <s v="Widowed"/>
    <x v="1"/>
    <s v="High"/>
    <s v="Jolo"/>
    <x v="3"/>
    <n v="326.82"/>
    <n v="4"/>
    <s v="Mixed"/>
    <n v="3"/>
    <n v="2"/>
    <n v="1"/>
    <s v="High"/>
    <s v="Somewhat Sensitive"/>
    <n v="0.02"/>
    <n v="2"/>
    <n v="5"/>
    <s v="Medium"/>
    <s v="Tablet"/>
    <x v="0"/>
    <d v="2024-04-22T00:00:00"/>
    <b v="1"/>
    <b v="0"/>
    <s v="Non-Member"/>
    <s v="Planned"/>
    <s v="Standard"/>
    <n v="4"/>
    <s v="Male"/>
    <s v="High Income"/>
    <n v="9.3999999999999986E-3"/>
  </r>
  <r>
    <s v="60-618-2561"/>
    <n v="41"/>
    <s v="Male"/>
    <s v="High"/>
    <s v="Widowed"/>
    <x v="1"/>
    <s v="Middle"/>
    <s v="Pedra Azul"/>
    <x v="11"/>
    <n v="98.97"/>
    <n v="12"/>
    <s v="In-Store"/>
    <n v="2"/>
    <n v="5"/>
    <n v="2"/>
    <s v="None"/>
    <s v="Very Sensitive"/>
    <n v="0.01"/>
    <n v="1"/>
    <n v="7"/>
    <s v="High"/>
    <s v="Tablet"/>
    <x v="3"/>
    <d v="2024-03-19T00:00:00"/>
    <b v="1"/>
    <b v="1"/>
    <s v="Loyalty Member"/>
    <s v="Impulsive"/>
    <s v="No Preference"/>
    <n v="11"/>
    <s v="Male"/>
    <s v="High Income"/>
    <n v="1.0277777777777776E-2"/>
  </r>
  <r>
    <s v="94-969-6819"/>
    <n v="33"/>
    <s v="Male"/>
    <s v="High"/>
    <s v="Single"/>
    <x v="1"/>
    <s v="High"/>
    <s v="Gustavsberg"/>
    <x v="10"/>
    <n v="77.650000000000006"/>
    <n v="6"/>
    <s v="Online"/>
    <n v="1"/>
    <n v="4"/>
    <n v="1"/>
    <s v="Medium"/>
    <s v="Somewhat Sensitive"/>
    <n v="0.02"/>
    <n v="2"/>
    <n v="3"/>
    <s v="None"/>
    <s v="Tablet"/>
    <x v="4"/>
    <d v="2024-01-24T00:00:00"/>
    <b v="1"/>
    <b v="1"/>
    <s v="Loyalty Member"/>
    <s v="Planned"/>
    <s v="No Preference"/>
    <n v="1"/>
    <s v="Male"/>
    <s v="High Income"/>
    <n v="7.3170731707317069E-3"/>
  </r>
  <r>
    <s v="76-982-8107"/>
    <n v="47"/>
    <s v="Female"/>
    <s v="Middle"/>
    <s v="Widowed"/>
    <x v="2"/>
    <s v="High"/>
    <s v="La Mohammedia"/>
    <x v="13"/>
    <n v="85.61"/>
    <n v="2"/>
    <s v="Online"/>
    <n v="4"/>
    <n v="2"/>
    <n v="1"/>
    <s v="High"/>
    <s v="Not Sensitive"/>
    <n v="0.01"/>
    <n v="1"/>
    <n v="3"/>
    <s v="Low"/>
    <s v="Desktop"/>
    <x v="3"/>
    <d v="2024-10-04T00:00:00"/>
    <b v="1"/>
    <b v="1"/>
    <s v="Loyalty Member"/>
    <s v="Need-based"/>
    <s v="Standard"/>
    <n v="5"/>
    <s v="Female"/>
    <s v="Average Income"/>
    <n v="0.01"/>
  </r>
  <r>
    <s v="52-779-8972"/>
    <n v="47"/>
    <s v="Male"/>
    <s v="High"/>
    <s v="Widowed"/>
    <x v="1"/>
    <s v="High"/>
    <s v="Florida"/>
    <x v="1"/>
    <n v="164.79"/>
    <n v="4"/>
    <s v="In-Store"/>
    <n v="3"/>
    <n v="2"/>
    <n v="0"/>
    <s v="None"/>
    <s v="Somewhat Sensitive"/>
    <n v="0.02"/>
    <n v="2"/>
    <n v="5"/>
    <s v="High"/>
    <s v="Tablet"/>
    <x v="0"/>
    <d v="2024-05-23T00:00:00"/>
    <b v="1"/>
    <b v="1"/>
    <s v="Loyalty Member"/>
    <s v="Impulsive"/>
    <s v="No Preference"/>
    <n v="1"/>
    <s v="Male"/>
    <s v="High Income"/>
    <n v="9.3181818181818175E-3"/>
  </r>
  <r>
    <s v="40-520-3271"/>
    <n v="29"/>
    <s v="Female"/>
    <s v="High"/>
    <s v="Widowed"/>
    <x v="1"/>
    <s v="High"/>
    <s v="Zhongcheng"/>
    <x v="18"/>
    <n v="235.46"/>
    <n v="10"/>
    <s v="In-Store"/>
    <n v="3"/>
    <n v="4"/>
    <n v="2"/>
    <s v="None"/>
    <s v="Not Sensitive"/>
    <n v="0"/>
    <n v="0"/>
    <n v="7"/>
    <s v="None"/>
    <s v="Desktop"/>
    <x v="0"/>
    <d v="2024-11-13T00:00:00"/>
    <b v="0"/>
    <b v="1"/>
    <s v="Loyalty Member"/>
    <s v="Impulsive"/>
    <s v="No Preference"/>
    <n v="2"/>
    <s v="Female"/>
    <s v="High Income"/>
    <n v="8.5365853658536592E-3"/>
  </r>
  <r>
    <s v="79-884-5600"/>
    <n v="36"/>
    <s v="Female"/>
    <s v="High"/>
    <s v="Widowed"/>
    <x v="2"/>
    <s v="Middle"/>
    <s v="Goiatuba"/>
    <x v="5"/>
    <n v="245.14"/>
    <n v="4"/>
    <s v="Online"/>
    <n v="4"/>
    <n v="5"/>
    <n v="1"/>
    <s v="High"/>
    <s v="Very Sensitive"/>
    <n v="0.01"/>
    <n v="1"/>
    <n v="4"/>
    <s v="Medium"/>
    <s v="Smartphone"/>
    <x v="1"/>
    <d v="2024-03-03T00:00:00"/>
    <b v="1"/>
    <b v="0"/>
    <s v="Non-Member"/>
    <s v="Impulsive"/>
    <s v="Standard"/>
    <n v="3"/>
    <s v="Female"/>
    <s v="High Income"/>
    <n v="1.0270270270270269E-2"/>
  </r>
  <r>
    <s v="80-607-9947"/>
    <n v="43"/>
    <s v="Male"/>
    <s v="High"/>
    <s v="Divorced"/>
    <x v="0"/>
    <s v="Middle"/>
    <s v="Krajan Kidul Rojopolo"/>
    <x v="16"/>
    <n v="439.91"/>
    <n v="5"/>
    <s v="Online"/>
    <n v="1"/>
    <n v="4"/>
    <n v="2"/>
    <s v="Low"/>
    <s v="Somewhat Sensitive"/>
    <n v="0"/>
    <n v="0"/>
    <n v="9"/>
    <s v="Medium"/>
    <s v="Smartphone"/>
    <x v="3"/>
    <d v="2024-03-03T00:00:00"/>
    <b v="0"/>
    <b v="0"/>
    <s v="Non-Member"/>
    <s v="Need-based"/>
    <s v="Express"/>
    <n v="10"/>
    <s v="Male"/>
    <s v="High Income"/>
    <n v="8.2978723404255311E-3"/>
  </r>
  <r>
    <s v="87-290-8263"/>
    <n v="31"/>
    <s v="Male"/>
    <s v="High"/>
    <s v="Widowed"/>
    <x v="1"/>
    <s v="High"/>
    <s v="Metchosin"/>
    <x v="3"/>
    <n v="309.22000000000003"/>
    <n v="5"/>
    <s v="Mixed"/>
    <n v="3"/>
    <n v="5"/>
    <n v="2"/>
    <s v="Low"/>
    <s v="Not Sensitive"/>
    <n v="0.02"/>
    <n v="2"/>
    <n v="4"/>
    <s v="None"/>
    <s v="Tablet"/>
    <x v="4"/>
    <d v="2024-03-24T00:00:00"/>
    <b v="0"/>
    <b v="0"/>
    <s v="Non-Member"/>
    <s v="Planned"/>
    <s v="Standard"/>
    <n v="10"/>
    <s v="Male"/>
    <s v="High Income"/>
    <n v="9.3999999999999986E-3"/>
  </r>
  <r>
    <s v="99-316-9993"/>
    <n v="27"/>
    <s v="Male"/>
    <s v="Middle"/>
    <s v="Widowed"/>
    <x v="2"/>
    <s v="Middle"/>
    <s v="Staritsa"/>
    <x v="19"/>
    <n v="146.59"/>
    <n v="10"/>
    <s v="Mixed"/>
    <n v="5"/>
    <n v="1"/>
    <n v="2"/>
    <s v="Low"/>
    <s v="Very Sensitive"/>
    <n v="0"/>
    <n v="0"/>
    <n v="2"/>
    <s v="None"/>
    <s v="Smartphone"/>
    <x v="4"/>
    <d v="2024-01-22T00:00:00"/>
    <b v="0"/>
    <b v="1"/>
    <s v="Loyalty Member"/>
    <s v="Impulsive"/>
    <s v="No Preference"/>
    <n v="3"/>
    <s v="Male"/>
    <s v="Average Income"/>
    <n v="1.0243902439024391E-2"/>
  </r>
  <r>
    <s v="54-164-2243"/>
    <n v="48"/>
    <s v="Male"/>
    <s v="Middle"/>
    <s v="Single"/>
    <x v="1"/>
    <s v="Middle"/>
    <s v="Benito Juarez"/>
    <x v="11"/>
    <n v="298.73"/>
    <n v="4"/>
    <s v="Online"/>
    <n v="1"/>
    <n v="5"/>
    <n v="1"/>
    <s v="High"/>
    <s v="Not Sensitive"/>
    <n v="0"/>
    <n v="0"/>
    <n v="2"/>
    <s v="Low"/>
    <s v="Tablet"/>
    <x v="2"/>
    <d v="2024-11-02T00:00:00"/>
    <b v="0"/>
    <b v="1"/>
    <s v="Loyalty Member"/>
    <s v="Need-based"/>
    <s v="No Preference"/>
    <n v="4"/>
    <s v="Male"/>
    <s v="Average Income"/>
    <n v="1.0277777777777776E-2"/>
  </r>
  <r>
    <s v="14-784-5606"/>
    <n v="19"/>
    <s v="Genderqueer"/>
    <s v="High"/>
    <s v="Single"/>
    <x v="0"/>
    <s v="High"/>
    <s v="ManÃ­"/>
    <x v="1"/>
    <n v="395.01"/>
    <n v="2"/>
    <s v="Mixed"/>
    <n v="1"/>
    <n v="2"/>
    <n v="2"/>
    <s v="Medium"/>
    <s v="Very Sensitive"/>
    <n v="0"/>
    <n v="0"/>
    <n v="6"/>
    <s v="Medium"/>
    <s v="Desktop"/>
    <x v="0"/>
    <d v="2024-04-18T00:00:00"/>
    <b v="1"/>
    <b v="0"/>
    <s v="Non-Member"/>
    <s v="Wants-based"/>
    <s v="Standard"/>
    <n v="3"/>
    <s v="Diverse"/>
    <s v="High Income"/>
    <n v="9.3181818181818175E-3"/>
  </r>
  <r>
    <s v="47-992-7446"/>
    <n v="41"/>
    <s v="Male"/>
    <s v="Middle"/>
    <s v="Married"/>
    <x v="0"/>
    <s v="High"/>
    <s v="Vitali"/>
    <x v="13"/>
    <n v="371.19"/>
    <n v="10"/>
    <s v="Mixed"/>
    <n v="1"/>
    <n v="2"/>
    <n v="2"/>
    <s v="High"/>
    <s v="Somewhat Sensitive"/>
    <n v="0.01"/>
    <n v="1"/>
    <n v="8"/>
    <s v="Medium"/>
    <s v="Desktop"/>
    <x v="0"/>
    <d v="2024-08-27T00:00:00"/>
    <b v="0"/>
    <b v="0"/>
    <s v="Non-Member"/>
    <s v="Planned"/>
    <s v="Express"/>
    <n v="1"/>
    <s v="Male"/>
    <s v="Average Income"/>
    <n v="0.01"/>
  </r>
  <r>
    <s v="37-513-5073"/>
    <n v="33"/>
    <s v="Female"/>
    <s v="Middle"/>
    <s v="Married"/>
    <x v="2"/>
    <s v="High"/>
    <s v="Mizque"/>
    <x v="13"/>
    <n v="193.76"/>
    <n v="10"/>
    <s v="Mixed"/>
    <n v="4"/>
    <n v="3"/>
    <n v="1"/>
    <s v="Medium"/>
    <s v="Not Sensitive"/>
    <n v="0"/>
    <n v="0"/>
    <n v="2"/>
    <s v="Low"/>
    <s v="Desktop"/>
    <x v="2"/>
    <d v="2024-02-03T00:00:00"/>
    <b v="0"/>
    <b v="0"/>
    <s v="Non-Member"/>
    <s v="Wants-based"/>
    <s v="No Preference"/>
    <n v="12"/>
    <s v="Female"/>
    <s v="Average Income"/>
    <n v="0.01"/>
  </r>
  <r>
    <s v="93-473-7248"/>
    <n v="43"/>
    <s v="Male"/>
    <s v="Middle"/>
    <s v="Divorced"/>
    <x v="2"/>
    <s v="High"/>
    <s v="Zgornje PirniÄe"/>
    <x v="15"/>
    <n v="424.27"/>
    <n v="6"/>
    <s v="Online"/>
    <n v="1"/>
    <n v="4"/>
    <n v="2"/>
    <s v="None"/>
    <s v="Not Sensitive"/>
    <n v="0.02"/>
    <n v="2"/>
    <n v="8"/>
    <s v="Low"/>
    <s v="Tablet"/>
    <x v="4"/>
    <d v="2024-09-15T00:00:00"/>
    <b v="1"/>
    <b v="1"/>
    <s v="Loyalty Member"/>
    <s v="Planned"/>
    <s v="Standard"/>
    <n v="12"/>
    <s v="Male"/>
    <s v="Average Income"/>
    <n v="1.0243902439024391E-2"/>
  </r>
  <r>
    <s v="72-830-1211"/>
    <n v="38"/>
    <s v="Male"/>
    <s v="High"/>
    <s v="Single"/>
    <x v="0"/>
    <s v="High"/>
    <s v="Cipolletti"/>
    <x v="23"/>
    <n v="496.11"/>
    <n v="2"/>
    <s v="Mixed"/>
    <n v="2"/>
    <n v="3"/>
    <n v="1"/>
    <s v="High"/>
    <s v="Somewhat Sensitive"/>
    <n v="0.02"/>
    <n v="2"/>
    <n v="8"/>
    <s v="High"/>
    <s v="Smartphone"/>
    <x v="1"/>
    <d v="2024-06-08T00:00:00"/>
    <b v="1"/>
    <b v="0"/>
    <s v="Non-Member"/>
    <s v="Impulsive"/>
    <s v="Standard"/>
    <n v="12"/>
    <s v="Male"/>
    <s v="High Income"/>
    <n v="1.1000000000000001E-2"/>
  </r>
  <r>
    <s v="87-934-6762"/>
    <n v="41"/>
    <s v="Male"/>
    <s v="High"/>
    <s v="Widowed"/>
    <x v="0"/>
    <s v="Middle"/>
    <s v="SollefteÃ¥"/>
    <x v="15"/>
    <n v="341.91"/>
    <n v="3"/>
    <s v="Online"/>
    <n v="4"/>
    <n v="4"/>
    <n v="0"/>
    <s v="Low"/>
    <s v="Not Sensitive"/>
    <n v="0.01"/>
    <n v="1"/>
    <n v="9"/>
    <s v="None"/>
    <s v="Tablet"/>
    <x v="4"/>
    <d v="2024-05-31T00:00:00"/>
    <b v="0"/>
    <b v="0"/>
    <s v="Non-Member"/>
    <s v="Impulsive"/>
    <s v="Express"/>
    <n v="7"/>
    <s v="Male"/>
    <s v="High Income"/>
    <n v="1.0243902439024391E-2"/>
  </r>
  <r>
    <s v="71-975-9564"/>
    <n v="40"/>
    <s v="Male"/>
    <s v="High"/>
    <s v="Married"/>
    <x v="2"/>
    <s v="High"/>
    <s v="Klonowa"/>
    <x v="0"/>
    <n v="127.66"/>
    <n v="11"/>
    <s v="Online"/>
    <n v="1"/>
    <n v="2"/>
    <n v="2"/>
    <s v="Low"/>
    <s v="Not Sensitive"/>
    <n v="0.02"/>
    <n v="2"/>
    <n v="7"/>
    <s v="None"/>
    <s v="Smartphone"/>
    <x v="0"/>
    <d v="2024-02-23T00:00:00"/>
    <b v="0"/>
    <b v="1"/>
    <s v="Loyalty Member"/>
    <s v="Planned"/>
    <s v="Standard"/>
    <n v="7"/>
    <s v="Male"/>
    <s v="High Income"/>
    <n v="1.1363636363636364E-2"/>
  </r>
  <r>
    <s v="40-232-5631"/>
    <n v="47"/>
    <s v="Genderfluid"/>
    <s v="Middle"/>
    <s v="Single"/>
    <x v="0"/>
    <s v="Middle"/>
    <s v="Suvorov"/>
    <x v="14"/>
    <n v="227.47"/>
    <n v="2"/>
    <s v="Online"/>
    <n v="2"/>
    <n v="2"/>
    <n v="2"/>
    <s v="Low"/>
    <s v="Very Sensitive"/>
    <n v="0.01"/>
    <n v="1"/>
    <n v="4"/>
    <s v="High"/>
    <s v="Tablet"/>
    <x v="3"/>
    <d v="2024-10-30T00:00:00"/>
    <b v="1"/>
    <b v="0"/>
    <s v="Non-Member"/>
    <s v="Need-based"/>
    <s v="Express"/>
    <n v="9"/>
    <s v="Diverse"/>
    <s v="Average Income"/>
    <n v="9.3023255813953487E-3"/>
  </r>
  <r>
    <s v="22-414-4955"/>
    <n v="35"/>
    <s v="Male"/>
    <s v="High"/>
    <s v="Widowed"/>
    <x v="0"/>
    <s v="High"/>
    <s v="Dragash"/>
    <x v="18"/>
    <n v="342.99"/>
    <n v="3"/>
    <s v="In-Store"/>
    <n v="4"/>
    <n v="2"/>
    <n v="2"/>
    <s v="Low"/>
    <s v="Very Sensitive"/>
    <n v="0"/>
    <n v="0"/>
    <n v="6"/>
    <s v="Medium"/>
    <s v="Smartphone"/>
    <x v="3"/>
    <d v="2024-11-22T00:00:00"/>
    <b v="0"/>
    <b v="1"/>
    <s v="Loyalty Member"/>
    <s v="Impulsive"/>
    <s v="Express"/>
    <n v="6"/>
    <s v="Male"/>
    <s v="High Income"/>
    <n v="8.5365853658536592E-3"/>
  </r>
  <r>
    <s v="99-089-1930"/>
    <n v="49"/>
    <s v="Non-binary"/>
    <s v="High"/>
    <s v="Married"/>
    <x v="2"/>
    <s v="Middle"/>
    <s v="Freiburg im Breisgau"/>
    <x v="12"/>
    <n v="306.48"/>
    <n v="5"/>
    <s v="Mixed"/>
    <n v="1"/>
    <n v="3"/>
    <n v="0"/>
    <s v="Medium"/>
    <s v="Very Sensitive"/>
    <n v="0"/>
    <n v="0"/>
    <n v="9"/>
    <s v="Low"/>
    <s v="Tablet"/>
    <x v="0"/>
    <d v="2024-09-15T00:00:00"/>
    <b v="0"/>
    <b v="1"/>
    <s v="Loyalty Member"/>
    <s v="Need-based"/>
    <s v="Standard"/>
    <n v="14"/>
    <s v="Diverse"/>
    <s v="High Income"/>
    <n v="8.1395348837209301E-3"/>
  </r>
  <r>
    <s v="62-198-2511"/>
    <n v="22"/>
    <s v="Male"/>
    <s v="Middle"/>
    <s v="Divorced"/>
    <x v="2"/>
    <s v="High"/>
    <s v="Macau"/>
    <x v="3"/>
    <n v="308.54000000000002"/>
    <n v="3"/>
    <s v="Mixed"/>
    <n v="1"/>
    <n v="3"/>
    <n v="0"/>
    <s v="High"/>
    <s v="Not Sensitive"/>
    <n v="0.01"/>
    <n v="1"/>
    <n v="5"/>
    <s v="High"/>
    <s v="Desktop"/>
    <x v="0"/>
    <d v="2024-09-29T00:00:00"/>
    <b v="0"/>
    <b v="1"/>
    <s v="Loyalty Member"/>
    <s v="Wants-based"/>
    <s v="Standard"/>
    <n v="7"/>
    <s v="Male"/>
    <s v="Average Income"/>
    <n v="9.3999999999999986E-3"/>
  </r>
  <r>
    <s v="21-297-1223"/>
    <n v="49"/>
    <s v="Male"/>
    <s v="High"/>
    <s v="Single"/>
    <x v="2"/>
    <s v="Middle"/>
    <s v="Pancas"/>
    <x v="22"/>
    <n v="124.17"/>
    <n v="12"/>
    <s v="Mixed"/>
    <n v="5"/>
    <n v="2"/>
    <n v="2"/>
    <s v="High"/>
    <s v="Very Sensitive"/>
    <n v="0.02"/>
    <n v="2"/>
    <n v="4"/>
    <s v="High"/>
    <s v="Smartphone"/>
    <x v="2"/>
    <d v="2024-11-16T00:00:00"/>
    <b v="1"/>
    <b v="1"/>
    <s v="Loyalty Member"/>
    <s v="Planned"/>
    <s v="Standard"/>
    <n v="6"/>
    <s v="Male"/>
    <s v="High Income"/>
    <n v="1.3157894736842106E-2"/>
  </r>
  <r>
    <s v="10-961-9336"/>
    <n v="27"/>
    <s v="Female"/>
    <s v="Middle"/>
    <s v="Married"/>
    <x v="2"/>
    <s v="Middle"/>
    <s v="Dayapan"/>
    <x v="22"/>
    <n v="78"/>
    <n v="5"/>
    <s v="Online"/>
    <n v="1"/>
    <n v="5"/>
    <n v="0"/>
    <s v="None"/>
    <s v="Not Sensitive"/>
    <n v="0.01"/>
    <n v="1"/>
    <n v="1"/>
    <s v="Low"/>
    <s v="Desktop"/>
    <x v="2"/>
    <d v="2024-11-09T00:00:00"/>
    <b v="1"/>
    <b v="0"/>
    <s v="Non-Member"/>
    <s v="Wants-based"/>
    <s v="No Preference"/>
    <n v="11"/>
    <s v="Female"/>
    <s v="Average Income"/>
    <n v="1.3157894736842106E-2"/>
  </r>
  <r>
    <s v="71-473-2656"/>
    <n v="27"/>
    <s v="Female"/>
    <s v="High"/>
    <s v="Married"/>
    <x v="0"/>
    <s v="Middle"/>
    <s v="Gordon Town"/>
    <x v="10"/>
    <n v="393.03"/>
    <n v="4"/>
    <s v="Mixed"/>
    <n v="4"/>
    <n v="4"/>
    <n v="0"/>
    <s v="High"/>
    <s v="Somewhat Sensitive"/>
    <n v="0.01"/>
    <n v="1"/>
    <n v="3"/>
    <s v="Medium"/>
    <s v="Smartphone"/>
    <x v="4"/>
    <d v="2024-09-03T00:00:00"/>
    <b v="1"/>
    <b v="1"/>
    <s v="Loyalty Member"/>
    <s v="Planned"/>
    <s v="Standard"/>
    <n v="7"/>
    <s v="Female"/>
    <s v="High Income"/>
    <n v="7.3170731707317069E-3"/>
  </r>
  <r>
    <s v="84-954-2973"/>
    <n v="37"/>
    <s v="Female"/>
    <s v="High"/>
    <s v="Single"/>
    <x v="2"/>
    <s v="Middle"/>
    <s v="Proptisht"/>
    <x v="11"/>
    <n v="102.09"/>
    <n v="3"/>
    <s v="Mixed"/>
    <n v="1"/>
    <n v="4"/>
    <n v="0"/>
    <s v="None"/>
    <s v="Very Sensitive"/>
    <n v="0.01"/>
    <n v="1"/>
    <n v="9"/>
    <s v="Medium"/>
    <s v="Tablet"/>
    <x v="1"/>
    <d v="2024-03-13T00:00:00"/>
    <b v="0"/>
    <b v="1"/>
    <s v="Loyalty Member"/>
    <s v="Need-based"/>
    <s v="Express"/>
    <n v="1"/>
    <s v="Female"/>
    <s v="High Income"/>
    <n v="1.0277777777777776E-2"/>
  </r>
  <r>
    <s v="22-382-9636"/>
    <n v="32"/>
    <s v="Male"/>
    <s v="Middle"/>
    <s v="Married"/>
    <x v="0"/>
    <s v="High"/>
    <s v="Kamal"/>
    <x v="10"/>
    <n v="426.21"/>
    <n v="3"/>
    <s v="Mixed"/>
    <n v="1"/>
    <n v="4"/>
    <n v="2"/>
    <s v="High"/>
    <s v="Somewhat Sensitive"/>
    <n v="0.02"/>
    <n v="2"/>
    <n v="5"/>
    <s v="High"/>
    <s v="Smartphone"/>
    <x v="3"/>
    <d v="2024-04-18T00:00:00"/>
    <b v="0"/>
    <b v="1"/>
    <s v="Loyalty Member"/>
    <s v="Wants-based"/>
    <s v="Standard"/>
    <n v="2"/>
    <s v="Male"/>
    <s v="Average Income"/>
    <n v="7.3170731707317069E-3"/>
  </r>
  <r>
    <s v="89-724-2536"/>
    <n v="42"/>
    <s v="Male"/>
    <s v="Middle"/>
    <s v="Widowed"/>
    <x v="2"/>
    <s v="High"/>
    <s v="Kouvola"/>
    <x v="17"/>
    <n v="140.31"/>
    <n v="2"/>
    <s v="Online"/>
    <n v="2"/>
    <n v="4"/>
    <n v="1"/>
    <s v="Low"/>
    <s v="Very Sensitive"/>
    <n v="0.02"/>
    <n v="2"/>
    <n v="5"/>
    <s v="None"/>
    <s v="Desktop"/>
    <x v="4"/>
    <d v="2024-05-21T00:00:00"/>
    <b v="1"/>
    <b v="1"/>
    <s v="Loyalty Member"/>
    <s v="Impulsive"/>
    <s v="Express"/>
    <n v="8"/>
    <s v="Male"/>
    <s v="Average Income"/>
    <n v="8.5294117647058826E-3"/>
  </r>
  <r>
    <s v="85-391-1888"/>
    <n v="18"/>
    <s v="Female"/>
    <s v="High"/>
    <s v="Widowed"/>
    <x v="2"/>
    <s v="Middle"/>
    <s v="Zhongdong"/>
    <x v="14"/>
    <n v="413.7"/>
    <n v="8"/>
    <s v="Mixed"/>
    <n v="3"/>
    <n v="3"/>
    <n v="0.3"/>
    <s v="Low"/>
    <s v="Very Sensitive"/>
    <n v="0"/>
    <n v="0"/>
    <n v="9"/>
    <s v="High"/>
    <s v="Desktop"/>
    <x v="3"/>
    <d v="2024-06-17T00:00:00"/>
    <b v="0"/>
    <b v="1"/>
    <s v="Loyalty Member"/>
    <s v="Need-based"/>
    <s v="No Preference"/>
    <n v="6"/>
    <s v="Female"/>
    <s v="High Income"/>
    <n v="9.3023255813953487E-3"/>
  </r>
  <r>
    <s v="84-934-2483"/>
    <n v="49"/>
    <s v="Male"/>
    <s v="High"/>
    <s v="Widowed"/>
    <x v="2"/>
    <s v="Middle"/>
    <s v="Betong"/>
    <x v="17"/>
    <n v="348.63"/>
    <n v="4"/>
    <s v="Online"/>
    <n v="5"/>
    <n v="2"/>
    <n v="0"/>
    <s v="High"/>
    <s v="Somewhat Sensitive"/>
    <n v="0"/>
    <n v="0"/>
    <n v="7"/>
    <s v="None"/>
    <s v="Smartphone"/>
    <x v="2"/>
    <d v="2024-04-01T00:00:00"/>
    <b v="0"/>
    <b v="0"/>
    <s v="Non-Member"/>
    <s v="Planned"/>
    <s v="No Preference"/>
    <n v="6"/>
    <s v="Male"/>
    <s v="High Income"/>
    <n v="8.5294117647058826E-3"/>
  </r>
  <r>
    <s v="96-229-1698"/>
    <n v="23"/>
    <s v="Female"/>
    <s v="Middle"/>
    <s v="Widowed"/>
    <x v="1"/>
    <s v="Middle"/>
    <s v="Jinping"/>
    <x v="9"/>
    <n v="91.27"/>
    <n v="7"/>
    <s v="In-Store"/>
    <n v="5"/>
    <n v="1"/>
    <n v="0"/>
    <s v="High"/>
    <s v="Not Sensitive"/>
    <n v="0.02"/>
    <n v="2"/>
    <n v="6"/>
    <s v="None"/>
    <s v="Tablet"/>
    <x v="4"/>
    <d v="2024-06-21T00:00:00"/>
    <b v="1"/>
    <b v="1"/>
    <s v="Loyalty Member"/>
    <s v="Planned"/>
    <s v="Express"/>
    <n v="13"/>
    <s v="Female"/>
    <s v="Average Income"/>
    <n v="9.7727272727272732E-3"/>
  </r>
  <r>
    <s v="36-948-6994"/>
    <n v="29"/>
    <s v="Female"/>
    <s v="High"/>
    <s v="Divorced"/>
    <x v="0"/>
    <s v="High"/>
    <s v="Mgachi"/>
    <x v="8"/>
    <n v="359.94"/>
    <n v="11"/>
    <s v="Mixed"/>
    <n v="2"/>
    <n v="5"/>
    <n v="2"/>
    <s v="None"/>
    <s v="Very Sensitive"/>
    <n v="0.01"/>
    <n v="1"/>
    <n v="8"/>
    <s v="Low"/>
    <s v="Smartphone"/>
    <x v="4"/>
    <d v="2024-12-19T00:00:00"/>
    <b v="0"/>
    <b v="1"/>
    <s v="Loyalty Member"/>
    <s v="Wants-based"/>
    <s v="Express"/>
    <n v="9"/>
    <s v="Female"/>
    <s v="High Income"/>
    <n v="9.189189189189189E-3"/>
  </r>
  <r>
    <s v="43-172-9431"/>
    <n v="25"/>
    <s v="Male"/>
    <s v="Middle"/>
    <s v="Divorced"/>
    <x v="1"/>
    <s v="Middle"/>
    <s v="Lameira"/>
    <x v="0"/>
    <n v="138.19999999999999"/>
    <n v="8"/>
    <s v="In-Store"/>
    <n v="1"/>
    <n v="2"/>
    <n v="2"/>
    <s v="High"/>
    <s v="Not Sensitive"/>
    <n v="0"/>
    <n v="0"/>
    <n v="6"/>
    <s v="Low"/>
    <s v="Desktop"/>
    <x v="2"/>
    <d v="2024-03-02T00:00:00"/>
    <b v="0"/>
    <b v="1"/>
    <s v="Loyalty Member"/>
    <s v="Need-based"/>
    <s v="No Preference"/>
    <n v="12"/>
    <s v="Male"/>
    <s v="Average Income"/>
    <n v="1.1363636363636364E-2"/>
  </r>
  <r>
    <s v="53-690-5759"/>
    <n v="38"/>
    <s v="Agender"/>
    <s v="High"/>
    <s v="Divorced"/>
    <x v="1"/>
    <s v="High"/>
    <s v="Medicine Hat"/>
    <x v="3"/>
    <n v="196.33"/>
    <n v="11"/>
    <s v="Online"/>
    <n v="4"/>
    <n v="3"/>
    <n v="1"/>
    <s v="Medium"/>
    <s v="Not Sensitive"/>
    <n v="0"/>
    <n v="0"/>
    <n v="5"/>
    <s v="None"/>
    <s v="Desktop"/>
    <x v="2"/>
    <d v="2024-06-29T00:00:00"/>
    <b v="1"/>
    <b v="1"/>
    <s v="Loyalty Member"/>
    <s v="Planned"/>
    <s v="Standard"/>
    <n v="11"/>
    <s v="Diverse"/>
    <s v="High Income"/>
    <n v="9.3999999999999986E-3"/>
  </r>
  <r>
    <s v="00-496-3067"/>
    <n v="32"/>
    <s v="Female"/>
    <s v="Middle"/>
    <s v="Widowed"/>
    <x v="0"/>
    <s v="Middle"/>
    <s v="Oslo"/>
    <x v="12"/>
    <n v="249.24"/>
    <n v="8"/>
    <s v="In-Store"/>
    <n v="4"/>
    <n v="3"/>
    <n v="1"/>
    <s v="Medium"/>
    <s v="Somewhat Sensitive"/>
    <n v="0.02"/>
    <n v="2"/>
    <n v="3"/>
    <s v="High"/>
    <s v="Smartphone"/>
    <x v="4"/>
    <d v="2024-08-29T00:00:00"/>
    <b v="0"/>
    <b v="1"/>
    <s v="Loyalty Member"/>
    <s v="Need-based"/>
    <s v="Standard"/>
    <n v="7"/>
    <s v="Female"/>
    <s v="Average Income"/>
    <n v="8.1395348837209301E-3"/>
  </r>
  <r>
    <s v="10-330-6387"/>
    <n v="45"/>
    <s v="Male"/>
    <s v="High"/>
    <s v="Divorced"/>
    <x v="1"/>
    <s v="High"/>
    <s v="YenikÃ¶y"/>
    <x v="4"/>
    <n v="129.1"/>
    <n v="12"/>
    <s v="Mixed"/>
    <n v="5"/>
    <n v="3"/>
    <n v="2"/>
    <s v="Low"/>
    <s v="Not Sensitive"/>
    <n v="0"/>
    <n v="0"/>
    <n v="8"/>
    <s v="High"/>
    <s v="Desktop"/>
    <x v="0"/>
    <d v="2024-04-15T00:00:00"/>
    <b v="1"/>
    <b v="0"/>
    <s v="Non-Member"/>
    <s v="Planned"/>
    <s v="No Preference"/>
    <n v="7"/>
    <s v="Male"/>
    <s v="High Income"/>
    <n v="8.7804878048780496E-3"/>
  </r>
  <r>
    <s v="87-590-8963"/>
    <n v="45"/>
    <s v="Female"/>
    <s v="High"/>
    <s v="Married"/>
    <x v="2"/>
    <s v="High"/>
    <s v="Peer"/>
    <x v="15"/>
    <n v="112.69"/>
    <n v="10"/>
    <s v="In-Store"/>
    <n v="1"/>
    <n v="4"/>
    <n v="0"/>
    <s v="High"/>
    <s v="Not Sensitive"/>
    <n v="0"/>
    <n v="0"/>
    <n v="7"/>
    <s v="Medium"/>
    <s v="Smartphone"/>
    <x v="2"/>
    <d v="2024-08-27T00:00:00"/>
    <b v="0"/>
    <b v="1"/>
    <s v="Loyalty Member"/>
    <s v="Need-based"/>
    <s v="Standard"/>
    <n v="1"/>
    <s v="Female"/>
    <s v="High Income"/>
    <n v="1.0243902439024391E-2"/>
  </r>
  <r>
    <s v="47-931-2642"/>
    <n v="46"/>
    <s v="Male"/>
    <s v="Middle"/>
    <s v="Widowed"/>
    <x v="0"/>
    <s v="High"/>
    <s v="BelÅ«sovka"/>
    <x v="21"/>
    <n v="267.85000000000002"/>
    <n v="5"/>
    <s v="Online"/>
    <n v="5"/>
    <n v="2"/>
    <n v="2"/>
    <s v="Medium"/>
    <s v="Somewhat Sensitive"/>
    <n v="0.01"/>
    <n v="1"/>
    <n v="5"/>
    <s v="High"/>
    <s v="Smartphone"/>
    <x v="0"/>
    <d v="2024-03-20T00:00:00"/>
    <b v="0"/>
    <b v="1"/>
    <s v="Loyalty Member"/>
    <s v="Need-based"/>
    <s v="Standard"/>
    <n v="7"/>
    <s v="Male"/>
    <s v="Average Income"/>
    <n v="8.8235294117647058E-3"/>
  </r>
  <r>
    <s v="76-501-6422"/>
    <n v="24"/>
    <s v="Male"/>
    <s v="Middle"/>
    <s v="Divorced"/>
    <x v="1"/>
    <s v="Middle"/>
    <s v="Houston"/>
    <x v="3"/>
    <n v="205.36"/>
    <n v="12"/>
    <s v="Online"/>
    <n v="1"/>
    <n v="5"/>
    <n v="2"/>
    <s v="High"/>
    <s v="Very Sensitive"/>
    <n v="0"/>
    <n v="0"/>
    <n v="1"/>
    <s v="Low"/>
    <s v="Tablet"/>
    <x v="0"/>
    <d v="2024-04-27T00:00:00"/>
    <b v="0"/>
    <b v="0"/>
    <s v="Non-Member"/>
    <s v="Impulsive"/>
    <s v="Express"/>
    <n v="5"/>
    <s v="Male"/>
    <s v="Average Income"/>
    <n v="9.3999999999999986E-3"/>
  </r>
  <r>
    <s v="39-274-2175"/>
    <n v="48"/>
    <s v="Polygender"/>
    <s v="High"/>
    <s v="Divorced"/>
    <x v="2"/>
    <s v="High"/>
    <s v="Hengdian"/>
    <x v="18"/>
    <n v="79.099999999999994"/>
    <n v="10"/>
    <s v="In-Store"/>
    <n v="5"/>
    <n v="3"/>
    <n v="1"/>
    <s v="None"/>
    <s v="Not Sensitive"/>
    <n v="0"/>
    <n v="0"/>
    <n v="9"/>
    <s v="Medium"/>
    <s v="Tablet"/>
    <x v="2"/>
    <d v="2024-05-05T00:00:00"/>
    <b v="1"/>
    <b v="0"/>
    <s v="Non-Member"/>
    <s v="Need-based"/>
    <s v="Express"/>
    <n v="4"/>
    <s v="Diverse"/>
    <s v="High Income"/>
    <n v="8.5365853658536592E-3"/>
  </r>
  <r>
    <s v="62-493-5282"/>
    <n v="35"/>
    <s v="Male"/>
    <s v="High"/>
    <s v="Widowed"/>
    <x v="1"/>
    <s v="Middle"/>
    <s v="Shuigou"/>
    <x v="10"/>
    <n v="256.63"/>
    <n v="12"/>
    <s v="In-Store"/>
    <n v="1"/>
    <n v="4"/>
    <n v="0"/>
    <s v="High"/>
    <s v="Somewhat Sensitive"/>
    <n v="0.02"/>
    <n v="2"/>
    <n v="2"/>
    <s v="None"/>
    <s v="Smartphone"/>
    <x v="2"/>
    <d v="2024-06-16T00:00:00"/>
    <b v="1"/>
    <b v="1"/>
    <s v="Loyalty Member"/>
    <s v="Impulsive"/>
    <s v="Standard"/>
    <n v="10"/>
    <s v="Male"/>
    <s v="High Income"/>
    <n v="7.3170731707317069E-3"/>
  </r>
  <r>
    <s v="18-841-7253"/>
    <n v="50"/>
    <s v="Female"/>
    <s v="High"/>
    <s v="Divorced"/>
    <x v="1"/>
    <s v="Middle"/>
    <s v="Xingxi"/>
    <x v="5"/>
    <n v="409.98"/>
    <n v="12"/>
    <s v="Mixed"/>
    <n v="5"/>
    <n v="4"/>
    <n v="0"/>
    <s v="None"/>
    <s v="Not Sensitive"/>
    <n v="0.02"/>
    <n v="2"/>
    <n v="1"/>
    <s v="Medium"/>
    <s v="Desktop"/>
    <x v="1"/>
    <d v="2024-10-15T00:00:00"/>
    <b v="1"/>
    <b v="0"/>
    <s v="Non-Member"/>
    <s v="Wants-based"/>
    <s v="Express"/>
    <n v="8"/>
    <s v="Female"/>
    <s v="High Income"/>
    <n v="1.0270270270270269E-2"/>
  </r>
  <r>
    <s v="18-097-5707"/>
    <n v="34"/>
    <s v="Male"/>
    <s v="Middle"/>
    <s v="Widowed"/>
    <x v="1"/>
    <s v="High"/>
    <s v="DhÄ«bÄ«n"/>
    <x v="6"/>
    <n v="291.60000000000002"/>
    <n v="2"/>
    <s v="In-Store"/>
    <n v="3"/>
    <n v="3"/>
    <n v="2"/>
    <s v="High"/>
    <s v="Somewhat Sensitive"/>
    <n v="0"/>
    <n v="0"/>
    <n v="7"/>
    <s v="None"/>
    <s v="Desktop"/>
    <x v="4"/>
    <d v="2024-08-01T00:00:00"/>
    <b v="0"/>
    <b v="1"/>
    <s v="Loyalty Member"/>
    <s v="Need-based"/>
    <s v="Standard"/>
    <n v="3"/>
    <s v="Male"/>
    <s v="Average Income"/>
    <n v="8.431372549019607E-3"/>
  </r>
  <r>
    <s v="83-792-5141"/>
    <n v="50"/>
    <s v="Female"/>
    <s v="Middle"/>
    <s v="Single"/>
    <x v="0"/>
    <s v="Middle"/>
    <s v="Chengguan"/>
    <x v="3"/>
    <n v="101.7"/>
    <n v="7"/>
    <s v="Online"/>
    <n v="3"/>
    <n v="4"/>
    <n v="2"/>
    <s v="Medium"/>
    <s v="Not Sensitive"/>
    <n v="0.02"/>
    <n v="2"/>
    <n v="2"/>
    <s v="None"/>
    <s v="Tablet"/>
    <x v="2"/>
    <d v="2024-06-25T00:00:00"/>
    <b v="0"/>
    <b v="1"/>
    <s v="Loyalty Member"/>
    <s v="Wants-based"/>
    <s v="Standard"/>
    <n v="4"/>
    <s v="Female"/>
    <s v="Average Income"/>
    <n v="9.3999999999999986E-3"/>
  </r>
  <r>
    <s v="65-036-2410"/>
    <n v="50"/>
    <s v="Female"/>
    <s v="Middle"/>
    <s v="Single"/>
    <x v="1"/>
    <s v="Middle"/>
    <s v="Paris 09"/>
    <x v="10"/>
    <n v="369.73"/>
    <n v="2"/>
    <s v="Online"/>
    <n v="1"/>
    <n v="2"/>
    <n v="2"/>
    <s v="None"/>
    <s v="Not Sensitive"/>
    <n v="0"/>
    <n v="0"/>
    <n v="3"/>
    <s v="None"/>
    <s v="Tablet"/>
    <x v="2"/>
    <d v="2024-02-04T00:00:00"/>
    <b v="1"/>
    <b v="1"/>
    <s v="Loyalty Member"/>
    <s v="Wants-based"/>
    <s v="No Preference"/>
    <n v="12"/>
    <s v="Female"/>
    <s v="Average Income"/>
    <n v="7.3170731707317069E-3"/>
  </r>
  <r>
    <s v="67-593-9579"/>
    <n v="46"/>
    <s v="Male"/>
    <s v="Middle"/>
    <s v="Single"/>
    <x v="0"/>
    <s v="High"/>
    <s v="Rozhdestveno"/>
    <x v="15"/>
    <n v="71"/>
    <n v="12"/>
    <s v="Online"/>
    <n v="1"/>
    <n v="5"/>
    <n v="2"/>
    <s v="High"/>
    <s v="Not Sensitive"/>
    <n v="0.02"/>
    <n v="2"/>
    <n v="9"/>
    <s v="Low"/>
    <s v="Smartphone"/>
    <x v="4"/>
    <d v="2024-06-26T00:00:00"/>
    <b v="0"/>
    <b v="0"/>
    <s v="Non-Member"/>
    <s v="Wants-based"/>
    <s v="No Preference"/>
    <n v="13"/>
    <s v="Male"/>
    <s v="Average Income"/>
    <n v="1.0243902439024391E-2"/>
  </r>
  <r>
    <s v="33-484-6674"/>
    <n v="47"/>
    <s v="Male"/>
    <s v="Middle"/>
    <s v="Single"/>
    <x v="2"/>
    <s v="Middle"/>
    <s v="Porangatu"/>
    <x v="12"/>
    <n v="280.05"/>
    <n v="10"/>
    <s v="In-Store"/>
    <n v="4"/>
    <n v="1"/>
    <n v="2"/>
    <s v="Medium"/>
    <s v="Very Sensitive"/>
    <n v="0.01"/>
    <n v="1"/>
    <n v="2"/>
    <s v="High"/>
    <s v="Smartphone"/>
    <x v="0"/>
    <d v="2024-07-06T00:00:00"/>
    <b v="1"/>
    <b v="0"/>
    <s v="Non-Member"/>
    <s v="Wants-based"/>
    <s v="No Preference"/>
    <n v="11"/>
    <s v="Male"/>
    <s v="Average Income"/>
    <n v="8.1395348837209301E-3"/>
  </r>
  <r>
    <s v="65-249-5416"/>
    <n v="35"/>
    <s v="Male"/>
    <s v="High"/>
    <s v="Widowed"/>
    <x v="2"/>
    <s v="Middle"/>
    <s v="Shalkar"/>
    <x v="23"/>
    <n v="54.71"/>
    <n v="4"/>
    <s v="Mixed"/>
    <n v="5"/>
    <n v="2"/>
    <n v="1"/>
    <s v="Low"/>
    <s v="Very Sensitive"/>
    <n v="0.01"/>
    <n v="1"/>
    <n v="3"/>
    <s v="None"/>
    <s v="Desktop"/>
    <x v="1"/>
    <d v="2024-10-26T00:00:00"/>
    <b v="1"/>
    <b v="1"/>
    <s v="Loyalty Member"/>
    <s v="Need-based"/>
    <s v="Express"/>
    <n v="3"/>
    <s v="Male"/>
    <s v="High Income"/>
    <n v="1.1000000000000001E-2"/>
  </r>
  <r>
    <s v="17-328-4678"/>
    <n v="27"/>
    <s v="Male"/>
    <s v="High"/>
    <s v="Widowed"/>
    <x v="0"/>
    <s v="Middle"/>
    <s v="Quimbaya"/>
    <x v="12"/>
    <n v="119.51"/>
    <n v="11"/>
    <s v="Mixed"/>
    <n v="5"/>
    <n v="5"/>
    <n v="2"/>
    <s v="Low"/>
    <s v="Very Sensitive"/>
    <n v="0.02"/>
    <n v="2"/>
    <n v="8"/>
    <s v="Low"/>
    <s v="Desktop"/>
    <x v="1"/>
    <d v="2024-05-07T00:00:00"/>
    <b v="0"/>
    <b v="0"/>
    <s v="Non-Member"/>
    <s v="Planned"/>
    <s v="No Preference"/>
    <n v="1"/>
    <s v="Male"/>
    <s v="High Income"/>
    <n v="8.1395348837209301E-3"/>
  </r>
  <r>
    <s v="00-733-8770"/>
    <n v="37"/>
    <s v="Female"/>
    <s v="High"/>
    <s v="Single"/>
    <x v="2"/>
    <s v="High"/>
    <s v="Narok"/>
    <x v="17"/>
    <n v="57.5"/>
    <n v="12"/>
    <s v="Online"/>
    <n v="5"/>
    <n v="1"/>
    <n v="1"/>
    <s v="None"/>
    <s v="Not Sensitive"/>
    <n v="0"/>
    <n v="0"/>
    <n v="3"/>
    <s v="None"/>
    <s v="Desktop"/>
    <x v="4"/>
    <d v="2024-12-08T00:00:00"/>
    <b v="1"/>
    <b v="1"/>
    <s v="Loyalty Member"/>
    <s v="Impulsive"/>
    <s v="No Preference"/>
    <n v="13"/>
    <s v="Female"/>
    <s v="High Income"/>
    <n v="8.5294117647058826E-3"/>
  </r>
  <r>
    <s v="47-501-3435"/>
    <n v="38"/>
    <s v="Female"/>
    <s v="High"/>
    <s v="Married"/>
    <x v="0"/>
    <s v="High"/>
    <s v="Gimcheon"/>
    <x v="5"/>
    <n v="225.05"/>
    <n v="5"/>
    <s v="Mixed"/>
    <n v="2"/>
    <n v="1"/>
    <n v="1"/>
    <s v="High"/>
    <s v="Somewhat Sensitive"/>
    <n v="0.01"/>
    <n v="1"/>
    <n v="1"/>
    <s v="Low"/>
    <s v="Desktop"/>
    <x v="0"/>
    <d v="2024-06-27T00:00:00"/>
    <b v="0"/>
    <b v="0"/>
    <s v="Non-Member"/>
    <s v="Need-based"/>
    <s v="No Preference"/>
    <n v="10"/>
    <s v="Female"/>
    <s v="High Income"/>
    <n v="1.0270270270270269E-2"/>
  </r>
  <r>
    <s v="46-779-7065"/>
    <n v="41"/>
    <s v="Female"/>
    <s v="High"/>
    <s v="Divorced"/>
    <x v="1"/>
    <s v="High"/>
    <s v="Visaginas"/>
    <x v="1"/>
    <n v="441.15"/>
    <n v="7"/>
    <s v="Online"/>
    <n v="3"/>
    <n v="1"/>
    <n v="1"/>
    <s v="Low"/>
    <s v="Somewhat Sensitive"/>
    <n v="0.01"/>
    <n v="1"/>
    <n v="1"/>
    <s v="None"/>
    <s v="Smartphone"/>
    <x v="2"/>
    <d v="2024-08-31T00:00:00"/>
    <b v="0"/>
    <b v="0"/>
    <s v="Non-Member"/>
    <s v="Need-based"/>
    <s v="No Preference"/>
    <n v="8"/>
    <s v="Female"/>
    <s v="High Income"/>
    <n v="9.3181818181818175E-3"/>
  </r>
  <r>
    <s v="91-603-1565"/>
    <n v="48"/>
    <s v="Male"/>
    <s v="Middle"/>
    <s v="Divorced"/>
    <x v="1"/>
    <s v="Middle"/>
    <s v="Shostka"/>
    <x v="9"/>
    <n v="481.21"/>
    <n v="3"/>
    <s v="Mixed"/>
    <n v="1"/>
    <n v="2"/>
    <n v="1"/>
    <s v="High"/>
    <s v="Not Sensitive"/>
    <n v="0"/>
    <n v="0"/>
    <n v="1"/>
    <s v="None"/>
    <s v="Desktop"/>
    <x v="0"/>
    <d v="2024-11-13T00:00:00"/>
    <b v="0"/>
    <b v="0"/>
    <s v="Non-Member"/>
    <s v="Wants-based"/>
    <s v="No Preference"/>
    <n v="11"/>
    <s v="Male"/>
    <s v="Average Income"/>
    <n v="9.7727272727272732E-3"/>
  </r>
  <r>
    <s v="35-122-5020"/>
    <n v="48"/>
    <s v="Female"/>
    <s v="High"/>
    <s v="Married"/>
    <x v="0"/>
    <s v="Middle"/>
    <s v="Pukekohe East"/>
    <x v="17"/>
    <n v="102.96"/>
    <n v="3"/>
    <s v="Mixed"/>
    <n v="1"/>
    <n v="1"/>
    <n v="1"/>
    <s v="Low"/>
    <s v="Very Sensitive"/>
    <n v="0"/>
    <n v="0"/>
    <n v="7"/>
    <s v="Low"/>
    <s v="Desktop"/>
    <x v="1"/>
    <d v="2024-12-19T00:00:00"/>
    <b v="0"/>
    <b v="1"/>
    <s v="Loyalty Member"/>
    <s v="Wants-based"/>
    <s v="Standard"/>
    <n v="4"/>
    <s v="Female"/>
    <s v="High Income"/>
    <n v="8.5294117647058826E-3"/>
  </r>
  <r>
    <s v="63-684-4073"/>
    <n v="45"/>
    <s v="Female"/>
    <s v="High"/>
    <s v="Divorced"/>
    <x v="0"/>
    <s v="High"/>
    <s v="Blokdesa Situgede"/>
    <x v="13"/>
    <n v="331.57"/>
    <n v="11"/>
    <s v="Mixed"/>
    <n v="3"/>
    <n v="1"/>
    <n v="0"/>
    <s v="Low"/>
    <s v="Somewhat Sensitive"/>
    <n v="0.01"/>
    <n v="1"/>
    <n v="6"/>
    <s v="Medium"/>
    <s v="Desktop"/>
    <x v="2"/>
    <d v="2024-05-06T00:00:00"/>
    <b v="0"/>
    <b v="0"/>
    <s v="Non-Member"/>
    <s v="Impulsive"/>
    <s v="Express"/>
    <n v="14"/>
    <s v="Female"/>
    <s v="High Income"/>
    <n v="0.01"/>
  </r>
  <r>
    <s v="74-483-2893"/>
    <n v="26"/>
    <s v="Non-binary"/>
    <s v="Middle"/>
    <s v="Widowed"/>
    <x v="1"/>
    <s v="Middle"/>
    <s v="Yueyang"/>
    <x v="13"/>
    <n v="101.29"/>
    <n v="11"/>
    <s v="In-Store"/>
    <n v="1"/>
    <n v="1"/>
    <n v="2"/>
    <s v="Medium"/>
    <s v="Not Sensitive"/>
    <n v="0.02"/>
    <n v="2"/>
    <n v="7"/>
    <s v="Medium"/>
    <s v="Smartphone"/>
    <x v="4"/>
    <d v="2024-10-30T00:00:00"/>
    <b v="0"/>
    <b v="1"/>
    <s v="Loyalty Member"/>
    <s v="Need-based"/>
    <s v="No Preference"/>
    <n v="4"/>
    <s v="Diverse"/>
    <s v="Average Income"/>
    <n v="0.01"/>
  </r>
  <r>
    <s v="72-728-4406"/>
    <n v="50"/>
    <s v="Female"/>
    <s v="Middle"/>
    <s v="Single"/>
    <x v="2"/>
    <s v="High"/>
    <s v="Liutan"/>
    <x v="12"/>
    <n v="143.52000000000001"/>
    <n v="9"/>
    <s v="In-Store"/>
    <n v="2"/>
    <n v="5"/>
    <n v="1"/>
    <s v="Medium"/>
    <s v="Somewhat Sensitive"/>
    <n v="0.02"/>
    <n v="2"/>
    <n v="3"/>
    <s v="None"/>
    <s v="Tablet"/>
    <x v="0"/>
    <d v="2024-04-11T00:00:00"/>
    <b v="1"/>
    <b v="0"/>
    <s v="Non-Member"/>
    <s v="Impulsive"/>
    <s v="Express"/>
    <n v="12"/>
    <s v="Female"/>
    <s v="Average Income"/>
    <n v="8.1395348837209301E-3"/>
  </r>
  <r>
    <s v="13-588-2488"/>
    <n v="39"/>
    <s v="Male"/>
    <s v="Middle"/>
    <s v="Widowed"/>
    <x v="0"/>
    <s v="Middle"/>
    <s v="Huanggang"/>
    <x v="6"/>
    <n v="276.48"/>
    <n v="3"/>
    <s v="Mixed"/>
    <n v="1"/>
    <n v="2"/>
    <n v="1"/>
    <s v="None"/>
    <s v="Somewhat Sensitive"/>
    <n v="0"/>
    <n v="0"/>
    <n v="4"/>
    <s v="Low"/>
    <s v="Desktop"/>
    <x v="4"/>
    <d v="2024-05-05T00:00:00"/>
    <b v="0"/>
    <b v="0"/>
    <s v="Non-Member"/>
    <s v="Need-based"/>
    <s v="Express"/>
    <n v="7"/>
    <s v="Male"/>
    <s v="Average Income"/>
    <n v="8.431372549019607E-3"/>
  </r>
  <r>
    <s v="79-861-6506"/>
    <n v="20"/>
    <s v="Male"/>
    <s v="High"/>
    <s v="Widowed"/>
    <x v="1"/>
    <s v="High"/>
    <s v="BaturitÃ©"/>
    <x v="16"/>
    <n v="352.87"/>
    <n v="11"/>
    <s v="In-Store"/>
    <n v="5"/>
    <n v="3"/>
    <n v="0"/>
    <s v="High"/>
    <s v="Not Sensitive"/>
    <n v="0"/>
    <n v="0"/>
    <n v="6"/>
    <s v="High"/>
    <s v="Tablet"/>
    <x v="1"/>
    <d v="2024-02-19T00:00:00"/>
    <b v="0"/>
    <b v="0"/>
    <s v="Non-Member"/>
    <s v="Wants-based"/>
    <s v="Standard"/>
    <n v="12"/>
    <s v="Male"/>
    <s v="High Income"/>
    <n v="8.2978723404255311E-3"/>
  </r>
  <r>
    <s v="66-974-6707"/>
    <n v="48"/>
    <s v="Male"/>
    <s v="Middle"/>
    <s v="Married"/>
    <x v="2"/>
    <s v="Middle"/>
    <s v="Miâ€™ersi"/>
    <x v="7"/>
    <n v="228.68"/>
    <n v="3"/>
    <s v="Mixed"/>
    <n v="2"/>
    <n v="1"/>
    <n v="2"/>
    <s v="Low"/>
    <s v="Very Sensitive"/>
    <n v="0.01"/>
    <n v="1"/>
    <n v="4"/>
    <s v="None"/>
    <s v="Tablet"/>
    <x v="2"/>
    <d v="2024-10-09T00:00:00"/>
    <b v="1"/>
    <b v="0"/>
    <s v="Non-Member"/>
    <s v="Planned"/>
    <s v="Standard"/>
    <n v="4"/>
    <s v="Male"/>
    <s v="Average Income"/>
    <n v="8.5365853658536592E-3"/>
  </r>
  <r>
    <s v="95-112-6724"/>
    <n v="31"/>
    <s v="Female"/>
    <s v="Middle"/>
    <s v="Divorced"/>
    <x v="2"/>
    <s v="High"/>
    <s v="Xuedian"/>
    <x v="1"/>
    <n v="301.39"/>
    <n v="6"/>
    <s v="Online"/>
    <n v="2"/>
    <n v="1"/>
    <n v="0"/>
    <s v="None"/>
    <s v="Very Sensitive"/>
    <n v="0.01"/>
    <n v="1"/>
    <n v="4"/>
    <s v="Low"/>
    <s v="Desktop"/>
    <x v="2"/>
    <d v="2024-04-21T00:00:00"/>
    <b v="0"/>
    <b v="0"/>
    <s v="Non-Member"/>
    <s v="Need-based"/>
    <s v="No Preference"/>
    <n v="11"/>
    <s v="Female"/>
    <s v="Average Income"/>
    <n v="9.3181818181818175E-3"/>
  </r>
  <r>
    <s v="27-262-6874"/>
    <n v="25"/>
    <s v="Female"/>
    <s v="Middle"/>
    <s v="Married"/>
    <x v="0"/>
    <s v="High"/>
    <s v="Yuyapichis"/>
    <x v="5"/>
    <n v="473.5"/>
    <n v="11"/>
    <s v="Mixed"/>
    <n v="2"/>
    <n v="4"/>
    <n v="1"/>
    <s v="Low"/>
    <s v="Somewhat Sensitive"/>
    <n v="0.02"/>
    <n v="2"/>
    <n v="3"/>
    <s v="High"/>
    <s v="Tablet"/>
    <x v="3"/>
    <d v="2024-07-24T00:00:00"/>
    <b v="0"/>
    <b v="1"/>
    <s v="Loyalty Member"/>
    <s v="Impulsive"/>
    <s v="Express"/>
    <n v="10"/>
    <s v="Female"/>
    <s v="Average Income"/>
    <n v="1.0270270270270269E-2"/>
  </r>
  <r>
    <s v="92-908-5062"/>
    <n v="18"/>
    <s v="Agender"/>
    <s v="Middle"/>
    <s v="Single"/>
    <x v="0"/>
    <s v="High"/>
    <s v="Shiroishi"/>
    <x v="3"/>
    <n v="72.8"/>
    <n v="11"/>
    <s v="In-Store"/>
    <n v="2"/>
    <n v="4"/>
    <n v="1"/>
    <s v="High"/>
    <s v="Somewhat Sensitive"/>
    <n v="0.02"/>
    <n v="2"/>
    <n v="10"/>
    <s v="High"/>
    <s v="Desktop"/>
    <x v="1"/>
    <d v="2024-08-20T00:00:00"/>
    <b v="1"/>
    <b v="0"/>
    <s v="Non-Member"/>
    <s v="Need-based"/>
    <s v="Express"/>
    <n v="3"/>
    <s v="Diverse"/>
    <s v="Average Income"/>
    <n v="9.3999999999999986E-3"/>
  </r>
  <r>
    <s v="70-014-6406"/>
    <n v="18"/>
    <s v="Male"/>
    <s v="Middle"/>
    <s v="Divorced"/>
    <x v="0"/>
    <s v="High"/>
    <s v="Kobe"/>
    <x v="12"/>
    <n v="171.72"/>
    <n v="3"/>
    <s v="Online"/>
    <n v="5"/>
    <n v="3"/>
    <n v="1"/>
    <s v="Low"/>
    <s v="Very Sensitive"/>
    <n v="0.01"/>
    <n v="1"/>
    <n v="2"/>
    <s v="None"/>
    <s v="Desktop"/>
    <x v="1"/>
    <d v="2024-03-24T00:00:00"/>
    <b v="0"/>
    <b v="1"/>
    <s v="Loyalty Member"/>
    <s v="Impulsive"/>
    <s v="Standard"/>
    <n v="12"/>
    <s v="Male"/>
    <s v="Average Income"/>
    <n v="8.1395348837209301E-3"/>
  </r>
  <r>
    <s v="52-908-9971"/>
    <n v="31"/>
    <s v="Male"/>
    <s v="Middle"/>
    <s v="Widowed"/>
    <x v="1"/>
    <s v="Middle"/>
    <s v="Gulou"/>
    <x v="14"/>
    <n v="467.5"/>
    <n v="6"/>
    <s v="In-Store"/>
    <n v="2"/>
    <n v="1"/>
    <n v="0"/>
    <s v="None"/>
    <s v="Somewhat Sensitive"/>
    <n v="0.01"/>
    <n v="1"/>
    <n v="1"/>
    <s v="High"/>
    <s v="Desktop"/>
    <x v="1"/>
    <d v="2024-04-04T00:00:00"/>
    <b v="0"/>
    <b v="0"/>
    <s v="Non-Member"/>
    <s v="Planned"/>
    <s v="No Preference"/>
    <n v="6"/>
    <s v="Male"/>
    <s v="Average Income"/>
    <n v="9.3023255813953487E-3"/>
  </r>
  <r>
    <s v="57-623-5362"/>
    <n v="43"/>
    <s v="Genderqueer"/>
    <s v="High"/>
    <s v="Married"/>
    <x v="0"/>
    <s v="High"/>
    <s v="Jilin"/>
    <x v="4"/>
    <n v="209.79"/>
    <n v="6"/>
    <s v="Mixed"/>
    <n v="5"/>
    <n v="1"/>
    <n v="2"/>
    <s v="High"/>
    <s v="Not Sensitive"/>
    <n v="0.01"/>
    <n v="1"/>
    <n v="9"/>
    <s v="Low"/>
    <s v="Tablet"/>
    <x v="3"/>
    <d v="2024-09-13T00:00:00"/>
    <b v="1"/>
    <b v="1"/>
    <s v="Loyalty Member"/>
    <s v="Need-based"/>
    <s v="Standard"/>
    <n v="10"/>
    <s v="Diverse"/>
    <s v="High Income"/>
    <n v="8.7804878048780496E-3"/>
  </r>
  <r>
    <s v="48-315-0196"/>
    <n v="23"/>
    <s v="Male"/>
    <s v="Middle"/>
    <s v="Single"/>
    <x v="1"/>
    <s v="Middle"/>
    <s v="Balboa"/>
    <x v="2"/>
    <n v="150.33000000000001"/>
    <n v="9"/>
    <s v="In-Store"/>
    <n v="4"/>
    <n v="4"/>
    <n v="2"/>
    <s v="None"/>
    <s v="Somewhat Sensitive"/>
    <n v="0.02"/>
    <n v="2"/>
    <n v="9"/>
    <s v="Medium"/>
    <s v="Desktop"/>
    <x v="2"/>
    <d v="2024-04-24T00:00:00"/>
    <b v="1"/>
    <b v="0"/>
    <s v="Non-Member"/>
    <s v="Wants-based"/>
    <s v="Express"/>
    <n v="6"/>
    <s v="Male"/>
    <s v="Average Income"/>
    <n v="1.131578947368421E-2"/>
  </r>
  <r>
    <s v="71-959-3896"/>
    <n v="29"/>
    <s v="Male"/>
    <s v="High"/>
    <s v="Married"/>
    <x v="0"/>
    <s v="High"/>
    <s v="Cipari"/>
    <x v="8"/>
    <n v="98.63"/>
    <n v="7"/>
    <s v="Online"/>
    <n v="4"/>
    <n v="5"/>
    <n v="2"/>
    <s v="High"/>
    <s v="Somewhat Sensitive"/>
    <n v="0.01"/>
    <n v="1"/>
    <n v="3"/>
    <s v="Low"/>
    <s v="Tablet"/>
    <x v="3"/>
    <d v="2024-01-09T00:00:00"/>
    <b v="0"/>
    <b v="1"/>
    <s v="Loyalty Member"/>
    <s v="Planned"/>
    <s v="Standard"/>
    <n v="6"/>
    <s v="Male"/>
    <s v="High Income"/>
    <n v="9.189189189189189E-3"/>
  </r>
  <r>
    <s v="29-987-3969"/>
    <n v="21"/>
    <s v="Female"/>
    <s v="Middle"/>
    <s v="Divorced"/>
    <x v="2"/>
    <s v="Middle"/>
    <s v="Orlando"/>
    <x v="21"/>
    <n v="193.3"/>
    <n v="11"/>
    <s v="Mixed"/>
    <n v="4"/>
    <n v="2"/>
    <n v="2"/>
    <s v="None"/>
    <s v="Very Sensitive"/>
    <n v="0.02"/>
    <n v="2"/>
    <n v="1"/>
    <s v="Medium"/>
    <s v="Tablet"/>
    <x v="3"/>
    <d v="2024-06-03T00:00:00"/>
    <b v="1"/>
    <b v="1"/>
    <s v="Loyalty Member"/>
    <s v="Planned"/>
    <s v="No Preference"/>
    <n v="12"/>
    <s v="Female"/>
    <s v="Average Income"/>
    <n v="8.8235294117647058E-3"/>
  </r>
  <r>
    <s v="78-613-1546"/>
    <n v="49"/>
    <s v="Female"/>
    <s v="Middle"/>
    <s v="Single"/>
    <x v="1"/>
    <s v="Middle"/>
    <s v="Torsby"/>
    <x v="8"/>
    <n v="145.02000000000001"/>
    <n v="7"/>
    <s v="In-Store"/>
    <n v="3"/>
    <n v="2"/>
    <n v="0"/>
    <s v="High"/>
    <s v="Very Sensitive"/>
    <n v="0.01"/>
    <n v="1"/>
    <n v="1"/>
    <s v="Medium"/>
    <s v="Desktop"/>
    <x v="0"/>
    <d v="2024-06-23T00:00:00"/>
    <b v="1"/>
    <b v="1"/>
    <s v="Loyalty Member"/>
    <s v="Wants-based"/>
    <s v="Express"/>
    <n v="9"/>
    <s v="Female"/>
    <s v="Average Income"/>
    <n v="9.189189189189189E-3"/>
  </r>
  <r>
    <s v="43-664-4451"/>
    <n v="30"/>
    <s v="Female"/>
    <s v="Middle"/>
    <s v="Divorced"/>
    <x v="2"/>
    <s v="Middle"/>
    <s v="San Pablo"/>
    <x v="18"/>
    <n v="294.99"/>
    <n v="4"/>
    <s v="Online"/>
    <n v="3"/>
    <n v="5"/>
    <n v="2"/>
    <s v="Low"/>
    <s v="Somewhat Sensitive"/>
    <n v="0.01"/>
    <n v="1"/>
    <n v="4"/>
    <s v="High"/>
    <s v="Desktop"/>
    <x v="1"/>
    <d v="2024-11-30T00:00:00"/>
    <b v="0"/>
    <b v="0"/>
    <s v="Non-Member"/>
    <s v="Need-based"/>
    <s v="Standard"/>
    <n v="5"/>
    <s v="Female"/>
    <s v="Average Income"/>
    <n v="8.5365853658536592E-3"/>
  </r>
  <r>
    <s v="34-095-3364"/>
    <n v="31"/>
    <s v="Polygender"/>
    <s v="Middle"/>
    <s v="Divorced"/>
    <x v="1"/>
    <s v="Middle"/>
    <s v="Daszewice"/>
    <x v="2"/>
    <n v="305.45"/>
    <n v="2"/>
    <s v="Mixed"/>
    <n v="5"/>
    <n v="5"/>
    <n v="1"/>
    <s v="None"/>
    <s v="Very Sensitive"/>
    <n v="0.01"/>
    <n v="1"/>
    <n v="1"/>
    <s v="High"/>
    <s v="Smartphone"/>
    <x v="1"/>
    <d v="2024-10-24T00:00:00"/>
    <b v="0"/>
    <b v="1"/>
    <s v="Loyalty Member"/>
    <s v="Impulsive"/>
    <s v="Express"/>
    <n v="9"/>
    <s v="Diverse"/>
    <s v="Average Income"/>
    <n v="1.131578947368421E-2"/>
  </r>
  <r>
    <s v="72-393-6893"/>
    <n v="50"/>
    <s v="Female"/>
    <s v="Middle"/>
    <s v="Widowed"/>
    <x v="1"/>
    <s v="Middle"/>
    <s v="Villa ConcepciÃ³n del TÃ­o"/>
    <x v="16"/>
    <n v="432.42"/>
    <n v="2"/>
    <s v="In-Store"/>
    <n v="4"/>
    <n v="4"/>
    <n v="0"/>
    <s v="Medium"/>
    <s v="Not Sensitive"/>
    <n v="0"/>
    <n v="0"/>
    <n v="8"/>
    <s v="None"/>
    <s v="Tablet"/>
    <x v="1"/>
    <d v="2024-04-21T00:00:00"/>
    <b v="0"/>
    <b v="1"/>
    <s v="Loyalty Member"/>
    <s v="Need-based"/>
    <s v="Express"/>
    <n v="13"/>
    <s v="Female"/>
    <s v="Average Income"/>
    <n v="8.2978723404255311E-3"/>
  </r>
  <r>
    <s v="73-707-2809"/>
    <n v="35"/>
    <s v="Female"/>
    <s v="Middle"/>
    <s v="Single"/>
    <x v="0"/>
    <s v="High"/>
    <s v="Hacienda La Calera"/>
    <x v="0"/>
    <n v="227.58"/>
    <n v="11"/>
    <s v="Mixed"/>
    <n v="3"/>
    <n v="1"/>
    <n v="1"/>
    <s v="None"/>
    <s v="Not Sensitive"/>
    <n v="0.01"/>
    <n v="1"/>
    <n v="8"/>
    <s v="High"/>
    <s v="Smartphone"/>
    <x v="0"/>
    <d v="2024-01-23T00:00:00"/>
    <b v="0"/>
    <b v="1"/>
    <s v="Loyalty Member"/>
    <s v="Need-based"/>
    <s v="Express"/>
    <n v="6"/>
    <s v="Female"/>
    <s v="Average Income"/>
    <n v="1.1363636363636364E-2"/>
  </r>
  <r>
    <s v="04-609-7885"/>
    <n v="36"/>
    <s v="Male"/>
    <s v="Middle"/>
    <s v="Single"/>
    <x v="1"/>
    <s v="High"/>
    <s v="Oslo"/>
    <x v="16"/>
    <n v="160.88999999999999"/>
    <n v="10"/>
    <s v="Online"/>
    <n v="5"/>
    <n v="5"/>
    <n v="2"/>
    <s v="None"/>
    <s v="Somewhat Sensitive"/>
    <n v="0.02"/>
    <n v="2"/>
    <n v="6"/>
    <s v="Medium"/>
    <s v="Desktop"/>
    <x v="1"/>
    <d v="2024-06-23T00:00:00"/>
    <b v="1"/>
    <b v="1"/>
    <s v="Loyalty Member"/>
    <s v="Planned"/>
    <s v="No Preference"/>
    <n v="13"/>
    <s v="Male"/>
    <s v="Average Income"/>
    <n v="8.2978723404255311E-3"/>
  </r>
  <r>
    <s v="73-139-4306"/>
    <n v="24"/>
    <s v="Female"/>
    <s v="Middle"/>
    <s v="Married"/>
    <x v="2"/>
    <s v="High"/>
    <s v="Puerto LÃ³pez"/>
    <x v="8"/>
    <n v="139.1"/>
    <n v="7"/>
    <s v="Online"/>
    <n v="2"/>
    <n v="5"/>
    <n v="0"/>
    <s v="Low"/>
    <s v="Somewhat Sensitive"/>
    <n v="0.02"/>
    <n v="2"/>
    <n v="3"/>
    <s v="Medium"/>
    <s v="Desktop"/>
    <x v="1"/>
    <d v="2024-03-20T00:00:00"/>
    <b v="0"/>
    <b v="0"/>
    <s v="Non-Member"/>
    <s v="Impulsive"/>
    <s v="No Preference"/>
    <n v="8"/>
    <s v="Female"/>
    <s v="Average Income"/>
    <n v="9.189189189189189E-3"/>
  </r>
  <r>
    <s v="23-794-8196"/>
    <n v="36"/>
    <s v="Genderfluid"/>
    <s v="High"/>
    <s v="Married"/>
    <x v="2"/>
    <s v="Middle"/>
    <s v="Xinchengzi"/>
    <x v="4"/>
    <n v="268.27999999999997"/>
    <n v="9"/>
    <s v="Mixed"/>
    <n v="5"/>
    <n v="2"/>
    <n v="2"/>
    <s v="High"/>
    <s v="Very Sensitive"/>
    <n v="0.02"/>
    <n v="2"/>
    <n v="2"/>
    <s v="High"/>
    <s v="Smartphone"/>
    <x v="0"/>
    <d v="2024-04-09T00:00:00"/>
    <b v="0"/>
    <b v="1"/>
    <s v="Loyalty Member"/>
    <s v="Need-based"/>
    <s v="Standard"/>
    <n v="8"/>
    <s v="Diverse"/>
    <s v="High Income"/>
    <n v="8.7804878048780496E-3"/>
  </r>
  <r>
    <s v="66-050-6391"/>
    <n v="45"/>
    <s v="Female"/>
    <s v="Middle"/>
    <s v="Single"/>
    <x v="2"/>
    <s v="High"/>
    <s v="TecpÃ¡n Guatemala"/>
    <x v="6"/>
    <n v="64.489999999999995"/>
    <n v="6"/>
    <s v="Online"/>
    <n v="2"/>
    <n v="1"/>
    <n v="0"/>
    <s v="None"/>
    <s v="Very Sensitive"/>
    <n v="0.01"/>
    <n v="1"/>
    <n v="10"/>
    <s v="None"/>
    <s v="Tablet"/>
    <x v="3"/>
    <d v="2024-10-19T00:00:00"/>
    <b v="0"/>
    <b v="0"/>
    <s v="Non-Member"/>
    <s v="Planned"/>
    <s v="Express"/>
    <n v="7"/>
    <s v="Female"/>
    <s v="Average Income"/>
    <n v="8.431372549019607E-3"/>
  </r>
  <r>
    <s v="22-311-5460"/>
    <n v="44"/>
    <s v="Male"/>
    <s v="Middle"/>
    <s v="Widowed"/>
    <x v="1"/>
    <s v="Middle"/>
    <s v="Bronnitsy"/>
    <x v="17"/>
    <n v="80.17"/>
    <n v="10"/>
    <s v="Online"/>
    <n v="1"/>
    <n v="1"/>
    <n v="1"/>
    <s v="High"/>
    <s v="Not Sensitive"/>
    <n v="0.01"/>
    <n v="1"/>
    <n v="8"/>
    <s v="None"/>
    <s v="Tablet"/>
    <x v="0"/>
    <d v="2024-05-10T00:00:00"/>
    <b v="1"/>
    <b v="1"/>
    <s v="Loyalty Member"/>
    <s v="Planned"/>
    <s v="No Preference"/>
    <n v="6"/>
    <s v="Male"/>
    <s v="Average Income"/>
    <n v="8.5294117647058826E-3"/>
  </r>
  <r>
    <s v="51-917-0766"/>
    <n v="28"/>
    <s v="Male"/>
    <s v="High"/>
    <s v="Married"/>
    <x v="2"/>
    <s v="High"/>
    <s v="Araci"/>
    <x v="19"/>
    <n v="277.52"/>
    <n v="11"/>
    <s v="In-Store"/>
    <n v="4"/>
    <n v="1"/>
    <n v="0"/>
    <s v="None"/>
    <s v="Not Sensitive"/>
    <n v="0.01"/>
    <n v="1"/>
    <n v="7"/>
    <s v="Medium"/>
    <s v="Smartphone"/>
    <x v="1"/>
    <d v="2024-05-14T00:00:00"/>
    <b v="1"/>
    <b v="0"/>
    <s v="Non-Member"/>
    <s v="Need-based"/>
    <s v="Standard"/>
    <n v="11"/>
    <s v="Male"/>
    <s v="High Income"/>
    <n v="1.0243902439024391E-2"/>
  </r>
  <r>
    <s v="53-013-1026"/>
    <n v="40"/>
    <s v="Male"/>
    <s v="High"/>
    <s v="Widowed"/>
    <x v="2"/>
    <s v="Middle"/>
    <s v="Duyure"/>
    <x v="18"/>
    <n v="53.67"/>
    <n v="7"/>
    <s v="Online"/>
    <n v="3"/>
    <n v="5"/>
    <n v="1"/>
    <s v="High"/>
    <s v="Not Sensitive"/>
    <n v="0"/>
    <n v="0"/>
    <n v="2"/>
    <s v="High"/>
    <s v="Desktop"/>
    <x v="1"/>
    <d v="2024-04-13T00:00:00"/>
    <b v="0"/>
    <b v="0"/>
    <s v="Non-Member"/>
    <s v="Planned"/>
    <s v="Express"/>
    <n v="11"/>
    <s v="Male"/>
    <s v="High Income"/>
    <n v="8.5365853658536592E-3"/>
  </r>
  <r>
    <s v="29-779-3457"/>
    <n v="49"/>
    <s v="Female"/>
    <s v="Middle"/>
    <s v="Widowed"/>
    <x v="0"/>
    <s v="High"/>
    <s v="Huangni"/>
    <x v="2"/>
    <n v="323.39"/>
    <n v="10"/>
    <s v="In-Store"/>
    <n v="2"/>
    <n v="3"/>
    <n v="2"/>
    <s v="None"/>
    <s v="Very Sensitive"/>
    <n v="0"/>
    <n v="0"/>
    <n v="7"/>
    <s v="High"/>
    <s v="Tablet"/>
    <x v="4"/>
    <d v="2024-01-04T00:00:00"/>
    <b v="1"/>
    <b v="1"/>
    <s v="Loyalty Member"/>
    <s v="Need-based"/>
    <s v="No Preference"/>
    <n v="11"/>
    <s v="Female"/>
    <s v="Average Income"/>
    <n v="1.131578947368421E-2"/>
  </r>
  <r>
    <s v="18-047-5540"/>
    <n v="50"/>
    <s v="Female"/>
    <s v="High"/>
    <s v="Single"/>
    <x v="0"/>
    <s v="High"/>
    <s v="Kuala Lumpur"/>
    <x v="6"/>
    <n v="98.02"/>
    <n v="5"/>
    <s v="In-Store"/>
    <n v="3"/>
    <n v="3"/>
    <n v="1"/>
    <s v="Low"/>
    <s v="Not Sensitive"/>
    <n v="0"/>
    <n v="0"/>
    <n v="3"/>
    <s v="High"/>
    <s v="Desktop"/>
    <x v="2"/>
    <d v="2024-06-30T00:00:00"/>
    <b v="1"/>
    <b v="0"/>
    <s v="Non-Member"/>
    <s v="Planned"/>
    <s v="No Preference"/>
    <n v="10"/>
    <s v="Female"/>
    <s v="High Income"/>
    <n v="8.431372549019607E-3"/>
  </r>
  <r>
    <s v="89-438-5310"/>
    <n v="24"/>
    <s v="Male"/>
    <s v="High"/>
    <s v="Divorced"/>
    <x v="0"/>
    <s v="High"/>
    <s v="SeleuÅ¡"/>
    <x v="22"/>
    <n v="231.26"/>
    <n v="10"/>
    <s v="In-Store"/>
    <n v="5"/>
    <n v="1"/>
    <n v="2"/>
    <s v="Low"/>
    <s v="Very Sensitive"/>
    <n v="0.02"/>
    <n v="2"/>
    <n v="5"/>
    <s v="Low"/>
    <s v="Desktop"/>
    <x v="4"/>
    <d v="2024-04-30T00:00:00"/>
    <b v="0"/>
    <b v="1"/>
    <s v="Loyalty Member"/>
    <s v="Impulsive"/>
    <s v="No Preference"/>
    <n v="10"/>
    <s v="Male"/>
    <s v="High Income"/>
    <n v="1.3157894736842106E-2"/>
  </r>
  <r>
    <s v="23-985-3535"/>
    <n v="26"/>
    <s v="Male"/>
    <s v="High"/>
    <s v="Single"/>
    <x v="2"/>
    <s v="Middle"/>
    <s v="Monrovia"/>
    <x v="1"/>
    <n v="382.49"/>
    <n v="6"/>
    <s v="In-Store"/>
    <n v="4"/>
    <n v="2"/>
    <n v="2"/>
    <s v="None"/>
    <s v="Very Sensitive"/>
    <n v="0.02"/>
    <n v="2"/>
    <n v="3"/>
    <s v="Medium"/>
    <s v="Tablet"/>
    <x v="2"/>
    <d v="2024-02-01T00:00:00"/>
    <b v="1"/>
    <b v="0"/>
    <s v="Non-Member"/>
    <s v="Impulsive"/>
    <s v="No Preference"/>
    <n v="1"/>
    <s v="Male"/>
    <s v="High Income"/>
    <n v="9.3181818181818175E-3"/>
  </r>
  <r>
    <s v="67-939-2463"/>
    <n v="28"/>
    <s v="Male"/>
    <s v="Middle"/>
    <s v="Divorced"/>
    <x v="2"/>
    <s v="High"/>
    <s v="Kristinehamn"/>
    <x v="22"/>
    <n v="255.42"/>
    <n v="9"/>
    <s v="Mixed"/>
    <n v="5"/>
    <n v="5"/>
    <n v="2"/>
    <s v="None"/>
    <s v="Somewhat Sensitive"/>
    <n v="0.01"/>
    <n v="1"/>
    <n v="9"/>
    <s v="None"/>
    <s v="Tablet"/>
    <x v="1"/>
    <d v="2024-07-01T00:00:00"/>
    <b v="1"/>
    <b v="1"/>
    <s v="Loyalty Member"/>
    <s v="Impulsive"/>
    <s v="Standard"/>
    <n v="11"/>
    <s v="Male"/>
    <s v="Average Income"/>
    <n v="1.3157894736842106E-2"/>
  </r>
  <r>
    <s v="03-623-6767"/>
    <n v="48"/>
    <s v="Female"/>
    <s v="Middle"/>
    <s v="Single"/>
    <x v="1"/>
    <s v="High"/>
    <s v="Huancabamba"/>
    <x v="16"/>
    <n v="423.23"/>
    <n v="12"/>
    <s v="In-Store"/>
    <n v="3"/>
    <n v="3"/>
    <n v="2"/>
    <s v="High"/>
    <s v="Somewhat Sensitive"/>
    <n v="0"/>
    <n v="0"/>
    <n v="7"/>
    <s v="Low"/>
    <s v="Tablet"/>
    <x v="2"/>
    <d v="2024-11-05T00:00:00"/>
    <b v="0"/>
    <b v="0"/>
    <s v="Non-Member"/>
    <s v="Planned"/>
    <s v="Standard"/>
    <n v="6"/>
    <s v="Female"/>
    <s v="Average Income"/>
    <n v="8.2978723404255311E-3"/>
  </r>
  <r>
    <s v="86-749-6914"/>
    <n v="47"/>
    <s v="Male"/>
    <s v="Middle"/>
    <s v="Single"/>
    <x v="1"/>
    <s v="High"/>
    <s v="San JosÃ© Acatempa"/>
    <x v="21"/>
    <n v="276.08"/>
    <n v="4"/>
    <s v="Mixed"/>
    <n v="4"/>
    <n v="5"/>
    <n v="0.3"/>
    <s v="High"/>
    <s v="Somewhat Sensitive"/>
    <n v="0.02"/>
    <n v="2"/>
    <n v="10"/>
    <s v="Low"/>
    <s v="Smartphone"/>
    <x v="0"/>
    <d v="2024-01-29T00:00:00"/>
    <b v="0"/>
    <b v="1"/>
    <s v="Loyalty Member"/>
    <s v="Need-based"/>
    <s v="No Preference"/>
    <n v="10"/>
    <s v="Male"/>
    <s v="Average Income"/>
    <n v="8.8235294117647058E-3"/>
  </r>
  <r>
    <s v="03-977-8103"/>
    <n v="25"/>
    <s v="Male"/>
    <s v="Middle"/>
    <s v="Widowed"/>
    <x v="0"/>
    <s v="Middle"/>
    <s v="Quebrada Canoa"/>
    <x v="5"/>
    <n v="333.56"/>
    <n v="3"/>
    <s v="Mixed"/>
    <n v="4"/>
    <n v="5"/>
    <n v="1"/>
    <s v="Low"/>
    <s v="Not Sensitive"/>
    <n v="0.02"/>
    <n v="2"/>
    <n v="2"/>
    <s v="High"/>
    <s v="Smartphone"/>
    <x v="3"/>
    <d v="2024-10-25T00:00:00"/>
    <b v="1"/>
    <b v="1"/>
    <s v="Loyalty Member"/>
    <s v="Impulsive"/>
    <s v="No Preference"/>
    <n v="14"/>
    <s v="Male"/>
    <s v="Average Income"/>
    <n v="1.0270270270270269E-2"/>
  </r>
  <r>
    <s v="03-827-4021"/>
    <n v="39"/>
    <s v="Male"/>
    <s v="High"/>
    <s v="Divorced"/>
    <x v="0"/>
    <s v="Middle"/>
    <s v="Moate"/>
    <x v="19"/>
    <n v="129.82"/>
    <n v="12"/>
    <s v="Mixed"/>
    <n v="1"/>
    <n v="2"/>
    <n v="0"/>
    <s v="High"/>
    <s v="Not Sensitive"/>
    <n v="0.02"/>
    <n v="2"/>
    <n v="1"/>
    <s v="High"/>
    <s v="Tablet"/>
    <x v="4"/>
    <d v="2024-06-03T00:00:00"/>
    <b v="0"/>
    <b v="0"/>
    <s v="Non-Member"/>
    <s v="Impulsive"/>
    <s v="Standard"/>
    <n v="8"/>
    <s v="Male"/>
    <s v="High Income"/>
    <n v="1.0243902439024391E-2"/>
  </r>
  <r>
    <s v="68-507-4747"/>
    <n v="41"/>
    <s v="Female"/>
    <s v="High"/>
    <s v="Widowed"/>
    <x v="1"/>
    <s v="High"/>
    <s v="Kubangwaru"/>
    <x v="20"/>
    <n v="278.77999999999997"/>
    <n v="3"/>
    <s v="Mixed"/>
    <n v="5"/>
    <n v="2"/>
    <n v="0"/>
    <s v="Medium"/>
    <s v="Not Sensitive"/>
    <n v="0"/>
    <n v="0"/>
    <n v="1"/>
    <s v="Low"/>
    <s v="Desktop"/>
    <x v="0"/>
    <d v="2024-06-14T00:00:00"/>
    <b v="1"/>
    <b v="0"/>
    <s v="Non-Member"/>
    <s v="Wants-based"/>
    <s v="Standard"/>
    <n v="2"/>
    <s v="Female"/>
    <s v="High Income"/>
    <n v="8.6666666666666663E-3"/>
  </r>
  <r>
    <s v="73-942-8440"/>
    <n v="37"/>
    <s v="Male"/>
    <s v="Middle"/>
    <s v="Married"/>
    <x v="0"/>
    <s v="High"/>
    <s v="ÐœÐ°Ñ€Ð¸Ð½Ð¾"/>
    <x v="0"/>
    <n v="112.55"/>
    <n v="5"/>
    <s v="In-Store"/>
    <n v="1"/>
    <n v="4"/>
    <n v="2"/>
    <s v="None"/>
    <s v="Very Sensitive"/>
    <n v="0.02"/>
    <n v="2"/>
    <n v="1"/>
    <s v="Low"/>
    <s v="Desktop"/>
    <x v="0"/>
    <d v="2024-10-22T00:00:00"/>
    <b v="1"/>
    <b v="0"/>
    <s v="Non-Member"/>
    <s v="Planned"/>
    <s v="Standard"/>
    <n v="2"/>
    <s v="Male"/>
    <s v="Average Income"/>
    <n v="1.1363636363636364E-2"/>
  </r>
  <r>
    <s v="21-821-6398"/>
    <n v="50"/>
    <s v="Female"/>
    <s v="Middle"/>
    <s v="Divorced"/>
    <x v="0"/>
    <s v="High"/>
    <s v="Xinquan"/>
    <x v="16"/>
    <n v="142.02000000000001"/>
    <n v="7"/>
    <s v="In-Store"/>
    <n v="1"/>
    <n v="5"/>
    <n v="0"/>
    <s v="Low"/>
    <s v="Very Sensitive"/>
    <n v="0.01"/>
    <n v="1"/>
    <n v="9"/>
    <s v="Medium"/>
    <s v="Desktop"/>
    <x v="4"/>
    <d v="2024-07-09T00:00:00"/>
    <b v="1"/>
    <b v="0"/>
    <s v="Non-Member"/>
    <s v="Impulsive"/>
    <s v="Standard"/>
    <n v="3"/>
    <s v="Female"/>
    <s v="Average Income"/>
    <n v="8.2978723404255311E-3"/>
  </r>
  <r>
    <s v="64-641-7874"/>
    <n v="33"/>
    <s v="Female"/>
    <s v="High"/>
    <s v="Widowed"/>
    <x v="1"/>
    <s v="High"/>
    <s v="Providence"/>
    <x v="12"/>
    <n v="481.84"/>
    <n v="10"/>
    <s v="In-Store"/>
    <n v="1"/>
    <n v="4"/>
    <n v="2"/>
    <s v="High"/>
    <s v="Somewhat Sensitive"/>
    <n v="0.01"/>
    <n v="1"/>
    <n v="1"/>
    <s v="Medium"/>
    <s v="Tablet"/>
    <x v="4"/>
    <d v="2024-08-14T00:00:00"/>
    <b v="0"/>
    <b v="0"/>
    <s v="Non-Member"/>
    <s v="Wants-based"/>
    <s v="Express"/>
    <n v="9"/>
    <s v="Female"/>
    <s v="High Income"/>
    <n v="8.1395348837209301E-3"/>
  </r>
  <r>
    <s v="53-459-7870"/>
    <n v="50"/>
    <s v="Agender"/>
    <s v="High"/>
    <s v="Divorced"/>
    <x v="2"/>
    <s v="Middle"/>
    <s v="Autun"/>
    <x v="12"/>
    <n v="165.01"/>
    <n v="10"/>
    <s v="Mixed"/>
    <n v="1"/>
    <n v="2"/>
    <n v="1"/>
    <s v="Medium"/>
    <s v="Somewhat Sensitive"/>
    <n v="0.01"/>
    <n v="1"/>
    <n v="5"/>
    <s v="Medium"/>
    <s v="Desktop"/>
    <x v="1"/>
    <d v="2024-04-17T00:00:00"/>
    <b v="1"/>
    <b v="0"/>
    <s v="Non-Member"/>
    <s v="Impulsive"/>
    <s v="No Preference"/>
    <n v="10"/>
    <s v="Diverse"/>
    <s v="High Income"/>
    <n v="8.1395348837209301E-3"/>
  </r>
  <r>
    <s v="36-240-3240"/>
    <n v="25"/>
    <s v="Male"/>
    <s v="Middle"/>
    <s v="Divorced"/>
    <x v="1"/>
    <s v="Middle"/>
    <s v="Shilin"/>
    <x v="15"/>
    <n v="56.85"/>
    <n v="5"/>
    <s v="Online"/>
    <n v="2"/>
    <n v="1"/>
    <n v="2"/>
    <s v="None"/>
    <s v="Very Sensitive"/>
    <n v="0"/>
    <n v="0"/>
    <n v="1"/>
    <s v="High"/>
    <s v="Smartphone"/>
    <x v="4"/>
    <d v="2024-11-16T00:00:00"/>
    <b v="1"/>
    <b v="0"/>
    <s v="Non-Member"/>
    <s v="Wants-based"/>
    <s v="Standard"/>
    <n v="14"/>
    <s v="Male"/>
    <s v="Average Income"/>
    <n v="1.0243902439024391E-2"/>
  </r>
  <r>
    <s v="54-936-4361"/>
    <n v="34"/>
    <s v="Agender"/>
    <s v="High"/>
    <s v="Single"/>
    <x v="0"/>
    <s v="High"/>
    <s v="Paris 17"/>
    <x v="11"/>
    <n v="182.89"/>
    <n v="2"/>
    <s v="Mixed"/>
    <n v="5"/>
    <n v="3"/>
    <n v="1"/>
    <s v="Low"/>
    <s v="Not Sensitive"/>
    <n v="0.01"/>
    <n v="1"/>
    <n v="9"/>
    <s v="Low"/>
    <s v="Smartphone"/>
    <x v="1"/>
    <d v="2024-08-12T00:00:00"/>
    <b v="0"/>
    <b v="0"/>
    <s v="Non-Member"/>
    <s v="Wants-based"/>
    <s v="Express"/>
    <n v="5"/>
    <s v="Diverse"/>
    <s v="High Income"/>
    <n v="1.0277777777777776E-2"/>
  </r>
  <r>
    <s v="67-209-0990"/>
    <n v="39"/>
    <s v="Male"/>
    <s v="High"/>
    <s v="Widowed"/>
    <x v="1"/>
    <s v="High"/>
    <s v="Stoczek Åukowski"/>
    <x v="5"/>
    <n v="373.01"/>
    <n v="5"/>
    <s v="In-Store"/>
    <n v="5"/>
    <n v="5"/>
    <n v="1"/>
    <s v="Low"/>
    <s v="Somewhat Sensitive"/>
    <n v="0.01"/>
    <n v="1"/>
    <n v="4"/>
    <s v="Medium"/>
    <s v="Smartphone"/>
    <x v="1"/>
    <d v="2024-07-27T00:00:00"/>
    <b v="0"/>
    <b v="1"/>
    <s v="Loyalty Member"/>
    <s v="Impulsive"/>
    <s v="Express"/>
    <n v="8"/>
    <s v="Male"/>
    <s v="High Income"/>
    <n v="1.0270270270270269E-2"/>
  </r>
  <r>
    <s v="19-667-0201"/>
    <n v="41"/>
    <s v="Male"/>
    <s v="Middle"/>
    <s v="Single"/>
    <x v="2"/>
    <s v="Middle"/>
    <s v="Ormstown"/>
    <x v="3"/>
    <n v="220.77"/>
    <n v="7"/>
    <s v="Online"/>
    <n v="4"/>
    <n v="2"/>
    <n v="2"/>
    <s v="Low"/>
    <s v="Not Sensitive"/>
    <n v="0.02"/>
    <n v="2"/>
    <n v="1"/>
    <s v="None"/>
    <s v="Smartphone"/>
    <x v="2"/>
    <d v="2024-04-15T00:00:00"/>
    <b v="1"/>
    <b v="1"/>
    <s v="Loyalty Member"/>
    <s v="Need-based"/>
    <s v="Standard"/>
    <n v="11"/>
    <s v="Male"/>
    <s v="Average Income"/>
    <n v="9.3999999999999986E-3"/>
  </r>
  <r>
    <s v="36-274-5269"/>
    <n v="27"/>
    <s v="Male"/>
    <s v="Middle"/>
    <s v="Married"/>
    <x v="2"/>
    <s v="High"/>
    <s v="Ponte"/>
    <x v="11"/>
    <n v="291.08999999999997"/>
    <n v="11"/>
    <s v="Online"/>
    <n v="2"/>
    <n v="2"/>
    <n v="2"/>
    <s v="None"/>
    <s v="Somewhat Sensitive"/>
    <n v="0"/>
    <n v="0"/>
    <n v="9"/>
    <s v="High"/>
    <s v="Smartphone"/>
    <x v="1"/>
    <d v="2024-10-06T00:00:00"/>
    <b v="1"/>
    <b v="0"/>
    <s v="Non-Member"/>
    <s v="Need-based"/>
    <s v="No Preference"/>
    <n v="1"/>
    <s v="Male"/>
    <s v="Average Income"/>
    <n v="1.0277777777777776E-2"/>
  </r>
  <r>
    <s v="09-948-3150"/>
    <n v="23"/>
    <s v="Agender"/>
    <s v="High"/>
    <s v="Married"/>
    <x v="0"/>
    <s v="Middle"/>
    <s v="Boshkengash"/>
    <x v="14"/>
    <n v="414.06"/>
    <n v="9"/>
    <s v="Mixed"/>
    <n v="1"/>
    <n v="4"/>
    <n v="2"/>
    <s v="Medium"/>
    <s v="Somewhat Sensitive"/>
    <n v="0.02"/>
    <n v="2"/>
    <n v="4"/>
    <s v="High"/>
    <s v="Desktop"/>
    <x v="1"/>
    <d v="2024-11-26T00:00:00"/>
    <b v="1"/>
    <b v="0"/>
    <s v="Non-Member"/>
    <s v="Planned"/>
    <s v="Express"/>
    <n v="2"/>
    <s v="Diverse"/>
    <s v="High Income"/>
    <n v="9.3023255813953487E-3"/>
  </r>
  <r>
    <s v="19-873-9468"/>
    <n v="37"/>
    <s v="Male"/>
    <s v="Middle"/>
    <s v="Widowed"/>
    <x v="0"/>
    <s v="Middle"/>
    <s v="Äáº¡ Táº»h"/>
    <x v="9"/>
    <n v="408.51"/>
    <n v="9"/>
    <s v="Online"/>
    <n v="2"/>
    <n v="1"/>
    <n v="2"/>
    <s v="High"/>
    <s v="Very Sensitive"/>
    <n v="0"/>
    <n v="0"/>
    <n v="7"/>
    <s v="Medium"/>
    <s v="Smartphone"/>
    <x v="0"/>
    <d v="2024-05-26T00:00:00"/>
    <b v="1"/>
    <b v="0"/>
    <s v="Non-Member"/>
    <s v="Wants-based"/>
    <s v="Express"/>
    <n v="1"/>
    <s v="Male"/>
    <s v="Average Income"/>
    <n v="9.7727272727272732E-3"/>
  </r>
  <r>
    <s v="37-748-4988"/>
    <n v="21"/>
    <s v="Male"/>
    <s v="Middle"/>
    <s v="Married"/>
    <x v="1"/>
    <s v="High"/>
    <s v="RadÄâ€˜"/>
    <x v="4"/>
    <n v="103.4"/>
    <n v="9"/>
    <s v="In-Store"/>
    <n v="4"/>
    <n v="1"/>
    <n v="2"/>
    <s v="High"/>
    <s v="Not Sensitive"/>
    <n v="0.01"/>
    <n v="1"/>
    <n v="9"/>
    <s v="Medium"/>
    <s v="Smartphone"/>
    <x v="2"/>
    <d v="2024-11-04T00:00:00"/>
    <b v="1"/>
    <b v="0"/>
    <s v="Non-Member"/>
    <s v="Planned"/>
    <s v="Standard"/>
    <n v="9"/>
    <s v="Male"/>
    <s v="Average Income"/>
    <n v="8.7804878048780496E-3"/>
  </r>
  <r>
    <s v="08-755-1170"/>
    <n v="47"/>
    <s v="Male"/>
    <s v="Middle"/>
    <s v="Single"/>
    <x v="1"/>
    <s v="High"/>
    <s v="Sinarwangi"/>
    <x v="4"/>
    <n v="67.92"/>
    <n v="3"/>
    <s v="In-Store"/>
    <n v="1"/>
    <n v="3"/>
    <n v="0"/>
    <s v="Low"/>
    <s v="Not Sensitive"/>
    <n v="0.01"/>
    <n v="1"/>
    <n v="8"/>
    <s v="Low"/>
    <s v="Tablet"/>
    <x v="4"/>
    <d v="2024-10-18T00:00:00"/>
    <b v="0"/>
    <b v="1"/>
    <s v="Loyalty Member"/>
    <s v="Impulsive"/>
    <s v="Express"/>
    <n v="10"/>
    <s v="Male"/>
    <s v="Average Income"/>
    <n v="8.7804878048780496E-3"/>
  </r>
  <r>
    <s v="07-402-7433"/>
    <n v="42"/>
    <s v="Agender"/>
    <s v="Middle"/>
    <s v="Single"/>
    <x v="1"/>
    <s v="Middle"/>
    <s v="Dagup"/>
    <x v="18"/>
    <n v="354.16"/>
    <n v="8"/>
    <s v="In-Store"/>
    <n v="1"/>
    <n v="1"/>
    <n v="1"/>
    <s v="Low"/>
    <s v="Not Sensitive"/>
    <n v="0.02"/>
    <n v="2"/>
    <n v="3"/>
    <s v="Low"/>
    <s v="Desktop"/>
    <x v="0"/>
    <d v="2024-06-13T00:00:00"/>
    <b v="1"/>
    <b v="0"/>
    <s v="Non-Member"/>
    <s v="Planned"/>
    <s v="Express"/>
    <n v="5"/>
    <s v="Diverse"/>
    <s v="Average Income"/>
    <n v="8.5365853658536592E-3"/>
  </r>
  <r>
    <s v="60-073-3575"/>
    <n v="30"/>
    <s v="Male"/>
    <s v="Middle"/>
    <s v="Widowed"/>
    <x v="0"/>
    <s v="Middle"/>
    <s v="EÅ‚k"/>
    <x v="5"/>
    <n v="276.77"/>
    <n v="2"/>
    <s v="Mixed"/>
    <n v="1"/>
    <n v="1"/>
    <n v="2"/>
    <s v="Low"/>
    <s v="Very Sensitive"/>
    <n v="0.01"/>
    <n v="1"/>
    <n v="2"/>
    <s v="High"/>
    <s v="Smartphone"/>
    <x v="4"/>
    <d v="2024-03-03T00:00:00"/>
    <b v="1"/>
    <b v="1"/>
    <s v="Loyalty Member"/>
    <s v="Wants-based"/>
    <s v="No Preference"/>
    <n v="4"/>
    <s v="Male"/>
    <s v="Average Income"/>
    <n v="1.0270270270270269E-2"/>
  </r>
  <r>
    <s v="97-237-3483"/>
    <n v="49"/>
    <s v="Male"/>
    <s v="Middle"/>
    <s v="Single"/>
    <x v="1"/>
    <s v="Middle"/>
    <s v="Moju"/>
    <x v="10"/>
    <n v="190.25"/>
    <n v="6"/>
    <s v="Mixed"/>
    <n v="4"/>
    <n v="2"/>
    <n v="2"/>
    <s v="None"/>
    <s v="Very Sensitive"/>
    <n v="0.02"/>
    <n v="2"/>
    <n v="9"/>
    <s v="None"/>
    <s v="Tablet"/>
    <x v="1"/>
    <d v="2024-06-03T00:00:00"/>
    <b v="0"/>
    <b v="0"/>
    <s v="Non-Member"/>
    <s v="Planned"/>
    <s v="Express"/>
    <n v="13"/>
    <s v="Male"/>
    <s v="Average Income"/>
    <n v="7.3170731707317069E-3"/>
  </r>
  <r>
    <s v="93-675-1619"/>
    <n v="28"/>
    <s v="Female"/>
    <s v="Middle"/>
    <s v="Married"/>
    <x v="2"/>
    <s v="Middle"/>
    <s v="VÃ­lia"/>
    <x v="9"/>
    <n v="203.49"/>
    <n v="7"/>
    <s v="In-Store"/>
    <n v="4"/>
    <n v="1"/>
    <n v="2"/>
    <s v="Medium"/>
    <s v="Not Sensitive"/>
    <n v="0.01"/>
    <n v="1"/>
    <n v="8"/>
    <s v="High"/>
    <s v="Tablet"/>
    <x v="4"/>
    <d v="2024-08-10T00:00:00"/>
    <b v="0"/>
    <b v="1"/>
    <s v="Loyalty Member"/>
    <s v="Need-based"/>
    <s v="Express"/>
    <n v="11"/>
    <s v="Female"/>
    <s v="Average Income"/>
    <n v="9.7727272727272732E-3"/>
  </r>
  <r>
    <s v="43-884-2577"/>
    <n v="24"/>
    <s v="Male"/>
    <s v="Middle"/>
    <s v="Single"/>
    <x v="1"/>
    <s v="High"/>
    <s v="Prince Rupert"/>
    <x v="18"/>
    <n v="263.5"/>
    <n v="6"/>
    <s v="Mixed"/>
    <n v="3"/>
    <n v="2"/>
    <n v="2"/>
    <s v="None"/>
    <s v="Not Sensitive"/>
    <n v="0"/>
    <n v="0"/>
    <n v="8"/>
    <s v="Low"/>
    <s v="Tablet"/>
    <x v="2"/>
    <d v="2024-11-18T00:00:00"/>
    <b v="0"/>
    <b v="0"/>
    <s v="Non-Member"/>
    <s v="Planned"/>
    <s v="Standard"/>
    <n v="1"/>
    <s v="Male"/>
    <s v="Average Income"/>
    <n v="8.5365853658536592E-3"/>
  </r>
  <r>
    <s v="33-200-7615"/>
    <n v="40"/>
    <s v="Female"/>
    <s v="High"/>
    <s v="Divorced"/>
    <x v="0"/>
    <s v="Middle"/>
    <s v="Jiangmen"/>
    <x v="17"/>
    <n v="247.3"/>
    <n v="2"/>
    <s v="In-Store"/>
    <n v="4"/>
    <n v="4"/>
    <n v="2"/>
    <s v="Low"/>
    <s v="Very Sensitive"/>
    <n v="0"/>
    <n v="0"/>
    <n v="1"/>
    <s v="Medium"/>
    <s v="Desktop"/>
    <x v="0"/>
    <d v="2024-02-08T00:00:00"/>
    <b v="1"/>
    <b v="1"/>
    <s v="Loyalty Member"/>
    <s v="Wants-based"/>
    <s v="No Preference"/>
    <n v="11"/>
    <s v="Female"/>
    <s v="High Income"/>
    <n v="8.5294117647058826E-3"/>
  </r>
  <r>
    <s v="63-631-8261"/>
    <n v="18"/>
    <s v="Male"/>
    <s v="High"/>
    <s v="Married"/>
    <x v="0"/>
    <s v="Middle"/>
    <s v="Alung"/>
    <x v="16"/>
    <n v="50.71"/>
    <n v="12"/>
    <s v="Online"/>
    <n v="4"/>
    <n v="3"/>
    <n v="0.3"/>
    <s v="None"/>
    <s v="Not Sensitive"/>
    <n v="0"/>
    <n v="0"/>
    <n v="9"/>
    <s v="Medium"/>
    <s v="Smartphone"/>
    <x v="2"/>
    <d v="2024-03-17T00:00:00"/>
    <b v="1"/>
    <b v="1"/>
    <s v="Loyalty Member"/>
    <s v="Wants-based"/>
    <s v="No Preference"/>
    <n v="8"/>
    <s v="Male"/>
    <s v="High Income"/>
    <n v="8.2978723404255311E-3"/>
  </r>
  <r>
    <s v="34-016-7909"/>
    <n v="42"/>
    <s v="Male"/>
    <s v="High"/>
    <s v="Married"/>
    <x v="1"/>
    <s v="Middle"/>
    <s v="Osorno"/>
    <x v="2"/>
    <n v="131.85"/>
    <n v="4"/>
    <s v="Mixed"/>
    <n v="5"/>
    <n v="4"/>
    <n v="2"/>
    <s v="Low"/>
    <s v="Somewhat Sensitive"/>
    <n v="0.01"/>
    <n v="1"/>
    <n v="5"/>
    <s v="Medium"/>
    <s v="Smartphone"/>
    <x v="2"/>
    <d v="2024-01-04T00:00:00"/>
    <b v="1"/>
    <b v="0"/>
    <s v="Non-Member"/>
    <s v="Need-based"/>
    <s v="No Preference"/>
    <n v="6"/>
    <s v="Male"/>
    <s v="High Income"/>
    <n v="1.131578947368421E-2"/>
  </r>
  <r>
    <s v="82-304-6495"/>
    <n v="19"/>
    <s v="Male"/>
    <s v="High"/>
    <s v="Married"/>
    <x v="2"/>
    <s v="High"/>
    <s v="Labo"/>
    <x v="21"/>
    <n v="459.39"/>
    <n v="6"/>
    <s v="Mixed"/>
    <n v="2"/>
    <n v="2"/>
    <n v="0.3"/>
    <s v="Low"/>
    <s v="Very Sensitive"/>
    <n v="0.02"/>
    <n v="2"/>
    <n v="4"/>
    <s v="High"/>
    <s v="Tablet"/>
    <x v="0"/>
    <d v="2024-09-29T00:00:00"/>
    <b v="0"/>
    <b v="0"/>
    <s v="Non-Member"/>
    <s v="Planned"/>
    <s v="No Preference"/>
    <n v="14"/>
    <s v="Male"/>
    <s v="High Income"/>
    <n v="8.8235294117647058E-3"/>
  </r>
  <r>
    <s v="70-207-6999"/>
    <n v="36"/>
    <s v="Female"/>
    <s v="High"/>
    <s v="Divorced"/>
    <x v="1"/>
    <s v="Middle"/>
    <s v="Dakingari"/>
    <x v="2"/>
    <n v="383.33"/>
    <n v="6"/>
    <s v="Online"/>
    <n v="3"/>
    <n v="4"/>
    <n v="2"/>
    <s v="Medium"/>
    <s v="Very Sensitive"/>
    <n v="0.01"/>
    <n v="1"/>
    <n v="3"/>
    <s v="None"/>
    <s v="Smartphone"/>
    <x v="0"/>
    <d v="2024-08-05T00:00:00"/>
    <b v="0"/>
    <b v="0"/>
    <s v="Non-Member"/>
    <s v="Planned"/>
    <s v="Standard"/>
    <n v="12"/>
    <s v="Female"/>
    <s v="High Income"/>
    <n v="1.131578947368421E-2"/>
  </r>
  <r>
    <s v="71-780-8195"/>
    <n v="26"/>
    <s v="Female"/>
    <s v="High"/>
    <s v="Widowed"/>
    <x v="0"/>
    <s v="High"/>
    <s v="Selasari"/>
    <x v="16"/>
    <n v="212.08"/>
    <n v="8"/>
    <s v="In-Store"/>
    <n v="5"/>
    <n v="5"/>
    <n v="2"/>
    <s v="Low"/>
    <s v="Very Sensitive"/>
    <n v="0.01"/>
    <n v="1"/>
    <n v="9"/>
    <s v="None"/>
    <s v="Tablet"/>
    <x v="0"/>
    <d v="2024-05-07T00:00:00"/>
    <b v="0"/>
    <b v="0"/>
    <s v="Non-Member"/>
    <s v="Need-based"/>
    <s v="Standard"/>
    <n v="13"/>
    <s v="Female"/>
    <s v="High Income"/>
    <n v="8.2978723404255311E-3"/>
  </r>
  <r>
    <s v="93-356-8589"/>
    <n v="35"/>
    <s v="Female"/>
    <s v="High"/>
    <s v="Married"/>
    <x v="2"/>
    <s v="High"/>
    <s v="Besko"/>
    <x v="17"/>
    <n v="370.73"/>
    <n v="7"/>
    <s v="Online"/>
    <n v="3"/>
    <n v="2"/>
    <n v="1"/>
    <s v="High"/>
    <s v="Not Sensitive"/>
    <n v="0"/>
    <n v="0"/>
    <n v="9"/>
    <s v="High"/>
    <s v="Smartphone"/>
    <x v="2"/>
    <d v="2024-08-18T00:00:00"/>
    <b v="0"/>
    <b v="1"/>
    <s v="Loyalty Member"/>
    <s v="Need-based"/>
    <s v="No Preference"/>
    <n v="7"/>
    <s v="Female"/>
    <s v="High Income"/>
    <n v="8.5294117647058826E-3"/>
  </r>
  <r>
    <s v="92-142-9480"/>
    <n v="39"/>
    <s v="Male"/>
    <s v="High"/>
    <s v="Divorced"/>
    <x v="2"/>
    <s v="Middle"/>
    <s v="Aubergenville"/>
    <x v="20"/>
    <n v="319.66000000000003"/>
    <n v="7"/>
    <s v="Mixed"/>
    <n v="4"/>
    <n v="2"/>
    <n v="1"/>
    <s v="High"/>
    <s v="Not Sensitive"/>
    <n v="0.01"/>
    <n v="1"/>
    <n v="10"/>
    <s v="None"/>
    <s v="Desktop"/>
    <x v="2"/>
    <d v="2024-02-18T00:00:00"/>
    <b v="0"/>
    <b v="0"/>
    <s v="Non-Member"/>
    <s v="Wants-based"/>
    <s v="Express"/>
    <n v="3"/>
    <s v="Male"/>
    <s v="High Income"/>
    <n v="8.6666666666666663E-3"/>
  </r>
  <r>
    <s v="53-042-5685"/>
    <n v="44"/>
    <s v="Female"/>
    <s v="Middle"/>
    <s v="Widowed"/>
    <x v="0"/>
    <s v="High"/>
    <s v="Sula"/>
    <x v="23"/>
    <n v="373.05"/>
    <n v="3"/>
    <s v="In-Store"/>
    <n v="3"/>
    <n v="4"/>
    <n v="0.3"/>
    <s v="Low"/>
    <s v="Not Sensitive"/>
    <n v="0.01"/>
    <n v="1"/>
    <n v="10"/>
    <s v="Medium"/>
    <s v="Tablet"/>
    <x v="4"/>
    <d v="2024-03-14T00:00:00"/>
    <b v="0"/>
    <b v="1"/>
    <s v="Loyalty Member"/>
    <s v="Planned"/>
    <s v="Standard"/>
    <n v="7"/>
    <s v="Female"/>
    <s v="Average Income"/>
    <n v="1.1000000000000001E-2"/>
  </r>
  <r>
    <s v="35-853-2222"/>
    <n v="19"/>
    <s v="Female"/>
    <s v="High"/>
    <s v="Married"/>
    <x v="0"/>
    <s v="High"/>
    <s v="Valongo"/>
    <x v="6"/>
    <n v="393.78"/>
    <n v="6"/>
    <s v="Online"/>
    <n v="3"/>
    <n v="4"/>
    <n v="1"/>
    <s v="Medium"/>
    <s v="Very Sensitive"/>
    <n v="0"/>
    <n v="0"/>
    <n v="5"/>
    <s v="Low"/>
    <s v="Tablet"/>
    <x v="3"/>
    <d v="2024-03-25T00:00:00"/>
    <b v="1"/>
    <b v="0"/>
    <s v="Non-Member"/>
    <s v="Need-based"/>
    <s v="No Preference"/>
    <n v="14"/>
    <s v="Female"/>
    <s v="High Income"/>
    <n v="8.431372549019607E-3"/>
  </r>
  <r>
    <s v="83-670-9273"/>
    <n v="27"/>
    <s v="Female"/>
    <s v="High"/>
    <s v="Widowed"/>
    <x v="2"/>
    <s v="High"/>
    <s v="Al KhÄnkah"/>
    <x v="20"/>
    <n v="245.04"/>
    <n v="4"/>
    <s v="Online"/>
    <n v="3"/>
    <n v="2"/>
    <n v="0"/>
    <s v="High"/>
    <s v="Not Sensitive"/>
    <n v="0.02"/>
    <n v="2"/>
    <n v="6"/>
    <s v="High"/>
    <s v="Tablet"/>
    <x v="3"/>
    <d v="2024-12-03T00:00:00"/>
    <b v="1"/>
    <b v="1"/>
    <s v="Loyalty Member"/>
    <s v="Need-based"/>
    <s v="Standard"/>
    <n v="10"/>
    <s v="Female"/>
    <s v="High Income"/>
    <n v="8.6666666666666663E-3"/>
  </r>
  <r>
    <s v="37-783-6086"/>
    <n v="26"/>
    <s v="Female"/>
    <s v="High"/>
    <s v="Divorced"/>
    <x v="2"/>
    <s v="Middle"/>
    <s v="MÃ©rtola"/>
    <x v="21"/>
    <n v="111.27"/>
    <n v="3"/>
    <s v="Online"/>
    <n v="1"/>
    <n v="3"/>
    <n v="1"/>
    <s v="High"/>
    <s v="Very Sensitive"/>
    <n v="0.02"/>
    <n v="2"/>
    <n v="10"/>
    <s v="None"/>
    <s v="Smartphone"/>
    <x v="1"/>
    <d v="2024-05-13T00:00:00"/>
    <b v="0"/>
    <b v="0"/>
    <s v="Non-Member"/>
    <s v="Impulsive"/>
    <s v="No Preference"/>
    <n v="12"/>
    <s v="Female"/>
    <s v="High Income"/>
    <n v="8.8235294117647058E-3"/>
  </r>
  <r>
    <s v="79-902-8144"/>
    <n v="26"/>
    <s v="Female"/>
    <s v="High"/>
    <s v="Single"/>
    <x v="0"/>
    <s v="Middle"/>
    <s v="Rates"/>
    <x v="15"/>
    <n v="93.29"/>
    <n v="11"/>
    <s v="Online"/>
    <n v="2"/>
    <n v="2"/>
    <n v="0"/>
    <s v="High"/>
    <s v="Very Sensitive"/>
    <n v="0"/>
    <n v="0"/>
    <n v="7"/>
    <s v="Low"/>
    <s v="Tablet"/>
    <x v="3"/>
    <d v="2024-07-25T00:00:00"/>
    <b v="1"/>
    <b v="0"/>
    <s v="Non-Member"/>
    <s v="Impulsive"/>
    <s v="No Preference"/>
    <n v="9"/>
    <s v="Female"/>
    <s v="High Income"/>
    <n v="1.0243902439024391E-2"/>
  </r>
  <r>
    <s v="41-009-7879"/>
    <n v="27"/>
    <s v="Female"/>
    <s v="High"/>
    <s v="Married"/>
    <x v="1"/>
    <s v="Middle"/>
    <s v="Anyang"/>
    <x v="11"/>
    <n v="156.5"/>
    <n v="5"/>
    <s v="Mixed"/>
    <n v="1"/>
    <n v="1"/>
    <n v="1"/>
    <s v="High"/>
    <s v="Very Sensitive"/>
    <n v="0"/>
    <n v="0"/>
    <n v="3"/>
    <s v="High"/>
    <s v="Desktop"/>
    <x v="3"/>
    <d v="2024-01-10T00:00:00"/>
    <b v="1"/>
    <b v="0"/>
    <s v="Non-Member"/>
    <s v="Wants-based"/>
    <s v="Standard"/>
    <n v="14"/>
    <s v="Female"/>
    <s v="High Income"/>
    <n v="1.0277777777777776E-2"/>
  </r>
  <r>
    <s v="89-302-8461"/>
    <n v="37"/>
    <s v="Male"/>
    <s v="Middle"/>
    <s v="Single"/>
    <x v="2"/>
    <s v="Middle"/>
    <s v="Nymburk"/>
    <x v="12"/>
    <n v="290.11"/>
    <n v="8"/>
    <s v="Mixed"/>
    <n v="4"/>
    <n v="4"/>
    <n v="1"/>
    <s v="Medium"/>
    <s v="Very Sensitive"/>
    <n v="0.01"/>
    <n v="1"/>
    <n v="4"/>
    <s v="Medium"/>
    <s v="Smartphone"/>
    <x v="1"/>
    <d v="2024-10-30T00:00:00"/>
    <b v="0"/>
    <b v="0"/>
    <s v="Non-Member"/>
    <s v="Impulsive"/>
    <s v="No Preference"/>
    <n v="14"/>
    <s v="Male"/>
    <s v="Average Income"/>
    <n v="8.1395348837209301E-3"/>
  </r>
  <r>
    <s v="23-066-1915"/>
    <n v="23"/>
    <s v="Female"/>
    <s v="Middle"/>
    <s v="Single"/>
    <x v="0"/>
    <s v="Middle"/>
    <s v="Jiangcun"/>
    <x v="14"/>
    <n v="355.28"/>
    <n v="3"/>
    <s v="Mixed"/>
    <n v="5"/>
    <n v="5"/>
    <n v="0"/>
    <s v="Low"/>
    <s v="Very Sensitive"/>
    <n v="0.01"/>
    <n v="1"/>
    <n v="4"/>
    <s v="Low"/>
    <s v="Smartphone"/>
    <x v="0"/>
    <d v="2024-09-17T00:00:00"/>
    <b v="1"/>
    <b v="1"/>
    <s v="Loyalty Member"/>
    <s v="Planned"/>
    <s v="No Preference"/>
    <n v="5"/>
    <s v="Female"/>
    <s v="Average Income"/>
    <n v="9.3023255813953487E-3"/>
  </r>
  <r>
    <s v="39-090-0124"/>
    <n v="31"/>
    <s v="Bigender"/>
    <s v="Middle"/>
    <s v="Single"/>
    <x v="0"/>
    <s v="High"/>
    <s v="Tafo"/>
    <x v="0"/>
    <n v="73.739999999999995"/>
    <n v="7"/>
    <s v="Online"/>
    <n v="4"/>
    <n v="2"/>
    <n v="0.3"/>
    <s v="High"/>
    <s v="Not Sensitive"/>
    <n v="0.01"/>
    <n v="1"/>
    <n v="3"/>
    <s v="Medium"/>
    <s v="Smartphone"/>
    <x v="3"/>
    <d v="2024-08-17T00:00:00"/>
    <b v="0"/>
    <b v="0"/>
    <s v="Non-Member"/>
    <s v="Wants-based"/>
    <s v="Standard"/>
    <n v="13"/>
    <s v="Diverse"/>
    <s v="Average Income"/>
    <n v="1.1363636363636364E-2"/>
  </r>
  <r>
    <s v="41-854-0707"/>
    <n v="21"/>
    <s v="Female"/>
    <s v="Middle"/>
    <s v="Widowed"/>
    <x v="2"/>
    <s v="Middle"/>
    <s v="Cibaregbeg"/>
    <x v="6"/>
    <n v="170.35"/>
    <n v="10"/>
    <s v="In-Store"/>
    <n v="2"/>
    <n v="1"/>
    <n v="1"/>
    <s v="Medium"/>
    <s v="Very Sensitive"/>
    <n v="0.01"/>
    <n v="1"/>
    <n v="10"/>
    <s v="Low"/>
    <s v="Desktop"/>
    <x v="4"/>
    <d v="2024-06-03T00:00:00"/>
    <b v="1"/>
    <b v="1"/>
    <s v="Loyalty Member"/>
    <s v="Need-based"/>
    <s v="Standard"/>
    <n v="1"/>
    <s v="Female"/>
    <s v="Average Income"/>
    <n v="8.431372549019607E-3"/>
  </r>
  <r>
    <s v="04-352-1558"/>
    <n v="36"/>
    <s v="Female"/>
    <s v="High"/>
    <s v="Single"/>
    <x v="2"/>
    <s v="Middle"/>
    <s v="Wang Yang"/>
    <x v="3"/>
    <n v="123.7"/>
    <n v="6"/>
    <s v="Online"/>
    <n v="2"/>
    <n v="5"/>
    <n v="0"/>
    <s v="High"/>
    <s v="Very Sensitive"/>
    <n v="0.01"/>
    <n v="1"/>
    <n v="5"/>
    <s v="None"/>
    <s v="Smartphone"/>
    <x v="3"/>
    <d v="2024-07-28T00:00:00"/>
    <b v="0"/>
    <b v="0"/>
    <s v="Non-Member"/>
    <s v="Impulsive"/>
    <s v="Express"/>
    <n v="2"/>
    <s v="Female"/>
    <s v="High Income"/>
    <n v="9.3999999999999986E-3"/>
  </r>
  <r>
    <s v="93-867-8303"/>
    <n v="21"/>
    <s v="Female"/>
    <s v="Middle"/>
    <s v="Single"/>
    <x v="2"/>
    <s v="High"/>
    <s v="Liangnong"/>
    <x v="0"/>
    <n v="201.6"/>
    <n v="9"/>
    <s v="In-Store"/>
    <n v="1"/>
    <n v="4"/>
    <n v="2"/>
    <s v="Medium"/>
    <s v="Very Sensitive"/>
    <n v="0.01"/>
    <n v="1"/>
    <n v="4"/>
    <s v="High"/>
    <s v="Smartphone"/>
    <x v="1"/>
    <d v="2024-10-24T00:00:00"/>
    <b v="0"/>
    <b v="0"/>
    <s v="Non-Member"/>
    <s v="Impulsive"/>
    <s v="Express"/>
    <n v="14"/>
    <s v="Female"/>
    <s v="Average Income"/>
    <n v="1.1363636363636364E-2"/>
  </r>
  <r>
    <s v="31-088-6950"/>
    <n v="27"/>
    <s v="Female"/>
    <s v="Middle"/>
    <s v="Single"/>
    <x v="2"/>
    <s v="High"/>
    <s v="Hengshi"/>
    <x v="4"/>
    <n v="116.14"/>
    <n v="11"/>
    <s v="Mixed"/>
    <n v="1"/>
    <n v="4"/>
    <n v="1"/>
    <s v="High"/>
    <s v="Somewhat Sensitive"/>
    <n v="0"/>
    <n v="0"/>
    <n v="8"/>
    <s v="Medium"/>
    <s v="Desktop"/>
    <x v="0"/>
    <d v="2024-04-01T00:00:00"/>
    <b v="0"/>
    <b v="1"/>
    <s v="Loyalty Member"/>
    <s v="Wants-based"/>
    <s v="Express"/>
    <n v="14"/>
    <s v="Female"/>
    <s v="Average Income"/>
    <n v="8.7804878048780496E-3"/>
  </r>
  <r>
    <s v="43-616-8365"/>
    <n v="29"/>
    <s v="Female"/>
    <s v="Middle"/>
    <s v="Single"/>
    <x v="2"/>
    <s v="High"/>
    <s v="Kandangan"/>
    <x v="23"/>
    <n v="483.38"/>
    <n v="9"/>
    <s v="Online"/>
    <n v="2"/>
    <n v="1"/>
    <n v="0"/>
    <s v="High"/>
    <s v="Somewhat Sensitive"/>
    <n v="0.02"/>
    <n v="2"/>
    <n v="3"/>
    <s v="High"/>
    <s v="Desktop"/>
    <x v="3"/>
    <d v="2024-06-09T00:00:00"/>
    <b v="0"/>
    <b v="1"/>
    <s v="Loyalty Member"/>
    <s v="Need-based"/>
    <s v="Standard"/>
    <n v="8"/>
    <s v="Female"/>
    <s v="Average Income"/>
    <n v="1.1000000000000001E-2"/>
  </r>
  <r>
    <s v="71-876-9118"/>
    <n v="24"/>
    <s v="Male"/>
    <s v="Middle"/>
    <s v="Single"/>
    <x v="1"/>
    <s v="Middle"/>
    <s v="Naranjal"/>
    <x v="18"/>
    <n v="418.62"/>
    <n v="9"/>
    <s v="In-Store"/>
    <n v="1"/>
    <n v="2"/>
    <n v="0"/>
    <s v="Low"/>
    <s v="Not Sensitive"/>
    <n v="0"/>
    <n v="0"/>
    <n v="9"/>
    <s v="None"/>
    <s v="Smartphone"/>
    <x v="3"/>
    <d v="2024-11-14T00:00:00"/>
    <b v="1"/>
    <b v="0"/>
    <s v="Non-Member"/>
    <s v="Need-based"/>
    <s v="Standard"/>
    <n v="11"/>
    <s v="Male"/>
    <s v="Average Income"/>
    <n v="8.5365853658536592E-3"/>
  </r>
  <r>
    <s v="18-263-0366"/>
    <n v="33"/>
    <s v="Female"/>
    <s v="Middle"/>
    <s v="Divorced"/>
    <x v="0"/>
    <s v="Middle"/>
    <s v="Abiko"/>
    <x v="5"/>
    <n v="139.83000000000001"/>
    <n v="12"/>
    <s v="Online"/>
    <n v="2"/>
    <n v="4"/>
    <n v="2"/>
    <s v="None"/>
    <s v="Not Sensitive"/>
    <n v="0"/>
    <n v="0"/>
    <n v="1"/>
    <s v="None"/>
    <s v="Tablet"/>
    <x v="4"/>
    <d v="2024-10-08T00:00:00"/>
    <b v="0"/>
    <b v="0"/>
    <s v="Non-Member"/>
    <s v="Impulsive"/>
    <s v="Express"/>
    <n v="10"/>
    <s v="Female"/>
    <s v="Average Income"/>
    <n v="1.0270270270270269E-2"/>
  </r>
  <r>
    <s v="25-502-1415"/>
    <n v="38"/>
    <s v="Female"/>
    <s v="High"/>
    <s v="Married"/>
    <x v="2"/>
    <s v="Middle"/>
    <s v="Longhuashan"/>
    <x v="17"/>
    <n v="54.17"/>
    <n v="4"/>
    <s v="Mixed"/>
    <n v="4"/>
    <n v="5"/>
    <n v="0"/>
    <s v="Medium"/>
    <s v="Somewhat Sensitive"/>
    <n v="0.02"/>
    <n v="2"/>
    <n v="2"/>
    <s v="Medium"/>
    <s v="Desktop"/>
    <x v="0"/>
    <d v="2024-01-11T00:00:00"/>
    <b v="0"/>
    <b v="1"/>
    <s v="Loyalty Member"/>
    <s v="Planned"/>
    <s v="No Preference"/>
    <n v="7"/>
    <s v="Female"/>
    <s v="High Income"/>
    <n v="8.5294117647058826E-3"/>
  </r>
  <r>
    <s v="50-000-9588"/>
    <n v="47"/>
    <s v="Male"/>
    <s v="High"/>
    <s v="Divorced"/>
    <x v="2"/>
    <s v="High"/>
    <s v="Zhovkva"/>
    <x v="23"/>
    <n v="437.59"/>
    <n v="10"/>
    <s v="In-Store"/>
    <n v="1"/>
    <n v="4"/>
    <n v="0"/>
    <s v="None"/>
    <s v="Very Sensitive"/>
    <n v="0"/>
    <n v="0"/>
    <n v="4"/>
    <s v="High"/>
    <s v="Tablet"/>
    <x v="0"/>
    <d v="2024-02-26T00:00:00"/>
    <b v="1"/>
    <b v="1"/>
    <s v="Loyalty Member"/>
    <s v="Impulsive"/>
    <s v="Express"/>
    <n v="9"/>
    <s v="Male"/>
    <s v="High Income"/>
    <n v="1.1000000000000001E-2"/>
  </r>
  <r>
    <s v="32-338-5967"/>
    <n v="32"/>
    <s v="Male"/>
    <s v="Middle"/>
    <s v="Widowed"/>
    <x v="0"/>
    <s v="High"/>
    <s v="Lebak"/>
    <x v="11"/>
    <n v="113.57"/>
    <n v="5"/>
    <s v="Online"/>
    <n v="4"/>
    <n v="4"/>
    <n v="2"/>
    <s v="Medium"/>
    <s v="Very Sensitive"/>
    <n v="0.01"/>
    <n v="1"/>
    <n v="1"/>
    <s v="High"/>
    <s v="Tablet"/>
    <x v="4"/>
    <d v="2024-11-01T00:00:00"/>
    <b v="0"/>
    <b v="1"/>
    <s v="Loyalty Member"/>
    <s v="Wants-based"/>
    <s v="Standard"/>
    <n v="8"/>
    <s v="Male"/>
    <s v="Average Income"/>
    <n v="1.0277777777777776E-2"/>
  </r>
  <r>
    <s v="19-311-9149"/>
    <n v="21"/>
    <s v="Bigender"/>
    <s v="High"/>
    <s v="Single"/>
    <x v="1"/>
    <s v="High"/>
    <s v="Gereshk"/>
    <x v="12"/>
    <n v="305.54000000000002"/>
    <n v="6"/>
    <s v="In-Store"/>
    <n v="3"/>
    <n v="5"/>
    <n v="0"/>
    <s v="Medium"/>
    <s v="Somewhat Sensitive"/>
    <n v="0"/>
    <n v="0"/>
    <n v="5"/>
    <s v="Medium"/>
    <s v="Smartphone"/>
    <x v="3"/>
    <d v="2024-03-28T00:00:00"/>
    <b v="1"/>
    <b v="0"/>
    <s v="Non-Member"/>
    <s v="Wants-based"/>
    <s v="No Preference"/>
    <n v="7"/>
    <s v="Diverse"/>
    <s v="High Income"/>
    <n v="8.1395348837209301E-3"/>
  </r>
  <r>
    <s v="94-212-7169"/>
    <n v="23"/>
    <s v="Female"/>
    <s v="High"/>
    <s v="Divorced"/>
    <x v="1"/>
    <s v="High"/>
    <s v="Yonghe"/>
    <x v="1"/>
    <n v="339.12"/>
    <n v="2"/>
    <s v="In-Store"/>
    <n v="4"/>
    <n v="4"/>
    <n v="0"/>
    <s v="Medium"/>
    <s v="Not Sensitive"/>
    <n v="0"/>
    <n v="0"/>
    <n v="5"/>
    <s v="Low"/>
    <s v="Smartphone"/>
    <x v="1"/>
    <d v="2024-01-08T00:00:00"/>
    <b v="0"/>
    <b v="0"/>
    <s v="Non-Member"/>
    <s v="Impulsive"/>
    <s v="No Preference"/>
    <n v="1"/>
    <s v="Female"/>
    <s v="High Income"/>
    <n v="9.3181818181818175E-3"/>
  </r>
  <r>
    <s v="17-246-6194"/>
    <n v="45"/>
    <s v="Non-binary"/>
    <s v="Middle"/>
    <s v="Divorced"/>
    <x v="0"/>
    <s v="High"/>
    <s v="Dabai"/>
    <x v="23"/>
    <n v="323.39999999999998"/>
    <n v="11"/>
    <s v="Mixed"/>
    <n v="2"/>
    <n v="3"/>
    <n v="2"/>
    <s v="Low"/>
    <s v="Very Sensitive"/>
    <n v="0"/>
    <n v="0"/>
    <n v="8"/>
    <s v="None"/>
    <s v="Smartphone"/>
    <x v="0"/>
    <d v="2024-02-28T00:00:00"/>
    <b v="1"/>
    <b v="1"/>
    <s v="Loyalty Member"/>
    <s v="Need-based"/>
    <s v="Standard"/>
    <n v="10"/>
    <s v="Diverse"/>
    <s v="Average Income"/>
    <n v="1.1000000000000001E-2"/>
  </r>
  <r>
    <s v="26-672-1285"/>
    <n v="24"/>
    <s v="Genderfluid"/>
    <s v="Middle"/>
    <s v="Married"/>
    <x v="1"/>
    <s v="Middle"/>
    <s v="Moutnice"/>
    <x v="20"/>
    <n v="472.61"/>
    <n v="9"/>
    <s v="In-Store"/>
    <n v="5"/>
    <n v="5"/>
    <n v="2"/>
    <s v="None"/>
    <s v="Very Sensitive"/>
    <n v="0.01"/>
    <n v="1"/>
    <n v="4"/>
    <s v="None"/>
    <s v="Smartphone"/>
    <x v="1"/>
    <d v="2024-09-15T00:00:00"/>
    <b v="1"/>
    <b v="1"/>
    <s v="Loyalty Member"/>
    <s v="Impulsive"/>
    <s v="Express"/>
    <n v="5"/>
    <s v="Diverse"/>
    <s v="Average Income"/>
    <n v="8.6666666666666663E-3"/>
  </r>
  <r>
    <s v="00-265-0556"/>
    <n v="20"/>
    <s v="Female"/>
    <s v="Middle"/>
    <s v="Widowed"/>
    <x v="1"/>
    <s v="Middle"/>
    <s v="Qiryat Yam"/>
    <x v="4"/>
    <n v="68.02"/>
    <n v="10"/>
    <s v="Online"/>
    <n v="3"/>
    <n v="2"/>
    <n v="1"/>
    <s v="None"/>
    <s v="Very Sensitive"/>
    <n v="0.01"/>
    <n v="1"/>
    <n v="6"/>
    <s v="None"/>
    <s v="Tablet"/>
    <x v="0"/>
    <d v="2024-11-01T00:00:00"/>
    <b v="1"/>
    <b v="1"/>
    <s v="Loyalty Member"/>
    <s v="Need-based"/>
    <s v="Express"/>
    <n v="6"/>
    <s v="Female"/>
    <s v="Average Income"/>
    <n v="8.7804878048780496E-3"/>
  </r>
  <r>
    <s v="76-397-3294"/>
    <n v="27"/>
    <s v="Male"/>
    <s v="High"/>
    <s v="Single"/>
    <x v="2"/>
    <s v="Middle"/>
    <s v="PiranÃ©"/>
    <x v="16"/>
    <n v="199.44"/>
    <n v="7"/>
    <s v="Online"/>
    <n v="2"/>
    <n v="1"/>
    <n v="2"/>
    <s v="None"/>
    <s v="Very Sensitive"/>
    <n v="0"/>
    <n v="0"/>
    <n v="3"/>
    <s v="None"/>
    <s v="Tablet"/>
    <x v="4"/>
    <d v="2024-07-14T00:00:00"/>
    <b v="0"/>
    <b v="1"/>
    <s v="Loyalty Member"/>
    <s v="Need-based"/>
    <s v="Standard"/>
    <n v="1"/>
    <s v="Male"/>
    <s v="High Income"/>
    <n v="8.2978723404255311E-3"/>
  </r>
  <r>
    <s v="43-612-8079"/>
    <n v="47"/>
    <s v="Male"/>
    <s v="High"/>
    <s v="Divorced"/>
    <x v="1"/>
    <s v="Middle"/>
    <s v="Colima"/>
    <x v="6"/>
    <n v="250.73"/>
    <n v="4"/>
    <s v="Online"/>
    <n v="3"/>
    <n v="2"/>
    <n v="1"/>
    <s v="Low"/>
    <s v="Somewhat Sensitive"/>
    <n v="0.01"/>
    <n v="1"/>
    <n v="10"/>
    <s v="None"/>
    <s v="Desktop"/>
    <x v="4"/>
    <d v="2024-04-24T00:00:00"/>
    <b v="0"/>
    <b v="1"/>
    <s v="Loyalty Member"/>
    <s v="Planned"/>
    <s v="No Preference"/>
    <n v="10"/>
    <s v="Male"/>
    <s v="High Income"/>
    <n v="8.431372549019607E-3"/>
  </r>
  <r>
    <s v="17-213-2834"/>
    <n v="34"/>
    <s v="Male"/>
    <s v="Middle"/>
    <s v="Single"/>
    <x v="1"/>
    <s v="Middle"/>
    <s v="Marshintsy"/>
    <x v="20"/>
    <n v="372.49"/>
    <n v="12"/>
    <s v="Online"/>
    <n v="4"/>
    <n v="3"/>
    <n v="0"/>
    <s v="High"/>
    <s v="Very Sensitive"/>
    <n v="0"/>
    <n v="0"/>
    <n v="5"/>
    <s v="Medium"/>
    <s v="Desktop"/>
    <x v="2"/>
    <d v="2024-08-22T00:00:00"/>
    <b v="1"/>
    <b v="0"/>
    <s v="Non-Member"/>
    <s v="Planned"/>
    <s v="No Preference"/>
    <n v="7"/>
    <s v="Male"/>
    <s v="Average Income"/>
    <n v="8.6666666666666663E-3"/>
  </r>
  <r>
    <s v="36-214-1586"/>
    <n v="41"/>
    <s v="Male"/>
    <s v="High"/>
    <s v="Widowed"/>
    <x v="1"/>
    <s v="High"/>
    <s v="HalinÃ³w"/>
    <x v="5"/>
    <n v="186.85"/>
    <n v="2"/>
    <s v="Online"/>
    <n v="3"/>
    <n v="1"/>
    <n v="2"/>
    <s v="High"/>
    <s v="Not Sensitive"/>
    <n v="0.02"/>
    <n v="2"/>
    <n v="8"/>
    <s v="Low"/>
    <s v="Smartphone"/>
    <x v="3"/>
    <d v="2024-02-20T00:00:00"/>
    <b v="1"/>
    <b v="0"/>
    <s v="Non-Member"/>
    <s v="Impulsive"/>
    <s v="Express"/>
    <n v="12"/>
    <s v="Male"/>
    <s v="High Income"/>
    <n v="1.0270270270270269E-2"/>
  </r>
  <r>
    <s v="32-414-1466"/>
    <n v="26"/>
    <s v="Male"/>
    <s v="High"/>
    <s v="Widowed"/>
    <x v="2"/>
    <s v="Middle"/>
    <s v="Hallsberg"/>
    <x v="6"/>
    <n v="73.319999999999993"/>
    <n v="10"/>
    <s v="In-Store"/>
    <n v="5"/>
    <n v="1"/>
    <n v="1"/>
    <s v="None"/>
    <s v="Not Sensitive"/>
    <n v="0.01"/>
    <n v="1"/>
    <n v="1"/>
    <s v="Medium"/>
    <s v="Smartphone"/>
    <x v="2"/>
    <d v="2024-01-27T00:00:00"/>
    <b v="1"/>
    <b v="0"/>
    <s v="Non-Member"/>
    <s v="Wants-based"/>
    <s v="Standard"/>
    <n v="14"/>
    <s v="Male"/>
    <s v="High Income"/>
    <n v="8.431372549019607E-3"/>
  </r>
  <r>
    <s v="12-699-6543"/>
    <n v="49"/>
    <s v="Male"/>
    <s v="Middle"/>
    <s v="Widowed"/>
    <x v="0"/>
    <s v="Middle"/>
    <s v="Celso Ramos"/>
    <x v="20"/>
    <n v="214.59"/>
    <n v="6"/>
    <s v="Online"/>
    <n v="1"/>
    <n v="1"/>
    <n v="0"/>
    <s v="None"/>
    <s v="Somewhat Sensitive"/>
    <n v="0.01"/>
    <n v="1"/>
    <n v="8"/>
    <s v="Low"/>
    <s v="Tablet"/>
    <x v="3"/>
    <d v="2024-02-09T00:00:00"/>
    <b v="1"/>
    <b v="0"/>
    <s v="Non-Member"/>
    <s v="Wants-based"/>
    <s v="Standard"/>
    <n v="9"/>
    <s v="Male"/>
    <s v="Average Income"/>
    <n v="8.6666666666666663E-3"/>
  </r>
  <r>
    <s v="83-427-3218"/>
    <n v="47"/>
    <s v="Female"/>
    <s v="Middle"/>
    <s v="Widowed"/>
    <x v="1"/>
    <s v="Middle"/>
    <s v="White River"/>
    <x v="4"/>
    <n v="467.32"/>
    <n v="12"/>
    <s v="In-Store"/>
    <n v="4"/>
    <n v="4"/>
    <n v="2"/>
    <s v="Medium"/>
    <s v="Somewhat Sensitive"/>
    <n v="0.02"/>
    <n v="2"/>
    <n v="4"/>
    <s v="Low"/>
    <s v="Smartphone"/>
    <x v="1"/>
    <d v="2024-01-28T00:00:00"/>
    <b v="0"/>
    <b v="1"/>
    <s v="Loyalty Member"/>
    <s v="Need-based"/>
    <s v="No Preference"/>
    <n v="11"/>
    <s v="Female"/>
    <s v="Average Income"/>
    <n v="8.7804878048780496E-3"/>
  </r>
  <r>
    <s v="61-663-9008"/>
    <n v="18"/>
    <s v="Male"/>
    <s v="Middle"/>
    <s v="Married"/>
    <x v="2"/>
    <s v="Middle"/>
    <s v="Taishihe"/>
    <x v="22"/>
    <n v="475.65"/>
    <n v="4"/>
    <s v="In-Store"/>
    <n v="4"/>
    <n v="5"/>
    <n v="0"/>
    <s v="High"/>
    <s v="Somewhat Sensitive"/>
    <n v="0.02"/>
    <n v="2"/>
    <n v="6"/>
    <s v="Low"/>
    <s v="Smartphone"/>
    <x v="1"/>
    <d v="2024-06-23T00:00:00"/>
    <b v="1"/>
    <b v="1"/>
    <s v="Loyalty Member"/>
    <s v="Wants-based"/>
    <s v="Express"/>
    <n v="14"/>
    <s v="Male"/>
    <s v="Average Income"/>
    <n v="1.3157894736842106E-2"/>
  </r>
  <r>
    <s v="86-917-7481"/>
    <n v="48"/>
    <s v="Female"/>
    <s v="Middle"/>
    <s v="Widowed"/>
    <x v="2"/>
    <s v="High"/>
    <s v="Shanghu"/>
    <x v="9"/>
    <n v="161.38"/>
    <n v="11"/>
    <s v="Mixed"/>
    <n v="5"/>
    <n v="3"/>
    <n v="0"/>
    <s v="None"/>
    <s v="Very Sensitive"/>
    <n v="0.01"/>
    <n v="1"/>
    <n v="10"/>
    <s v="High"/>
    <s v="Tablet"/>
    <x v="2"/>
    <d v="2024-08-20T00:00:00"/>
    <b v="1"/>
    <b v="1"/>
    <s v="Loyalty Member"/>
    <s v="Impulsive"/>
    <s v="Standard"/>
    <n v="10"/>
    <s v="Female"/>
    <s v="Average Income"/>
    <n v="9.7727272727272732E-3"/>
  </r>
  <r>
    <s v="66-086-2306"/>
    <n v="19"/>
    <s v="Male"/>
    <s v="Middle"/>
    <s v="Single"/>
    <x v="0"/>
    <s v="Middle"/>
    <s v="Brandsen"/>
    <x v="15"/>
    <n v="249.78"/>
    <n v="4"/>
    <s v="In-Store"/>
    <n v="5"/>
    <n v="4"/>
    <n v="0"/>
    <s v="Low"/>
    <s v="Very Sensitive"/>
    <n v="0"/>
    <n v="0"/>
    <n v="1"/>
    <s v="None"/>
    <s v="Desktop"/>
    <x v="1"/>
    <d v="2024-11-24T00:00:00"/>
    <b v="0"/>
    <b v="0"/>
    <s v="Non-Member"/>
    <s v="Wants-based"/>
    <s v="No Preference"/>
    <n v="11"/>
    <s v="Male"/>
    <s v="Average Income"/>
    <n v="1.0243902439024391E-2"/>
  </r>
  <r>
    <s v="43-671-9834"/>
    <n v="39"/>
    <s v="Female"/>
    <s v="Middle"/>
    <s v="Divorced"/>
    <x v="1"/>
    <s v="High"/>
    <s v="Ranot"/>
    <x v="20"/>
    <n v="149.88"/>
    <n v="9"/>
    <s v="Mixed"/>
    <n v="3"/>
    <n v="2"/>
    <n v="0"/>
    <s v="Low"/>
    <s v="Somewhat Sensitive"/>
    <n v="0.01"/>
    <n v="1"/>
    <n v="10"/>
    <s v="Low"/>
    <s v="Smartphone"/>
    <x v="2"/>
    <d v="2024-04-19T00:00:00"/>
    <b v="0"/>
    <b v="0"/>
    <s v="Non-Member"/>
    <s v="Impulsive"/>
    <s v="Standard"/>
    <n v="4"/>
    <s v="Female"/>
    <s v="Average Income"/>
    <n v="8.6666666666666663E-3"/>
  </r>
  <r>
    <s v="90-888-8726"/>
    <n v="48"/>
    <s v="Female"/>
    <s v="High"/>
    <s v="Divorced"/>
    <x v="2"/>
    <s v="Middle"/>
    <s v="Saint-Jouan-des-GuÃ©rets"/>
    <x v="23"/>
    <n v="347.09"/>
    <n v="5"/>
    <s v="In-Store"/>
    <n v="5"/>
    <n v="2"/>
    <n v="0"/>
    <s v="Medium"/>
    <s v="Somewhat Sensitive"/>
    <n v="0.02"/>
    <n v="2"/>
    <n v="1"/>
    <s v="None"/>
    <s v="Smartphone"/>
    <x v="3"/>
    <d v="2024-01-26T00:00:00"/>
    <b v="0"/>
    <b v="0"/>
    <s v="Non-Member"/>
    <s v="Planned"/>
    <s v="No Preference"/>
    <n v="7"/>
    <s v="Female"/>
    <s v="High Income"/>
    <n v="1.1000000000000001E-2"/>
  </r>
  <r>
    <s v="23-085-0811"/>
    <n v="43"/>
    <s v="Female"/>
    <s v="High"/>
    <s v="Widowed"/>
    <x v="2"/>
    <s v="High"/>
    <s v="Daâ€™an"/>
    <x v="10"/>
    <n v="345.49"/>
    <n v="9"/>
    <s v="Mixed"/>
    <n v="3"/>
    <n v="1"/>
    <n v="2"/>
    <s v="High"/>
    <s v="Not Sensitive"/>
    <n v="0"/>
    <n v="0"/>
    <n v="10"/>
    <s v="Medium"/>
    <s v="Tablet"/>
    <x v="1"/>
    <d v="2024-09-06T00:00:00"/>
    <b v="1"/>
    <b v="0"/>
    <s v="Non-Member"/>
    <s v="Impulsive"/>
    <s v="Express"/>
    <n v="3"/>
    <s v="Female"/>
    <s v="High Income"/>
    <n v="7.3170731707317069E-3"/>
  </r>
  <r>
    <s v="85-192-9218"/>
    <n v="31"/>
    <s v="Female"/>
    <s v="High"/>
    <s v="Divorced"/>
    <x v="0"/>
    <s v="High"/>
    <s v="Kisovec"/>
    <x v="10"/>
    <n v="297.24"/>
    <n v="2"/>
    <s v="Mixed"/>
    <n v="1"/>
    <n v="4"/>
    <n v="0"/>
    <s v="Medium"/>
    <s v="Not Sensitive"/>
    <n v="0"/>
    <n v="0"/>
    <n v="9"/>
    <s v="High"/>
    <s v="Desktop"/>
    <x v="1"/>
    <d v="2024-06-29T00:00:00"/>
    <b v="1"/>
    <b v="1"/>
    <s v="Loyalty Member"/>
    <s v="Planned"/>
    <s v="Express"/>
    <n v="7"/>
    <s v="Female"/>
    <s v="High Income"/>
    <n v="7.3170731707317069E-3"/>
  </r>
  <r>
    <s v="82-671-7236"/>
    <n v="28"/>
    <s v="Female"/>
    <s v="Middle"/>
    <s v="Divorced"/>
    <x v="0"/>
    <s v="High"/>
    <s v="Ä€bdÄnÄn"/>
    <x v="3"/>
    <n v="494.34"/>
    <n v="12"/>
    <s v="Online"/>
    <n v="5"/>
    <n v="3"/>
    <n v="0.25"/>
    <s v="High"/>
    <s v="Very Sensitive"/>
    <n v="0.01"/>
    <n v="1"/>
    <n v="8"/>
    <s v="Low"/>
    <s v="Desktop"/>
    <x v="2"/>
    <d v="2024-03-03T00:00:00"/>
    <b v="0"/>
    <b v="0"/>
    <s v="Non-Member"/>
    <s v="Wants-based"/>
    <s v="Express"/>
    <n v="3"/>
    <s v="Female"/>
    <s v="Average Income"/>
    <n v="9.3999999999999986E-3"/>
  </r>
  <r>
    <s v="42-674-3987"/>
    <n v="29"/>
    <s v="Genderqueer"/>
    <s v="Middle"/>
    <s v="Married"/>
    <x v="2"/>
    <s v="High"/>
    <s v="Dafeng"/>
    <x v="9"/>
    <n v="443.52"/>
    <n v="5"/>
    <s v="In-Store"/>
    <n v="5"/>
    <n v="3"/>
    <n v="0"/>
    <s v="None"/>
    <s v="Somewhat Sensitive"/>
    <n v="0"/>
    <n v="0"/>
    <n v="7"/>
    <s v="Low"/>
    <s v="Tablet"/>
    <x v="4"/>
    <d v="2024-05-10T00:00:00"/>
    <b v="1"/>
    <b v="0"/>
    <s v="Non-Member"/>
    <s v="Need-based"/>
    <s v="Standard"/>
    <n v="9"/>
    <s v="Diverse"/>
    <s v="Average Income"/>
    <n v="9.7727272727272732E-3"/>
  </r>
  <r>
    <s v="41-934-7739"/>
    <n v="45"/>
    <s v="Genderfluid"/>
    <s v="Middle"/>
    <s v="Divorced"/>
    <x v="1"/>
    <s v="High"/>
    <s v="Campo Maior"/>
    <x v="23"/>
    <n v="457.18"/>
    <n v="7"/>
    <s v="In-Store"/>
    <n v="4"/>
    <n v="3"/>
    <n v="2"/>
    <s v="High"/>
    <s v="Very Sensitive"/>
    <n v="0.02"/>
    <n v="2"/>
    <n v="6"/>
    <s v="Medium"/>
    <s v="Smartphone"/>
    <x v="3"/>
    <d v="2024-08-20T00:00:00"/>
    <b v="1"/>
    <b v="1"/>
    <s v="Loyalty Member"/>
    <s v="Wants-based"/>
    <s v="Express"/>
    <n v="10"/>
    <s v="Diverse"/>
    <s v="Average Income"/>
    <n v="1.1000000000000001E-2"/>
  </r>
  <r>
    <s v="48-825-0400"/>
    <n v="38"/>
    <s v="Male"/>
    <s v="Middle"/>
    <s v="Single"/>
    <x v="2"/>
    <s v="High"/>
    <s v="SÃ¤vedalen"/>
    <x v="5"/>
    <n v="407.88"/>
    <n v="4"/>
    <s v="In-Store"/>
    <n v="1"/>
    <n v="3"/>
    <n v="1"/>
    <s v="None"/>
    <s v="Very Sensitive"/>
    <n v="0.01"/>
    <n v="1"/>
    <n v="10"/>
    <s v="Medium"/>
    <s v="Tablet"/>
    <x v="4"/>
    <d v="2024-11-11T00:00:00"/>
    <b v="0"/>
    <b v="0"/>
    <s v="Non-Member"/>
    <s v="Planned"/>
    <s v="Standard"/>
    <n v="14"/>
    <s v="Male"/>
    <s v="Average Income"/>
    <n v="1.0270270270270269E-2"/>
  </r>
  <r>
    <s v="30-133-5120"/>
    <n v="30"/>
    <s v="Male"/>
    <s v="Middle"/>
    <s v="Widowed"/>
    <x v="0"/>
    <s v="Middle"/>
    <s v="Brikcha"/>
    <x v="5"/>
    <n v="448.68"/>
    <n v="8"/>
    <s v="In-Store"/>
    <n v="4"/>
    <n v="4"/>
    <n v="2"/>
    <s v="High"/>
    <s v="Somewhat Sensitive"/>
    <n v="0.01"/>
    <n v="1"/>
    <n v="3"/>
    <s v="Medium"/>
    <s v="Tablet"/>
    <x v="2"/>
    <d v="2024-05-25T00:00:00"/>
    <b v="1"/>
    <b v="0"/>
    <s v="Non-Member"/>
    <s v="Wants-based"/>
    <s v="Express"/>
    <n v="8"/>
    <s v="Male"/>
    <s v="Average Income"/>
    <n v="1.0270270270270269E-2"/>
  </r>
  <r>
    <s v="29-827-8515"/>
    <n v="40"/>
    <s v="Female"/>
    <s v="High"/>
    <s v="Widowed"/>
    <x v="0"/>
    <s v="High"/>
    <s v="Xidianzi"/>
    <x v="13"/>
    <n v="255.96"/>
    <n v="7"/>
    <s v="Online"/>
    <n v="5"/>
    <n v="1"/>
    <n v="1"/>
    <s v="High"/>
    <s v="Very Sensitive"/>
    <n v="0"/>
    <n v="0"/>
    <n v="10"/>
    <s v="None"/>
    <s v="Tablet"/>
    <x v="4"/>
    <d v="2024-12-23T00:00:00"/>
    <b v="0"/>
    <b v="0"/>
    <s v="Non-Member"/>
    <s v="Need-based"/>
    <s v="No Preference"/>
    <n v="13"/>
    <s v="Female"/>
    <s v="High Income"/>
    <n v="0.01"/>
  </r>
  <r>
    <s v="91-724-4633"/>
    <n v="45"/>
    <s v="Male"/>
    <s v="Middle"/>
    <s v="Married"/>
    <x v="1"/>
    <s v="High"/>
    <s v="La UniÃ³n"/>
    <x v="8"/>
    <n v="146.07"/>
    <n v="7"/>
    <s v="In-Store"/>
    <n v="4"/>
    <n v="2"/>
    <n v="1"/>
    <s v="Low"/>
    <s v="Very Sensitive"/>
    <n v="0.01"/>
    <n v="1"/>
    <n v="6"/>
    <s v="None"/>
    <s v="Tablet"/>
    <x v="0"/>
    <d v="2024-07-07T00:00:00"/>
    <b v="1"/>
    <b v="1"/>
    <s v="Loyalty Member"/>
    <s v="Need-based"/>
    <s v="Standard"/>
    <n v="1"/>
    <s v="Male"/>
    <s v="Average Income"/>
    <n v="9.189189189189189E-3"/>
  </r>
  <r>
    <s v="10-328-5732"/>
    <n v="44"/>
    <s v="Female"/>
    <s v="High"/>
    <s v="Single"/>
    <x v="1"/>
    <s v="Middle"/>
    <s v="Kliteh"/>
    <x v="18"/>
    <n v="311.89999999999998"/>
    <n v="4"/>
    <s v="In-Store"/>
    <n v="2"/>
    <n v="4"/>
    <n v="2"/>
    <s v="Low"/>
    <s v="Very Sensitive"/>
    <n v="0"/>
    <n v="0"/>
    <n v="6"/>
    <s v="High"/>
    <s v="Smartphone"/>
    <x v="0"/>
    <d v="2024-12-30T00:00:00"/>
    <b v="0"/>
    <b v="1"/>
    <s v="Loyalty Member"/>
    <s v="Planned"/>
    <s v="No Preference"/>
    <n v="2"/>
    <s v="Female"/>
    <s v="High Income"/>
    <n v="8.5365853658536592E-3"/>
  </r>
  <r>
    <s v="38-912-1128"/>
    <n v="38"/>
    <s v="Female"/>
    <s v="Middle"/>
    <s v="Widowed"/>
    <x v="1"/>
    <s v="Middle"/>
    <s v="BÃ©ja"/>
    <x v="0"/>
    <n v="301.60000000000002"/>
    <n v="4"/>
    <s v="Mixed"/>
    <n v="4"/>
    <n v="5"/>
    <n v="1"/>
    <s v="Low"/>
    <s v="Not Sensitive"/>
    <n v="0.02"/>
    <n v="2"/>
    <n v="10"/>
    <s v="High"/>
    <s v="Desktop"/>
    <x v="0"/>
    <d v="2024-03-11T00:00:00"/>
    <b v="0"/>
    <b v="0"/>
    <s v="Non-Member"/>
    <s v="Impulsive"/>
    <s v="Standard"/>
    <n v="13"/>
    <s v="Female"/>
    <s v="Average Income"/>
    <n v="1.1363636363636364E-2"/>
  </r>
  <r>
    <s v="07-751-9620"/>
    <n v="23"/>
    <s v="Polygender"/>
    <s v="Middle"/>
    <s v="Widowed"/>
    <x v="0"/>
    <s v="High"/>
    <s v="Ferreira do Alentejo"/>
    <x v="14"/>
    <n v="297.45"/>
    <n v="3"/>
    <s v="Mixed"/>
    <n v="1"/>
    <n v="5"/>
    <n v="0"/>
    <s v="Medium"/>
    <s v="Very Sensitive"/>
    <n v="0"/>
    <n v="0"/>
    <n v="7"/>
    <s v="Low"/>
    <s v="Tablet"/>
    <x v="2"/>
    <d v="2024-07-07T00:00:00"/>
    <b v="0"/>
    <b v="0"/>
    <s v="Non-Member"/>
    <s v="Planned"/>
    <s v="No Preference"/>
    <n v="4"/>
    <s v="Diverse"/>
    <s v="Average Income"/>
    <n v="9.3023255813953487E-3"/>
  </r>
  <r>
    <s v="81-877-9170"/>
    <n v="30"/>
    <s v="Genderqueer"/>
    <s v="High"/>
    <s v="Widowed"/>
    <x v="0"/>
    <s v="High"/>
    <s v="Gegernoong"/>
    <x v="6"/>
    <n v="157.26"/>
    <n v="3"/>
    <s v="Online"/>
    <n v="1"/>
    <n v="3"/>
    <n v="1"/>
    <s v="Medium"/>
    <s v="Not Sensitive"/>
    <n v="0.01"/>
    <n v="1"/>
    <n v="1"/>
    <s v="None"/>
    <s v="Desktop"/>
    <x v="4"/>
    <d v="2024-07-24T00:00:00"/>
    <b v="0"/>
    <b v="0"/>
    <s v="Non-Member"/>
    <s v="Need-based"/>
    <s v="Standard"/>
    <n v="8"/>
    <s v="Diverse"/>
    <s v="High Income"/>
    <n v="8.431372549019607E-3"/>
  </r>
  <r>
    <s v="19-885-2597"/>
    <n v="42"/>
    <s v="Male"/>
    <s v="High"/>
    <s v="Widowed"/>
    <x v="2"/>
    <s v="Middle"/>
    <s v="La MontaÃ±ita"/>
    <x v="18"/>
    <n v="239.46"/>
    <n v="3"/>
    <s v="Mixed"/>
    <n v="3"/>
    <n v="1"/>
    <n v="0"/>
    <s v="Low"/>
    <s v="Not Sensitive"/>
    <n v="0.02"/>
    <n v="2"/>
    <n v="8"/>
    <s v="High"/>
    <s v="Desktop"/>
    <x v="3"/>
    <d v="2024-08-04T00:00:00"/>
    <b v="1"/>
    <b v="1"/>
    <s v="Loyalty Member"/>
    <s v="Planned"/>
    <s v="Standard"/>
    <n v="7"/>
    <s v="Male"/>
    <s v="High Income"/>
    <n v="8.5365853658536592E-3"/>
  </r>
  <r>
    <s v="82-389-2029"/>
    <n v="28"/>
    <s v="Female"/>
    <s v="High"/>
    <s v="Widowed"/>
    <x v="1"/>
    <s v="High"/>
    <s v="SarishÄbÄri"/>
    <x v="0"/>
    <n v="240.82"/>
    <n v="10"/>
    <s v="Mixed"/>
    <n v="1"/>
    <n v="3"/>
    <n v="2"/>
    <s v="High"/>
    <s v="Somewhat Sensitive"/>
    <n v="0"/>
    <n v="0"/>
    <n v="3"/>
    <s v="Medium"/>
    <s v="Tablet"/>
    <x v="1"/>
    <d v="2024-01-02T00:00:00"/>
    <b v="1"/>
    <b v="0"/>
    <s v="Non-Member"/>
    <s v="Planned"/>
    <s v="No Preference"/>
    <n v="8"/>
    <s v="Female"/>
    <s v="High Income"/>
    <n v="1.1363636363636364E-2"/>
  </r>
  <r>
    <s v="97-463-0048"/>
    <n v="44"/>
    <s v="Female"/>
    <s v="Middle"/>
    <s v="Single"/>
    <x v="2"/>
    <s v="High"/>
    <s v="Mangge"/>
    <x v="6"/>
    <n v="302.07"/>
    <n v="6"/>
    <s v="Mixed"/>
    <n v="1"/>
    <n v="5"/>
    <n v="1"/>
    <s v="Medium"/>
    <s v="Not Sensitive"/>
    <n v="0.02"/>
    <n v="2"/>
    <n v="5"/>
    <s v="Medium"/>
    <s v="Desktop"/>
    <x v="3"/>
    <d v="2024-04-09T00:00:00"/>
    <b v="1"/>
    <b v="0"/>
    <s v="Non-Member"/>
    <s v="Planned"/>
    <s v="Express"/>
    <n v="13"/>
    <s v="Female"/>
    <s v="Average Income"/>
    <n v="8.431372549019607E-3"/>
  </r>
  <r>
    <s v="91-572-6135"/>
    <n v="45"/>
    <s v="Male"/>
    <s v="Middle"/>
    <s v="Widowed"/>
    <x v="0"/>
    <s v="Middle"/>
    <s v="ChabaÅ™ovice"/>
    <x v="14"/>
    <n v="367.99"/>
    <n v="2"/>
    <s v="Online"/>
    <n v="2"/>
    <n v="5"/>
    <n v="1"/>
    <s v="None"/>
    <s v="Not Sensitive"/>
    <n v="0.02"/>
    <n v="2"/>
    <n v="2"/>
    <s v="High"/>
    <s v="Smartphone"/>
    <x v="2"/>
    <d v="2024-10-15T00:00:00"/>
    <b v="0"/>
    <b v="0"/>
    <s v="Non-Member"/>
    <s v="Planned"/>
    <s v="Express"/>
    <n v="8"/>
    <s v="Male"/>
    <s v="Average Income"/>
    <n v="9.3023255813953487E-3"/>
  </r>
  <r>
    <s v="10-232-0685"/>
    <n v="46"/>
    <s v="Female"/>
    <s v="High"/>
    <s v="Married"/>
    <x v="2"/>
    <s v="Middle"/>
    <s v="Yangping"/>
    <x v="19"/>
    <n v="359.75"/>
    <n v="7"/>
    <s v="In-Store"/>
    <n v="5"/>
    <n v="1"/>
    <n v="1"/>
    <s v="High"/>
    <s v="Not Sensitive"/>
    <n v="0.01"/>
    <n v="1"/>
    <n v="6"/>
    <s v="Low"/>
    <s v="Tablet"/>
    <x v="3"/>
    <d v="2024-01-23T00:00:00"/>
    <b v="0"/>
    <b v="0"/>
    <s v="Non-Member"/>
    <s v="Wants-based"/>
    <s v="Standard"/>
    <n v="3"/>
    <s v="Female"/>
    <s v="High Income"/>
    <n v="1.0243902439024391E-2"/>
  </r>
  <r>
    <s v="77-761-7475"/>
    <n v="28"/>
    <s v="Female"/>
    <s v="Middle"/>
    <s v="Divorced"/>
    <x v="0"/>
    <s v="High"/>
    <s v="Berezna"/>
    <x v="12"/>
    <n v="204.44"/>
    <n v="2"/>
    <s v="Mixed"/>
    <n v="5"/>
    <n v="3"/>
    <n v="2"/>
    <s v="None"/>
    <s v="Somewhat Sensitive"/>
    <n v="0.01"/>
    <n v="1"/>
    <n v="3"/>
    <s v="High"/>
    <s v="Desktop"/>
    <x v="2"/>
    <d v="2024-12-01T00:00:00"/>
    <b v="0"/>
    <b v="1"/>
    <s v="Loyalty Member"/>
    <s v="Impulsive"/>
    <s v="Standard"/>
    <n v="13"/>
    <s v="Female"/>
    <s v="Average Income"/>
    <n v="8.1395348837209301E-3"/>
  </r>
  <r>
    <s v="78-826-3039"/>
    <n v="27"/>
    <s v="Male"/>
    <s v="High"/>
    <s v="Single"/>
    <x v="2"/>
    <s v="High"/>
    <s v="Vidual"/>
    <x v="0"/>
    <n v="228.93"/>
    <n v="7"/>
    <s v="Online"/>
    <n v="1"/>
    <n v="1"/>
    <n v="2"/>
    <s v="Low"/>
    <s v="Not Sensitive"/>
    <n v="0.02"/>
    <n v="2"/>
    <n v="2"/>
    <s v="Medium"/>
    <s v="Desktop"/>
    <x v="1"/>
    <d v="2024-02-19T00:00:00"/>
    <b v="1"/>
    <b v="1"/>
    <s v="Loyalty Member"/>
    <s v="Impulsive"/>
    <s v="Express"/>
    <n v="11"/>
    <s v="Male"/>
    <s v="High Income"/>
    <n v="1.1363636363636364E-2"/>
  </r>
  <r>
    <s v="86-668-1045"/>
    <n v="20"/>
    <s v="Female"/>
    <s v="High"/>
    <s v="Single"/>
    <x v="1"/>
    <s v="Middle"/>
    <s v="Paris 17"/>
    <x v="2"/>
    <n v="355.31"/>
    <n v="11"/>
    <s v="Online"/>
    <n v="1"/>
    <n v="1"/>
    <n v="0"/>
    <s v="High"/>
    <s v="Not Sensitive"/>
    <n v="0.01"/>
    <n v="1"/>
    <n v="2"/>
    <s v="Medium"/>
    <s v="Desktop"/>
    <x v="2"/>
    <d v="2024-08-19T00:00:00"/>
    <b v="0"/>
    <b v="1"/>
    <s v="Loyalty Member"/>
    <s v="Impulsive"/>
    <s v="Express"/>
    <n v="12"/>
    <s v="Female"/>
    <s v="High Income"/>
    <n v="1.131578947368421E-2"/>
  </r>
  <r>
    <s v="14-603-9698"/>
    <n v="40"/>
    <s v="Male"/>
    <s v="High"/>
    <s v="Married"/>
    <x v="1"/>
    <s v="High"/>
    <s v="Hultsfred"/>
    <x v="9"/>
    <n v="334.67"/>
    <n v="12"/>
    <s v="In-Store"/>
    <n v="2"/>
    <n v="1"/>
    <n v="2"/>
    <s v="None"/>
    <s v="Somewhat Sensitive"/>
    <n v="0.02"/>
    <n v="2"/>
    <n v="5"/>
    <s v="None"/>
    <s v="Tablet"/>
    <x v="2"/>
    <d v="2024-11-18T00:00:00"/>
    <b v="1"/>
    <b v="0"/>
    <s v="Non-Member"/>
    <s v="Need-based"/>
    <s v="Standard"/>
    <n v="13"/>
    <s v="Male"/>
    <s v="High Income"/>
    <n v="9.7727272727272732E-3"/>
  </r>
  <r>
    <s v="23-752-2213"/>
    <n v="36"/>
    <s v="Male"/>
    <s v="Middle"/>
    <s v="Widowed"/>
    <x v="2"/>
    <s v="Middle"/>
    <s v="NÃ­kaia"/>
    <x v="5"/>
    <n v="182.72"/>
    <n v="5"/>
    <s v="Online"/>
    <n v="2"/>
    <n v="1"/>
    <n v="2"/>
    <s v="High"/>
    <s v="Very Sensitive"/>
    <n v="0.01"/>
    <n v="1"/>
    <n v="7"/>
    <s v="None"/>
    <s v="Desktop"/>
    <x v="3"/>
    <d v="2024-06-04T00:00:00"/>
    <b v="0"/>
    <b v="0"/>
    <s v="Non-Member"/>
    <s v="Impulsive"/>
    <s v="No Preference"/>
    <n v="13"/>
    <s v="Male"/>
    <s v="Average Income"/>
    <n v="1.0270270270270269E-2"/>
  </r>
  <r>
    <s v="71-486-8561"/>
    <n v="43"/>
    <s v="Male"/>
    <s v="High"/>
    <s v="Widowed"/>
    <x v="1"/>
    <s v="Middle"/>
    <s v="Macayug"/>
    <x v="23"/>
    <n v="260.22000000000003"/>
    <n v="11"/>
    <s v="In-Store"/>
    <n v="4"/>
    <n v="3"/>
    <n v="0"/>
    <s v="None"/>
    <s v="Not Sensitive"/>
    <n v="0.02"/>
    <n v="2"/>
    <n v="5"/>
    <s v="High"/>
    <s v="Desktop"/>
    <x v="0"/>
    <d v="2024-11-20T00:00:00"/>
    <b v="0"/>
    <b v="1"/>
    <s v="Loyalty Member"/>
    <s v="Need-based"/>
    <s v="Express"/>
    <n v="13"/>
    <s v="Male"/>
    <s v="High Income"/>
    <n v="1.1000000000000001E-2"/>
  </r>
  <r>
    <s v="76-382-7162"/>
    <n v="26"/>
    <s v="Female"/>
    <s v="High"/>
    <s v="Single"/>
    <x v="1"/>
    <s v="Middle"/>
    <s v="Mahanoro"/>
    <x v="1"/>
    <n v="454.93"/>
    <n v="8"/>
    <s v="Online"/>
    <n v="3"/>
    <n v="5"/>
    <n v="0"/>
    <s v="Low"/>
    <s v="Somewhat Sensitive"/>
    <n v="0.02"/>
    <n v="2"/>
    <n v="7"/>
    <s v="Medium"/>
    <s v="Desktop"/>
    <x v="2"/>
    <d v="2024-04-21T00:00:00"/>
    <b v="0"/>
    <b v="0"/>
    <s v="Non-Member"/>
    <s v="Wants-based"/>
    <s v="No Preference"/>
    <n v="11"/>
    <s v="Female"/>
    <s v="High Income"/>
    <n v="9.3181818181818175E-3"/>
  </r>
  <r>
    <s v="28-947-4295"/>
    <n v="29"/>
    <s v="Male"/>
    <s v="Middle"/>
    <s v="Widowed"/>
    <x v="0"/>
    <s v="High"/>
    <s v="Mozdok"/>
    <x v="21"/>
    <n v="325.42"/>
    <n v="11"/>
    <s v="In-Store"/>
    <n v="2"/>
    <n v="4"/>
    <n v="2"/>
    <s v="Low"/>
    <s v="Not Sensitive"/>
    <n v="0.01"/>
    <n v="1"/>
    <n v="1"/>
    <s v="High"/>
    <s v="Desktop"/>
    <x v="3"/>
    <d v="2024-10-20T00:00:00"/>
    <b v="1"/>
    <b v="0"/>
    <s v="Non-Member"/>
    <s v="Impulsive"/>
    <s v="Express"/>
    <n v="7"/>
    <s v="Male"/>
    <s v="Average Income"/>
    <n v="8.8235294117647058E-3"/>
  </r>
  <r>
    <s v="84-765-0748"/>
    <n v="34"/>
    <s v="Female"/>
    <s v="Middle"/>
    <s v="Widowed"/>
    <x v="1"/>
    <s v="High"/>
    <s v="Hoolt"/>
    <x v="23"/>
    <n v="351.36"/>
    <n v="2"/>
    <s v="In-Store"/>
    <n v="5"/>
    <n v="3"/>
    <n v="2"/>
    <s v="High"/>
    <s v="Very Sensitive"/>
    <n v="0.02"/>
    <n v="2"/>
    <n v="6"/>
    <s v="None"/>
    <s v="Desktop"/>
    <x v="3"/>
    <d v="2024-02-09T00:00:00"/>
    <b v="0"/>
    <b v="1"/>
    <s v="Loyalty Member"/>
    <s v="Need-based"/>
    <s v="Standard"/>
    <n v="7"/>
    <s v="Female"/>
    <s v="Average Income"/>
    <n v="1.1000000000000001E-2"/>
  </r>
  <r>
    <s v="54-207-8349"/>
    <n v="40"/>
    <s v="Male"/>
    <s v="High"/>
    <s v="Single"/>
    <x v="0"/>
    <s v="Middle"/>
    <s v="San Luis"/>
    <x v="15"/>
    <n v="333.63"/>
    <n v="8"/>
    <s v="Mixed"/>
    <n v="4"/>
    <n v="5"/>
    <n v="2"/>
    <s v="None"/>
    <s v="Very Sensitive"/>
    <n v="0.02"/>
    <n v="2"/>
    <n v="2"/>
    <s v="High"/>
    <s v="Smartphone"/>
    <x v="3"/>
    <d v="2024-12-05T00:00:00"/>
    <b v="0"/>
    <b v="0"/>
    <s v="Non-Member"/>
    <s v="Need-based"/>
    <s v="Express"/>
    <n v="14"/>
    <s v="Male"/>
    <s v="High Income"/>
    <n v="1.0243902439024391E-2"/>
  </r>
  <r>
    <s v="20-419-0341"/>
    <n v="42"/>
    <s v="Female"/>
    <s v="High"/>
    <s v="Married"/>
    <x v="0"/>
    <s v="Middle"/>
    <s v="Pergan"/>
    <x v="21"/>
    <n v="469.9"/>
    <n v="4"/>
    <s v="Mixed"/>
    <n v="2"/>
    <n v="5"/>
    <n v="1"/>
    <s v="Low"/>
    <s v="Not Sensitive"/>
    <n v="0.01"/>
    <n v="1"/>
    <n v="7"/>
    <s v="None"/>
    <s v="Desktop"/>
    <x v="4"/>
    <d v="2024-06-28T00:00:00"/>
    <b v="0"/>
    <b v="0"/>
    <s v="Non-Member"/>
    <s v="Planned"/>
    <s v="No Preference"/>
    <n v="7"/>
    <s v="Female"/>
    <s v="High Income"/>
    <n v="8.8235294117647058E-3"/>
  </r>
  <r>
    <s v="52-005-9914"/>
    <n v="28"/>
    <s v="Male"/>
    <s v="High"/>
    <s v="Married"/>
    <x v="0"/>
    <s v="High"/>
    <s v="Kanoni"/>
    <x v="7"/>
    <n v="207.52"/>
    <n v="4"/>
    <s v="In-Store"/>
    <n v="3"/>
    <n v="4"/>
    <n v="1"/>
    <s v="Low"/>
    <s v="Not Sensitive"/>
    <n v="0.01"/>
    <n v="1"/>
    <n v="8"/>
    <s v="High"/>
    <s v="Desktop"/>
    <x v="2"/>
    <d v="2024-08-06T00:00:00"/>
    <b v="0"/>
    <b v="0"/>
    <s v="Non-Member"/>
    <s v="Impulsive"/>
    <s v="No Preference"/>
    <n v="2"/>
    <s v="Male"/>
    <s v="High Income"/>
    <n v="8.5365853658536592E-3"/>
  </r>
  <r>
    <s v="34-846-7805"/>
    <n v="49"/>
    <s v="Male"/>
    <s v="High"/>
    <s v="Single"/>
    <x v="0"/>
    <s v="High"/>
    <s v="Gromadka"/>
    <x v="16"/>
    <n v="125.89"/>
    <n v="7"/>
    <s v="In-Store"/>
    <n v="3"/>
    <n v="3"/>
    <n v="2"/>
    <s v="Low"/>
    <s v="Not Sensitive"/>
    <n v="0.01"/>
    <n v="1"/>
    <n v="6"/>
    <s v="Medium"/>
    <s v="Desktop"/>
    <x v="2"/>
    <d v="2024-11-22T00:00:00"/>
    <b v="0"/>
    <b v="0"/>
    <s v="Non-Member"/>
    <s v="Wants-based"/>
    <s v="No Preference"/>
    <n v="13"/>
    <s v="Male"/>
    <s v="High Income"/>
    <n v="8.2978723404255311E-3"/>
  </r>
  <r>
    <s v="26-596-5461"/>
    <n v="46"/>
    <s v="Female"/>
    <s v="High"/>
    <s v="Single"/>
    <x v="2"/>
    <s v="Middle"/>
    <s v="Payapa"/>
    <x v="13"/>
    <n v="170.77"/>
    <n v="9"/>
    <s v="Online"/>
    <n v="5"/>
    <n v="2"/>
    <n v="1"/>
    <s v="Medium"/>
    <s v="Somewhat Sensitive"/>
    <n v="0.02"/>
    <n v="2"/>
    <n v="1"/>
    <s v="Low"/>
    <s v="Smartphone"/>
    <x v="0"/>
    <d v="2024-08-04T00:00:00"/>
    <b v="0"/>
    <b v="0"/>
    <s v="Non-Member"/>
    <s v="Impulsive"/>
    <s v="No Preference"/>
    <n v="4"/>
    <s v="Female"/>
    <s v="High Income"/>
    <n v="0.01"/>
  </r>
  <r>
    <s v="20-157-8631"/>
    <n v="44"/>
    <s v="Female"/>
    <s v="High"/>
    <s v="Divorced"/>
    <x v="2"/>
    <s v="High"/>
    <s v="Rat Burana"/>
    <x v="13"/>
    <n v="63.91"/>
    <n v="2"/>
    <s v="Online"/>
    <n v="1"/>
    <n v="4"/>
    <n v="2"/>
    <s v="None"/>
    <s v="Not Sensitive"/>
    <n v="0"/>
    <n v="0"/>
    <n v="6"/>
    <s v="Medium"/>
    <s v="Smartphone"/>
    <x v="4"/>
    <d v="2024-01-12T00:00:00"/>
    <b v="0"/>
    <b v="1"/>
    <s v="Loyalty Member"/>
    <s v="Planned"/>
    <s v="No Preference"/>
    <n v="12"/>
    <s v="Female"/>
    <s v="High Income"/>
    <n v="0.01"/>
  </r>
  <r>
    <s v="91-199-9097"/>
    <n v="29"/>
    <s v="Male"/>
    <s v="High"/>
    <s v="Married"/>
    <x v="1"/>
    <s v="Middle"/>
    <s v="TrhovÃ© Sviny"/>
    <x v="20"/>
    <n v="340.55"/>
    <n v="7"/>
    <s v="In-Store"/>
    <n v="4"/>
    <n v="5"/>
    <n v="0"/>
    <s v="Low"/>
    <s v="Not Sensitive"/>
    <n v="0"/>
    <n v="0"/>
    <n v="7"/>
    <s v="None"/>
    <s v="Desktop"/>
    <x v="0"/>
    <d v="2024-11-19T00:00:00"/>
    <b v="0"/>
    <b v="1"/>
    <s v="Loyalty Member"/>
    <s v="Planned"/>
    <s v="Express"/>
    <n v="1"/>
    <s v="Male"/>
    <s v="High Income"/>
    <n v="8.6666666666666663E-3"/>
  </r>
  <r>
    <s v="55-846-2579"/>
    <n v="47"/>
    <s v="Male"/>
    <s v="Middle"/>
    <s v="Divorced"/>
    <x v="0"/>
    <s v="High"/>
    <s v="Kiev"/>
    <x v="14"/>
    <n v="378.14"/>
    <n v="6"/>
    <s v="Mixed"/>
    <n v="2"/>
    <n v="2"/>
    <n v="1"/>
    <s v="Medium"/>
    <s v="Very Sensitive"/>
    <n v="0.01"/>
    <n v="1"/>
    <n v="6"/>
    <s v="High"/>
    <s v="Smartphone"/>
    <x v="1"/>
    <d v="2024-09-04T00:00:00"/>
    <b v="0"/>
    <b v="0"/>
    <s v="Non-Member"/>
    <s v="Wants-based"/>
    <s v="Standard"/>
    <n v="7"/>
    <s v="Male"/>
    <s v="Average Income"/>
    <n v="9.3023255813953487E-3"/>
  </r>
  <r>
    <s v="83-455-7266"/>
    <n v="37"/>
    <s v="Female"/>
    <s v="Middle"/>
    <s v="Married"/>
    <x v="0"/>
    <s v="Middle"/>
    <s v="CrÃ©teil"/>
    <x v="16"/>
    <n v="235.84"/>
    <n v="9"/>
    <s v="Mixed"/>
    <n v="5"/>
    <n v="2"/>
    <n v="0"/>
    <s v="None"/>
    <s v="Very Sensitive"/>
    <n v="0.02"/>
    <n v="2"/>
    <n v="3"/>
    <s v="None"/>
    <s v="Desktop"/>
    <x v="4"/>
    <d v="2024-08-03T00:00:00"/>
    <b v="0"/>
    <b v="0"/>
    <s v="Non-Member"/>
    <s v="Planned"/>
    <s v="No Preference"/>
    <n v="14"/>
    <s v="Female"/>
    <s v="Average Income"/>
    <n v="8.2978723404255311E-3"/>
  </r>
  <r>
    <s v="67-599-9267"/>
    <n v="47"/>
    <s v="Male"/>
    <s v="High"/>
    <s v="Widowed"/>
    <x v="1"/>
    <s v="Middle"/>
    <s v="Lomintsevskiy"/>
    <x v="17"/>
    <n v="164.44"/>
    <n v="5"/>
    <s v="In-Store"/>
    <n v="5"/>
    <n v="1"/>
    <n v="2"/>
    <s v="Low"/>
    <s v="Somewhat Sensitive"/>
    <n v="0.01"/>
    <n v="1"/>
    <n v="10"/>
    <s v="High"/>
    <s v="Smartphone"/>
    <x v="3"/>
    <d v="2024-04-08T00:00:00"/>
    <b v="0"/>
    <b v="0"/>
    <s v="Non-Member"/>
    <s v="Impulsive"/>
    <s v="No Preference"/>
    <n v="5"/>
    <s v="Male"/>
    <s v="High Income"/>
    <n v="8.5294117647058826E-3"/>
  </r>
  <r>
    <s v="41-501-9276"/>
    <n v="24"/>
    <s v="Male"/>
    <s v="High"/>
    <s v="Married"/>
    <x v="0"/>
    <s v="High"/>
    <s v="Monchegorsk"/>
    <x v="6"/>
    <n v="455.81"/>
    <n v="3"/>
    <s v="Online"/>
    <n v="2"/>
    <n v="3"/>
    <n v="1"/>
    <s v="Low"/>
    <s v="Somewhat Sensitive"/>
    <n v="0.01"/>
    <n v="1"/>
    <n v="6"/>
    <s v="Medium"/>
    <s v="Smartphone"/>
    <x v="2"/>
    <d v="2024-04-21T00:00:00"/>
    <b v="0"/>
    <b v="0"/>
    <s v="Non-Member"/>
    <s v="Wants-based"/>
    <s v="Express"/>
    <n v="6"/>
    <s v="Male"/>
    <s v="High Income"/>
    <n v="8.431372549019607E-3"/>
  </r>
  <r>
    <s v="99-509-4653"/>
    <n v="36"/>
    <s v="Male"/>
    <s v="High"/>
    <s v="Widowed"/>
    <x v="2"/>
    <s v="High"/>
    <s v="OlavarrÃ­a"/>
    <x v="10"/>
    <n v="298.32"/>
    <n v="7"/>
    <s v="In-Store"/>
    <n v="3"/>
    <n v="5"/>
    <n v="1"/>
    <s v="Low"/>
    <s v="Somewhat Sensitive"/>
    <n v="0.02"/>
    <n v="2"/>
    <n v="8"/>
    <s v="None"/>
    <s v="Tablet"/>
    <x v="3"/>
    <d v="2024-06-17T00:00:00"/>
    <b v="1"/>
    <b v="0"/>
    <s v="Non-Member"/>
    <s v="Wants-based"/>
    <s v="Standard"/>
    <n v="12"/>
    <s v="Male"/>
    <s v="High Income"/>
    <n v="7.3170731707317069E-3"/>
  </r>
  <r>
    <s v="31-284-5722"/>
    <n v="36"/>
    <s v="Female"/>
    <s v="High"/>
    <s v="Single"/>
    <x v="0"/>
    <s v="High"/>
    <s v="Jianshan"/>
    <x v="11"/>
    <n v="351.71"/>
    <n v="7"/>
    <s v="In-Store"/>
    <n v="2"/>
    <n v="2"/>
    <n v="0"/>
    <s v="Medium"/>
    <s v="Very Sensitive"/>
    <n v="0.01"/>
    <n v="1"/>
    <n v="6"/>
    <s v="Medium"/>
    <s v="Tablet"/>
    <x v="3"/>
    <d v="2024-03-19T00:00:00"/>
    <b v="1"/>
    <b v="0"/>
    <s v="Non-Member"/>
    <s v="Need-based"/>
    <s v="Standard"/>
    <n v="8"/>
    <s v="Female"/>
    <s v="High Income"/>
    <n v="1.0277777777777776E-2"/>
  </r>
  <r>
    <s v="88-000-9227"/>
    <n v="49"/>
    <s v="Male"/>
    <s v="Middle"/>
    <s v="Divorced"/>
    <x v="0"/>
    <s v="Middle"/>
    <s v="Shreveport"/>
    <x v="16"/>
    <n v="393.48"/>
    <n v="11"/>
    <s v="In-Store"/>
    <n v="2"/>
    <n v="2"/>
    <n v="0"/>
    <s v="High"/>
    <s v="Very Sensitive"/>
    <n v="0.01"/>
    <n v="1"/>
    <n v="10"/>
    <s v="None"/>
    <s v="Tablet"/>
    <x v="3"/>
    <d v="2024-08-13T00:00:00"/>
    <b v="1"/>
    <b v="1"/>
    <s v="Loyalty Member"/>
    <s v="Need-based"/>
    <s v="Standard"/>
    <n v="3"/>
    <s v="Male"/>
    <s v="Average Income"/>
    <n v="8.2978723404255311E-3"/>
  </r>
  <r>
    <s v="52-726-9328"/>
    <n v="19"/>
    <s v="Genderfluid"/>
    <s v="High"/>
    <s v="Single"/>
    <x v="1"/>
    <s v="High"/>
    <s v="Pingzhuang"/>
    <x v="2"/>
    <n v="241.72"/>
    <n v="6"/>
    <s v="Mixed"/>
    <n v="5"/>
    <n v="2"/>
    <n v="1"/>
    <s v="Medium"/>
    <s v="Not Sensitive"/>
    <n v="0"/>
    <n v="0"/>
    <n v="8"/>
    <s v="High"/>
    <s v="Desktop"/>
    <x v="2"/>
    <d v="2024-05-29T00:00:00"/>
    <b v="0"/>
    <b v="1"/>
    <s v="Loyalty Member"/>
    <s v="Planned"/>
    <s v="Express"/>
    <n v="2"/>
    <s v="Diverse"/>
    <s v="High Income"/>
    <n v="1.131578947368421E-2"/>
  </r>
  <r>
    <s v="60-198-5417"/>
    <n v="27"/>
    <s v="Female"/>
    <s v="High"/>
    <s v="Single"/>
    <x v="0"/>
    <s v="High"/>
    <s v="Celso Ramos"/>
    <x v="14"/>
    <n v="280.2"/>
    <n v="3"/>
    <s v="In-Store"/>
    <n v="4"/>
    <n v="2"/>
    <n v="0"/>
    <s v="Medium"/>
    <s v="Somewhat Sensitive"/>
    <n v="0.02"/>
    <n v="2"/>
    <n v="7"/>
    <s v="None"/>
    <s v="Desktop"/>
    <x v="3"/>
    <d v="2024-12-03T00:00:00"/>
    <b v="0"/>
    <b v="0"/>
    <s v="Non-Member"/>
    <s v="Need-based"/>
    <s v="No Preference"/>
    <n v="13"/>
    <s v="Female"/>
    <s v="High Income"/>
    <n v="9.3023255813953487E-3"/>
  </r>
  <r>
    <s v="00-107-4749"/>
    <n v="36"/>
    <s v="Female"/>
    <s v="Middle"/>
    <s v="Single"/>
    <x v="2"/>
    <s v="Middle"/>
    <s v="Merlo"/>
    <x v="18"/>
    <n v="178.04"/>
    <n v="5"/>
    <s v="Mixed"/>
    <n v="1"/>
    <n v="1"/>
    <n v="2"/>
    <s v="None"/>
    <s v="Somewhat Sensitive"/>
    <n v="0.02"/>
    <n v="2"/>
    <n v="10"/>
    <s v="High"/>
    <s v="Smartphone"/>
    <x v="0"/>
    <d v="2024-09-19T00:00:00"/>
    <b v="1"/>
    <b v="1"/>
    <s v="Loyalty Member"/>
    <s v="Impulsive"/>
    <s v="Express"/>
    <n v="11"/>
    <s v="Female"/>
    <s v="Average Income"/>
    <n v="8.5365853658536592E-3"/>
  </r>
  <r>
    <s v="88-428-8409"/>
    <n v="37"/>
    <s v="Male"/>
    <s v="High"/>
    <s v="Married"/>
    <x v="2"/>
    <s v="Middle"/>
    <s v="ZiniarÃ©"/>
    <x v="12"/>
    <n v="347.99"/>
    <n v="5"/>
    <s v="Mixed"/>
    <n v="4"/>
    <n v="4"/>
    <n v="1"/>
    <s v="Low"/>
    <s v="Somewhat Sensitive"/>
    <n v="0"/>
    <n v="0"/>
    <n v="1"/>
    <s v="High"/>
    <s v="Desktop"/>
    <x v="1"/>
    <d v="2024-03-22T00:00:00"/>
    <b v="1"/>
    <b v="0"/>
    <s v="Non-Member"/>
    <s v="Planned"/>
    <s v="Standard"/>
    <n v="6"/>
    <s v="Male"/>
    <s v="High Income"/>
    <n v="8.1395348837209301E-3"/>
  </r>
  <r>
    <s v="21-313-7424"/>
    <n v="45"/>
    <s v="Female"/>
    <s v="Middle"/>
    <s v="Single"/>
    <x v="2"/>
    <s v="High"/>
    <s v="ZduÅ„ska Wola"/>
    <x v="2"/>
    <n v="343.81"/>
    <n v="3"/>
    <s v="In-Store"/>
    <n v="3"/>
    <n v="5"/>
    <n v="0"/>
    <s v="High"/>
    <s v="Somewhat Sensitive"/>
    <n v="0"/>
    <n v="0"/>
    <n v="7"/>
    <s v="Medium"/>
    <s v="Desktop"/>
    <x v="0"/>
    <d v="2024-02-22T00:00:00"/>
    <b v="0"/>
    <b v="1"/>
    <s v="Loyalty Member"/>
    <s v="Need-based"/>
    <s v="Standard"/>
    <n v="3"/>
    <s v="Female"/>
    <s v="Average Income"/>
    <n v="1.131578947368421E-2"/>
  </r>
  <r>
    <s v="79-973-7862"/>
    <n v="47"/>
    <s v="Female"/>
    <s v="Middle"/>
    <s v="Married"/>
    <x v="2"/>
    <s v="Middle"/>
    <s v="Mount Ayliff"/>
    <x v="9"/>
    <n v="105.29"/>
    <n v="7"/>
    <s v="In-Store"/>
    <n v="2"/>
    <n v="5"/>
    <n v="0"/>
    <s v="Low"/>
    <s v="Very Sensitive"/>
    <n v="0"/>
    <n v="0"/>
    <n v="1"/>
    <s v="High"/>
    <s v="Desktop"/>
    <x v="4"/>
    <d v="2024-12-25T00:00:00"/>
    <b v="0"/>
    <b v="1"/>
    <s v="Loyalty Member"/>
    <s v="Need-based"/>
    <s v="Express"/>
    <n v="4"/>
    <s v="Female"/>
    <s v="Average Income"/>
    <n v="9.7727272727272732E-3"/>
  </r>
  <r>
    <s v="81-814-3498"/>
    <n v="32"/>
    <s v="Male"/>
    <s v="Middle"/>
    <s v="Single"/>
    <x v="1"/>
    <s v="Middle"/>
    <s v="PÄ«rgaaj"/>
    <x v="11"/>
    <n v="483.66"/>
    <n v="3"/>
    <s v="Online"/>
    <n v="1"/>
    <n v="4"/>
    <n v="1"/>
    <s v="Medium"/>
    <s v="Not Sensitive"/>
    <n v="0.02"/>
    <n v="2"/>
    <n v="1"/>
    <s v="Medium"/>
    <s v="Desktop"/>
    <x v="3"/>
    <d v="2024-08-27T00:00:00"/>
    <b v="0"/>
    <b v="0"/>
    <s v="Non-Member"/>
    <s v="Impulsive"/>
    <s v="Standard"/>
    <n v="9"/>
    <s v="Male"/>
    <s v="Average Income"/>
    <n v="1.0277777777777776E-2"/>
  </r>
  <r>
    <s v="34-375-8138"/>
    <n v="48"/>
    <s v="Male"/>
    <s v="Middle"/>
    <s v="Married"/>
    <x v="0"/>
    <s v="Middle"/>
    <s v="Zbraslavice"/>
    <x v="3"/>
    <n v="69.41"/>
    <n v="8"/>
    <s v="Mixed"/>
    <n v="5"/>
    <n v="3"/>
    <n v="0"/>
    <s v="High"/>
    <s v="Somewhat Sensitive"/>
    <n v="0.01"/>
    <n v="1"/>
    <n v="9"/>
    <s v="High"/>
    <s v="Tablet"/>
    <x v="4"/>
    <d v="2024-01-28T00:00:00"/>
    <b v="0"/>
    <b v="0"/>
    <s v="Non-Member"/>
    <s v="Wants-based"/>
    <s v="Standard"/>
    <n v="5"/>
    <s v="Male"/>
    <s v="Average Income"/>
    <n v="9.3999999999999986E-3"/>
  </r>
  <r>
    <s v="05-067-9686"/>
    <n v="20"/>
    <s v="Genderfluid"/>
    <s v="High"/>
    <s v="Single"/>
    <x v="2"/>
    <s v="Middle"/>
    <s v="Xilu"/>
    <x v="16"/>
    <n v="207.18"/>
    <n v="11"/>
    <s v="Online"/>
    <n v="1"/>
    <n v="3"/>
    <n v="0"/>
    <s v="Low"/>
    <s v="Somewhat Sensitive"/>
    <n v="0.01"/>
    <n v="1"/>
    <n v="5"/>
    <s v="High"/>
    <s v="Tablet"/>
    <x v="1"/>
    <d v="2024-11-16T00:00:00"/>
    <b v="0"/>
    <b v="0"/>
    <s v="Non-Member"/>
    <s v="Wants-based"/>
    <s v="Standard"/>
    <n v="8"/>
    <s v="Diverse"/>
    <s v="High Income"/>
    <n v="8.2978723404255311E-3"/>
  </r>
  <r>
    <s v="61-951-7929"/>
    <n v="32"/>
    <s v="Male"/>
    <s v="Middle"/>
    <s v="Divorced"/>
    <x v="1"/>
    <s v="High"/>
    <s v="Bamut"/>
    <x v="18"/>
    <n v="454.15"/>
    <n v="11"/>
    <s v="In-Store"/>
    <n v="2"/>
    <n v="1"/>
    <n v="1"/>
    <s v="High"/>
    <s v="Not Sensitive"/>
    <n v="0.01"/>
    <n v="1"/>
    <n v="8"/>
    <s v="High"/>
    <s v="Smartphone"/>
    <x v="4"/>
    <d v="2024-12-08T00:00:00"/>
    <b v="1"/>
    <b v="1"/>
    <s v="Loyalty Member"/>
    <s v="Planned"/>
    <s v="Express"/>
    <n v="13"/>
    <s v="Male"/>
    <s v="Average Income"/>
    <n v="8.5365853658536592E-3"/>
  </r>
  <r>
    <s v="53-667-0793"/>
    <n v="25"/>
    <s v="Male"/>
    <s v="High"/>
    <s v="Widowed"/>
    <x v="1"/>
    <s v="High"/>
    <s v="La Tour-du-Pin"/>
    <x v="19"/>
    <n v="113.01"/>
    <n v="11"/>
    <s v="In-Store"/>
    <n v="5"/>
    <n v="2"/>
    <n v="2"/>
    <s v="Low"/>
    <s v="Very Sensitive"/>
    <n v="0.01"/>
    <n v="1"/>
    <n v="1"/>
    <s v="None"/>
    <s v="Tablet"/>
    <x v="0"/>
    <d v="2024-05-15T00:00:00"/>
    <b v="0"/>
    <b v="1"/>
    <s v="Loyalty Member"/>
    <s v="Impulsive"/>
    <s v="Express"/>
    <n v="4"/>
    <s v="Male"/>
    <s v="High Income"/>
    <n v="1.0243902439024391E-2"/>
  </r>
  <r>
    <s v="61-212-1117"/>
    <n v="42"/>
    <s v="Male"/>
    <s v="Middle"/>
    <s v="Divorced"/>
    <x v="0"/>
    <s v="Middle"/>
    <s v="Pader Palwo"/>
    <x v="12"/>
    <n v="419.13"/>
    <n v="4"/>
    <s v="Mixed"/>
    <n v="3"/>
    <n v="5"/>
    <n v="1"/>
    <s v="None"/>
    <s v="Not Sensitive"/>
    <n v="0"/>
    <n v="0"/>
    <n v="1"/>
    <s v="None"/>
    <s v="Smartphone"/>
    <x v="4"/>
    <d v="2024-08-03T00:00:00"/>
    <b v="0"/>
    <b v="1"/>
    <s v="Loyalty Member"/>
    <s v="Wants-based"/>
    <s v="Express"/>
    <n v="6"/>
    <s v="Male"/>
    <s v="Average Income"/>
    <n v="8.1395348837209301E-3"/>
  </r>
  <r>
    <s v="09-443-7536"/>
    <n v="37"/>
    <s v="Female"/>
    <s v="High"/>
    <s v="Single"/>
    <x v="0"/>
    <s v="High"/>
    <s v="Maurisu"/>
    <x v="23"/>
    <n v="183.86"/>
    <n v="5"/>
    <s v="Mixed"/>
    <n v="1"/>
    <n v="1"/>
    <n v="2"/>
    <s v="Medium"/>
    <s v="Not Sensitive"/>
    <n v="0.01"/>
    <n v="1"/>
    <n v="4"/>
    <s v="Low"/>
    <s v="Smartphone"/>
    <x v="2"/>
    <d v="2024-10-07T00:00:00"/>
    <b v="0"/>
    <b v="1"/>
    <s v="Loyalty Member"/>
    <s v="Wants-based"/>
    <s v="Standard"/>
    <n v="3"/>
    <s v="Female"/>
    <s v="High Income"/>
    <n v="1.1000000000000001E-2"/>
  </r>
  <r>
    <s v="27-463-5671"/>
    <n v="21"/>
    <s v="Genderfluid"/>
    <s v="Middle"/>
    <s v="Widowed"/>
    <x v="2"/>
    <s v="Middle"/>
    <s v="Gorzyce"/>
    <x v="12"/>
    <n v="53.87"/>
    <n v="10"/>
    <s v="In-Store"/>
    <n v="4"/>
    <n v="3"/>
    <n v="0"/>
    <s v="Medium"/>
    <s v="Very Sensitive"/>
    <n v="0"/>
    <n v="0"/>
    <n v="10"/>
    <s v="High"/>
    <s v="Tablet"/>
    <x v="4"/>
    <d v="2024-06-25T00:00:00"/>
    <b v="1"/>
    <b v="0"/>
    <s v="Non-Member"/>
    <s v="Planned"/>
    <s v="No Preference"/>
    <n v="2"/>
    <s v="Diverse"/>
    <s v="Average Income"/>
    <n v="8.1395348837209301E-3"/>
  </r>
  <r>
    <s v="53-380-3968"/>
    <n v="43"/>
    <s v="Female"/>
    <s v="High"/>
    <s v="Widowed"/>
    <x v="0"/>
    <s v="High"/>
    <s v="Qingyun"/>
    <x v="1"/>
    <n v="427.82"/>
    <n v="9"/>
    <s v="In-Store"/>
    <n v="5"/>
    <n v="5"/>
    <n v="0"/>
    <s v="Medium"/>
    <s v="Somewhat Sensitive"/>
    <n v="0.01"/>
    <n v="1"/>
    <n v="2"/>
    <s v="Medium"/>
    <s v="Desktop"/>
    <x v="1"/>
    <d v="2024-04-04T00:00:00"/>
    <b v="1"/>
    <b v="0"/>
    <s v="Non-Member"/>
    <s v="Wants-based"/>
    <s v="No Preference"/>
    <n v="14"/>
    <s v="Female"/>
    <s v="High Income"/>
    <n v="9.3181818181818175E-3"/>
  </r>
  <r>
    <s v="42-969-0735"/>
    <n v="29"/>
    <s v="Female"/>
    <s v="High"/>
    <s v="Divorced"/>
    <x v="0"/>
    <s v="Middle"/>
    <s v="Jiuxian"/>
    <x v="12"/>
    <n v="282.82"/>
    <n v="6"/>
    <s v="In-Store"/>
    <n v="5"/>
    <n v="3"/>
    <n v="2"/>
    <s v="Medium"/>
    <s v="Very Sensitive"/>
    <n v="0.02"/>
    <n v="2"/>
    <n v="7"/>
    <s v="None"/>
    <s v="Desktop"/>
    <x v="3"/>
    <d v="2024-02-29T00:00:00"/>
    <b v="0"/>
    <b v="1"/>
    <s v="Loyalty Member"/>
    <s v="Wants-based"/>
    <s v="Standard"/>
    <n v="3"/>
    <s v="Female"/>
    <s v="High Income"/>
    <n v="8.1395348837209301E-3"/>
  </r>
  <r>
    <s v="12-440-5464"/>
    <n v="28"/>
    <s v="Male"/>
    <s v="Middle"/>
    <s v="Divorced"/>
    <x v="2"/>
    <s v="Middle"/>
    <s v="Ndungu"/>
    <x v="13"/>
    <n v="215.31"/>
    <n v="7"/>
    <s v="Online"/>
    <n v="5"/>
    <n v="5"/>
    <n v="2"/>
    <s v="Medium"/>
    <s v="Somewhat Sensitive"/>
    <n v="0.01"/>
    <n v="1"/>
    <n v="8"/>
    <s v="Medium"/>
    <s v="Smartphone"/>
    <x v="3"/>
    <d v="2024-04-09T00:00:00"/>
    <b v="0"/>
    <b v="1"/>
    <s v="Loyalty Member"/>
    <s v="Impulsive"/>
    <s v="No Preference"/>
    <n v="7"/>
    <s v="Male"/>
    <s v="Average Income"/>
    <n v="0.01"/>
  </r>
  <r>
    <s v="33-467-2534"/>
    <n v="43"/>
    <s v="Male"/>
    <s v="Middle"/>
    <s v="Widowed"/>
    <x v="2"/>
    <s v="High"/>
    <s v="Emiliano Zapata"/>
    <x v="4"/>
    <n v="183.66"/>
    <n v="11"/>
    <s v="Online"/>
    <n v="3"/>
    <n v="1"/>
    <n v="1"/>
    <s v="Low"/>
    <s v="Very Sensitive"/>
    <n v="0"/>
    <n v="0"/>
    <n v="10"/>
    <s v="Medium"/>
    <s v="Tablet"/>
    <x v="0"/>
    <d v="2024-04-18T00:00:00"/>
    <b v="1"/>
    <b v="1"/>
    <s v="Loyalty Member"/>
    <s v="Planned"/>
    <s v="No Preference"/>
    <n v="6"/>
    <s v="Male"/>
    <s v="Average Income"/>
    <n v="8.7804878048780496E-3"/>
  </r>
  <r>
    <s v="35-418-0288"/>
    <n v="48"/>
    <s v="Female"/>
    <s v="High"/>
    <s v="Divorced"/>
    <x v="1"/>
    <s v="Middle"/>
    <s v="Spasskoye"/>
    <x v="15"/>
    <n v="198.73"/>
    <n v="10"/>
    <s v="In-Store"/>
    <n v="1"/>
    <n v="5"/>
    <n v="2"/>
    <s v="High"/>
    <s v="Very Sensitive"/>
    <n v="0.01"/>
    <n v="1"/>
    <n v="5"/>
    <s v="None"/>
    <s v="Desktop"/>
    <x v="3"/>
    <d v="2024-02-02T00:00:00"/>
    <b v="1"/>
    <b v="0"/>
    <s v="Non-Member"/>
    <s v="Impulsive"/>
    <s v="Standard"/>
    <n v="4"/>
    <s v="Female"/>
    <s v="High Income"/>
    <n v="1.0243902439024391E-2"/>
  </r>
  <r>
    <s v="33-787-2143"/>
    <n v="26"/>
    <s v="Female"/>
    <s v="Middle"/>
    <s v="Married"/>
    <x v="1"/>
    <s v="High"/>
    <s v="GierÅ‚oÅ¼"/>
    <x v="22"/>
    <n v="265.72000000000003"/>
    <n v="5"/>
    <s v="Mixed"/>
    <n v="5"/>
    <n v="4"/>
    <n v="0"/>
    <s v="None"/>
    <s v="Very Sensitive"/>
    <n v="0"/>
    <n v="0"/>
    <n v="9"/>
    <s v="None"/>
    <s v="Tablet"/>
    <x v="2"/>
    <d v="2024-04-22T00:00:00"/>
    <b v="1"/>
    <b v="1"/>
    <s v="Loyalty Member"/>
    <s v="Planned"/>
    <s v="Express"/>
    <n v="13"/>
    <s v="Female"/>
    <s v="Average Income"/>
    <n v="1.3157894736842106E-2"/>
  </r>
  <r>
    <s v="58-528-6262"/>
    <n v="42"/>
    <s v="Male"/>
    <s v="Middle"/>
    <s v="Married"/>
    <x v="2"/>
    <s v="High"/>
    <s v="Sobue"/>
    <x v="14"/>
    <n v="138.35"/>
    <n v="2"/>
    <s v="Online"/>
    <n v="4"/>
    <n v="5"/>
    <n v="2"/>
    <s v="Low"/>
    <s v="Not Sensitive"/>
    <n v="0"/>
    <n v="0"/>
    <n v="2"/>
    <s v="Low"/>
    <s v="Smartphone"/>
    <x v="3"/>
    <d v="2024-07-14T00:00:00"/>
    <b v="1"/>
    <b v="1"/>
    <s v="Loyalty Member"/>
    <s v="Wants-based"/>
    <s v="No Preference"/>
    <n v="8"/>
    <s v="Male"/>
    <s v="Average Income"/>
    <n v="9.3023255813953487E-3"/>
  </r>
  <r>
    <s v="31-060-2716"/>
    <n v="27"/>
    <s v="Male"/>
    <s v="Middle"/>
    <s v="Divorced"/>
    <x v="0"/>
    <s v="Middle"/>
    <s v="High Point"/>
    <x v="19"/>
    <n v="441.87"/>
    <n v="3"/>
    <s v="Mixed"/>
    <n v="1"/>
    <n v="2"/>
    <n v="1"/>
    <s v="High"/>
    <s v="Somewhat Sensitive"/>
    <n v="0"/>
    <n v="0"/>
    <n v="10"/>
    <s v="Medium"/>
    <s v="Smartphone"/>
    <x v="1"/>
    <d v="2024-09-10T00:00:00"/>
    <b v="1"/>
    <b v="0"/>
    <s v="Non-Member"/>
    <s v="Wants-based"/>
    <s v="No Preference"/>
    <n v="13"/>
    <s v="Male"/>
    <s v="Average Income"/>
    <n v="1.0243902439024391E-2"/>
  </r>
  <r>
    <s v="81-515-5823"/>
    <n v="40"/>
    <s v="Female"/>
    <s v="Middle"/>
    <s v="Married"/>
    <x v="2"/>
    <s v="Middle"/>
    <s v="Qiankeng"/>
    <x v="20"/>
    <n v="178.29"/>
    <n v="4"/>
    <s v="Mixed"/>
    <n v="4"/>
    <n v="3"/>
    <n v="2"/>
    <s v="Low"/>
    <s v="Very Sensitive"/>
    <n v="0.02"/>
    <n v="2"/>
    <n v="10"/>
    <s v="High"/>
    <s v="Desktop"/>
    <x v="4"/>
    <d v="2024-07-29T00:00:00"/>
    <b v="0"/>
    <b v="1"/>
    <s v="Loyalty Member"/>
    <s v="Planned"/>
    <s v="No Preference"/>
    <n v="8"/>
    <s v="Female"/>
    <s v="Average Income"/>
    <n v="8.6666666666666663E-3"/>
  </r>
  <r>
    <s v="90-858-0453"/>
    <n v="23"/>
    <s v="Male"/>
    <s v="Middle"/>
    <s v="Widowed"/>
    <x v="1"/>
    <s v="High"/>
    <s v="Pandean"/>
    <x v="6"/>
    <n v="77.08"/>
    <n v="10"/>
    <s v="Mixed"/>
    <n v="2"/>
    <n v="1"/>
    <n v="0"/>
    <s v="High"/>
    <s v="Not Sensitive"/>
    <n v="0"/>
    <n v="0"/>
    <n v="8"/>
    <s v="None"/>
    <s v="Tablet"/>
    <x v="1"/>
    <d v="2024-10-15T00:00:00"/>
    <b v="1"/>
    <b v="1"/>
    <s v="Loyalty Member"/>
    <s v="Impulsive"/>
    <s v="Standard"/>
    <n v="1"/>
    <s v="Male"/>
    <s v="Average Income"/>
    <n v="8.431372549019607E-3"/>
  </r>
  <r>
    <s v="28-874-8938"/>
    <n v="46"/>
    <s v="Male"/>
    <s v="High"/>
    <s v="Married"/>
    <x v="1"/>
    <s v="High"/>
    <s v="Phong Äiá»n"/>
    <x v="2"/>
    <n v="266.89999999999998"/>
    <n v="11"/>
    <s v="Mixed"/>
    <n v="4"/>
    <n v="2"/>
    <n v="2"/>
    <s v="Low"/>
    <s v="Not Sensitive"/>
    <n v="0.01"/>
    <n v="1"/>
    <n v="8"/>
    <s v="Medium"/>
    <s v="Desktop"/>
    <x v="1"/>
    <d v="2024-07-01T00:00:00"/>
    <b v="0"/>
    <b v="1"/>
    <s v="Loyalty Member"/>
    <s v="Wants-based"/>
    <s v="Express"/>
    <n v="13"/>
    <s v="Male"/>
    <s v="High Income"/>
    <n v="1.131578947368421E-2"/>
  </r>
  <r>
    <s v="89-625-5542"/>
    <n v="38"/>
    <s v="Female"/>
    <s v="Middle"/>
    <s v="Divorced"/>
    <x v="0"/>
    <s v="High"/>
    <s v="MirÃ³w"/>
    <x v="13"/>
    <n v="269.83999999999997"/>
    <n v="4"/>
    <s v="In-Store"/>
    <n v="5"/>
    <n v="4"/>
    <n v="0"/>
    <s v="Low"/>
    <s v="Not Sensitive"/>
    <n v="0.02"/>
    <n v="2"/>
    <n v="9"/>
    <s v="Low"/>
    <s v="Tablet"/>
    <x v="0"/>
    <d v="2024-05-04T00:00:00"/>
    <b v="1"/>
    <b v="1"/>
    <s v="Loyalty Member"/>
    <s v="Wants-based"/>
    <s v="No Preference"/>
    <n v="2"/>
    <s v="Female"/>
    <s v="Average Income"/>
    <n v="0.01"/>
  </r>
  <r>
    <s v="07-966-8728"/>
    <n v="23"/>
    <s v="Male"/>
    <s v="Middle"/>
    <s v="Married"/>
    <x v="2"/>
    <s v="High"/>
    <s v="Franceville"/>
    <x v="3"/>
    <n v="334.22"/>
    <n v="8"/>
    <s v="Online"/>
    <n v="2"/>
    <n v="2"/>
    <n v="2"/>
    <s v="None"/>
    <s v="Very Sensitive"/>
    <n v="0.02"/>
    <n v="2"/>
    <n v="8"/>
    <s v="None"/>
    <s v="Tablet"/>
    <x v="4"/>
    <d v="2024-03-02T00:00:00"/>
    <b v="0"/>
    <b v="0"/>
    <s v="Non-Member"/>
    <s v="Need-based"/>
    <s v="Standard"/>
    <n v="1"/>
    <s v="Male"/>
    <s v="Average Income"/>
    <n v="9.3999999999999986E-3"/>
  </r>
  <r>
    <s v="94-408-2581"/>
    <n v="40"/>
    <s v="Female"/>
    <s v="Middle"/>
    <s v="Married"/>
    <x v="1"/>
    <s v="High"/>
    <s v="Bordeaux"/>
    <x v="22"/>
    <n v="474.56"/>
    <n v="8"/>
    <s v="In-Store"/>
    <n v="1"/>
    <n v="5"/>
    <n v="2"/>
    <s v="Low"/>
    <s v="Not Sensitive"/>
    <n v="0.01"/>
    <n v="1"/>
    <n v="6"/>
    <s v="High"/>
    <s v="Smartphone"/>
    <x v="1"/>
    <d v="2024-04-17T00:00:00"/>
    <b v="1"/>
    <b v="0"/>
    <s v="Non-Member"/>
    <s v="Planned"/>
    <s v="Standard"/>
    <n v="12"/>
    <s v="Female"/>
    <s v="Average Income"/>
    <n v="1.3157894736842106E-2"/>
  </r>
  <r>
    <s v="55-301-9368"/>
    <n v="34"/>
    <s v="Male"/>
    <s v="High"/>
    <s v="Married"/>
    <x v="2"/>
    <s v="High"/>
    <s v="Zamora"/>
    <x v="13"/>
    <n v="360.91"/>
    <n v="4"/>
    <s v="Mixed"/>
    <n v="3"/>
    <n v="5"/>
    <n v="1"/>
    <s v="High"/>
    <s v="Somewhat Sensitive"/>
    <n v="0"/>
    <n v="0"/>
    <n v="8"/>
    <s v="High"/>
    <s v="Desktop"/>
    <x v="0"/>
    <d v="2024-08-30T00:00:00"/>
    <b v="1"/>
    <b v="1"/>
    <s v="Loyalty Member"/>
    <s v="Planned"/>
    <s v="No Preference"/>
    <n v="4"/>
    <s v="Male"/>
    <s v="High Income"/>
    <n v="0.01"/>
  </r>
  <r>
    <s v="72-336-1992"/>
    <n v="44"/>
    <s v="Female"/>
    <s v="Middle"/>
    <s v="Widowed"/>
    <x v="0"/>
    <s v="High"/>
    <s v="Jubaoshan"/>
    <x v="19"/>
    <n v="373.49"/>
    <n v="6"/>
    <s v="Online"/>
    <n v="4"/>
    <n v="1"/>
    <n v="0"/>
    <s v="Medium"/>
    <s v="Very Sensitive"/>
    <n v="0"/>
    <n v="0"/>
    <n v="10"/>
    <s v="Low"/>
    <s v="Tablet"/>
    <x v="4"/>
    <d v="2024-04-23T00:00:00"/>
    <b v="1"/>
    <b v="1"/>
    <s v="Loyalty Member"/>
    <s v="Impulsive"/>
    <s v="Standard"/>
    <n v="1"/>
    <s v="Female"/>
    <s v="Average Income"/>
    <n v="1.0243902439024391E-2"/>
  </r>
  <r>
    <s v="06-008-2805"/>
    <n v="32"/>
    <s v="Female"/>
    <s v="High"/>
    <s v="Married"/>
    <x v="2"/>
    <s v="Middle"/>
    <s v="ShÄdegÄn"/>
    <x v="6"/>
    <n v="462.3"/>
    <n v="5"/>
    <s v="Mixed"/>
    <n v="3"/>
    <n v="3"/>
    <n v="2"/>
    <s v="None"/>
    <s v="Not Sensitive"/>
    <n v="0.02"/>
    <n v="2"/>
    <n v="4"/>
    <s v="Medium"/>
    <s v="Tablet"/>
    <x v="4"/>
    <d v="2024-11-25T00:00:00"/>
    <b v="1"/>
    <b v="1"/>
    <s v="Loyalty Member"/>
    <s v="Impulsive"/>
    <s v="Standard"/>
    <n v="4"/>
    <s v="Female"/>
    <s v="High Income"/>
    <n v="8.431372549019607E-3"/>
  </r>
  <r>
    <s v="77-178-6086"/>
    <n v="42"/>
    <s v="Female"/>
    <s v="Middle"/>
    <s v="Single"/>
    <x v="2"/>
    <s v="Middle"/>
    <s v="Gueltat Zemmour"/>
    <x v="16"/>
    <n v="332.67"/>
    <n v="8"/>
    <s v="In-Store"/>
    <n v="1"/>
    <n v="4"/>
    <n v="2"/>
    <s v="Medium"/>
    <s v="Somewhat Sensitive"/>
    <n v="0.01"/>
    <n v="1"/>
    <n v="2"/>
    <s v="High"/>
    <s v="Smartphone"/>
    <x v="3"/>
    <d v="2024-12-11T00:00:00"/>
    <b v="0"/>
    <b v="1"/>
    <s v="Loyalty Member"/>
    <s v="Impulsive"/>
    <s v="Express"/>
    <n v="4"/>
    <s v="Female"/>
    <s v="Average Income"/>
    <n v="8.2978723404255311E-3"/>
  </r>
  <r>
    <s v="28-832-2885"/>
    <n v="22"/>
    <s v="Female"/>
    <s v="High"/>
    <s v="Divorced"/>
    <x v="2"/>
    <s v="Middle"/>
    <s v="Mosalâ€™sk"/>
    <x v="3"/>
    <n v="235.39"/>
    <n v="9"/>
    <s v="Online"/>
    <n v="5"/>
    <n v="4"/>
    <n v="1"/>
    <s v="None"/>
    <s v="Not Sensitive"/>
    <n v="0"/>
    <n v="0"/>
    <n v="6"/>
    <s v="None"/>
    <s v="Smartphone"/>
    <x v="0"/>
    <d v="2024-05-25T00:00:00"/>
    <b v="0"/>
    <b v="1"/>
    <s v="Loyalty Member"/>
    <s v="Planned"/>
    <s v="No Preference"/>
    <n v="6"/>
    <s v="Female"/>
    <s v="High Income"/>
    <n v="9.3999999999999986E-3"/>
  </r>
  <r>
    <s v="75-210-7391"/>
    <n v="44"/>
    <s v="Female"/>
    <s v="Middle"/>
    <s v="Married"/>
    <x v="1"/>
    <s v="Middle"/>
    <s v="Kokstad"/>
    <x v="12"/>
    <n v="269.77999999999997"/>
    <n v="7"/>
    <s v="In-Store"/>
    <n v="2"/>
    <n v="3"/>
    <n v="1"/>
    <s v="Medium"/>
    <s v="Somewhat Sensitive"/>
    <n v="0.02"/>
    <n v="2"/>
    <n v="7"/>
    <s v="Medium"/>
    <s v="Desktop"/>
    <x v="3"/>
    <d v="2024-07-25T00:00:00"/>
    <b v="1"/>
    <b v="1"/>
    <s v="Loyalty Member"/>
    <s v="Need-based"/>
    <s v="No Preference"/>
    <n v="5"/>
    <s v="Female"/>
    <s v="Average Income"/>
    <n v="8.1395348837209301E-3"/>
  </r>
  <r>
    <s v="60-470-3563"/>
    <n v="29"/>
    <s v="Male"/>
    <s v="Middle"/>
    <s v="Married"/>
    <x v="0"/>
    <s v="Middle"/>
    <s v="Malasin"/>
    <x v="0"/>
    <n v="498.33"/>
    <n v="2"/>
    <s v="Online"/>
    <n v="3"/>
    <n v="5"/>
    <n v="2"/>
    <s v="Medium"/>
    <s v="Very Sensitive"/>
    <n v="0.01"/>
    <n v="1"/>
    <n v="9"/>
    <s v="Medium"/>
    <s v="Smartphone"/>
    <x v="1"/>
    <d v="2024-05-08T00:00:00"/>
    <b v="1"/>
    <b v="1"/>
    <s v="Loyalty Member"/>
    <s v="Wants-based"/>
    <s v="Express"/>
    <n v="1"/>
    <s v="Male"/>
    <s v="Average Income"/>
    <n v="1.1363636363636364E-2"/>
  </r>
  <r>
    <s v="24-241-7171"/>
    <n v="30"/>
    <s v="Female"/>
    <s v="High"/>
    <s v="Single"/>
    <x v="1"/>
    <s v="High"/>
    <s v="Huaqiu"/>
    <x v="18"/>
    <n v="182.94"/>
    <n v="7"/>
    <s v="Mixed"/>
    <n v="1"/>
    <n v="5"/>
    <n v="2"/>
    <s v="None"/>
    <s v="Not Sensitive"/>
    <n v="0.02"/>
    <n v="2"/>
    <n v="7"/>
    <s v="Low"/>
    <s v="Desktop"/>
    <x v="3"/>
    <d v="2024-05-28T00:00:00"/>
    <b v="1"/>
    <b v="1"/>
    <s v="Loyalty Member"/>
    <s v="Need-based"/>
    <s v="Express"/>
    <n v="12"/>
    <s v="Female"/>
    <s v="High Income"/>
    <n v="8.5365853658536592E-3"/>
  </r>
  <r>
    <s v="53-784-1855"/>
    <n v="19"/>
    <s v="Female"/>
    <s v="Middle"/>
    <s v="Divorced"/>
    <x v="2"/>
    <s v="High"/>
    <s v="Loket"/>
    <x v="18"/>
    <n v="121.7"/>
    <n v="7"/>
    <s v="Mixed"/>
    <n v="4"/>
    <n v="3"/>
    <n v="0"/>
    <s v="High"/>
    <s v="Very Sensitive"/>
    <n v="0.02"/>
    <n v="2"/>
    <n v="5"/>
    <s v="None"/>
    <s v="Smartphone"/>
    <x v="0"/>
    <d v="2024-06-24T00:00:00"/>
    <b v="1"/>
    <b v="1"/>
    <s v="Loyalty Member"/>
    <s v="Planned"/>
    <s v="Standard"/>
    <n v="8"/>
    <s v="Female"/>
    <s v="Average Income"/>
    <n v="8.5365853658536592E-3"/>
  </r>
  <r>
    <s v="83-561-3374"/>
    <n v="45"/>
    <s v="Female"/>
    <s v="High"/>
    <s v="Widowed"/>
    <x v="2"/>
    <s v="Middle"/>
    <s v="Santa Maria do Souto"/>
    <x v="14"/>
    <n v="489.27"/>
    <n v="4"/>
    <s v="Mixed"/>
    <n v="1"/>
    <n v="4"/>
    <n v="1"/>
    <s v="High"/>
    <s v="Somewhat Sensitive"/>
    <n v="0.01"/>
    <n v="1"/>
    <n v="3"/>
    <s v="None"/>
    <s v="Tablet"/>
    <x v="2"/>
    <d v="2024-01-13T00:00:00"/>
    <b v="0"/>
    <b v="0"/>
    <s v="Non-Member"/>
    <s v="Wants-based"/>
    <s v="Standard"/>
    <n v="3"/>
    <s v="Female"/>
    <s v="High Income"/>
    <n v="9.3023255813953487E-3"/>
  </r>
  <r>
    <s v="96-121-0629"/>
    <n v="38"/>
    <s v="Male"/>
    <s v="Middle"/>
    <s v="Married"/>
    <x v="0"/>
    <s v="Middle"/>
    <s v="Yanshang"/>
    <x v="14"/>
    <n v="303.93"/>
    <n v="6"/>
    <s v="Mixed"/>
    <n v="3"/>
    <n v="2"/>
    <n v="0"/>
    <s v="High"/>
    <s v="Not Sensitive"/>
    <n v="0.01"/>
    <n v="1"/>
    <n v="10"/>
    <s v="Low"/>
    <s v="Smartphone"/>
    <x v="2"/>
    <d v="2024-03-13T00:00:00"/>
    <b v="1"/>
    <b v="0"/>
    <s v="Non-Member"/>
    <s v="Need-based"/>
    <s v="No Preference"/>
    <n v="2"/>
    <s v="Male"/>
    <s v="Average Income"/>
    <n v="9.3023255813953487E-3"/>
  </r>
  <r>
    <s v="00-275-9990"/>
    <n v="24"/>
    <s v="Female"/>
    <s v="Middle"/>
    <s v="Married"/>
    <x v="0"/>
    <s v="Middle"/>
    <s v="Tempuran"/>
    <x v="1"/>
    <n v="302.74"/>
    <n v="11"/>
    <s v="Mixed"/>
    <n v="1"/>
    <n v="5"/>
    <n v="0"/>
    <s v="High"/>
    <s v="Very Sensitive"/>
    <n v="0"/>
    <n v="0"/>
    <n v="6"/>
    <s v="High"/>
    <s v="Smartphone"/>
    <x v="1"/>
    <d v="2024-06-28T00:00:00"/>
    <b v="1"/>
    <b v="1"/>
    <s v="Loyalty Member"/>
    <s v="Wants-based"/>
    <s v="Express"/>
    <n v="5"/>
    <s v="Female"/>
    <s v="Average Income"/>
    <n v="9.3181818181818175E-3"/>
  </r>
  <r>
    <s v="36-593-2907"/>
    <n v="42"/>
    <s v="Genderqueer"/>
    <s v="High"/>
    <s v="Single"/>
    <x v="0"/>
    <s v="High"/>
    <s v="Karafao"/>
    <x v="21"/>
    <n v="157.21"/>
    <n v="11"/>
    <s v="Online"/>
    <n v="3"/>
    <n v="3"/>
    <n v="0"/>
    <s v="Medium"/>
    <s v="Not Sensitive"/>
    <n v="0"/>
    <n v="0"/>
    <n v="3"/>
    <s v="High"/>
    <s v="Tablet"/>
    <x v="2"/>
    <d v="2024-04-30T00:00:00"/>
    <b v="1"/>
    <b v="0"/>
    <s v="Non-Member"/>
    <s v="Wants-based"/>
    <s v="Express"/>
    <n v="5"/>
    <s v="Diverse"/>
    <s v="High Income"/>
    <n v="8.8235294117647058E-3"/>
  </r>
  <r>
    <s v="22-692-3470"/>
    <n v="46"/>
    <s v="Female"/>
    <s v="High"/>
    <s v="Widowed"/>
    <x v="1"/>
    <s v="High"/>
    <s v="SÃ£o CristÃ³vÃ£o"/>
    <x v="6"/>
    <n v="159.44999999999999"/>
    <n v="2"/>
    <s v="Online"/>
    <n v="3"/>
    <n v="2"/>
    <n v="2"/>
    <s v="Medium"/>
    <s v="Very Sensitive"/>
    <n v="0"/>
    <n v="0"/>
    <n v="5"/>
    <s v="None"/>
    <s v="Smartphone"/>
    <x v="2"/>
    <d v="2024-06-14T00:00:00"/>
    <b v="1"/>
    <b v="0"/>
    <s v="Non-Member"/>
    <s v="Impulsive"/>
    <s v="Standard"/>
    <n v="14"/>
    <s v="Female"/>
    <s v="High Income"/>
    <n v="8.431372549019607E-3"/>
  </r>
  <r>
    <s v="90-322-7329"/>
    <n v="44"/>
    <s v="Female"/>
    <s v="High"/>
    <s v="Widowed"/>
    <x v="1"/>
    <s v="Middle"/>
    <s v="Buensuseso"/>
    <x v="8"/>
    <n v="312.93"/>
    <n v="2"/>
    <s v="In-Store"/>
    <n v="2"/>
    <n v="2"/>
    <n v="1"/>
    <s v="High"/>
    <s v="Very Sensitive"/>
    <n v="0"/>
    <n v="0"/>
    <n v="7"/>
    <s v="None"/>
    <s v="Smartphone"/>
    <x v="1"/>
    <d v="2024-08-04T00:00:00"/>
    <b v="1"/>
    <b v="1"/>
    <s v="Loyalty Member"/>
    <s v="Wants-based"/>
    <s v="No Preference"/>
    <n v="3"/>
    <s v="Female"/>
    <s v="High Income"/>
    <n v="9.189189189189189E-3"/>
  </r>
  <r>
    <s v="28-395-9872"/>
    <n v="38"/>
    <s v="Male"/>
    <s v="High"/>
    <s v="Married"/>
    <x v="2"/>
    <s v="Middle"/>
    <s v="Blantyre"/>
    <x v="11"/>
    <n v="65.680000000000007"/>
    <n v="4"/>
    <s v="In-Store"/>
    <n v="4"/>
    <n v="4"/>
    <n v="0"/>
    <s v="Medium"/>
    <s v="Not Sensitive"/>
    <n v="0"/>
    <n v="0"/>
    <n v="8"/>
    <s v="Medium"/>
    <s v="Smartphone"/>
    <x v="3"/>
    <d v="2024-05-07T00:00:00"/>
    <b v="0"/>
    <b v="0"/>
    <s v="Non-Member"/>
    <s v="Impulsive"/>
    <s v="Standard"/>
    <n v="12"/>
    <s v="Male"/>
    <s v="High Income"/>
    <n v="1.0277777777777776E-2"/>
  </r>
  <r>
    <s v="79-297-1061"/>
    <n v="44"/>
    <s v="Male"/>
    <s v="Middle"/>
    <s v="Single"/>
    <x v="2"/>
    <s v="Middle"/>
    <s v="Kozelâ€™shchyna"/>
    <x v="14"/>
    <n v="61.86"/>
    <n v="5"/>
    <s v="In-Store"/>
    <n v="4"/>
    <n v="5"/>
    <n v="2"/>
    <s v="None"/>
    <s v="Not Sensitive"/>
    <n v="0.02"/>
    <n v="2"/>
    <n v="8"/>
    <s v="None"/>
    <s v="Smartphone"/>
    <x v="4"/>
    <d v="2024-11-15T00:00:00"/>
    <b v="0"/>
    <b v="1"/>
    <s v="Loyalty Member"/>
    <s v="Need-based"/>
    <s v="Standard"/>
    <n v="9"/>
    <s v="Male"/>
    <s v="Average Income"/>
    <n v="9.3023255813953487E-3"/>
  </r>
  <r>
    <s v="93-649-9356"/>
    <n v="18"/>
    <s v="Female"/>
    <s v="High"/>
    <s v="Single"/>
    <x v="2"/>
    <s v="Middle"/>
    <s v="Cibuah"/>
    <x v="13"/>
    <n v="343.77"/>
    <n v="6"/>
    <s v="Mixed"/>
    <n v="5"/>
    <n v="4"/>
    <n v="2"/>
    <s v="None"/>
    <s v="Not Sensitive"/>
    <n v="0.02"/>
    <n v="2"/>
    <n v="4"/>
    <s v="Medium"/>
    <s v="Desktop"/>
    <x v="0"/>
    <d v="2024-02-16T00:00:00"/>
    <b v="1"/>
    <b v="0"/>
    <s v="Non-Member"/>
    <s v="Impulsive"/>
    <s v="No Preference"/>
    <n v="3"/>
    <s v="Female"/>
    <s v="High Income"/>
    <n v="0.01"/>
  </r>
  <r>
    <s v="27-543-7069"/>
    <n v="37"/>
    <s v="Male"/>
    <s v="Middle"/>
    <s v="Divorced"/>
    <x v="2"/>
    <s v="High"/>
    <s v="Cockburn Town"/>
    <x v="3"/>
    <n v="107.21"/>
    <n v="2"/>
    <s v="Online"/>
    <n v="4"/>
    <n v="2"/>
    <n v="1"/>
    <s v="None"/>
    <s v="Not Sensitive"/>
    <n v="0.02"/>
    <n v="2"/>
    <n v="9"/>
    <s v="Medium"/>
    <s v="Desktop"/>
    <x v="3"/>
    <d v="2024-08-05T00:00:00"/>
    <b v="1"/>
    <b v="1"/>
    <s v="Loyalty Member"/>
    <s v="Planned"/>
    <s v="Standard"/>
    <n v="6"/>
    <s v="Male"/>
    <s v="Average Income"/>
    <n v="9.3999999999999986E-3"/>
  </r>
  <r>
    <s v="96-079-9597"/>
    <n v="31"/>
    <s v="Genderfluid"/>
    <s v="High"/>
    <s v="Single"/>
    <x v="2"/>
    <s v="Middle"/>
    <s v="Maslog"/>
    <x v="3"/>
    <n v="148.97999999999999"/>
    <n v="12"/>
    <s v="Online"/>
    <n v="5"/>
    <n v="1"/>
    <n v="2"/>
    <s v="None"/>
    <s v="Very Sensitive"/>
    <n v="0"/>
    <n v="0"/>
    <n v="8"/>
    <s v="Low"/>
    <s v="Tablet"/>
    <x v="2"/>
    <d v="2024-08-11T00:00:00"/>
    <b v="1"/>
    <b v="1"/>
    <s v="Loyalty Member"/>
    <s v="Wants-based"/>
    <s v="Standard"/>
    <n v="13"/>
    <s v="Diverse"/>
    <s v="High Income"/>
    <n v="9.3999999999999986E-3"/>
  </r>
  <r>
    <s v="38-940-4942"/>
    <n v="22"/>
    <s v="Female"/>
    <s v="High"/>
    <s v="Widowed"/>
    <x v="2"/>
    <s v="Middle"/>
    <s v="FaqqÅ«â€˜ah"/>
    <x v="10"/>
    <n v="490.41"/>
    <n v="4"/>
    <s v="Mixed"/>
    <n v="3"/>
    <n v="4"/>
    <n v="0"/>
    <s v="Low"/>
    <s v="Somewhat Sensitive"/>
    <n v="0"/>
    <n v="0"/>
    <n v="2"/>
    <s v="High"/>
    <s v="Tablet"/>
    <x v="3"/>
    <d v="2024-12-15T00:00:00"/>
    <b v="0"/>
    <b v="1"/>
    <s v="Loyalty Member"/>
    <s v="Planned"/>
    <s v="Express"/>
    <n v="3"/>
    <s v="Female"/>
    <s v="High Income"/>
    <n v="7.3170731707317069E-3"/>
  </r>
  <r>
    <s v="82-014-2564"/>
    <n v="33"/>
    <s v="Male"/>
    <s v="High"/>
    <s v="Married"/>
    <x v="1"/>
    <s v="Middle"/>
    <s v="Yelyzavethradka"/>
    <x v="19"/>
    <n v="461.34"/>
    <n v="4"/>
    <s v="In-Store"/>
    <n v="3"/>
    <n v="1"/>
    <n v="0"/>
    <s v="High"/>
    <s v="Somewhat Sensitive"/>
    <n v="0.01"/>
    <n v="1"/>
    <n v="9"/>
    <s v="Low"/>
    <s v="Desktop"/>
    <x v="4"/>
    <d v="2024-03-06T00:00:00"/>
    <b v="0"/>
    <b v="1"/>
    <s v="Loyalty Member"/>
    <s v="Wants-based"/>
    <s v="Express"/>
    <n v="7"/>
    <s v="Male"/>
    <s v="High Income"/>
    <n v="1.0243902439024391E-2"/>
  </r>
  <r>
    <s v="70-699-5799"/>
    <n v="20"/>
    <s v="Female"/>
    <s v="High"/>
    <s v="Single"/>
    <x v="2"/>
    <s v="High"/>
    <s v="Jackson"/>
    <x v="2"/>
    <n v="338.89"/>
    <n v="7"/>
    <s v="In-Store"/>
    <n v="4"/>
    <n v="2"/>
    <n v="1"/>
    <s v="Low"/>
    <s v="Somewhat Sensitive"/>
    <n v="0.02"/>
    <n v="2"/>
    <n v="6"/>
    <s v="None"/>
    <s v="Desktop"/>
    <x v="0"/>
    <d v="2024-05-21T00:00:00"/>
    <b v="1"/>
    <b v="1"/>
    <s v="Loyalty Member"/>
    <s v="Wants-based"/>
    <s v="Express"/>
    <n v="3"/>
    <s v="Female"/>
    <s v="High Income"/>
    <n v="1.131578947368421E-2"/>
  </r>
  <r>
    <s v="53-240-2040"/>
    <n v="26"/>
    <s v="Male"/>
    <s v="High"/>
    <s v="Married"/>
    <x v="1"/>
    <s v="High"/>
    <s v="ItaguaÃ­"/>
    <x v="0"/>
    <n v="222.63"/>
    <n v="3"/>
    <s v="Mixed"/>
    <n v="1"/>
    <n v="1"/>
    <n v="0"/>
    <s v="Medium"/>
    <s v="Somewhat Sensitive"/>
    <n v="0.02"/>
    <n v="2"/>
    <n v="2"/>
    <s v="None"/>
    <s v="Tablet"/>
    <x v="4"/>
    <d v="2024-03-23T00:00:00"/>
    <b v="0"/>
    <b v="1"/>
    <s v="Loyalty Member"/>
    <s v="Impulsive"/>
    <s v="Express"/>
    <n v="6"/>
    <s v="Male"/>
    <s v="High Income"/>
    <n v="1.1363636363636364E-2"/>
  </r>
  <r>
    <s v="27-742-2776"/>
    <n v="26"/>
    <s v="Male"/>
    <s v="High"/>
    <s v="Married"/>
    <x v="1"/>
    <s v="High"/>
    <s v="FteliÃ¡"/>
    <x v="16"/>
    <n v="71.95"/>
    <n v="2"/>
    <s v="Mixed"/>
    <n v="3"/>
    <n v="5"/>
    <n v="2"/>
    <s v="None"/>
    <s v="Very Sensitive"/>
    <n v="0.02"/>
    <n v="2"/>
    <n v="10"/>
    <s v="None"/>
    <s v="Desktop"/>
    <x v="2"/>
    <d v="2024-09-22T00:00:00"/>
    <b v="0"/>
    <b v="1"/>
    <s v="Loyalty Member"/>
    <s v="Planned"/>
    <s v="No Preference"/>
    <n v="13"/>
    <s v="Male"/>
    <s v="High Income"/>
    <n v="8.2978723404255311E-3"/>
  </r>
  <r>
    <s v="55-620-7906"/>
    <n v="21"/>
    <s v="Male"/>
    <s v="High"/>
    <s v="Divorced"/>
    <x v="1"/>
    <s v="Middle"/>
    <s v="Kiambu"/>
    <x v="14"/>
    <n v="264.52"/>
    <n v="9"/>
    <s v="Online"/>
    <n v="3"/>
    <n v="3"/>
    <n v="1"/>
    <s v="None"/>
    <s v="Not Sensitive"/>
    <n v="0"/>
    <n v="0"/>
    <n v="10"/>
    <s v="None"/>
    <s v="Smartphone"/>
    <x v="2"/>
    <d v="2024-04-02T00:00:00"/>
    <b v="1"/>
    <b v="1"/>
    <s v="Loyalty Member"/>
    <s v="Planned"/>
    <s v="No Preference"/>
    <n v="6"/>
    <s v="Male"/>
    <s v="High Income"/>
    <n v="9.3023255813953487E-3"/>
  </r>
  <r>
    <s v="04-213-4617"/>
    <n v="43"/>
    <s v="Male"/>
    <s v="High"/>
    <s v="Divorced"/>
    <x v="1"/>
    <s v="High"/>
    <s v="XibÃ«r-MurrizÃ«"/>
    <x v="1"/>
    <n v="414.8"/>
    <n v="9"/>
    <s v="Mixed"/>
    <n v="2"/>
    <n v="3"/>
    <n v="2"/>
    <s v="Low"/>
    <s v="Very Sensitive"/>
    <n v="0.02"/>
    <n v="2"/>
    <n v="9"/>
    <s v="None"/>
    <s v="Desktop"/>
    <x v="1"/>
    <d v="2024-01-30T00:00:00"/>
    <b v="0"/>
    <b v="1"/>
    <s v="Loyalty Member"/>
    <s v="Planned"/>
    <s v="No Preference"/>
    <n v="7"/>
    <s v="Male"/>
    <s v="High Income"/>
    <n v="9.3181818181818175E-3"/>
  </r>
  <r>
    <s v="79-384-7469"/>
    <n v="50"/>
    <s v="Male"/>
    <s v="Middle"/>
    <s v="Single"/>
    <x v="0"/>
    <s v="High"/>
    <s v="Xudat"/>
    <x v="19"/>
    <n v="50.79"/>
    <n v="12"/>
    <s v="Mixed"/>
    <n v="5"/>
    <n v="1"/>
    <n v="0"/>
    <s v="Medium"/>
    <s v="Somewhat Sensitive"/>
    <n v="0"/>
    <n v="0"/>
    <n v="2"/>
    <s v="Medium"/>
    <s v="Desktop"/>
    <x v="3"/>
    <d v="2024-05-28T00:00:00"/>
    <b v="1"/>
    <b v="0"/>
    <s v="Non-Member"/>
    <s v="Planned"/>
    <s v="Standard"/>
    <n v="3"/>
    <s v="Male"/>
    <s v="Average Income"/>
    <n v="1.0243902439024391E-2"/>
  </r>
  <r>
    <s v="30-839-5589"/>
    <n v="42"/>
    <s v="Female"/>
    <s v="Middle"/>
    <s v="Married"/>
    <x v="1"/>
    <s v="Middle"/>
    <s v="Yaodu"/>
    <x v="11"/>
    <n v="264.3"/>
    <n v="10"/>
    <s v="In-Store"/>
    <n v="5"/>
    <n v="4"/>
    <n v="1"/>
    <s v="Low"/>
    <s v="Not Sensitive"/>
    <n v="0.02"/>
    <n v="2"/>
    <n v="2"/>
    <s v="High"/>
    <s v="Smartphone"/>
    <x v="1"/>
    <d v="2024-08-20T00:00:00"/>
    <b v="1"/>
    <b v="1"/>
    <s v="Loyalty Member"/>
    <s v="Planned"/>
    <s v="No Preference"/>
    <n v="5"/>
    <s v="Female"/>
    <s v="Average Income"/>
    <n v="1.0277777777777776E-2"/>
  </r>
  <r>
    <s v="76-848-9229"/>
    <n v="29"/>
    <s v="Male"/>
    <s v="High"/>
    <s v="Married"/>
    <x v="0"/>
    <s v="Middle"/>
    <s v="Saint-Gratien"/>
    <x v="9"/>
    <n v="122.46"/>
    <n v="12"/>
    <s v="Mixed"/>
    <n v="2"/>
    <n v="3"/>
    <n v="0"/>
    <s v="High"/>
    <s v="Not Sensitive"/>
    <n v="0"/>
    <n v="0"/>
    <n v="3"/>
    <s v="Low"/>
    <s v="Tablet"/>
    <x v="0"/>
    <d v="2024-02-15T00:00:00"/>
    <b v="0"/>
    <b v="1"/>
    <s v="Loyalty Member"/>
    <s v="Wants-based"/>
    <s v="Standard"/>
    <n v="6"/>
    <s v="Male"/>
    <s v="High Income"/>
    <n v="9.7727272727272732E-3"/>
  </r>
  <r>
    <s v="98-559-6096"/>
    <n v="20"/>
    <s v="Male"/>
    <s v="Middle"/>
    <s v="Widowed"/>
    <x v="1"/>
    <s v="Middle"/>
    <s v="Totora"/>
    <x v="14"/>
    <n v="238.01"/>
    <n v="8"/>
    <s v="In-Store"/>
    <n v="2"/>
    <n v="2"/>
    <n v="0"/>
    <s v="High"/>
    <s v="Somewhat Sensitive"/>
    <n v="0"/>
    <n v="0"/>
    <n v="9"/>
    <s v="Low"/>
    <s v="Desktop"/>
    <x v="4"/>
    <d v="2024-07-13T00:00:00"/>
    <b v="0"/>
    <b v="1"/>
    <s v="Loyalty Member"/>
    <s v="Need-based"/>
    <s v="Standard"/>
    <n v="5"/>
    <s v="Male"/>
    <s v="Average Income"/>
    <n v="9.3023255813953487E-3"/>
  </r>
  <r>
    <s v="56-810-2066"/>
    <n v="40"/>
    <s v="Non-binary"/>
    <s v="High"/>
    <s v="Married"/>
    <x v="2"/>
    <s v="Middle"/>
    <s v="GÃ¶teborg"/>
    <x v="3"/>
    <n v="490.34"/>
    <n v="4"/>
    <s v="In-Store"/>
    <n v="5"/>
    <n v="2"/>
    <n v="2"/>
    <s v="None"/>
    <s v="Not Sensitive"/>
    <n v="0.02"/>
    <n v="2"/>
    <n v="7"/>
    <s v="High"/>
    <s v="Tablet"/>
    <x v="3"/>
    <d v="2024-04-17T00:00:00"/>
    <b v="0"/>
    <b v="1"/>
    <s v="Loyalty Member"/>
    <s v="Need-based"/>
    <s v="No Preference"/>
    <n v="2"/>
    <s v="Diverse"/>
    <s v="High Income"/>
    <n v="9.3999999999999986E-3"/>
  </r>
  <r>
    <s v="55-580-7707"/>
    <n v="38"/>
    <s v="Male"/>
    <s v="High"/>
    <s v="Divorced"/>
    <x v="0"/>
    <s v="Middle"/>
    <s v="ÄŒÃ¡slav"/>
    <x v="23"/>
    <n v="245.98"/>
    <n v="4"/>
    <s v="Mixed"/>
    <n v="5"/>
    <n v="1"/>
    <n v="1"/>
    <s v="High"/>
    <s v="Not Sensitive"/>
    <n v="0"/>
    <n v="0"/>
    <n v="1"/>
    <s v="Medium"/>
    <s v="Desktop"/>
    <x v="1"/>
    <d v="2024-11-29T00:00:00"/>
    <b v="0"/>
    <b v="0"/>
    <s v="Non-Member"/>
    <s v="Planned"/>
    <s v="Standard"/>
    <n v="10"/>
    <s v="Male"/>
    <s v="High Income"/>
    <n v="1.1000000000000001E-2"/>
  </r>
  <r>
    <s v="18-605-0795"/>
    <n v="45"/>
    <s v="Polygender"/>
    <s v="Middle"/>
    <s v="Widowed"/>
    <x v="1"/>
    <s v="High"/>
    <s v="Rudnogorsk"/>
    <x v="11"/>
    <n v="390.83"/>
    <n v="9"/>
    <s v="Online"/>
    <n v="5"/>
    <n v="5"/>
    <n v="0"/>
    <s v="Medium"/>
    <s v="Somewhat Sensitive"/>
    <n v="0"/>
    <n v="0"/>
    <n v="5"/>
    <s v="High"/>
    <s v="Desktop"/>
    <x v="4"/>
    <d v="2024-10-28T00:00:00"/>
    <b v="0"/>
    <b v="1"/>
    <s v="Loyalty Member"/>
    <s v="Impulsive"/>
    <s v="No Preference"/>
    <n v="8"/>
    <s v="Diverse"/>
    <s v="Average Income"/>
    <n v="1.0277777777777776E-2"/>
  </r>
  <r>
    <s v="86-268-2904"/>
    <n v="49"/>
    <s v="Male"/>
    <s v="High"/>
    <s v="Widowed"/>
    <x v="1"/>
    <s v="Middle"/>
    <s v="Pindiga"/>
    <x v="23"/>
    <n v="158.84"/>
    <n v="6"/>
    <s v="Online"/>
    <n v="2"/>
    <n v="1"/>
    <n v="1"/>
    <s v="None"/>
    <s v="Not Sensitive"/>
    <n v="0.01"/>
    <n v="1"/>
    <n v="8"/>
    <s v="Low"/>
    <s v="Desktop"/>
    <x v="4"/>
    <d v="2024-07-12T00:00:00"/>
    <b v="1"/>
    <b v="1"/>
    <s v="Loyalty Member"/>
    <s v="Need-based"/>
    <s v="Express"/>
    <n v="5"/>
    <s v="Male"/>
    <s v="High Income"/>
    <n v="1.1000000000000001E-2"/>
  </r>
  <r>
    <s v="75-847-7630"/>
    <n v="37"/>
    <s v="Male"/>
    <s v="Middle"/>
    <s v="Single"/>
    <x v="1"/>
    <s v="Middle"/>
    <s v="Adela"/>
    <x v="15"/>
    <n v="439.24"/>
    <n v="8"/>
    <s v="Mixed"/>
    <n v="3"/>
    <n v="3"/>
    <n v="1"/>
    <s v="High"/>
    <s v="Somewhat Sensitive"/>
    <n v="0.02"/>
    <n v="2"/>
    <n v="9"/>
    <s v="Medium"/>
    <s v="Tablet"/>
    <x v="3"/>
    <d v="2024-07-26T00:00:00"/>
    <b v="0"/>
    <b v="0"/>
    <s v="Non-Member"/>
    <s v="Wants-based"/>
    <s v="Standard"/>
    <n v="10"/>
    <s v="Male"/>
    <s v="Average Income"/>
    <n v="1.0243902439024391E-2"/>
  </r>
  <r>
    <s v="76-910-2337"/>
    <n v="23"/>
    <s v="Polygender"/>
    <s v="Middle"/>
    <s v="Widowed"/>
    <x v="2"/>
    <s v="High"/>
    <s v="Krajan Baru"/>
    <x v="16"/>
    <n v="92.43"/>
    <n v="12"/>
    <s v="Mixed"/>
    <n v="4"/>
    <n v="1"/>
    <n v="0"/>
    <s v="Medium"/>
    <s v="Somewhat Sensitive"/>
    <n v="0.02"/>
    <n v="2"/>
    <n v="9"/>
    <s v="None"/>
    <s v="Smartphone"/>
    <x v="3"/>
    <d v="2024-12-05T00:00:00"/>
    <b v="0"/>
    <b v="1"/>
    <s v="Loyalty Member"/>
    <s v="Need-based"/>
    <s v="Standard"/>
    <n v="6"/>
    <s v="Diverse"/>
    <s v="Average Income"/>
    <n v="8.2978723404255311E-3"/>
  </r>
  <r>
    <s v="56-719-7145"/>
    <n v="48"/>
    <s v="Female"/>
    <s v="High"/>
    <s v="Married"/>
    <x v="2"/>
    <s v="Middle"/>
    <s v="Jinqiao"/>
    <x v="20"/>
    <n v="333.15"/>
    <n v="9"/>
    <s v="Mixed"/>
    <n v="1"/>
    <n v="5"/>
    <n v="1"/>
    <s v="High"/>
    <s v="Very Sensitive"/>
    <n v="0.01"/>
    <n v="1"/>
    <n v="8"/>
    <s v="High"/>
    <s v="Smartphone"/>
    <x v="3"/>
    <d v="2024-08-12T00:00:00"/>
    <b v="0"/>
    <b v="0"/>
    <s v="Non-Member"/>
    <s v="Impulsive"/>
    <s v="Standard"/>
    <n v="14"/>
    <s v="Female"/>
    <s v="High Income"/>
    <n v="8.6666666666666663E-3"/>
  </r>
  <r>
    <s v="14-025-2335"/>
    <n v="19"/>
    <s v="Male"/>
    <s v="Middle"/>
    <s v="Divorced"/>
    <x v="2"/>
    <s v="Middle"/>
    <s v="Barg-e MatÄl"/>
    <x v="8"/>
    <n v="64.22"/>
    <n v="9"/>
    <s v="Online"/>
    <n v="1"/>
    <n v="1"/>
    <n v="2"/>
    <s v="High"/>
    <s v="Somewhat Sensitive"/>
    <n v="0.01"/>
    <n v="1"/>
    <n v="9"/>
    <s v="Medium"/>
    <s v="Smartphone"/>
    <x v="1"/>
    <d v="2024-01-02T00:00:00"/>
    <b v="1"/>
    <b v="0"/>
    <s v="Non-Member"/>
    <s v="Impulsive"/>
    <s v="No Preference"/>
    <n v="10"/>
    <s v="Male"/>
    <s v="Average Income"/>
    <n v="9.189189189189189E-3"/>
  </r>
  <r>
    <s v="10-300-8072"/>
    <n v="46"/>
    <s v="Female"/>
    <s v="High"/>
    <s v="Single"/>
    <x v="1"/>
    <s v="High"/>
    <s v="Argenteuil"/>
    <x v="3"/>
    <n v="290.52999999999997"/>
    <n v="3"/>
    <s v="Online"/>
    <n v="3"/>
    <n v="2"/>
    <n v="1"/>
    <s v="Low"/>
    <s v="Very Sensitive"/>
    <n v="0"/>
    <n v="0"/>
    <n v="6"/>
    <s v="High"/>
    <s v="Desktop"/>
    <x v="2"/>
    <d v="2024-11-04T00:00:00"/>
    <b v="1"/>
    <b v="0"/>
    <s v="Non-Member"/>
    <s v="Planned"/>
    <s v="No Preference"/>
    <n v="10"/>
    <s v="Female"/>
    <s v="High Income"/>
    <n v="9.3999999999999986E-3"/>
  </r>
  <r>
    <s v="73-698-2326"/>
    <n v="39"/>
    <s v="Male"/>
    <s v="Middle"/>
    <s v="Divorced"/>
    <x v="0"/>
    <s v="High"/>
    <s v="Daying"/>
    <x v="15"/>
    <n v="251.8"/>
    <n v="6"/>
    <s v="Mixed"/>
    <n v="5"/>
    <n v="1"/>
    <n v="2"/>
    <s v="High"/>
    <s v="Very Sensitive"/>
    <n v="0.01"/>
    <n v="1"/>
    <n v="8"/>
    <s v="Low"/>
    <s v="Smartphone"/>
    <x v="2"/>
    <d v="2024-07-05T00:00:00"/>
    <b v="1"/>
    <b v="1"/>
    <s v="Loyalty Member"/>
    <s v="Impulsive"/>
    <s v="No Preference"/>
    <n v="11"/>
    <s v="Male"/>
    <s v="Average Income"/>
    <n v="1.0243902439024391E-2"/>
  </r>
  <r>
    <s v="01-023-2094"/>
    <n v="27"/>
    <s v="Polygender"/>
    <s v="Middle"/>
    <s v="Divorced"/>
    <x v="2"/>
    <s v="Middle"/>
    <s v="Ngrejo"/>
    <x v="6"/>
    <n v="480.52"/>
    <n v="3"/>
    <s v="Online"/>
    <n v="5"/>
    <n v="4"/>
    <n v="2"/>
    <s v="Low"/>
    <s v="Somewhat Sensitive"/>
    <n v="0.01"/>
    <n v="1"/>
    <n v="5"/>
    <s v="None"/>
    <s v="Smartphone"/>
    <x v="4"/>
    <d v="2024-04-30T00:00:00"/>
    <b v="0"/>
    <b v="0"/>
    <s v="Non-Member"/>
    <s v="Planned"/>
    <s v="No Preference"/>
    <n v="13"/>
    <s v="Diverse"/>
    <s v="Average Income"/>
    <n v="8.431372549019607E-3"/>
  </r>
  <r>
    <s v="65-359-4645"/>
    <n v="28"/>
    <s v="Female"/>
    <s v="Middle"/>
    <s v="Married"/>
    <x v="1"/>
    <s v="High"/>
    <s v="Xieba"/>
    <x v="12"/>
    <n v="461.71"/>
    <n v="10"/>
    <s v="Mixed"/>
    <n v="3"/>
    <n v="1"/>
    <n v="0"/>
    <s v="Low"/>
    <s v="Not Sensitive"/>
    <n v="0"/>
    <n v="0"/>
    <n v="9"/>
    <s v="High"/>
    <s v="Smartphone"/>
    <x v="4"/>
    <d v="2024-02-16T00:00:00"/>
    <b v="0"/>
    <b v="0"/>
    <s v="Non-Member"/>
    <s v="Planned"/>
    <s v="Standard"/>
    <n v="11"/>
    <s v="Female"/>
    <s v="Average Income"/>
    <n v="8.1395348837209301E-3"/>
  </r>
  <r>
    <s v="33-405-7978"/>
    <n v="50"/>
    <s v="Female"/>
    <s v="High"/>
    <s v="Married"/>
    <x v="1"/>
    <s v="Middle"/>
    <s v="Sigli"/>
    <x v="14"/>
    <n v="288.33999999999997"/>
    <n v="12"/>
    <s v="Mixed"/>
    <n v="5"/>
    <n v="2"/>
    <n v="2"/>
    <s v="None"/>
    <s v="Very Sensitive"/>
    <n v="0"/>
    <n v="0"/>
    <n v="8"/>
    <s v="Low"/>
    <s v="Tablet"/>
    <x v="4"/>
    <d v="2024-03-20T00:00:00"/>
    <b v="0"/>
    <b v="0"/>
    <s v="Non-Member"/>
    <s v="Need-based"/>
    <s v="Express"/>
    <n v="6"/>
    <s v="Female"/>
    <s v="High Income"/>
    <n v="9.3023255813953487E-3"/>
  </r>
  <r>
    <s v="09-783-7921"/>
    <n v="19"/>
    <s v="Female"/>
    <s v="High"/>
    <s v="Divorced"/>
    <x v="0"/>
    <s v="High"/>
    <s v="AristÃ³bulo del Valle"/>
    <x v="0"/>
    <n v="194.08"/>
    <n v="3"/>
    <s v="In-Store"/>
    <n v="5"/>
    <n v="5"/>
    <n v="1"/>
    <s v="Low"/>
    <s v="Not Sensitive"/>
    <n v="0"/>
    <n v="0"/>
    <n v="2"/>
    <s v="None"/>
    <s v="Smartphone"/>
    <x v="1"/>
    <d v="2024-10-27T00:00:00"/>
    <b v="1"/>
    <b v="1"/>
    <s v="Loyalty Member"/>
    <s v="Wants-based"/>
    <s v="Standard"/>
    <n v="13"/>
    <s v="Female"/>
    <s v="High Income"/>
    <n v="1.1363636363636364E-2"/>
  </r>
  <r>
    <s v="76-561-2427"/>
    <n v="27"/>
    <s v="Agender"/>
    <s v="Middle"/>
    <s v="Widowed"/>
    <x v="1"/>
    <s v="High"/>
    <s v="Cane"/>
    <x v="22"/>
    <n v="198.45"/>
    <n v="11"/>
    <s v="Online"/>
    <n v="3"/>
    <n v="5"/>
    <n v="1"/>
    <s v="High"/>
    <s v="Not Sensitive"/>
    <n v="0.02"/>
    <n v="2"/>
    <n v="8"/>
    <s v="High"/>
    <s v="Tablet"/>
    <x v="1"/>
    <d v="2024-05-04T00:00:00"/>
    <b v="1"/>
    <b v="0"/>
    <s v="Non-Member"/>
    <s v="Wants-based"/>
    <s v="No Preference"/>
    <n v="5"/>
    <s v="Diverse"/>
    <s v="Average Income"/>
    <n v="1.3157894736842106E-2"/>
  </r>
  <r>
    <s v="82-467-3300"/>
    <n v="23"/>
    <s v="Male"/>
    <s v="High"/>
    <s v="Married"/>
    <x v="2"/>
    <s v="Middle"/>
    <s v="Podhum"/>
    <x v="15"/>
    <n v="216.45"/>
    <n v="5"/>
    <s v="Mixed"/>
    <n v="5"/>
    <n v="2"/>
    <n v="0"/>
    <s v="Medium"/>
    <s v="Very Sensitive"/>
    <n v="0.02"/>
    <n v="2"/>
    <n v="7"/>
    <s v="Low"/>
    <s v="Tablet"/>
    <x v="0"/>
    <d v="2024-10-31T00:00:00"/>
    <b v="0"/>
    <b v="0"/>
    <s v="Non-Member"/>
    <s v="Need-based"/>
    <s v="No Preference"/>
    <n v="3"/>
    <s v="Male"/>
    <s v="High Income"/>
    <n v="1.0243902439024391E-2"/>
  </r>
  <r>
    <s v="92-946-7398"/>
    <n v="19"/>
    <s v="Female"/>
    <s v="High"/>
    <s v="Widowed"/>
    <x v="0"/>
    <s v="High"/>
    <s v="Vilar"/>
    <x v="15"/>
    <n v="358.72"/>
    <n v="5"/>
    <s v="In-Store"/>
    <n v="3"/>
    <n v="5"/>
    <n v="1"/>
    <s v="Low"/>
    <s v="Very Sensitive"/>
    <n v="0"/>
    <n v="0"/>
    <n v="8"/>
    <s v="Low"/>
    <s v="Tablet"/>
    <x v="0"/>
    <d v="2024-02-06T00:00:00"/>
    <b v="1"/>
    <b v="1"/>
    <s v="Loyalty Member"/>
    <s v="Impulsive"/>
    <s v="Standard"/>
    <n v="12"/>
    <s v="Female"/>
    <s v="High Income"/>
    <n v="1.0243902439024391E-2"/>
  </r>
  <r>
    <s v="59-891-2990"/>
    <n v="22"/>
    <s v="Female"/>
    <s v="Middle"/>
    <s v="Widowed"/>
    <x v="0"/>
    <s v="High"/>
    <s v="Portela"/>
    <x v="8"/>
    <n v="367.56"/>
    <n v="9"/>
    <s v="Online"/>
    <n v="4"/>
    <n v="5"/>
    <n v="1"/>
    <s v="None"/>
    <s v="Not Sensitive"/>
    <n v="0"/>
    <n v="0"/>
    <n v="8"/>
    <s v="Low"/>
    <s v="Smartphone"/>
    <x v="3"/>
    <d v="2024-07-18T00:00:00"/>
    <b v="0"/>
    <b v="0"/>
    <s v="Non-Member"/>
    <s v="Need-based"/>
    <s v="Standard"/>
    <n v="14"/>
    <s v="Female"/>
    <s v="Average Income"/>
    <n v="9.189189189189189E-3"/>
  </r>
  <r>
    <s v="22-579-3978"/>
    <n v="40"/>
    <s v="Male"/>
    <s v="Middle"/>
    <s v="Divorced"/>
    <x v="1"/>
    <s v="High"/>
    <s v="Arendal"/>
    <x v="20"/>
    <n v="88.78"/>
    <n v="10"/>
    <s v="Online"/>
    <n v="5"/>
    <n v="3"/>
    <n v="0"/>
    <s v="High"/>
    <s v="Very Sensitive"/>
    <n v="0.01"/>
    <n v="1"/>
    <n v="7"/>
    <s v="Medium"/>
    <s v="Desktop"/>
    <x v="1"/>
    <d v="2024-01-06T00:00:00"/>
    <b v="0"/>
    <b v="0"/>
    <s v="Non-Member"/>
    <s v="Planned"/>
    <s v="Standard"/>
    <n v="13"/>
    <s v="Male"/>
    <s v="Average Income"/>
    <n v="8.6666666666666663E-3"/>
  </r>
  <r>
    <s v="22-352-0576"/>
    <n v="48"/>
    <s v="Male"/>
    <s v="Middle"/>
    <s v="Married"/>
    <x v="0"/>
    <s v="Middle"/>
    <s v="NabÄ«nagar"/>
    <x v="1"/>
    <n v="465.85"/>
    <n v="10"/>
    <s v="Online"/>
    <n v="5"/>
    <n v="3"/>
    <n v="2"/>
    <s v="None"/>
    <s v="Somewhat Sensitive"/>
    <n v="0.02"/>
    <n v="2"/>
    <n v="10"/>
    <s v="Medium"/>
    <s v="Desktop"/>
    <x v="1"/>
    <d v="2024-04-04T00:00:00"/>
    <b v="1"/>
    <b v="0"/>
    <s v="Non-Member"/>
    <s v="Wants-based"/>
    <s v="Standard"/>
    <n v="7"/>
    <s v="Male"/>
    <s v="Average Income"/>
    <n v="9.3181818181818175E-3"/>
  </r>
  <r>
    <s v="28-676-0614"/>
    <n v="49"/>
    <s v="Male"/>
    <s v="Middle"/>
    <s v="Married"/>
    <x v="1"/>
    <s v="High"/>
    <s v="La Ravoire"/>
    <x v="20"/>
    <n v="262.61"/>
    <n v="3"/>
    <s v="In-Store"/>
    <n v="2"/>
    <n v="5"/>
    <n v="1"/>
    <s v="Medium"/>
    <s v="Somewhat Sensitive"/>
    <n v="0"/>
    <n v="0"/>
    <n v="10"/>
    <s v="Medium"/>
    <s v="Smartphone"/>
    <x v="3"/>
    <d v="2024-02-28T00:00:00"/>
    <b v="0"/>
    <b v="1"/>
    <s v="Loyalty Member"/>
    <s v="Wants-based"/>
    <s v="Standard"/>
    <n v="6"/>
    <s v="Male"/>
    <s v="Average Income"/>
    <n v="8.6666666666666663E-3"/>
  </r>
  <r>
    <s v="07-211-9364"/>
    <n v="45"/>
    <s v="Agender"/>
    <s v="Middle"/>
    <s v="Widowed"/>
    <x v="2"/>
    <s v="Middle"/>
    <s v="Dostoyevka"/>
    <x v="3"/>
    <n v="91.24"/>
    <n v="8"/>
    <s v="In-Store"/>
    <n v="4"/>
    <n v="3"/>
    <n v="0"/>
    <s v="High"/>
    <s v="Somewhat Sensitive"/>
    <n v="0"/>
    <n v="0"/>
    <n v="4"/>
    <s v="Low"/>
    <s v="Tablet"/>
    <x v="4"/>
    <d v="2024-10-28T00:00:00"/>
    <b v="1"/>
    <b v="0"/>
    <s v="Non-Member"/>
    <s v="Wants-based"/>
    <s v="Standard"/>
    <n v="4"/>
    <s v="Diverse"/>
    <s v="Average Income"/>
    <n v="9.3999999999999986E-3"/>
  </r>
  <r>
    <s v="98-238-6733"/>
    <n v="42"/>
    <s v="Female"/>
    <s v="High"/>
    <s v="Married"/>
    <x v="1"/>
    <s v="High"/>
    <s v="Liuzhou"/>
    <x v="8"/>
    <n v="425.69"/>
    <n v="5"/>
    <s v="In-Store"/>
    <n v="2"/>
    <n v="5"/>
    <n v="0"/>
    <s v="High"/>
    <s v="Very Sensitive"/>
    <n v="0"/>
    <n v="0"/>
    <n v="4"/>
    <s v="Medium"/>
    <s v="Tablet"/>
    <x v="0"/>
    <d v="2024-06-21T00:00:00"/>
    <b v="0"/>
    <b v="1"/>
    <s v="Loyalty Member"/>
    <s v="Impulsive"/>
    <s v="No Preference"/>
    <n v="4"/>
    <s v="Female"/>
    <s v="High Income"/>
    <n v="9.189189189189189E-3"/>
  </r>
  <r>
    <s v="72-006-3769"/>
    <n v="41"/>
    <s v="Female"/>
    <s v="High"/>
    <s v="Married"/>
    <x v="0"/>
    <s v="High"/>
    <s v="SÃ£o Mateus do MaranhÃ£o"/>
    <x v="12"/>
    <n v="446.11"/>
    <n v="9"/>
    <s v="Mixed"/>
    <n v="3"/>
    <n v="1"/>
    <n v="1"/>
    <s v="Medium"/>
    <s v="Very Sensitive"/>
    <n v="0"/>
    <n v="0"/>
    <n v="10"/>
    <s v="Medium"/>
    <s v="Desktop"/>
    <x v="1"/>
    <d v="2024-06-06T00:00:00"/>
    <b v="1"/>
    <b v="1"/>
    <s v="Loyalty Member"/>
    <s v="Wants-based"/>
    <s v="Express"/>
    <n v="11"/>
    <s v="Female"/>
    <s v="High Income"/>
    <n v="8.1395348837209301E-3"/>
  </r>
  <r>
    <s v="75-845-3143"/>
    <n v="23"/>
    <s v="Bigender"/>
    <s v="High"/>
    <s v="Single"/>
    <x v="1"/>
    <s v="High"/>
    <s v="Rumbek"/>
    <x v="14"/>
    <n v="490.11"/>
    <n v="8"/>
    <s v="Online"/>
    <n v="3"/>
    <n v="4"/>
    <n v="2"/>
    <s v="Low"/>
    <s v="Not Sensitive"/>
    <n v="0.01"/>
    <n v="1"/>
    <n v="1"/>
    <s v="Low"/>
    <s v="Smartphone"/>
    <x v="3"/>
    <d v="2024-12-24T00:00:00"/>
    <b v="0"/>
    <b v="0"/>
    <s v="Non-Member"/>
    <s v="Planned"/>
    <s v="Standard"/>
    <n v="14"/>
    <s v="Diverse"/>
    <s v="High Income"/>
    <n v="9.3023255813953487E-3"/>
  </r>
  <r>
    <s v="26-028-2671"/>
    <n v="44"/>
    <s v="Female"/>
    <s v="High"/>
    <s v="Divorced"/>
    <x v="1"/>
    <s v="Middle"/>
    <s v="Cigedang"/>
    <x v="6"/>
    <n v="403.57"/>
    <n v="6"/>
    <s v="Online"/>
    <n v="2"/>
    <n v="2"/>
    <n v="2"/>
    <s v="High"/>
    <s v="Not Sensitive"/>
    <n v="0.02"/>
    <n v="2"/>
    <n v="2"/>
    <s v="None"/>
    <s v="Smartphone"/>
    <x v="3"/>
    <d v="2024-11-14T00:00:00"/>
    <b v="0"/>
    <b v="0"/>
    <s v="Non-Member"/>
    <s v="Impulsive"/>
    <s v="Express"/>
    <n v="1"/>
    <s v="Female"/>
    <s v="High Income"/>
    <n v="8.431372549019607E-3"/>
  </r>
  <r>
    <s v="55-876-7407"/>
    <n v="42"/>
    <s v="Female"/>
    <s v="High"/>
    <s v="Married"/>
    <x v="0"/>
    <s v="Middle"/>
    <s v="Muaralabuh"/>
    <x v="12"/>
    <n v="442.15"/>
    <n v="10"/>
    <s v="Mixed"/>
    <n v="2"/>
    <n v="3"/>
    <n v="1"/>
    <s v="High"/>
    <s v="Not Sensitive"/>
    <n v="0.02"/>
    <n v="2"/>
    <n v="1"/>
    <s v="None"/>
    <s v="Smartphone"/>
    <x v="0"/>
    <d v="2024-12-18T00:00:00"/>
    <b v="0"/>
    <b v="1"/>
    <s v="Loyalty Member"/>
    <s v="Need-based"/>
    <s v="No Preference"/>
    <n v="9"/>
    <s v="Female"/>
    <s v="High Income"/>
    <n v="8.1395348837209301E-3"/>
  </r>
  <r>
    <s v="47-720-9520"/>
    <n v="49"/>
    <s v="Female"/>
    <s v="Middle"/>
    <s v="Widowed"/>
    <x v="0"/>
    <s v="High"/>
    <s v="CheÅ‚miec"/>
    <x v="6"/>
    <n v="78.709999999999994"/>
    <n v="5"/>
    <s v="Online"/>
    <n v="4"/>
    <n v="3"/>
    <n v="1"/>
    <s v="None"/>
    <s v="Somewhat Sensitive"/>
    <n v="0.01"/>
    <n v="1"/>
    <n v="10"/>
    <s v="Low"/>
    <s v="Smartphone"/>
    <x v="1"/>
    <d v="2024-04-10T00:00:00"/>
    <b v="1"/>
    <b v="1"/>
    <s v="Loyalty Member"/>
    <s v="Planned"/>
    <s v="No Preference"/>
    <n v="4"/>
    <s v="Female"/>
    <s v="Average Income"/>
    <n v="8.431372549019607E-3"/>
  </r>
  <r>
    <s v="42-207-5005"/>
    <n v="45"/>
    <s v="Female"/>
    <s v="Middle"/>
    <s v="Widowed"/>
    <x v="1"/>
    <s v="High"/>
    <s v="Santa Marta"/>
    <x v="4"/>
    <n v="491.51"/>
    <n v="2"/>
    <s v="Mixed"/>
    <n v="2"/>
    <n v="5"/>
    <n v="0"/>
    <s v="Medium"/>
    <s v="Very Sensitive"/>
    <n v="0.01"/>
    <n v="1"/>
    <n v="1"/>
    <s v="High"/>
    <s v="Smartphone"/>
    <x v="1"/>
    <d v="2024-12-06T00:00:00"/>
    <b v="1"/>
    <b v="0"/>
    <s v="Non-Member"/>
    <s v="Need-based"/>
    <s v="No Preference"/>
    <n v="7"/>
    <s v="Female"/>
    <s v="Average Income"/>
    <n v="8.7804878048780496E-3"/>
  </r>
  <r>
    <s v="47-266-2261"/>
    <n v="36"/>
    <s v="Female"/>
    <s v="Middle"/>
    <s v="Single"/>
    <x v="0"/>
    <s v="Middle"/>
    <s v="BrÃ¤ndÃ¶"/>
    <x v="4"/>
    <n v="457.39"/>
    <n v="12"/>
    <s v="In-Store"/>
    <n v="1"/>
    <n v="1"/>
    <n v="1"/>
    <s v="High"/>
    <s v="Not Sensitive"/>
    <n v="0.01"/>
    <n v="1"/>
    <n v="5"/>
    <s v="High"/>
    <s v="Desktop"/>
    <x v="0"/>
    <d v="2024-10-29T00:00:00"/>
    <b v="1"/>
    <b v="0"/>
    <s v="Non-Member"/>
    <s v="Impulsive"/>
    <s v="Standard"/>
    <n v="9"/>
    <s v="Female"/>
    <s v="Average Income"/>
    <n v="8.7804878048780496E-3"/>
  </r>
  <r>
    <s v="77-642-7686"/>
    <n v="38"/>
    <s v="Female"/>
    <s v="High"/>
    <s v="Divorced"/>
    <x v="1"/>
    <s v="High"/>
    <s v="Liangshuihe"/>
    <x v="1"/>
    <n v="178.61"/>
    <n v="12"/>
    <s v="Online"/>
    <n v="5"/>
    <n v="1"/>
    <n v="2"/>
    <s v="High"/>
    <s v="Not Sensitive"/>
    <n v="0"/>
    <n v="0"/>
    <n v="3"/>
    <s v="None"/>
    <s v="Smartphone"/>
    <x v="0"/>
    <d v="2024-07-10T00:00:00"/>
    <b v="1"/>
    <b v="0"/>
    <s v="Non-Member"/>
    <s v="Impulsive"/>
    <s v="No Preference"/>
    <n v="8"/>
    <s v="Female"/>
    <s v="High Income"/>
    <n v="9.3181818181818175E-3"/>
  </r>
  <r>
    <s v="37-468-8133"/>
    <n v="44"/>
    <s v="Male"/>
    <s v="Middle"/>
    <s v="Single"/>
    <x v="1"/>
    <s v="Middle"/>
    <s v="Cimara"/>
    <x v="10"/>
    <n v="492.51"/>
    <n v="7"/>
    <s v="Online"/>
    <n v="1"/>
    <n v="4"/>
    <n v="1"/>
    <s v="Low"/>
    <s v="Not Sensitive"/>
    <n v="0"/>
    <n v="0"/>
    <n v="2"/>
    <s v="Medium"/>
    <s v="Desktop"/>
    <x v="1"/>
    <d v="2024-01-30T00:00:00"/>
    <b v="1"/>
    <b v="1"/>
    <s v="Loyalty Member"/>
    <s v="Wants-based"/>
    <s v="Standard"/>
    <n v="4"/>
    <s v="Male"/>
    <s v="Average Income"/>
    <n v="7.3170731707317069E-3"/>
  </r>
  <r>
    <s v="00-335-5034"/>
    <n v="37"/>
    <s v="Agender"/>
    <s v="High"/>
    <s v="Married"/>
    <x v="0"/>
    <s v="High"/>
    <s v="Sanxing"/>
    <x v="3"/>
    <n v="411.4"/>
    <n v="3"/>
    <s v="In-Store"/>
    <n v="1"/>
    <n v="3"/>
    <n v="0"/>
    <s v="High"/>
    <s v="Somewhat Sensitive"/>
    <n v="0.02"/>
    <n v="2"/>
    <n v="9"/>
    <s v="None"/>
    <s v="Smartphone"/>
    <x v="1"/>
    <d v="2024-08-12T00:00:00"/>
    <b v="1"/>
    <b v="0"/>
    <s v="Non-Member"/>
    <s v="Impulsive"/>
    <s v="Standard"/>
    <n v="6"/>
    <s v="Diverse"/>
    <s v="High Income"/>
    <n v="9.3999999999999986E-3"/>
  </r>
  <r>
    <s v="95-148-1769"/>
    <n v="36"/>
    <s v="Male"/>
    <s v="Middle"/>
    <s v="Divorced"/>
    <x v="2"/>
    <s v="High"/>
    <s v="Linao"/>
    <x v="20"/>
    <n v="96.52"/>
    <n v="11"/>
    <s v="In-Store"/>
    <n v="5"/>
    <n v="3"/>
    <n v="2"/>
    <s v="Low"/>
    <s v="Not Sensitive"/>
    <n v="0.01"/>
    <n v="1"/>
    <n v="3"/>
    <s v="None"/>
    <s v="Tablet"/>
    <x v="4"/>
    <d v="2024-03-17T00:00:00"/>
    <b v="0"/>
    <b v="0"/>
    <s v="Non-Member"/>
    <s v="Planned"/>
    <s v="Standard"/>
    <n v="11"/>
    <s v="Male"/>
    <s v="Average Income"/>
    <n v="8.6666666666666663E-3"/>
  </r>
  <r>
    <s v="72-324-1243"/>
    <n v="34"/>
    <s v="Male"/>
    <s v="High"/>
    <s v="Married"/>
    <x v="1"/>
    <s v="Middle"/>
    <s v="Bairan"/>
    <x v="7"/>
    <n v="65.45"/>
    <n v="6"/>
    <s v="In-Store"/>
    <n v="2"/>
    <n v="4"/>
    <n v="1"/>
    <s v="High"/>
    <s v="Very Sensitive"/>
    <n v="0"/>
    <n v="0"/>
    <n v="2"/>
    <s v="Medium"/>
    <s v="Smartphone"/>
    <x v="0"/>
    <d v="2024-09-21T00:00:00"/>
    <b v="1"/>
    <b v="1"/>
    <s v="Loyalty Member"/>
    <s v="Impulsive"/>
    <s v="No Preference"/>
    <n v="3"/>
    <s v="Male"/>
    <s v="High Income"/>
    <n v="8.5365853658536592E-3"/>
  </r>
  <r>
    <s v="62-687-5354"/>
    <n v="23"/>
    <s v="Male"/>
    <s v="Middle"/>
    <s v="Single"/>
    <x v="1"/>
    <s v="Middle"/>
    <s v="Abaetetuba"/>
    <x v="10"/>
    <n v="255.86"/>
    <n v="3"/>
    <s v="Online"/>
    <n v="4"/>
    <n v="5"/>
    <n v="2"/>
    <s v="High"/>
    <s v="Very Sensitive"/>
    <n v="0"/>
    <n v="0"/>
    <n v="1"/>
    <s v="Low"/>
    <s v="Tablet"/>
    <x v="1"/>
    <d v="2024-03-25T00:00:00"/>
    <b v="1"/>
    <b v="0"/>
    <s v="Non-Member"/>
    <s v="Planned"/>
    <s v="No Preference"/>
    <n v="4"/>
    <s v="Male"/>
    <s v="Average Income"/>
    <n v="7.3170731707317069E-3"/>
  </r>
  <r>
    <s v="54-634-0814"/>
    <n v="35"/>
    <s v="Male"/>
    <s v="High"/>
    <s v="Divorced"/>
    <x v="0"/>
    <s v="High"/>
    <s v="Pasirjaya"/>
    <x v="4"/>
    <n v="74.69"/>
    <n v="10"/>
    <s v="In-Store"/>
    <n v="5"/>
    <n v="3"/>
    <n v="1"/>
    <s v="Low"/>
    <s v="Somewhat Sensitive"/>
    <n v="0"/>
    <n v="0"/>
    <n v="6"/>
    <s v="Medium"/>
    <s v="Desktop"/>
    <x v="1"/>
    <d v="2024-11-12T00:00:00"/>
    <b v="0"/>
    <b v="1"/>
    <s v="Loyalty Member"/>
    <s v="Need-based"/>
    <s v="No Preference"/>
    <n v="3"/>
    <s v="Male"/>
    <s v="High Income"/>
    <n v="8.7804878048780496E-3"/>
  </r>
  <r>
    <s v="64-769-5737"/>
    <n v="45"/>
    <s v="Male"/>
    <s v="Middle"/>
    <s v="Widowed"/>
    <x v="2"/>
    <s v="Middle"/>
    <s v="Acheng"/>
    <x v="3"/>
    <n v="430.75"/>
    <n v="8"/>
    <s v="Mixed"/>
    <n v="3"/>
    <n v="4"/>
    <n v="2"/>
    <s v="Low"/>
    <s v="Very Sensitive"/>
    <n v="0.01"/>
    <n v="1"/>
    <n v="5"/>
    <s v="None"/>
    <s v="Tablet"/>
    <x v="4"/>
    <d v="2024-04-06T00:00:00"/>
    <b v="0"/>
    <b v="0"/>
    <s v="Non-Member"/>
    <s v="Need-based"/>
    <s v="No Preference"/>
    <n v="6"/>
    <s v="Male"/>
    <s v="Average Income"/>
    <n v="9.3999999999999986E-3"/>
  </r>
  <r>
    <s v="62-892-2088"/>
    <n v="38"/>
    <s v="Male"/>
    <s v="High"/>
    <s v="Widowed"/>
    <x v="2"/>
    <s v="High"/>
    <s v="Huakoulongtan"/>
    <x v="14"/>
    <n v="370.17"/>
    <n v="2"/>
    <s v="Mixed"/>
    <n v="5"/>
    <n v="4"/>
    <n v="2"/>
    <s v="Medium"/>
    <s v="Not Sensitive"/>
    <n v="0.01"/>
    <n v="1"/>
    <n v="9"/>
    <s v="Low"/>
    <s v="Tablet"/>
    <x v="4"/>
    <d v="2024-11-23T00:00:00"/>
    <b v="0"/>
    <b v="1"/>
    <s v="Loyalty Member"/>
    <s v="Need-based"/>
    <s v="Express"/>
    <n v="1"/>
    <s v="Male"/>
    <s v="High Income"/>
    <n v="9.3023255813953487E-3"/>
  </r>
  <r>
    <s v="53-951-2529"/>
    <n v="25"/>
    <s v="Male"/>
    <s v="Middle"/>
    <s v="Divorced"/>
    <x v="2"/>
    <s v="High"/>
    <s v="Burgastai"/>
    <x v="13"/>
    <n v="384.26"/>
    <n v="6"/>
    <s v="Mixed"/>
    <n v="4"/>
    <n v="2"/>
    <n v="1"/>
    <s v="High"/>
    <s v="Not Sensitive"/>
    <n v="0"/>
    <n v="0"/>
    <n v="9"/>
    <s v="Medium"/>
    <s v="Smartphone"/>
    <x v="1"/>
    <d v="2024-07-11T00:00:00"/>
    <b v="0"/>
    <b v="1"/>
    <s v="Loyalty Member"/>
    <s v="Need-based"/>
    <s v="No Preference"/>
    <n v="11"/>
    <s v="Male"/>
    <s v="Average Income"/>
    <n v="0.01"/>
  </r>
  <r>
    <s v="00-264-3797"/>
    <n v="26"/>
    <s v="Male"/>
    <s v="Middle"/>
    <s v="Married"/>
    <x v="2"/>
    <s v="Middle"/>
    <s v="ChavarrÃ­a"/>
    <x v="3"/>
    <n v="128.01"/>
    <n v="2"/>
    <s v="Mixed"/>
    <n v="4"/>
    <n v="2"/>
    <n v="1"/>
    <s v="Medium"/>
    <s v="Somewhat Sensitive"/>
    <n v="0"/>
    <n v="0"/>
    <n v="1"/>
    <s v="High"/>
    <s v="Smartphone"/>
    <x v="2"/>
    <d v="2024-04-17T00:00:00"/>
    <b v="1"/>
    <b v="0"/>
    <s v="Non-Member"/>
    <s v="Need-based"/>
    <s v="No Preference"/>
    <n v="10"/>
    <s v="Male"/>
    <s v="Average Income"/>
    <n v="9.3999999999999986E-3"/>
  </r>
  <r>
    <s v="88-445-9235"/>
    <n v="46"/>
    <s v="Female"/>
    <s v="High"/>
    <s v="Married"/>
    <x v="1"/>
    <s v="High"/>
    <s v="Demuk"/>
    <x v="8"/>
    <n v="301.39999999999998"/>
    <n v="4"/>
    <s v="Online"/>
    <n v="5"/>
    <n v="3"/>
    <n v="0"/>
    <s v="Medium"/>
    <s v="Somewhat Sensitive"/>
    <n v="0"/>
    <n v="0"/>
    <n v="5"/>
    <s v="None"/>
    <s v="Desktop"/>
    <x v="2"/>
    <d v="2024-09-14T00:00:00"/>
    <b v="0"/>
    <b v="1"/>
    <s v="Loyalty Member"/>
    <s v="Planned"/>
    <s v="Standard"/>
    <n v="5"/>
    <s v="Female"/>
    <s v="High Income"/>
    <n v="9.189189189189189E-3"/>
  </r>
  <r>
    <s v="65-539-9955"/>
    <n v="18"/>
    <s v="Female"/>
    <s v="High"/>
    <s v="Single"/>
    <x v="1"/>
    <s v="High"/>
    <s v="Sertolovo"/>
    <x v="18"/>
    <n v="397.25"/>
    <n v="6"/>
    <s v="Mixed"/>
    <n v="5"/>
    <n v="2"/>
    <n v="1"/>
    <s v="Low"/>
    <s v="Not Sensitive"/>
    <n v="0.01"/>
    <n v="1"/>
    <n v="10"/>
    <s v="None"/>
    <s v="Desktop"/>
    <x v="4"/>
    <d v="2024-08-08T00:00:00"/>
    <b v="0"/>
    <b v="1"/>
    <s v="Loyalty Member"/>
    <s v="Wants-based"/>
    <s v="No Preference"/>
    <n v="2"/>
    <s v="Female"/>
    <s v="High Income"/>
    <n v="8.5365853658536592E-3"/>
  </r>
  <r>
    <s v="89-730-1134"/>
    <n v="46"/>
    <s v="Male"/>
    <s v="Middle"/>
    <s v="Divorced"/>
    <x v="1"/>
    <s v="Middle"/>
    <s v="Jixian"/>
    <x v="0"/>
    <n v="96.18"/>
    <n v="3"/>
    <s v="Mixed"/>
    <n v="3"/>
    <n v="4"/>
    <n v="0"/>
    <s v="None"/>
    <s v="Somewhat Sensitive"/>
    <n v="0.01"/>
    <n v="1"/>
    <n v="9"/>
    <s v="Medium"/>
    <s v="Smartphone"/>
    <x v="4"/>
    <d v="2024-05-05T00:00:00"/>
    <b v="0"/>
    <b v="0"/>
    <s v="Non-Member"/>
    <s v="Planned"/>
    <s v="Express"/>
    <n v="10"/>
    <s v="Male"/>
    <s v="Average Income"/>
    <n v="1.1363636363636364E-2"/>
  </r>
  <r>
    <s v="74-051-7865"/>
    <n v="19"/>
    <s v="Female"/>
    <s v="High"/>
    <s v="Divorced"/>
    <x v="0"/>
    <s v="High"/>
    <s v="Deqing"/>
    <x v="15"/>
    <n v="390.44"/>
    <n v="4"/>
    <s v="Mixed"/>
    <n v="5"/>
    <n v="1"/>
    <n v="0"/>
    <s v="Medium"/>
    <s v="Very Sensitive"/>
    <n v="0"/>
    <n v="0"/>
    <n v="4"/>
    <s v="High"/>
    <s v="Desktop"/>
    <x v="3"/>
    <d v="2024-02-15T00:00:00"/>
    <b v="1"/>
    <b v="0"/>
    <s v="Non-Member"/>
    <s v="Need-based"/>
    <s v="Standard"/>
    <n v="4"/>
    <s v="Female"/>
    <s v="High Income"/>
    <n v="1.0243902439024391E-2"/>
  </r>
  <r>
    <s v="40-450-4266"/>
    <n v="37"/>
    <s v="Female"/>
    <s v="Middle"/>
    <s v="Single"/>
    <x v="0"/>
    <s v="Middle"/>
    <s v="Sala"/>
    <x v="10"/>
    <n v="61.5"/>
    <n v="11"/>
    <s v="Mixed"/>
    <n v="4"/>
    <n v="2"/>
    <n v="0"/>
    <s v="Medium"/>
    <s v="Very Sensitive"/>
    <n v="0"/>
    <n v="0"/>
    <n v="1"/>
    <s v="High"/>
    <s v="Smartphone"/>
    <x v="3"/>
    <d v="2024-01-26T00:00:00"/>
    <b v="1"/>
    <b v="1"/>
    <s v="Loyalty Member"/>
    <s v="Planned"/>
    <s v="Express"/>
    <n v="8"/>
    <s v="Female"/>
    <s v="Average Income"/>
    <n v="7.3170731707317069E-3"/>
  </r>
  <r>
    <s v="78-796-5651"/>
    <n v="35"/>
    <s v="Female"/>
    <s v="Middle"/>
    <s v="Divorced"/>
    <x v="1"/>
    <s v="High"/>
    <s v="DÅ‚utÃ³w"/>
    <x v="2"/>
    <n v="234.44"/>
    <n v="6"/>
    <s v="In-Store"/>
    <n v="3"/>
    <n v="5"/>
    <n v="2"/>
    <s v="Medium"/>
    <s v="Very Sensitive"/>
    <n v="0"/>
    <n v="0"/>
    <n v="1"/>
    <s v="High"/>
    <s v="Desktop"/>
    <x v="3"/>
    <d v="2024-05-23T00:00:00"/>
    <b v="0"/>
    <b v="1"/>
    <s v="Loyalty Member"/>
    <s v="Impulsive"/>
    <s v="Express"/>
    <n v="5"/>
    <s v="Female"/>
    <s v="Average Income"/>
    <n v="1.131578947368421E-2"/>
  </r>
  <r>
    <s v="78-163-4800"/>
    <n v="43"/>
    <s v="Male"/>
    <s v="Middle"/>
    <s v="Single"/>
    <x v="2"/>
    <s v="Middle"/>
    <s v="Regimin"/>
    <x v="16"/>
    <n v="318.83999999999997"/>
    <n v="6"/>
    <s v="Online"/>
    <n v="1"/>
    <n v="1"/>
    <n v="2"/>
    <s v="Low"/>
    <s v="Very Sensitive"/>
    <n v="0"/>
    <n v="0"/>
    <n v="4"/>
    <s v="High"/>
    <s v="Tablet"/>
    <x v="3"/>
    <d v="2024-04-20T00:00:00"/>
    <b v="0"/>
    <b v="1"/>
    <s v="Loyalty Member"/>
    <s v="Wants-based"/>
    <s v="Standard"/>
    <n v="10"/>
    <s v="Male"/>
    <s v="Average Income"/>
    <n v="8.2978723404255311E-3"/>
  </r>
  <r>
    <s v="90-272-5701"/>
    <n v="28"/>
    <s v="Male"/>
    <s v="Middle"/>
    <s v="Single"/>
    <x v="2"/>
    <s v="High"/>
    <s v="Semiletka"/>
    <x v="16"/>
    <n v="327.32"/>
    <n v="6"/>
    <s v="Mixed"/>
    <n v="4"/>
    <n v="5"/>
    <n v="0"/>
    <s v="None"/>
    <s v="Somewhat Sensitive"/>
    <n v="0"/>
    <n v="0"/>
    <n v="4"/>
    <s v="High"/>
    <s v="Tablet"/>
    <x v="3"/>
    <d v="2024-06-09T00:00:00"/>
    <b v="1"/>
    <b v="1"/>
    <s v="Loyalty Member"/>
    <s v="Impulsive"/>
    <s v="Express"/>
    <n v="13"/>
    <s v="Male"/>
    <s v="Average Income"/>
    <n v="8.2978723404255311E-3"/>
  </r>
  <r>
    <s v="14-118-5229"/>
    <n v="25"/>
    <s v="Male"/>
    <s v="Middle"/>
    <s v="Divorced"/>
    <x v="2"/>
    <s v="High"/>
    <s v="Dayr Sharaf"/>
    <x v="5"/>
    <n v="475.64"/>
    <n v="3"/>
    <s v="Online"/>
    <n v="3"/>
    <n v="4"/>
    <n v="1"/>
    <s v="Low"/>
    <s v="Very Sensitive"/>
    <n v="0.01"/>
    <n v="1"/>
    <n v="2"/>
    <s v="Medium"/>
    <s v="Smartphone"/>
    <x v="1"/>
    <d v="2024-02-15T00:00:00"/>
    <b v="1"/>
    <b v="1"/>
    <s v="Loyalty Member"/>
    <s v="Planned"/>
    <s v="Standard"/>
    <n v="9"/>
    <s v="Male"/>
    <s v="Average Income"/>
    <n v="1.0270270270270269E-2"/>
  </r>
  <r>
    <s v="24-662-2119"/>
    <n v="47"/>
    <s v="Male"/>
    <s v="High"/>
    <s v="Widowed"/>
    <x v="2"/>
    <s v="Middle"/>
    <s v="Adani"/>
    <x v="11"/>
    <n v="68.59"/>
    <n v="9"/>
    <s v="Mixed"/>
    <n v="3"/>
    <n v="4"/>
    <n v="0"/>
    <s v="Medium"/>
    <s v="Somewhat Sensitive"/>
    <n v="0.02"/>
    <n v="2"/>
    <n v="5"/>
    <s v="None"/>
    <s v="Smartphone"/>
    <x v="1"/>
    <d v="2024-04-18T00:00:00"/>
    <b v="0"/>
    <b v="1"/>
    <s v="Loyalty Member"/>
    <s v="Wants-based"/>
    <s v="Standard"/>
    <n v="5"/>
    <s v="Male"/>
    <s v="High Income"/>
    <n v="1.0277777777777776E-2"/>
  </r>
  <r>
    <s v="61-794-8438"/>
    <n v="45"/>
    <s v="Polygender"/>
    <s v="Middle"/>
    <s v="Divorced"/>
    <x v="0"/>
    <s v="Middle"/>
    <s v="Rakhiv"/>
    <x v="10"/>
    <n v="133.04"/>
    <n v="12"/>
    <s v="Online"/>
    <n v="1"/>
    <n v="3"/>
    <n v="2"/>
    <s v="High"/>
    <s v="Not Sensitive"/>
    <n v="0.02"/>
    <n v="2"/>
    <n v="6"/>
    <s v="None"/>
    <s v="Desktop"/>
    <x v="4"/>
    <d v="2024-07-07T00:00:00"/>
    <b v="1"/>
    <b v="1"/>
    <s v="Loyalty Member"/>
    <s v="Impulsive"/>
    <s v="Standard"/>
    <n v="11"/>
    <s v="Diverse"/>
    <s v="Average Income"/>
    <n v="7.3170731707317069E-3"/>
  </r>
  <r>
    <s v="21-959-5766"/>
    <n v="24"/>
    <s v="Non-binary"/>
    <s v="High"/>
    <s v="Married"/>
    <x v="1"/>
    <s v="Middle"/>
    <s v="Ma'an"/>
    <x v="8"/>
    <n v="196.63"/>
    <n v="9"/>
    <s v="Online"/>
    <n v="4"/>
    <n v="2"/>
    <n v="2"/>
    <s v="Medium"/>
    <s v="Somewhat Sensitive"/>
    <n v="0.01"/>
    <n v="1"/>
    <n v="6"/>
    <s v="Low"/>
    <s v="Tablet"/>
    <x v="3"/>
    <d v="2024-12-15T00:00:00"/>
    <b v="1"/>
    <b v="0"/>
    <s v="Non-Member"/>
    <s v="Need-based"/>
    <s v="No Preference"/>
    <n v="7"/>
    <s v="Diverse"/>
    <s v="High Income"/>
    <n v="9.189189189189189E-3"/>
  </r>
  <r>
    <s v="42-518-2602"/>
    <n v="30"/>
    <s v="Male"/>
    <s v="Middle"/>
    <s v="Divorced"/>
    <x v="0"/>
    <s v="High"/>
    <s v="Navoiy"/>
    <x v="3"/>
    <n v="473.96"/>
    <n v="12"/>
    <s v="In-Store"/>
    <n v="2"/>
    <n v="1"/>
    <n v="1"/>
    <s v="Medium"/>
    <s v="Somewhat Sensitive"/>
    <n v="0.02"/>
    <n v="2"/>
    <n v="9"/>
    <s v="None"/>
    <s v="Tablet"/>
    <x v="1"/>
    <d v="2024-07-28T00:00:00"/>
    <b v="1"/>
    <b v="0"/>
    <s v="Non-Member"/>
    <s v="Impulsive"/>
    <s v="Express"/>
    <n v="14"/>
    <s v="Male"/>
    <s v="Average Income"/>
    <n v="9.3999999999999986E-3"/>
  </r>
  <r>
    <s v="35-850-8676"/>
    <n v="24"/>
    <s v="Female"/>
    <s v="High"/>
    <s v="Married"/>
    <x v="1"/>
    <s v="Middle"/>
    <s v="Sishilichengzi"/>
    <x v="8"/>
    <n v="472.52"/>
    <n v="8"/>
    <s v="Online"/>
    <n v="2"/>
    <n v="4"/>
    <n v="0"/>
    <s v="Low"/>
    <s v="Somewhat Sensitive"/>
    <n v="0.02"/>
    <n v="2"/>
    <n v="8"/>
    <s v="Medium"/>
    <s v="Tablet"/>
    <x v="4"/>
    <d v="2024-01-24T00:00:00"/>
    <b v="0"/>
    <b v="1"/>
    <s v="Loyalty Member"/>
    <s v="Planned"/>
    <s v="No Preference"/>
    <n v="14"/>
    <s v="Female"/>
    <s v="High Income"/>
    <n v="9.189189189189189E-3"/>
  </r>
  <r>
    <s v="07-958-2231"/>
    <n v="27"/>
    <s v="Female"/>
    <s v="Middle"/>
    <s v="Married"/>
    <x v="0"/>
    <s v="Middle"/>
    <s v="Tigaherang"/>
    <x v="15"/>
    <n v="335.8"/>
    <n v="9"/>
    <s v="Mixed"/>
    <n v="3"/>
    <n v="5"/>
    <n v="1"/>
    <s v="None"/>
    <s v="Somewhat Sensitive"/>
    <n v="0.02"/>
    <n v="2"/>
    <n v="7"/>
    <s v="Low"/>
    <s v="Smartphone"/>
    <x v="2"/>
    <d v="2024-02-10T00:00:00"/>
    <b v="1"/>
    <b v="0"/>
    <s v="Non-Member"/>
    <s v="Wants-based"/>
    <s v="Standard"/>
    <n v="5"/>
    <s v="Female"/>
    <s v="Average Income"/>
    <n v="1.0243902439024391E-2"/>
  </r>
  <r>
    <s v="78-503-0416"/>
    <n v="25"/>
    <s v="Male"/>
    <s v="Middle"/>
    <s v="Single"/>
    <x v="1"/>
    <s v="High"/>
    <s v="Villa Dolores"/>
    <x v="8"/>
    <n v="85.57"/>
    <n v="12"/>
    <s v="In-Store"/>
    <n v="2"/>
    <n v="1"/>
    <n v="1"/>
    <s v="Low"/>
    <s v="Very Sensitive"/>
    <n v="0.02"/>
    <n v="2"/>
    <n v="4"/>
    <s v="Medium"/>
    <s v="Tablet"/>
    <x v="2"/>
    <d v="2024-08-31T00:00:00"/>
    <b v="1"/>
    <b v="1"/>
    <s v="Loyalty Member"/>
    <s v="Planned"/>
    <s v="No Preference"/>
    <n v="9"/>
    <s v="Male"/>
    <s v="Average Income"/>
    <n v="9.189189189189189E-3"/>
  </r>
  <r>
    <s v="46-167-7999"/>
    <n v="44"/>
    <s v="Bigender"/>
    <s v="Middle"/>
    <s v="Single"/>
    <x v="2"/>
    <s v="Middle"/>
    <s v="PoÃ¡"/>
    <x v="21"/>
    <n v="108.5"/>
    <n v="11"/>
    <s v="Mixed"/>
    <n v="5"/>
    <n v="5"/>
    <n v="0"/>
    <s v="None"/>
    <s v="Very Sensitive"/>
    <n v="0.01"/>
    <n v="1"/>
    <n v="2"/>
    <s v="Medium"/>
    <s v="Smartphone"/>
    <x v="1"/>
    <d v="2024-07-16T00:00:00"/>
    <b v="0"/>
    <b v="0"/>
    <s v="Non-Member"/>
    <s v="Wants-based"/>
    <s v="No Preference"/>
    <n v="10"/>
    <s v="Diverse"/>
    <s v="Average Income"/>
    <n v="8.8235294117647058E-3"/>
  </r>
  <r>
    <s v="93-989-8649"/>
    <n v="26"/>
    <s v="Male"/>
    <s v="Middle"/>
    <s v="Divorced"/>
    <x v="0"/>
    <s v="Middle"/>
    <s v="Shibushi"/>
    <x v="1"/>
    <n v="172.5"/>
    <n v="8"/>
    <s v="Online"/>
    <n v="1"/>
    <n v="3"/>
    <n v="0"/>
    <s v="Medium"/>
    <s v="Somewhat Sensitive"/>
    <n v="0"/>
    <n v="0"/>
    <n v="8"/>
    <s v="Low"/>
    <s v="Desktop"/>
    <x v="0"/>
    <d v="2024-07-19T00:00:00"/>
    <b v="1"/>
    <b v="0"/>
    <s v="Non-Member"/>
    <s v="Impulsive"/>
    <s v="No Preference"/>
    <n v="7"/>
    <s v="Male"/>
    <s v="Average Income"/>
    <n v="9.3181818181818175E-3"/>
  </r>
  <r>
    <s v="98-130-8811"/>
    <n v="18"/>
    <s v="Female"/>
    <s v="High"/>
    <s v="Single"/>
    <x v="1"/>
    <s v="Middle"/>
    <s v="Tilburg"/>
    <x v="13"/>
    <n v="212.8"/>
    <n v="6"/>
    <s v="Mixed"/>
    <n v="3"/>
    <n v="2"/>
    <n v="2"/>
    <s v="None"/>
    <s v="Very Sensitive"/>
    <n v="0.01"/>
    <n v="1"/>
    <n v="7"/>
    <s v="High"/>
    <s v="Tablet"/>
    <x v="0"/>
    <d v="2024-05-17T00:00:00"/>
    <b v="1"/>
    <b v="1"/>
    <s v="Loyalty Member"/>
    <s v="Planned"/>
    <s v="Standard"/>
    <n v="1"/>
    <s v="Female"/>
    <s v="High Income"/>
    <n v="0.01"/>
  </r>
  <r>
    <s v="18-614-2070"/>
    <n v="47"/>
    <s v="Female"/>
    <s v="Middle"/>
    <s v="Married"/>
    <x v="0"/>
    <s v="High"/>
    <s v="Ugra"/>
    <x v="15"/>
    <n v="324.41000000000003"/>
    <n v="7"/>
    <s v="Mixed"/>
    <n v="4"/>
    <n v="4"/>
    <n v="1"/>
    <s v="None"/>
    <s v="Not Sensitive"/>
    <n v="0"/>
    <n v="0"/>
    <n v="5"/>
    <s v="Medium"/>
    <s v="Tablet"/>
    <x v="2"/>
    <d v="2024-04-29T00:00:00"/>
    <b v="1"/>
    <b v="1"/>
    <s v="Loyalty Member"/>
    <s v="Need-based"/>
    <s v="No Preference"/>
    <n v="4"/>
    <s v="Female"/>
    <s v="Average Income"/>
    <n v="1.0243902439024391E-2"/>
  </r>
  <r>
    <s v="80-277-3242"/>
    <n v="36"/>
    <s v="Male"/>
    <s v="High"/>
    <s v="Widowed"/>
    <x v="1"/>
    <s v="Middle"/>
    <s v="Montreuil"/>
    <x v="22"/>
    <n v="342.39"/>
    <n v="8"/>
    <s v="In-Store"/>
    <n v="1"/>
    <n v="5"/>
    <n v="2"/>
    <s v="Low"/>
    <s v="Very Sensitive"/>
    <n v="0.02"/>
    <n v="2"/>
    <n v="3"/>
    <s v="High"/>
    <s v="Desktop"/>
    <x v="3"/>
    <d v="2024-01-04T00:00:00"/>
    <b v="0"/>
    <b v="0"/>
    <s v="Non-Member"/>
    <s v="Need-based"/>
    <s v="Standard"/>
    <n v="9"/>
    <s v="Male"/>
    <s v="High Income"/>
    <n v="1.3157894736842106E-2"/>
  </r>
  <r>
    <s v="44-949-9040"/>
    <n v="23"/>
    <s v="Female"/>
    <s v="High"/>
    <s v="Divorced"/>
    <x v="0"/>
    <s v="High"/>
    <s v="Garibaldi"/>
    <x v="10"/>
    <n v="446.86"/>
    <n v="9"/>
    <s v="In-Store"/>
    <n v="2"/>
    <n v="1"/>
    <n v="2"/>
    <s v="None"/>
    <s v="Very Sensitive"/>
    <n v="0"/>
    <n v="0"/>
    <n v="2"/>
    <s v="Medium"/>
    <s v="Desktop"/>
    <x v="1"/>
    <d v="2024-11-07T00:00:00"/>
    <b v="0"/>
    <b v="0"/>
    <s v="Non-Member"/>
    <s v="Wants-based"/>
    <s v="No Preference"/>
    <n v="5"/>
    <s v="Female"/>
    <s v="High Income"/>
    <n v="7.3170731707317069E-3"/>
  </r>
  <r>
    <s v="04-545-9162"/>
    <n v="49"/>
    <s v="Male"/>
    <s v="High"/>
    <s v="Divorced"/>
    <x v="2"/>
    <s v="High"/>
    <s v="Tiang"/>
    <x v="13"/>
    <n v="463.15"/>
    <n v="3"/>
    <s v="Mixed"/>
    <n v="1"/>
    <n v="1"/>
    <n v="1"/>
    <s v="None"/>
    <s v="Somewhat Sensitive"/>
    <n v="0.01"/>
    <n v="1"/>
    <n v="9"/>
    <s v="High"/>
    <s v="Smartphone"/>
    <x v="2"/>
    <d v="2024-04-25T00:00:00"/>
    <b v="1"/>
    <b v="1"/>
    <s v="Loyalty Member"/>
    <s v="Need-based"/>
    <s v="Standard"/>
    <n v="9"/>
    <s v="Male"/>
    <s v="High Income"/>
    <n v="0.01"/>
  </r>
  <r>
    <s v="51-320-2801"/>
    <n v="27"/>
    <s v="Female"/>
    <s v="High"/>
    <s v="Divorced"/>
    <x v="0"/>
    <s v="High"/>
    <s v="Mouquim"/>
    <x v="19"/>
    <n v="122.99"/>
    <n v="12"/>
    <s v="In-Store"/>
    <n v="1"/>
    <n v="5"/>
    <n v="1"/>
    <s v="High"/>
    <s v="Very Sensitive"/>
    <n v="0.01"/>
    <n v="1"/>
    <n v="8"/>
    <s v="None"/>
    <s v="Desktop"/>
    <x v="4"/>
    <d v="2024-10-03T00:00:00"/>
    <b v="1"/>
    <b v="0"/>
    <s v="Non-Member"/>
    <s v="Planned"/>
    <s v="No Preference"/>
    <n v="1"/>
    <s v="Female"/>
    <s v="High Income"/>
    <n v="1.0243902439024391E-2"/>
  </r>
  <r>
    <s v="50-510-5119"/>
    <n v="43"/>
    <s v="Male"/>
    <s v="High"/>
    <s v="Widowed"/>
    <x v="2"/>
    <s v="High"/>
    <s v="Montecristi"/>
    <x v="21"/>
    <n v="322.39999999999998"/>
    <n v="7"/>
    <s v="Mixed"/>
    <n v="4"/>
    <n v="2"/>
    <n v="1"/>
    <s v="Medium"/>
    <s v="Very Sensitive"/>
    <n v="0.02"/>
    <n v="2"/>
    <n v="3"/>
    <s v="Medium"/>
    <s v="Tablet"/>
    <x v="4"/>
    <d v="2024-08-07T00:00:00"/>
    <b v="1"/>
    <b v="1"/>
    <s v="Loyalty Member"/>
    <s v="Need-based"/>
    <s v="Express"/>
    <n v="2"/>
    <s v="Male"/>
    <s v="High Income"/>
    <n v="8.8235294117647058E-3"/>
  </r>
  <r>
    <s v="63-964-6954"/>
    <n v="19"/>
    <s v="Female"/>
    <s v="High"/>
    <s v="Married"/>
    <x v="1"/>
    <s v="Middle"/>
    <s v="Prince Albert"/>
    <x v="10"/>
    <n v="73.19"/>
    <n v="5"/>
    <s v="Mixed"/>
    <n v="2"/>
    <n v="5"/>
    <n v="1"/>
    <s v="Low"/>
    <s v="Not Sensitive"/>
    <n v="0.02"/>
    <n v="2"/>
    <n v="8"/>
    <s v="High"/>
    <s v="Smartphone"/>
    <x v="1"/>
    <d v="2024-04-11T00:00:00"/>
    <b v="0"/>
    <b v="1"/>
    <s v="Loyalty Member"/>
    <s v="Need-based"/>
    <s v="No Preference"/>
    <n v="3"/>
    <s v="Female"/>
    <s v="High Income"/>
    <n v="7.3170731707317069E-3"/>
  </r>
  <r>
    <s v="55-569-9247"/>
    <n v="41"/>
    <s v="Female"/>
    <s v="Middle"/>
    <s v="Married"/>
    <x v="2"/>
    <s v="High"/>
    <s v="GÃ¶teborg"/>
    <x v="16"/>
    <n v="279.08"/>
    <n v="10"/>
    <s v="Online"/>
    <n v="4"/>
    <n v="2"/>
    <n v="1"/>
    <s v="High"/>
    <s v="Not Sensitive"/>
    <n v="0.02"/>
    <n v="2"/>
    <n v="7"/>
    <s v="Medium"/>
    <s v="Smartphone"/>
    <x v="0"/>
    <d v="2024-04-25T00:00:00"/>
    <b v="0"/>
    <b v="1"/>
    <s v="Loyalty Member"/>
    <s v="Wants-based"/>
    <s v="No Preference"/>
    <n v="3"/>
    <s v="Female"/>
    <s v="Average Income"/>
    <n v="8.2978723404255311E-3"/>
  </r>
  <r>
    <s v="02-911-0447"/>
    <n v="29"/>
    <s v="Female"/>
    <s v="Middle"/>
    <s v="Single"/>
    <x v="1"/>
    <s v="Middle"/>
    <s v="ZajeÄov"/>
    <x v="22"/>
    <n v="478.85"/>
    <n v="10"/>
    <s v="In-Store"/>
    <n v="4"/>
    <n v="2"/>
    <n v="2"/>
    <s v="None"/>
    <s v="Not Sensitive"/>
    <n v="0.02"/>
    <n v="2"/>
    <n v="2"/>
    <s v="None"/>
    <s v="Desktop"/>
    <x v="4"/>
    <d v="2024-04-28T00:00:00"/>
    <b v="0"/>
    <b v="0"/>
    <s v="Non-Member"/>
    <s v="Planned"/>
    <s v="No Preference"/>
    <n v="4"/>
    <s v="Female"/>
    <s v="Average Income"/>
    <n v="1.3157894736842106E-2"/>
  </r>
  <r>
    <s v="77-626-7240"/>
    <n v="25"/>
    <s v="Male"/>
    <s v="High"/>
    <s v="Widowed"/>
    <x v="2"/>
    <s v="High"/>
    <s v="Liushun"/>
    <x v="1"/>
    <n v="86.39"/>
    <n v="5"/>
    <s v="Mixed"/>
    <n v="4"/>
    <n v="5"/>
    <n v="1"/>
    <s v="High"/>
    <s v="Somewhat Sensitive"/>
    <n v="0.01"/>
    <n v="1"/>
    <n v="1"/>
    <s v="Medium"/>
    <s v="Desktop"/>
    <x v="2"/>
    <d v="2024-09-09T00:00:00"/>
    <b v="0"/>
    <b v="0"/>
    <s v="Non-Member"/>
    <s v="Need-based"/>
    <s v="Standard"/>
    <n v="7"/>
    <s v="Male"/>
    <s v="High Income"/>
    <n v="9.3181818181818175E-3"/>
  </r>
  <r>
    <s v="75-915-9803"/>
    <n v="45"/>
    <s v="Male"/>
    <s v="High"/>
    <s v="Widowed"/>
    <x v="0"/>
    <s v="Middle"/>
    <s v="Sancha"/>
    <x v="15"/>
    <n v="192.35"/>
    <n v="11"/>
    <s v="Mixed"/>
    <n v="3"/>
    <n v="5"/>
    <n v="2"/>
    <s v="High"/>
    <s v="Not Sensitive"/>
    <n v="0.02"/>
    <n v="2"/>
    <n v="1"/>
    <s v="High"/>
    <s v="Smartphone"/>
    <x v="0"/>
    <d v="2024-05-08T00:00:00"/>
    <b v="1"/>
    <b v="0"/>
    <s v="Non-Member"/>
    <s v="Impulsive"/>
    <s v="Express"/>
    <n v="11"/>
    <s v="Male"/>
    <s v="High Income"/>
    <n v="1.0243902439024391E-2"/>
  </r>
  <r>
    <s v="78-905-2660"/>
    <n v="36"/>
    <s v="Female"/>
    <s v="Middle"/>
    <s v="Divorced"/>
    <x v="0"/>
    <s v="High"/>
    <s v="Damnoen Saduak"/>
    <x v="21"/>
    <n v="235.32"/>
    <n v="7"/>
    <s v="Online"/>
    <n v="2"/>
    <n v="1"/>
    <n v="1"/>
    <s v="Medium"/>
    <s v="Very Sensitive"/>
    <n v="0.01"/>
    <n v="1"/>
    <n v="10"/>
    <s v="High"/>
    <s v="Desktop"/>
    <x v="1"/>
    <d v="2024-06-09T00:00:00"/>
    <b v="0"/>
    <b v="1"/>
    <s v="Loyalty Member"/>
    <s v="Impulsive"/>
    <s v="Express"/>
    <n v="11"/>
    <s v="Female"/>
    <s v="Average Income"/>
    <n v="8.8235294117647058E-3"/>
  </r>
  <r>
    <s v="02-677-6735"/>
    <n v="21"/>
    <s v="Female"/>
    <s v="High"/>
    <s v="Widowed"/>
    <x v="1"/>
    <s v="High"/>
    <s v="Cianorte"/>
    <x v="13"/>
    <n v="212.63"/>
    <n v="8"/>
    <s v="Online"/>
    <n v="4"/>
    <n v="2"/>
    <n v="1"/>
    <s v="Low"/>
    <s v="Very Sensitive"/>
    <n v="0"/>
    <n v="0"/>
    <n v="4"/>
    <s v="High"/>
    <s v="Desktop"/>
    <x v="2"/>
    <d v="2024-08-27T00:00:00"/>
    <b v="0"/>
    <b v="1"/>
    <s v="Loyalty Member"/>
    <s v="Need-based"/>
    <s v="No Preference"/>
    <n v="6"/>
    <s v="Female"/>
    <s v="High Income"/>
    <n v="0.01"/>
  </r>
  <r>
    <s v="20-460-9796"/>
    <n v="47"/>
    <s v="Female"/>
    <s v="Middle"/>
    <s v="Widowed"/>
    <x v="2"/>
    <s v="High"/>
    <s v="Liuzuo"/>
    <x v="1"/>
    <n v="246.63"/>
    <n v="8"/>
    <s v="In-Store"/>
    <n v="2"/>
    <n v="3"/>
    <n v="1"/>
    <s v="None"/>
    <s v="Somewhat Sensitive"/>
    <n v="0.02"/>
    <n v="2"/>
    <n v="3"/>
    <s v="None"/>
    <s v="Tablet"/>
    <x v="0"/>
    <d v="2024-04-01T00:00:00"/>
    <b v="1"/>
    <b v="0"/>
    <s v="Non-Member"/>
    <s v="Impulsive"/>
    <s v="Express"/>
    <n v="10"/>
    <s v="Female"/>
    <s v="Average Income"/>
    <n v="9.3181818181818175E-3"/>
  </r>
  <r>
    <s v="57-587-4005"/>
    <n v="26"/>
    <s v="Female"/>
    <s v="Middle"/>
    <s v="Widowed"/>
    <x v="0"/>
    <s v="High"/>
    <s v="Pameungpeuk"/>
    <x v="16"/>
    <n v="228.47"/>
    <n v="9"/>
    <s v="Online"/>
    <n v="3"/>
    <n v="3"/>
    <n v="1"/>
    <s v="None"/>
    <s v="Very Sensitive"/>
    <n v="0.01"/>
    <n v="1"/>
    <n v="7"/>
    <s v="None"/>
    <s v="Desktop"/>
    <x v="0"/>
    <d v="2024-08-29T00:00:00"/>
    <b v="0"/>
    <b v="1"/>
    <s v="Loyalty Member"/>
    <s v="Impulsive"/>
    <s v="Express"/>
    <n v="12"/>
    <s v="Female"/>
    <s v="Average Income"/>
    <n v="8.2978723404255311E-3"/>
  </r>
  <r>
    <s v="99-477-8256"/>
    <n v="25"/>
    <s v="Female"/>
    <s v="Middle"/>
    <s v="Single"/>
    <x v="2"/>
    <s v="High"/>
    <s v="KÄshmar"/>
    <x v="0"/>
    <n v="343.77"/>
    <n v="6"/>
    <s v="Online"/>
    <n v="4"/>
    <n v="3"/>
    <n v="2"/>
    <s v="Low"/>
    <s v="Somewhat Sensitive"/>
    <n v="0.02"/>
    <n v="2"/>
    <n v="9"/>
    <s v="High"/>
    <s v="Desktop"/>
    <x v="4"/>
    <d v="2024-09-18T00:00:00"/>
    <b v="1"/>
    <b v="1"/>
    <s v="Loyalty Member"/>
    <s v="Wants-based"/>
    <s v="Express"/>
    <n v="6"/>
    <s v="Female"/>
    <s v="Average Income"/>
    <n v="1.1363636363636364E-2"/>
  </r>
  <r>
    <s v="03-992-3728"/>
    <n v="26"/>
    <s v="Bigender"/>
    <s v="Middle"/>
    <s v="Married"/>
    <x v="0"/>
    <s v="High"/>
    <s v="â€˜Arad"/>
    <x v="19"/>
    <n v="339.32"/>
    <n v="9"/>
    <s v="In-Store"/>
    <n v="2"/>
    <n v="4"/>
    <n v="0"/>
    <s v="Medium"/>
    <s v="Very Sensitive"/>
    <n v="0.01"/>
    <n v="1"/>
    <n v="4"/>
    <s v="High"/>
    <s v="Tablet"/>
    <x v="3"/>
    <d v="2024-09-05T00:00:00"/>
    <b v="0"/>
    <b v="0"/>
    <s v="Non-Member"/>
    <s v="Need-based"/>
    <s v="No Preference"/>
    <n v="7"/>
    <s v="Diverse"/>
    <s v="Average Income"/>
    <n v="1.0243902439024391E-2"/>
  </r>
  <r>
    <s v="24-878-4507"/>
    <n v="34"/>
    <s v="Male"/>
    <s v="High"/>
    <s v="Divorced"/>
    <x v="0"/>
    <s v="Middle"/>
    <s v="Lenart v Slov. Goricah"/>
    <x v="20"/>
    <n v="327.05"/>
    <n v="9"/>
    <s v="Mixed"/>
    <n v="5"/>
    <n v="4"/>
    <n v="0"/>
    <s v="Low"/>
    <s v="Somewhat Sensitive"/>
    <n v="0.02"/>
    <n v="2"/>
    <n v="3"/>
    <s v="High"/>
    <s v="Desktop"/>
    <x v="4"/>
    <d v="2024-08-06T00:00:00"/>
    <b v="0"/>
    <b v="1"/>
    <s v="Loyalty Member"/>
    <s v="Need-based"/>
    <s v="No Preference"/>
    <n v="7"/>
    <s v="Male"/>
    <s v="High Income"/>
    <n v="8.6666666666666663E-3"/>
  </r>
  <r>
    <s v="22-106-8347"/>
    <n v="48"/>
    <s v="Male"/>
    <s v="High"/>
    <s v="Divorced"/>
    <x v="2"/>
    <s v="Middle"/>
    <s v="Bigaa"/>
    <x v="16"/>
    <n v="334.45"/>
    <n v="2"/>
    <s v="In-Store"/>
    <n v="2"/>
    <n v="5"/>
    <n v="0"/>
    <s v="Medium"/>
    <s v="Not Sensitive"/>
    <n v="0.02"/>
    <n v="2"/>
    <n v="9"/>
    <s v="High"/>
    <s v="Tablet"/>
    <x v="0"/>
    <d v="2024-06-18T00:00:00"/>
    <b v="1"/>
    <b v="0"/>
    <s v="Non-Member"/>
    <s v="Impulsive"/>
    <s v="No Preference"/>
    <n v="6"/>
    <s v="Male"/>
    <s v="High Income"/>
    <n v="8.2978723404255311E-3"/>
  </r>
  <r>
    <s v="81-479-0790"/>
    <n v="19"/>
    <s v="Male"/>
    <s v="High"/>
    <s v="Single"/>
    <x v="0"/>
    <s v="Middle"/>
    <s v="Guadalupe"/>
    <x v="1"/>
    <n v="366.16"/>
    <n v="12"/>
    <s v="Mixed"/>
    <n v="4"/>
    <n v="4"/>
    <n v="2"/>
    <s v="Medium"/>
    <s v="Somewhat Sensitive"/>
    <n v="0.01"/>
    <n v="1"/>
    <n v="5"/>
    <s v="Low"/>
    <s v="Desktop"/>
    <x v="0"/>
    <d v="2024-08-26T00:00:00"/>
    <b v="0"/>
    <b v="0"/>
    <s v="Non-Member"/>
    <s v="Need-based"/>
    <s v="No Preference"/>
    <n v="4"/>
    <s v="Male"/>
    <s v="High Income"/>
    <n v="9.3181818181818175E-3"/>
  </r>
  <r>
    <s v="03-023-9932"/>
    <n v="37"/>
    <s v="Female"/>
    <s v="High"/>
    <s v="Widowed"/>
    <x v="0"/>
    <s v="Middle"/>
    <s v="Xiaruyue"/>
    <x v="19"/>
    <n v="481.78"/>
    <n v="8"/>
    <s v="In-Store"/>
    <n v="5"/>
    <n v="2"/>
    <n v="0"/>
    <s v="Medium"/>
    <s v="Very Sensitive"/>
    <n v="0.02"/>
    <n v="2"/>
    <n v="4"/>
    <s v="Low"/>
    <s v="Tablet"/>
    <x v="2"/>
    <d v="2024-04-24T00:00:00"/>
    <b v="1"/>
    <b v="1"/>
    <s v="Loyalty Member"/>
    <s v="Wants-based"/>
    <s v="Express"/>
    <n v="1"/>
    <s v="Female"/>
    <s v="High Income"/>
    <n v="1.0243902439024391E-2"/>
  </r>
  <r>
    <s v="36-632-2460"/>
    <n v="23"/>
    <s v="Female"/>
    <s v="High"/>
    <s v="Widowed"/>
    <x v="0"/>
    <s v="Middle"/>
    <s v="Gweedore"/>
    <x v="0"/>
    <n v="131.47999999999999"/>
    <n v="8"/>
    <s v="Mixed"/>
    <n v="3"/>
    <n v="5"/>
    <n v="0"/>
    <s v="None"/>
    <s v="Somewhat Sensitive"/>
    <n v="0.02"/>
    <n v="2"/>
    <n v="1"/>
    <s v="Low"/>
    <s v="Tablet"/>
    <x v="0"/>
    <d v="2024-08-08T00:00:00"/>
    <b v="1"/>
    <b v="1"/>
    <s v="Loyalty Member"/>
    <s v="Wants-based"/>
    <s v="No Preference"/>
    <n v="12"/>
    <s v="Female"/>
    <s v="High Income"/>
    <n v="1.1363636363636364E-2"/>
  </r>
  <r>
    <s v="32-799-7704"/>
    <n v="34"/>
    <s v="Female"/>
    <s v="High"/>
    <s v="Widowed"/>
    <x v="2"/>
    <s v="High"/>
    <s v="Przelewice"/>
    <x v="10"/>
    <n v="402.86"/>
    <n v="11"/>
    <s v="In-Store"/>
    <n v="3"/>
    <n v="5"/>
    <n v="1"/>
    <s v="High"/>
    <s v="Not Sensitive"/>
    <n v="0"/>
    <n v="0"/>
    <n v="2"/>
    <s v="None"/>
    <s v="Desktop"/>
    <x v="4"/>
    <d v="2024-09-05T00:00:00"/>
    <b v="0"/>
    <b v="0"/>
    <s v="Non-Member"/>
    <s v="Impulsive"/>
    <s v="Standard"/>
    <n v="8"/>
    <s v="Female"/>
    <s v="High Income"/>
    <n v="7.3170731707317069E-3"/>
  </r>
  <r>
    <s v="09-369-0588"/>
    <n v="42"/>
    <s v="Male"/>
    <s v="High"/>
    <s v="Single"/>
    <x v="0"/>
    <s v="Middle"/>
    <s v="Dalumangcob"/>
    <x v="0"/>
    <n v="333.18"/>
    <n v="6"/>
    <s v="In-Store"/>
    <n v="1"/>
    <n v="1"/>
    <n v="0"/>
    <s v="Medium"/>
    <s v="Very Sensitive"/>
    <n v="0.02"/>
    <n v="2"/>
    <n v="5"/>
    <s v="Low"/>
    <s v="Smartphone"/>
    <x v="3"/>
    <d v="2024-04-16T00:00:00"/>
    <b v="1"/>
    <b v="0"/>
    <s v="Non-Member"/>
    <s v="Planned"/>
    <s v="Express"/>
    <n v="8"/>
    <s v="Male"/>
    <s v="High Income"/>
    <n v="1.1363636363636364E-2"/>
  </r>
  <r>
    <s v="87-727-6434"/>
    <n v="28"/>
    <s v="Female"/>
    <s v="High"/>
    <s v="Widowed"/>
    <x v="2"/>
    <s v="Middle"/>
    <s v="Cravo Norte"/>
    <x v="17"/>
    <n v="73.23"/>
    <n v="8"/>
    <s v="Online"/>
    <n v="2"/>
    <n v="2"/>
    <n v="2"/>
    <s v="Low"/>
    <s v="Very Sensitive"/>
    <n v="0.01"/>
    <n v="1"/>
    <n v="2"/>
    <s v="Low"/>
    <s v="Smartphone"/>
    <x v="0"/>
    <d v="2024-07-17T00:00:00"/>
    <b v="1"/>
    <b v="1"/>
    <s v="Loyalty Member"/>
    <s v="Need-based"/>
    <s v="No Preference"/>
    <n v="6"/>
    <s v="Female"/>
    <s v="High Income"/>
    <n v="8.5294117647058826E-3"/>
  </r>
  <r>
    <s v="18-793-9543"/>
    <n v="28"/>
    <s v="Male"/>
    <s v="High"/>
    <s v="Divorced"/>
    <x v="2"/>
    <s v="Middle"/>
    <s v="MonterÃ­a"/>
    <x v="4"/>
    <n v="450.47"/>
    <n v="11"/>
    <s v="Online"/>
    <n v="5"/>
    <n v="2"/>
    <n v="2"/>
    <s v="None"/>
    <s v="Not Sensitive"/>
    <n v="0.02"/>
    <n v="2"/>
    <n v="3"/>
    <s v="None"/>
    <s v="Smartphone"/>
    <x v="0"/>
    <d v="2024-03-18T00:00:00"/>
    <b v="1"/>
    <b v="1"/>
    <s v="Loyalty Member"/>
    <s v="Wants-based"/>
    <s v="Express"/>
    <n v="10"/>
    <s v="Male"/>
    <s v="High Income"/>
    <n v="8.7804878048780496E-3"/>
  </r>
  <r>
    <s v="63-625-5757"/>
    <n v="33"/>
    <s v="Male"/>
    <s v="Middle"/>
    <s v="Single"/>
    <x v="1"/>
    <s v="High"/>
    <s v="Mikunâ€™"/>
    <x v="1"/>
    <n v="175.74"/>
    <n v="5"/>
    <s v="Online"/>
    <n v="5"/>
    <n v="4"/>
    <n v="1"/>
    <s v="Medium"/>
    <s v="Not Sensitive"/>
    <n v="0"/>
    <n v="0"/>
    <n v="6"/>
    <s v="None"/>
    <s v="Tablet"/>
    <x v="4"/>
    <d v="2024-07-18T00:00:00"/>
    <b v="0"/>
    <b v="1"/>
    <s v="Loyalty Member"/>
    <s v="Impulsive"/>
    <s v="No Preference"/>
    <n v="6"/>
    <s v="Male"/>
    <s v="Average Income"/>
    <n v="9.3181818181818175E-3"/>
  </r>
  <r>
    <s v="93-413-4758"/>
    <n v="31"/>
    <s v="Female"/>
    <s v="Middle"/>
    <s v="Single"/>
    <x v="2"/>
    <s v="High"/>
    <s v="Samamiya"/>
    <x v="11"/>
    <n v="182.6"/>
    <n v="4"/>
    <s v="Online"/>
    <n v="5"/>
    <n v="2"/>
    <n v="0.3"/>
    <s v="Low"/>
    <s v="Not Sensitive"/>
    <n v="0.02"/>
    <n v="2"/>
    <n v="9"/>
    <s v="High"/>
    <s v="Tablet"/>
    <x v="1"/>
    <d v="2024-05-31T00:00:00"/>
    <b v="0"/>
    <b v="1"/>
    <s v="Loyalty Member"/>
    <s v="Wants-based"/>
    <s v="Express"/>
    <n v="5"/>
    <s v="Female"/>
    <s v="Average Income"/>
    <n v="1.0277777777777776E-2"/>
  </r>
  <r>
    <s v="15-663-7994"/>
    <n v="20"/>
    <s v="Female"/>
    <s v="Middle"/>
    <s v="Widowed"/>
    <x v="0"/>
    <s v="High"/>
    <s v="Tanahmerah"/>
    <x v="23"/>
    <n v="497.8"/>
    <n v="2"/>
    <s v="Online"/>
    <n v="3"/>
    <n v="5"/>
    <n v="0.2"/>
    <s v="High"/>
    <s v="Somewhat Sensitive"/>
    <n v="0.01"/>
    <n v="1"/>
    <n v="2"/>
    <s v="Medium"/>
    <s v="Smartphone"/>
    <x v="3"/>
    <d v="2024-01-21T00:00:00"/>
    <b v="1"/>
    <b v="0"/>
    <s v="Non-Member"/>
    <s v="Wants-based"/>
    <s v="No Preference"/>
    <n v="9"/>
    <s v="Female"/>
    <s v="Average Income"/>
    <n v="1.1000000000000001E-2"/>
  </r>
  <r>
    <s v="29-319-4519"/>
    <n v="32"/>
    <s v="Male"/>
    <s v="High"/>
    <s v="Divorced"/>
    <x v="1"/>
    <s v="High"/>
    <s v="Ã–rebro"/>
    <x v="1"/>
    <n v="171.17"/>
    <n v="4"/>
    <s v="In-Store"/>
    <n v="1"/>
    <n v="3"/>
    <n v="0"/>
    <s v="High"/>
    <s v="Somewhat Sensitive"/>
    <n v="0"/>
    <n v="0"/>
    <n v="4"/>
    <s v="Medium"/>
    <s v="Desktop"/>
    <x v="2"/>
    <d v="2024-06-15T00:00:00"/>
    <b v="0"/>
    <b v="1"/>
    <s v="Loyalty Member"/>
    <s v="Wants-based"/>
    <s v="Standard"/>
    <n v="12"/>
    <s v="Male"/>
    <s v="High Income"/>
    <n v="9.3181818181818175E-3"/>
  </r>
  <r>
    <s v="40-347-2903"/>
    <n v="27"/>
    <s v="Female"/>
    <s v="Middle"/>
    <s v="Single"/>
    <x v="0"/>
    <s v="High"/>
    <s v="Kefar Yona"/>
    <x v="23"/>
    <n v="425.82"/>
    <n v="3"/>
    <s v="In-Store"/>
    <n v="4"/>
    <n v="5"/>
    <n v="1"/>
    <s v="Low"/>
    <s v="Not Sensitive"/>
    <n v="0.01"/>
    <n v="1"/>
    <n v="6"/>
    <s v="High"/>
    <s v="Smartphone"/>
    <x v="4"/>
    <d v="2024-04-19T00:00:00"/>
    <b v="1"/>
    <b v="1"/>
    <s v="Loyalty Member"/>
    <s v="Wants-based"/>
    <s v="Standard"/>
    <n v="11"/>
    <s v="Female"/>
    <s v="Average Income"/>
    <n v="1.1000000000000001E-2"/>
  </r>
  <r>
    <s v="18-452-1635"/>
    <n v="19"/>
    <s v="Female"/>
    <s v="Middle"/>
    <s v="Widowed"/>
    <x v="0"/>
    <s v="Middle"/>
    <s v="Pasto"/>
    <x v="6"/>
    <n v="210.58"/>
    <n v="10"/>
    <s v="In-Store"/>
    <n v="5"/>
    <n v="1"/>
    <n v="2"/>
    <s v="Low"/>
    <s v="Somewhat Sensitive"/>
    <n v="0.01"/>
    <n v="1"/>
    <n v="3"/>
    <s v="Low"/>
    <s v="Tablet"/>
    <x v="2"/>
    <d v="2024-09-12T00:00:00"/>
    <b v="1"/>
    <b v="1"/>
    <s v="Loyalty Member"/>
    <s v="Planned"/>
    <s v="No Preference"/>
    <n v="8"/>
    <s v="Female"/>
    <s v="Average Income"/>
    <n v="8.431372549019607E-3"/>
  </r>
  <r>
    <s v="47-710-5471"/>
    <n v="50"/>
    <s v="Male"/>
    <s v="Middle"/>
    <s v="Single"/>
    <x v="1"/>
    <s v="Middle"/>
    <s v="Huangtan"/>
    <x v="21"/>
    <n v="199.64"/>
    <n v="11"/>
    <s v="Online"/>
    <n v="5"/>
    <n v="4"/>
    <n v="1"/>
    <s v="High"/>
    <s v="Somewhat Sensitive"/>
    <n v="0.01"/>
    <n v="1"/>
    <n v="5"/>
    <s v="High"/>
    <s v="Desktop"/>
    <x v="1"/>
    <d v="2024-09-04T00:00:00"/>
    <b v="0"/>
    <b v="1"/>
    <s v="Loyalty Member"/>
    <s v="Planned"/>
    <s v="Express"/>
    <n v="8"/>
    <s v="Male"/>
    <s v="Average Income"/>
    <n v="8.8235294117647058E-3"/>
  </r>
  <r>
    <s v="88-167-7129"/>
    <n v="40"/>
    <s v="Polygender"/>
    <s v="High"/>
    <s v="Married"/>
    <x v="0"/>
    <s v="Middle"/>
    <s v="Ilâ€™inskiy"/>
    <x v="12"/>
    <n v="162.22"/>
    <n v="10"/>
    <s v="In-Store"/>
    <n v="5"/>
    <n v="5"/>
    <n v="0.2"/>
    <s v="High"/>
    <s v="Somewhat Sensitive"/>
    <n v="0.01"/>
    <n v="1"/>
    <n v="1"/>
    <s v="Medium"/>
    <s v="Desktop"/>
    <x v="3"/>
    <d v="2024-04-28T00:00:00"/>
    <b v="1"/>
    <b v="1"/>
    <s v="Loyalty Member"/>
    <s v="Wants-based"/>
    <s v="No Preference"/>
    <n v="8"/>
    <s v="Diverse"/>
    <s v="High Income"/>
    <n v="8.1395348837209301E-3"/>
  </r>
  <r>
    <s v="86-771-9082"/>
    <n v="20"/>
    <s v="Male"/>
    <s v="High"/>
    <s v="Married"/>
    <x v="0"/>
    <s v="High"/>
    <s v="Ugljevik"/>
    <x v="6"/>
    <n v="401.75"/>
    <n v="8"/>
    <s v="Online"/>
    <n v="3"/>
    <n v="4"/>
    <n v="0.3"/>
    <s v="None"/>
    <s v="Somewhat Sensitive"/>
    <n v="0.01"/>
    <n v="1"/>
    <n v="8"/>
    <s v="High"/>
    <s v="Smartphone"/>
    <x v="1"/>
    <d v="2024-12-08T00:00:00"/>
    <b v="0"/>
    <b v="1"/>
    <s v="Loyalty Member"/>
    <s v="Wants-based"/>
    <s v="Standard"/>
    <n v="6"/>
    <s v="Male"/>
    <s v="High Income"/>
    <n v="8.431372549019607E-3"/>
  </r>
  <r>
    <s v="46-678-4172"/>
    <n v="24"/>
    <s v="Female"/>
    <s v="Middle"/>
    <s v="Married"/>
    <x v="2"/>
    <s v="Middle"/>
    <s v="Na Chaluai"/>
    <x v="8"/>
    <n v="365.88"/>
    <n v="12"/>
    <s v="Online"/>
    <n v="3"/>
    <n v="3"/>
    <n v="2"/>
    <s v="Medium"/>
    <s v="Very Sensitive"/>
    <n v="0"/>
    <n v="0"/>
    <n v="9"/>
    <s v="High"/>
    <s v="Smartphone"/>
    <x v="3"/>
    <d v="2024-11-05T00:00:00"/>
    <b v="1"/>
    <b v="0"/>
    <s v="Non-Member"/>
    <s v="Need-based"/>
    <s v="Express"/>
    <n v="7"/>
    <s v="Female"/>
    <s v="Average Income"/>
    <n v="9.189189189189189E-3"/>
  </r>
  <r>
    <s v="14-249-1256"/>
    <n v="46"/>
    <s v="Male"/>
    <s v="Middle"/>
    <s v="Single"/>
    <x v="1"/>
    <s v="Middle"/>
    <s v="Marolambo"/>
    <x v="21"/>
    <n v="58.29"/>
    <n v="6"/>
    <s v="Mixed"/>
    <n v="2"/>
    <n v="3"/>
    <n v="2"/>
    <s v="Medium"/>
    <s v="Somewhat Sensitive"/>
    <n v="0.01"/>
    <n v="1"/>
    <n v="7"/>
    <s v="Low"/>
    <s v="Tablet"/>
    <x v="3"/>
    <d v="2024-02-13T00:00:00"/>
    <b v="0"/>
    <b v="1"/>
    <s v="Loyalty Member"/>
    <s v="Impulsive"/>
    <s v="Standard"/>
    <n v="14"/>
    <s v="Male"/>
    <s v="Average Income"/>
    <n v="8.8235294117647058E-3"/>
  </r>
  <r>
    <s v="75-617-1460"/>
    <n v="50"/>
    <s v="Male"/>
    <s v="High"/>
    <s v="Married"/>
    <x v="2"/>
    <s v="High"/>
    <s v="WiwilÃ­"/>
    <x v="18"/>
    <n v="66.86"/>
    <n v="3"/>
    <s v="Mixed"/>
    <n v="1"/>
    <n v="1"/>
    <n v="1"/>
    <s v="Medium"/>
    <s v="Very Sensitive"/>
    <n v="0"/>
    <n v="0"/>
    <n v="10"/>
    <s v="Medium"/>
    <s v="Desktop"/>
    <x v="3"/>
    <d v="2024-01-25T00:00:00"/>
    <b v="1"/>
    <b v="1"/>
    <s v="Loyalty Member"/>
    <s v="Wants-based"/>
    <s v="Express"/>
    <n v="9"/>
    <s v="Male"/>
    <s v="High Income"/>
    <n v="8.5365853658536592E-3"/>
  </r>
  <r>
    <s v="10-247-0192"/>
    <n v="29"/>
    <s v="Female"/>
    <s v="High"/>
    <s v="Single"/>
    <x v="0"/>
    <s v="Middle"/>
    <s v="Cali"/>
    <x v="19"/>
    <n v="279.33999999999997"/>
    <n v="5"/>
    <s v="Mixed"/>
    <n v="3"/>
    <n v="1"/>
    <n v="0"/>
    <s v="Medium"/>
    <s v="Very Sensitive"/>
    <n v="0.02"/>
    <n v="2"/>
    <n v="6"/>
    <s v="Low"/>
    <s v="Tablet"/>
    <x v="1"/>
    <d v="2024-08-22T00:00:00"/>
    <b v="0"/>
    <b v="1"/>
    <s v="Loyalty Member"/>
    <s v="Wants-based"/>
    <s v="No Preference"/>
    <n v="11"/>
    <s v="Female"/>
    <s v="High Income"/>
    <n v="1.0243902439024391E-2"/>
  </r>
  <r>
    <s v="94-120-9525"/>
    <n v="34"/>
    <s v="Genderfluid"/>
    <s v="High"/>
    <s v="Divorced"/>
    <x v="0"/>
    <s v="High"/>
    <s v="Tamana"/>
    <x v="13"/>
    <n v="358.5"/>
    <n v="3"/>
    <s v="Online"/>
    <n v="3"/>
    <n v="4"/>
    <n v="2"/>
    <s v="Medium"/>
    <s v="Very Sensitive"/>
    <n v="0.02"/>
    <n v="2"/>
    <n v="3"/>
    <s v="None"/>
    <s v="Tablet"/>
    <x v="4"/>
    <d v="2024-11-14T00:00:00"/>
    <b v="0"/>
    <b v="1"/>
    <s v="Loyalty Member"/>
    <s v="Impulsive"/>
    <s v="Standard"/>
    <n v="8"/>
    <s v="Diverse"/>
    <s v="High Income"/>
    <n v="0.01"/>
  </r>
  <r>
    <s v="22-234-9315"/>
    <n v="44"/>
    <s v="Female"/>
    <s v="High"/>
    <s v="Widowed"/>
    <x v="0"/>
    <s v="High"/>
    <s v="Miyazu"/>
    <x v="23"/>
    <n v="360.92"/>
    <n v="7"/>
    <s v="Online"/>
    <n v="2"/>
    <n v="1"/>
    <n v="2"/>
    <s v="None"/>
    <s v="Very Sensitive"/>
    <n v="0"/>
    <n v="0"/>
    <n v="9"/>
    <s v="Low"/>
    <s v="Smartphone"/>
    <x v="1"/>
    <d v="2024-11-10T00:00:00"/>
    <b v="0"/>
    <b v="1"/>
    <s v="Loyalty Member"/>
    <s v="Impulsive"/>
    <s v="Standard"/>
    <n v="8"/>
    <s v="Female"/>
    <s v="High Income"/>
    <n v="1.1000000000000001E-2"/>
  </r>
  <r>
    <s v="37-560-7247"/>
    <n v="38"/>
    <s v="Genderqueer"/>
    <s v="Middle"/>
    <s v="Married"/>
    <x v="2"/>
    <s v="High"/>
    <s v="GryfÃ³w ÅšlÄ…ski"/>
    <x v="19"/>
    <n v="374.36"/>
    <n v="4"/>
    <s v="Online"/>
    <n v="2"/>
    <n v="2"/>
    <n v="0"/>
    <s v="None"/>
    <s v="Somewhat Sensitive"/>
    <n v="0.01"/>
    <n v="1"/>
    <n v="9"/>
    <s v="None"/>
    <s v="Smartphone"/>
    <x v="3"/>
    <d v="2024-10-03T00:00:00"/>
    <b v="0"/>
    <b v="0"/>
    <s v="Non-Member"/>
    <s v="Wants-based"/>
    <s v="Standard"/>
    <n v="1"/>
    <s v="Diverse"/>
    <s v="Average Income"/>
    <n v="1.0243902439024391E-2"/>
  </r>
  <r>
    <s v="91-857-0797"/>
    <n v="22"/>
    <s v="Genderfluid"/>
    <s v="High"/>
    <s v="Widowed"/>
    <x v="1"/>
    <s v="Middle"/>
    <s v="Pinagsibaan"/>
    <x v="15"/>
    <n v="435.37"/>
    <n v="11"/>
    <s v="Online"/>
    <n v="4"/>
    <n v="2"/>
    <n v="1"/>
    <s v="Low"/>
    <s v="Very Sensitive"/>
    <n v="0"/>
    <n v="0"/>
    <n v="3"/>
    <s v="High"/>
    <s v="Tablet"/>
    <x v="0"/>
    <d v="2024-08-30T00:00:00"/>
    <b v="1"/>
    <b v="1"/>
    <s v="Loyalty Member"/>
    <s v="Planned"/>
    <s v="Standard"/>
    <n v="4"/>
    <s v="Diverse"/>
    <s v="High Income"/>
    <n v="1.0243902439024391E-2"/>
  </r>
  <r>
    <s v="19-344-0102"/>
    <n v="44"/>
    <s v="Male"/>
    <s v="High"/>
    <s v="Single"/>
    <x v="2"/>
    <s v="High"/>
    <s v="Jardin"/>
    <x v="3"/>
    <n v="459.3"/>
    <n v="9"/>
    <s v="Online"/>
    <n v="4"/>
    <n v="4"/>
    <n v="1"/>
    <s v="None"/>
    <s v="Somewhat Sensitive"/>
    <n v="0.02"/>
    <n v="2"/>
    <n v="5"/>
    <s v="Medium"/>
    <s v="Desktop"/>
    <x v="3"/>
    <d v="2024-10-09T00:00:00"/>
    <b v="0"/>
    <b v="1"/>
    <s v="Loyalty Member"/>
    <s v="Planned"/>
    <s v="No Preference"/>
    <n v="1"/>
    <s v="Male"/>
    <s v="High Income"/>
    <n v="9.3999999999999986E-3"/>
  </r>
  <r>
    <s v="48-609-7715"/>
    <n v="43"/>
    <s v="Female"/>
    <s v="High"/>
    <s v="Divorced"/>
    <x v="2"/>
    <s v="Middle"/>
    <s v="Aguilares"/>
    <x v="23"/>
    <n v="426.89"/>
    <n v="2"/>
    <s v="Mixed"/>
    <n v="5"/>
    <n v="1"/>
    <n v="1"/>
    <s v="High"/>
    <s v="Not Sensitive"/>
    <n v="0.01"/>
    <n v="1"/>
    <n v="3"/>
    <s v="Low"/>
    <s v="Smartphone"/>
    <x v="1"/>
    <d v="2024-11-02T00:00:00"/>
    <b v="1"/>
    <b v="0"/>
    <s v="Non-Member"/>
    <s v="Wants-based"/>
    <s v="Express"/>
    <n v="10"/>
    <s v="Female"/>
    <s v="High Income"/>
    <n v="1.1000000000000001E-2"/>
  </r>
  <r>
    <s v="13-571-6506"/>
    <n v="25"/>
    <s v="Male"/>
    <s v="Middle"/>
    <s v="Divorced"/>
    <x v="2"/>
    <s v="High"/>
    <s v="Muslyumovo"/>
    <x v="9"/>
    <n v="365.37"/>
    <n v="6"/>
    <s v="Mixed"/>
    <n v="1"/>
    <n v="2"/>
    <n v="1"/>
    <s v="Low"/>
    <s v="Very Sensitive"/>
    <n v="0.01"/>
    <n v="1"/>
    <n v="5"/>
    <s v="Low"/>
    <s v="Smartphone"/>
    <x v="1"/>
    <d v="2024-07-02T00:00:00"/>
    <b v="1"/>
    <b v="1"/>
    <s v="Loyalty Member"/>
    <s v="Wants-based"/>
    <s v="Express"/>
    <n v="7"/>
    <s v="Male"/>
    <s v="Average Income"/>
    <n v="9.7727272727272732E-3"/>
  </r>
  <r>
    <s v="47-073-6440"/>
    <n v="21"/>
    <s v="Female"/>
    <s v="Middle"/>
    <s v="Divorced"/>
    <x v="2"/>
    <s v="High"/>
    <s v="Taiyuan"/>
    <x v="7"/>
    <n v="487.25"/>
    <n v="4"/>
    <s v="Online"/>
    <n v="3"/>
    <n v="2"/>
    <n v="1"/>
    <s v="High"/>
    <s v="Very Sensitive"/>
    <n v="0"/>
    <n v="0"/>
    <n v="4"/>
    <s v="High"/>
    <s v="Desktop"/>
    <x v="4"/>
    <d v="2024-10-08T00:00:00"/>
    <b v="0"/>
    <b v="0"/>
    <s v="Non-Member"/>
    <s v="Wants-based"/>
    <s v="Standard"/>
    <n v="1"/>
    <s v="Female"/>
    <s v="Average Income"/>
    <n v="8.5365853658536592E-3"/>
  </r>
  <r>
    <s v="50-303-1693"/>
    <n v="29"/>
    <s v="Female"/>
    <s v="Middle"/>
    <s v="Married"/>
    <x v="1"/>
    <s v="High"/>
    <s v="Chatturat"/>
    <x v="15"/>
    <n v="187.22"/>
    <n v="10"/>
    <s v="Online"/>
    <n v="5"/>
    <n v="3"/>
    <n v="0"/>
    <s v="Medium"/>
    <s v="Very Sensitive"/>
    <n v="0.01"/>
    <n v="1"/>
    <n v="4"/>
    <s v="Low"/>
    <s v="Desktop"/>
    <x v="0"/>
    <d v="2024-06-04T00:00:00"/>
    <b v="0"/>
    <b v="0"/>
    <s v="Non-Member"/>
    <s v="Wants-based"/>
    <s v="Standard"/>
    <n v="4"/>
    <s v="Female"/>
    <s v="Average Income"/>
    <n v="1.0243902439024391E-2"/>
  </r>
  <r>
    <s v="69-157-9577"/>
    <n v="41"/>
    <s v="Male"/>
    <s v="High"/>
    <s v="Divorced"/>
    <x v="2"/>
    <s v="High"/>
    <s v="Paisha"/>
    <x v="16"/>
    <n v="396.82"/>
    <n v="7"/>
    <s v="Mixed"/>
    <n v="3"/>
    <n v="4"/>
    <n v="1"/>
    <s v="None"/>
    <s v="Somewhat Sensitive"/>
    <n v="0.01"/>
    <n v="1"/>
    <n v="9"/>
    <s v="High"/>
    <s v="Desktop"/>
    <x v="0"/>
    <d v="2024-08-13T00:00:00"/>
    <b v="1"/>
    <b v="1"/>
    <s v="Loyalty Member"/>
    <s v="Need-based"/>
    <s v="No Preference"/>
    <n v="9"/>
    <s v="Male"/>
    <s v="High Income"/>
    <n v="8.2978723404255311E-3"/>
  </r>
  <r>
    <s v="09-513-4923"/>
    <n v="38"/>
    <s v="Genderfluid"/>
    <s v="High"/>
    <s v="Divorced"/>
    <x v="2"/>
    <s v="High"/>
    <s v="Kadugadung"/>
    <x v="22"/>
    <n v="246.74"/>
    <n v="10"/>
    <s v="Online"/>
    <n v="2"/>
    <n v="3"/>
    <n v="0"/>
    <s v="Medium"/>
    <s v="Not Sensitive"/>
    <n v="0.01"/>
    <n v="1"/>
    <n v="6"/>
    <s v="High"/>
    <s v="Desktop"/>
    <x v="1"/>
    <d v="2024-03-27T00:00:00"/>
    <b v="0"/>
    <b v="0"/>
    <s v="Non-Member"/>
    <s v="Need-based"/>
    <s v="Express"/>
    <n v="8"/>
    <s v="Diverse"/>
    <s v="High Income"/>
    <n v="1.3157894736842106E-2"/>
  </r>
  <r>
    <s v="82-975-8569"/>
    <n v="26"/>
    <s v="Male"/>
    <s v="High"/>
    <s v="Widowed"/>
    <x v="0"/>
    <s v="High"/>
    <s v="Paris 15"/>
    <x v="8"/>
    <n v="128.74"/>
    <n v="12"/>
    <s v="Mixed"/>
    <n v="5"/>
    <n v="1"/>
    <n v="1"/>
    <s v="Medium"/>
    <s v="Somewhat Sensitive"/>
    <n v="0.01"/>
    <n v="1"/>
    <n v="8"/>
    <s v="High"/>
    <s v="Desktop"/>
    <x v="1"/>
    <d v="2024-01-06T00:00:00"/>
    <b v="0"/>
    <b v="1"/>
    <s v="Loyalty Member"/>
    <s v="Planned"/>
    <s v="Standard"/>
    <n v="1"/>
    <s v="Male"/>
    <s v="High Income"/>
    <n v="9.189189189189189E-3"/>
  </r>
  <r>
    <s v="70-774-7728"/>
    <n v="41"/>
    <s v="Female"/>
    <s v="Middle"/>
    <s v="Widowed"/>
    <x v="2"/>
    <s v="Middle"/>
    <s v="Dualing"/>
    <x v="16"/>
    <n v="339.63"/>
    <n v="2"/>
    <s v="In-Store"/>
    <n v="3"/>
    <n v="3"/>
    <n v="2"/>
    <s v="Medium"/>
    <s v="Very Sensitive"/>
    <n v="0.02"/>
    <n v="2"/>
    <n v="1"/>
    <s v="Low"/>
    <s v="Tablet"/>
    <x v="1"/>
    <d v="2024-08-26T00:00:00"/>
    <b v="1"/>
    <b v="0"/>
    <s v="Non-Member"/>
    <s v="Impulsive"/>
    <s v="No Preference"/>
    <n v="6"/>
    <s v="Female"/>
    <s v="Average Income"/>
    <n v="8.2978723404255311E-3"/>
  </r>
  <r>
    <s v="13-015-8097"/>
    <n v="46"/>
    <s v="Female"/>
    <s v="High"/>
    <s v="Single"/>
    <x v="0"/>
    <s v="High"/>
    <s v="Adelaide"/>
    <x v="6"/>
    <n v="223.58"/>
    <n v="11"/>
    <s v="Mixed"/>
    <n v="4"/>
    <n v="3"/>
    <n v="0"/>
    <s v="High"/>
    <s v="Very Sensitive"/>
    <n v="0"/>
    <n v="0"/>
    <n v="6"/>
    <s v="None"/>
    <s v="Tablet"/>
    <x v="1"/>
    <d v="2024-05-20T00:00:00"/>
    <b v="0"/>
    <b v="0"/>
    <s v="Non-Member"/>
    <s v="Impulsive"/>
    <s v="No Preference"/>
    <n v="11"/>
    <s v="Female"/>
    <s v="High Income"/>
    <n v="8.431372549019607E-3"/>
  </r>
  <r>
    <s v="68-391-7279"/>
    <n v="39"/>
    <s v="Genderqueer"/>
    <s v="High"/>
    <s v="Widowed"/>
    <x v="0"/>
    <s v="Middle"/>
    <s v="Pingshi"/>
    <x v="0"/>
    <n v="446.92"/>
    <n v="5"/>
    <s v="Mixed"/>
    <n v="1"/>
    <n v="1"/>
    <n v="1"/>
    <s v="Medium"/>
    <s v="Very Sensitive"/>
    <n v="0.02"/>
    <n v="2"/>
    <n v="6"/>
    <s v="None"/>
    <s v="Smartphone"/>
    <x v="1"/>
    <d v="2024-07-19T00:00:00"/>
    <b v="1"/>
    <b v="0"/>
    <s v="Non-Member"/>
    <s v="Planned"/>
    <s v="Express"/>
    <n v="10"/>
    <s v="Diverse"/>
    <s v="High Income"/>
    <n v="1.1363636363636364E-2"/>
  </r>
  <r>
    <s v="28-764-3337"/>
    <n v="43"/>
    <s v="Male"/>
    <s v="Middle"/>
    <s v="Divorced"/>
    <x v="0"/>
    <s v="Middle"/>
    <s v="Renshan"/>
    <x v="13"/>
    <n v="175.65"/>
    <n v="11"/>
    <s v="Mixed"/>
    <n v="4"/>
    <n v="3"/>
    <n v="2"/>
    <s v="Low"/>
    <s v="Not Sensitive"/>
    <n v="0.01"/>
    <n v="1"/>
    <n v="7"/>
    <s v="None"/>
    <s v="Tablet"/>
    <x v="3"/>
    <d v="2024-12-08T00:00:00"/>
    <b v="0"/>
    <b v="1"/>
    <s v="Loyalty Member"/>
    <s v="Wants-based"/>
    <s v="Express"/>
    <n v="8"/>
    <s v="Male"/>
    <s v="Average Income"/>
    <n v="0.01"/>
  </r>
  <r>
    <s v="00-285-9607"/>
    <n v="44"/>
    <s v="Genderfluid"/>
    <s v="Middle"/>
    <s v="Married"/>
    <x v="0"/>
    <s v="Middle"/>
    <s v="Sobinka"/>
    <x v="20"/>
    <n v="491.49"/>
    <n v="10"/>
    <s v="Mixed"/>
    <n v="1"/>
    <n v="1"/>
    <n v="0"/>
    <s v="Low"/>
    <s v="Somewhat Sensitive"/>
    <n v="0.02"/>
    <n v="2"/>
    <n v="7"/>
    <s v="None"/>
    <s v="Desktop"/>
    <x v="1"/>
    <d v="2024-05-28T00:00:00"/>
    <b v="0"/>
    <b v="0"/>
    <s v="Non-Member"/>
    <s v="Planned"/>
    <s v="Standard"/>
    <n v="1"/>
    <s v="Diverse"/>
    <s v="Average Income"/>
    <n v="8.6666666666666663E-3"/>
  </r>
  <r>
    <s v="04-832-3559"/>
    <n v="26"/>
    <s v="Male"/>
    <s v="Middle"/>
    <s v="Widowed"/>
    <x v="0"/>
    <s v="Middle"/>
    <s v="Narol"/>
    <x v="21"/>
    <n v="88.4"/>
    <n v="5"/>
    <s v="In-Store"/>
    <n v="5"/>
    <n v="2"/>
    <n v="0"/>
    <s v="Medium"/>
    <s v="Not Sensitive"/>
    <n v="0"/>
    <n v="0"/>
    <n v="4"/>
    <s v="Medium"/>
    <s v="Desktop"/>
    <x v="4"/>
    <d v="2024-05-26T00:00:00"/>
    <b v="1"/>
    <b v="0"/>
    <s v="Non-Member"/>
    <s v="Need-based"/>
    <s v="No Preference"/>
    <n v="4"/>
    <s v="Male"/>
    <s v="Average Income"/>
    <n v="8.8235294117647058E-3"/>
  </r>
  <r>
    <s v="27-613-5005"/>
    <n v="29"/>
    <s v="Male"/>
    <s v="Middle"/>
    <s v="Widowed"/>
    <x v="2"/>
    <s v="High"/>
    <s v="Fresno"/>
    <x v="2"/>
    <n v="430.9"/>
    <n v="8"/>
    <s v="Online"/>
    <n v="4"/>
    <n v="5"/>
    <n v="1"/>
    <s v="High"/>
    <s v="Not Sensitive"/>
    <n v="0"/>
    <n v="0"/>
    <n v="6"/>
    <s v="None"/>
    <s v="Tablet"/>
    <x v="0"/>
    <d v="2024-06-06T00:00:00"/>
    <b v="0"/>
    <b v="0"/>
    <s v="Non-Member"/>
    <s v="Wants-based"/>
    <s v="Standard"/>
    <n v="11"/>
    <s v="Male"/>
    <s v="Average Income"/>
    <n v="1.131578947368421E-2"/>
  </r>
  <r>
    <s v="49-825-3438"/>
    <n v="50"/>
    <s v="Male"/>
    <s v="High"/>
    <s v="Widowed"/>
    <x v="1"/>
    <s v="High"/>
    <s v="Vabalninkas"/>
    <x v="7"/>
    <n v="435.23"/>
    <n v="2"/>
    <s v="In-Store"/>
    <n v="2"/>
    <n v="4"/>
    <n v="0"/>
    <s v="None"/>
    <s v="Somewhat Sensitive"/>
    <n v="0.02"/>
    <n v="2"/>
    <n v="2"/>
    <s v="Medium"/>
    <s v="Smartphone"/>
    <x v="4"/>
    <d v="2024-02-27T00:00:00"/>
    <b v="0"/>
    <b v="1"/>
    <s v="Loyalty Member"/>
    <s v="Impulsive"/>
    <s v="Express"/>
    <n v="13"/>
    <s v="Male"/>
    <s v="High Income"/>
    <n v="8.5365853658536592E-3"/>
  </r>
  <r>
    <s v="31-783-9785"/>
    <n v="19"/>
    <s v="Female"/>
    <s v="High"/>
    <s v="Divorced"/>
    <x v="2"/>
    <s v="Middle"/>
    <s v="Jambuwerkrajan"/>
    <x v="16"/>
    <n v="218.65"/>
    <n v="3"/>
    <s v="Online"/>
    <n v="4"/>
    <n v="2"/>
    <n v="2"/>
    <s v="Low"/>
    <s v="Very Sensitive"/>
    <n v="0"/>
    <n v="0"/>
    <n v="9"/>
    <s v="Medium"/>
    <s v="Smartphone"/>
    <x v="0"/>
    <d v="2024-07-17T00:00:00"/>
    <b v="1"/>
    <b v="1"/>
    <s v="Loyalty Member"/>
    <s v="Impulsive"/>
    <s v="Standard"/>
    <n v="4"/>
    <s v="Female"/>
    <s v="High Income"/>
    <n v="8.2978723404255311E-3"/>
  </r>
  <r>
    <s v="58-059-8187"/>
    <n v="27"/>
    <s v="Male"/>
    <s v="High"/>
    <s v="Widowed"/>
    <x v="1"/>
    <s v="Middle"/>
    <s v="Ozubulu"/>
    <x v="18"/>
    <n v="207.66"/>
    <n v="10"/>
    <s v="In-Store"/>
    <n v="2"/>
    <n v="3"/>
    <n v="1"/>
    <s v="High"/>
    <s v="Very Sensitive"/>
    <n v="0.02"/>
    <n v="2"/>
    <n v="2"/>
    <s v="Medium"/>
    <s v="Desktop"/>
    <x v="3"/>
    <d v="2024-07-08T00:00:00"/>
    <b v="0"/>
    <b v="1"/>
    <s v="Loyalty Member"/>
    <s v="Wants-based"/>
    <s v="Standard"/>
    <n v="8"/>
    <s v="Male"/>
    <s v="High Income"/>
    <n v="8.5365853658536592E-3"/>
  </r>
  <r>
    <s v="74-882-6648"/>
    <n v="34"/>
    <s v="Female"/>
    <s v="High"/>
    <s v="Married"/>
    <x v="1"/>
    <s v="High"/>
    <s v="Nakhchivan"/>
    <x v="17"/>
    <n v="141.09"/>
    <n v="7"/>
    <s v="In-Store"/>
    <n v="3"/>
    <n v="4"/>
    <n v="0"/>
    <s v="High"/>
    <s v="Very Sensitive"/>
    <n v="0.02"/>
    <n v="2"/>
    <n v="3"/>
    <s v="High"/>
    <s v="Desktop"/>
    <x v="2"/>
    <d v="2024-06-19T00:00:00"/>
    <b v="0"/>
    <b v="1"/>
    <s v="Loyalty Member"/>
    <s v="Wants-based"/>
    <s v="Express"/>
    <n v="1"/>
    <s v="Female"/>
    <s v="High Income"/>
    <n v="8.5294117647058826E-3"/>
  </r>
  <r>
    <s v="03-180-9200"/>
    <n v="39"/>
    <s v="Male"/>
    <s v="High"/>
    <s v="Divorced"/>
    <x v="0"/>
    <s v="Middle"/>
    <s v="CurumanÃ­"/>
    <x v="12"/>
    <n v="142.69999999999999"/>
    <n v="6"/>
    <s v="In-Store"/>
    <n v="3"/>
    <n v="2"/>
    <n v="1"/>
    <s v="None"/>
    <s v="Very Sensitive"/>
    <n v="0"/>
    <n v="0"/>
    <n v="4"/>
    <s v="None"/>
    <s v="Desktop"/>
    <x v="0"/>
    <d v="2024-05-17T00:00:00"/>
    <b v="0"/>
    <b v="1"/>
    <s v="Loyalty Member"/>
    <s v="Impulsive"/>
    <s v="No Preference"/>
    <n v="11"/>
    <s v="Male"/>
    <s v="High Income"/>
    <n v="8.1395348837209301E-3"/>
  </r>
  <r>
    <s v="46-578-1425"/>
    <n v="44"/>
    <s v="Male"/>
    <s v="High"/>
    <s v="Divorced"/>
    <x v="2"/>
    <s v="High"/>
    <s v="Praia"/>
    <x v="9"/>
    <n v="64.09"/>
    <n v="10"/>
    <s v="Online"/>
    <n v="5"/>
    <n v="5"/>
    <n v="0"/>
    <s v="None"/>
    <s v="Somewhat Sensitive"/>
    <n v="0"/>
    <n v="0"/>
    <n v="6"/>
    <s v="Low"/>
    <s v="Desktop"/>
    <x v="0"/>
    <d v="2024-10-20T00:00:00"/>
    <b v="1"/>
    <b v="0"/>
    <s v="Non-Member"/>
    <s v="Need-based"/>
    <s v="Express"/>
    <n v="7"/>
    <s v="Male"/>
    <s v="High Income"/>
    <n v="9.7727272727272732E-3"/>
  </r>
  <r>
    <s v="13-588-5783"/>
    <n v="20"/>
    <s v="Female"/>
    <s v="Middle"/>
    <s v="Married"/>
    <x v="1"/>
    <s v="Middle"/>
    <s v="SÃ£o CristÃ³vÃ£o"/>
    <x v="16"/>
    <n v="126.26"/>
    <n v="2"/>
    <s v="Online"/>
    <n v="4"/>
    <n v="5"/>
    <n v="1"/>
    <s v="None"/>
    <s v="Somewhat Sensitive"/>
    <n v="0.01"/>
    <n v="1"/>
    <n v="6"/>
    <s v="None"/>
    <s v="Smartphone"/>
    <x v="2"/>
    <d v="2024-09-19T00:00:00"/>
    <b v="1"/>
    <b v="0"/>
    <s v="Non-Member"/>
    <s v="Planned"/>
    <s v="Standard"/>
    <n v="13"/>
    <s v="Female"/>
    <s v="Average Income"/>
    <n v="8.2978723404255311E-3"/>
  </r>
  <r>
    <s v="25-085-7917"/>
    <n v="42"/>
    <s v="Female"/>
    <s v="Middle"/>
    <s v="Single"/>
    <x v="1"/>
    <s v="High"/>
    <s v="Pallisa"/>
    <x v="11"/>
    <n v="195.05"/>
    <n v="5"/>
    <s v="In-Store"/>
    <n v="2"/>
    <n v="1"/>
    <n v="2"/>
    <s v="Medium"/>
    <s v="Not Sensitive"/>
    <n v="0"/>
    <n v="0"/>
    <n v="10"/>
    <s v="High"/>
    <s v="Smartphone"/>
    <x v="3"/>
    <d v="2024-05-21T00:00:00"/>
    <b v="1"/>
    <b v="0"/>
    <s v="Non-Member"/>
    <s v="Impulsive"/>
    <s v="No Preference"/>
    <n v="11"/>
    <s v="Female"/>
    <s v="Average Income"/>
    <n v="1.0277777777777776E-2"/>
  </r>
  <r>
    <s v="66-085-1226"/>
    <n v="22"/>
    <s v="Female"/>
    <s v="Middle"/>
    <s v="Married"/>
    <x v="2"/>
    <s v="High"/>
    <s v="San Pascual"/>
    <x v="19"/>
    <n v="432.84"/>
    <n v="7"/>
    <s v="Mixed"/>
    <n v="4"/>
    <n v="5"/>
    <n v="2"/>
    <s v="High"/>
    <s v="Very Sensitive"/>
    <n v="0"/>
    <n v="0"/>
    <n v="1"/>
    <s v="High"/>
    <s v="Tablet"/>
    <x v="2"/>
    <d v="2024-02-05T00:00:00"/>
    <b v="0"/>
    <b v="0"/>
    <s v="Non-Member"/>
    <s v="Wants-based"/>
    <s v="No Preference"/>
    <n v="4"/>
    <s v="Female"/>
    <s v="Average Income"/>
    <n v="1.0243902439024391E-2"/>
  </r>
  <r>
    <s v="37-037-1765"/>
    <n v="30"/>
    <s v="Male"/>
    <s v="High"/>
    <s v="Married"/>
    <x v="0"/>
    <s v="Middle"/>
    <s v="â€˜AÅŸÄ«rah ash ShamÄlÄ«yah"/>
    <x v="23"/>
    <n v="404.12"/>
    <n v="6"/>
    <s v="In-Store"/>
    <n v="1"/>
    <n v="3"/>
    <n v="1"/>
    <s v="High"/>
    <s v="Very Sensitive"/>
    <n v="0"/>
    <n v="0"/>
    <n v="4"/>
    <s v="Low"/>
    <s v="Smartphone"/>
    <x v="2"/>
    <d v="2024-02-29T00:00:00"/>
    <b v="0"/>
    <b v="0"/>
    <s v="Non-Member"/>
    <s v="Impulsive"/>
    <s v="Express"/>
    <n v="11"/>
    <s v="Male"/>
    <s v="High Income"/>
    <n v="1.1000000000000001E-2"/>
  </r>
  <r>
    <s v="48-630-6410"/>
    <n v="39"/>
    <s v="Male"/>
    <s v="High"/>
    <s v="Divorced"/>
    <x v="2"/>
    <s v="High"/>
    <s v="Dom Pedrito"/>
    <x v="19"/>
    <n v="438.26"/>
    <n v="10"/>
    <s v="In-Store"/>
    <n v="3"/>
    <n v="4"/>
    <n v="1"/>
    <s v="None"/>
    <s v="Somewhat Sensitive"/>
    <n v="0.01"/>
    <n v="1"/>
    <n v="3"/>
    <s v="Medium"/>
    <s v="Smartphone"/>
    <x v="2"/>
    <d v="2024-07-04T00:00:00"/>
    <b v="1"/>
    <b v="0"/>
    <s v="Non-Member"/>
    <s v="Planned"/>
    <s v="Express"/>
    <n v="10"/>
    <s v="Male"/>
    <s v="High Income"/>
    <n v="1.0243902439024391E-2"/>
  </r>
  <r>
    <s v="50-471-0212"/>
    <n v="19"/>
    <s v="Female"/>
    <s v="High"/>
    <s v="Single"/>
    <x v="0"/>
    <s v="High"/>
    <s v="San SebastiÃ¡n de YalÃ­"/>
    <x v="23"/>
    <n v="233.02"/>
    <n v="4"/>
    <s v="Mixed"/>
    <n v="3"/>
    <n v="3"/>
    <n v="1"/>
    <s v="Medium"/>
    <s v="Not Sensitive"/>
    <n v="0"/>
    <n v="0"/>
    <n v="3"/>
    <s v="Medium"/>
    <s v="Smartphone"/>
    <x v="4"/>
    <d v="2024-10-29T00:00:00"/>
    <b v="0"/>
    <b v="0"/>
    <s v="Non-Member"/>
    <s v="Impulsive"/>
    <s v="Standard"/>
    <n v="8"/>
    <s v="Female"/>
    <s v="High Income"/>
    <n v="1.1000000000000001E-2"/>
  </r>
  <r>
    <s v="48-642-5768"/>
    <n v="26"/>
    <s v="Female"/>
    <s v="Middle"/>
    <s v="Widowed"/>
    <x v="0"/>
    <s v="Middle"/>
    <s v="ShchÃ«kino"/>
    <x v="12"/>
    <n v="273.41000000000003"/>
    <n v="7"/>
    <s v="Online"/>
    <n v="3"/>
    <n v="5"/>
    <n v="2"/>
    <s v="Low"/>
    <s v="Very Sensitive"/>
    <n v="0"/>
    <n v="0"/>
    <n v="9"/>
    <s v="Medium"/>
    <s v="Tablet"/>
    <x v="3"/>
    <d v="2024-10-17T00:00:00"/>
    <b v="1"/>
    <b v="0"/>
    <s v="Non-Member"/>
    <s v="Planned"/>
    <s v="Standard"/>
    <n v="2"/>
    <s v="Female"/>
    <s v="Average Income"/>
    <n v="8.1395348837209301E-3"/>
  </r>
  <r>
    <s v="15-152-9751"/>
    <n v="21"/>
    <s v="Female"/>
    <s v="High"/>
    <s v="Married"/>
    <x v="1"/>
    <s v="Middle"/>
    <s v="Turkestan"/>
    <x v="4"/>
    <n v="338.96"/>
    <n v="10"/>
    <s v="Online"/>
    <n v="1"/>
    <n v="4"/>
    <n v="2"/>
    <s v="High"/>
    <s v="Somewhat Sensitive"/>
    <n v="0.01"/>
    <n v="1"/>
    <n v="9"/>
    <s v="High"/>
    <s v="Desktop"/>
    <x v="2"/>
    <d v="2024-11-04T00:00:00"/>
    <b v="1"/>
    <b v="1"/>
    <s v="Loyalty Member"/>
    <s v="Wants-based"/>
    <s v="Standard"/>
    <n v="4"/>
    <s v="Female"/>
    <s v="High Income"/>
    <n v="8.7804878048780496E-3"/>
  </r>
  <r>
    <s v="23-451-9920"/>
    <n v="37"/>
    <s v="Male"/>
    <s v="Middle"/>
    <s v="Divorced"/>
    <x v="2"/>
    <s v="High"/>
    <s v="Rzeczenica"/>
    <x v="8"/>
    <n v="75.91"/>
    <n v="12"/>
    <s v="Mixed"/>
    <n v="3"/>
    <n v="5"/>
    <n v="2"/>
    <s v="Low"/>
    <s v="Very Sensitive"/>
    <n v="0"/>
    <n v="0"/>
    <n v="6"/>
    <s v="None"/>
    <s v="Desktop"/>
    <x v="1"/>
    <d v="2024-11-21T00:00:00"/>
    <b v="1"/>
    <b v="1"/>
    <s v="Loyalty Member"/>
    <s v="Planned"/>
    <s v="No Preference"/>
    <n v="1"/>
    <s v="Male"/>
    <s v="Average Income"/>
    <n v="9.189189189189189E-3"/>
  </r>
  <r>
    <s v="09-775-4058"/>
    <n v="23"/>
    <s v="Male"/>
    <s v="High"/>
    <s v="Married"/>
    <x v="1"/>
    <s v="High"/>
    <s v="PerzÃ³w"/>
    <x v="7"/>
    <n v="425.21"/>
    <n v="12"/>
    <s v="Online"/>
    <n v="2"/>
    <n v="4"/>
    <n v="2"/>
    <s v="Low"/>
    <s v="Somewhat Sensitive"/>
    <n v="0"/>
    <n v="0"/>
    <n v="4"/>
    <s v="High"/>
    <s v="Desktop"/>
    <x v="3"/>
    <d v="2024-03-25T00:00:00"/>
    <b v="1"/>
    <b v="1"/>
    <s v="Loyalty Member"/>
    <s v="Planned"/>
    <s v="Express"/>
    <n v="12"/>
    <s v="Male"/>
    <s v="High Income"/>
    <n v="8.5365853658536592E-3"/>
  </r>
  <r>
    <s v="43-595-0966"/>
    <n v="46"/>
    <s v="Male"/>
    <s v="Middle"/>
    <s v="Married"/>
    <x v="2"/>
    <s v="Middle"/>
    <s v="Sabon Gari-Nangere"/>
    <x v="14"/>
    <n v="268.8"/>
    <n v="2"/>
    <s v="In-Store"/>
    <n v="1"/>
    <n v="3"/>
    <n v="0"/>
    <s v="High"/>
    <s v="Very Sensitive"/>
    <n v="0.01"/>
    <n v="1"/>
    <n v="7"/>
    <s v="None"/>
    <s v="Desktop"/>
    <x v="2"/>
    <d v="2024-04-20T00:00:00"/>
    <b v="0"/>
    <b v="0"/>
    <s v="Non-Member"/>
    <s v="Need-based"/>
    <s v="Standard"/>
    <n v="12"/>
    <s v="Male"/>
    <s v="Average Income"/>
    <n v="9.3023255813953487E-3"/>
  </r>
  <r>
    <s v="56-592-0089"/>
    <n v="35"/>
    <s v="Female"/>
    <s v="Middle"/>
    <s v="Divorced"/>
    <x v="2"/>
    <s v="High"/>
    <s v="Hengshui"/>
    <x v="10"/>
    <n v="170.71"/>
    <n v="10"/>
    <s v="Mixed"/>
    <n v="5"/>
    <n v="3"/>
    <n v="0"/>
    <s v="Low"/>
    <s v="Somewhat Sensitive"/>
    <n v="0.01"/>
    <n v="1"/>
    <n v="9"/>
    <s v="Low"/>
    <s v="Desktop"/>
    <x v="0"/>
    <d v="2024-04-14T00:00:00"/>
    <b v="1"/>
    <b v="1"/>
    <s v="Loyalty Member"/>
    <s v="Planned"/>
    <s v="No Preference"/>
    <n v="7"/>
    <s v="Female"/>
    <s v="Average Income"/>
    <n v="7.3170731707317069E-3"/>
  </r>
  <r>
    <s v="29-374-1297"/>
    <n v="33"/>
    <s v="Non-binary"/>
    <s v="Middle"/>
    <s v="Widowed"/>
    <x v="1"/>
    <s v="Middle"/>
    <s v="Nantes"/>
    <x v="9"/>
    <n v="444.05"/>
    <n v="10"/>
    <s v="Online"/>
    <n v="5"/>
    <n v="4"/>
    <n v="0"/>
    <s v="Low"/>
    <s v="Not Sensitive"/>
    <n v="0.01"/>
    <n v="1"/>
    <n v="8"/>
    <s v="Medium"/>
    <s v="Desktop"/>
    <x v="1"/>
    <d v="2024-06-04T00:00:00"/>
    <b v="1"/>
    <b v="1"/>
    <s v="Loyalty Member"/>
    <s v="Wants-based"/>
    <s v="Standard"/>
    <n v="8"/>
    <s v="Diverse"/>
    <s v="Average Income"/>
    <n v="9.7727272727272732E-3"/>
  </r>
  <r>
    <s v="80-728-6133"/>
    <n v="47"/>
    <s v="Male"/>
    <s v="Middle"/>
    <s v="Divorced"/>
    <x v="1"/>
    <s v="Middle"/>
    <s v="Tamorot"/>
    <x v="0"/>
    <n v="255.1"/>
    <n v="5"/>
    <s v="Mixed"/>
    <n v="5"/>
    <n v="1"/>
    <n v="2"/>
    <s v="High"/>
    <s v="Very Sensitive"/>
    <n v="0.01"/>
    <n v="1"/>
    <n v="1"/>
    <s v="Low"/>
    <s v="Desktop"/>
    <x v="1"/>
    <d v="2024-01-28T00:00:00"/>
    <b v="1"/>
    <b v="0"/>
    <s v="Non-Member"/>
    <s v="Planned"/>
    <s v="No Preference"/>
    <n v="14"/>
    <s v="Male"/>
    <s v="Average Income"/>
    <n v="1.1363636363636364E-2"/>
  </r>
  <r>
    <s v="58-502-7490"/>
    <n v="32"/>
    <s v="Male"/>
    <s v="High"/>
    <s v="Widowed"/>
    <x v="0"/>
    <s v="High"/>
    <s v="Sinchao"/>
    <x v="18"/>
    <n v="236.44"/>
    <n v="6"/>
    <s v="Mixed"/>
    <n v="4"/>
    <n v="4"/>
    <n v="0"/>
    <s v="Medium"/>
    <s v="Very Sensitive"/>
    <n v="0.02"/>
    <n v="2"/>
    <n v="2"/>
    <s v="None"/>
    <s v="Smartphone"/>
    <x v="1"/>
    <d v="2024-05-15T00:00:00"/>
    <b v="0"/>
    <b v="0"/>
    <s v="Non-Member"/>
    <s v="Impulsive"/>
    <s v="Standard"/>
    <n v="6"/>
    <s v="Male"/>
    <s v="High Income"/>
    <n v="8.5365853658536592E-3"/>
  </r>
  <r>
    <s v="23-537-0742"/>
    <n v="20"/>
    <s v="Male"/>
    <s v="Middle"/>
    <s v="Widowed"/>
    <x v="0"/>
    <s v="High"/>
    <s v="Anding"/>
    <x v="4"/>
    <n v="201.69"/>
    <n v="11"/>
    <s v="Mixed"/>
    <n v="4"/>
    <n v="5"/>
    <n v="0"/>
    <s v="High"/>
    <s v="Very Sensitive"/>
    <n v="0.02"/>
    <n v="2"/>
    <n v="8"/>
    <s v="Low"/>
    <s v="Tablet"/>
    <x v="3"/>
    <d v="2024-07-19T00:00:00"/>
    <b v="1"/>
    <b v="0"/>
    <s v="Non-Member"/>
    <s v="Planned"/>
    <s v="No Preference"/>
    <n v="3"/>
    <s v="Male"/>
    <s v="Average Income"/>
    <n v="8.7804878048780496E-3"/>
  </r>
  <r>
    <s v="22-483-3115"/>
    <n v="37"/>
    <s v="Female"/>
    <s v="High"/>
    <s v="Single"/>
    <x v="0"/>
    <s v="Middle"/>
    <s v="Rukem"/>
    <x v="17"/>
    <n v="390.51"/>
    <n v="6"/>
    <s v="Online"/>
    <n v="3"/>
    <n v="2"/>
    <n v="0"/>
    <s v="Medium"/>
    <s v="Very Sensitive"/>
    <n v="0"/>
    <n v="0"/>
    <n v="2"/>
    <s v="High"/>
    <s v="Desktop"/>
    <x v="4"/>
    <d v="2024-04-15T00:00:00"/>
    <b v="0"/>
    <b v="0"/>
    <s v="Non-Member"/>
    <s v="Wants-based"/>
    <s v="Express"/>
    <n v="6"/>
    <s v="Female"/>
    <s v="High Income"/>
    <n v="8.5294117647058826E-3"/>
  </r>
  <r>
    <s v="57-372-5969"/>
    <n v="35"/>
    <s v="Non-binary"/>
    <s v="High"/>
    <s v="Divorced"/>
    <x v="2"/>
    <s v="High"/>
    <s v="Bogovarovo"/>
    <x v="20"/>
    <n v="442.29"/>
    <n v="9"/>
    <s v="Mixed"/>
    <n v="1"/>
    <n v="2"/>
    <n v="0"/>
    <s v="Medium"/>
    <s v="Somewhat Sensitive"/>
    <n v="0.01"/>
    <n v="1"/>
    <n v="2"/>
    <s v="Low"/>
    <s v="Tablet"/>
    <x v="1"/>
    <d v="2024-09-11T00:00:00"/>
    <b v="0"/>
    <b v="0"/>
    <s v="Non-Member"/>
    <s v="Planned"/>
    <s v="Express"/>
    <n v="13"/>
    <s v="Diverse"/>
    <s v="High Income"/>
    <n v="8.6666666666666663E-3"/>
  </r>
  <r>
    <s v="37-283-9076"/>
    <n v="18"/>
    <s v="Female"/>
    <s v="Middle"/>
    <s v="Single"/>
    <x v="1"/>
    <s v="High"/>
    <s v="Valbo"/>
    <x v="4"/>
    <n v="89.6"/>
    <n v="7"/>
    <s v="In-Store"/>
    <n v="5"/>
    <n v="3"/>
    <n v="2"/>
    <s v="None"/>
    <s v="Not Sensitive"/>
    <n v="0.01"/>
    <n v="1"/>
    <n v="5"/>
    <s v="Low"/>
    <s v="Desktop"/>
    <x v="4"/>
    <d v="2024-03-10T00:00:00"/>
    <b v="0"/>
    <b v="0"/>
    <s v="Non-Member"/>
    <s v="Planned"/>
    <s v="Standard"/>
    <n v="8"/>
    <s v="Female"/>
    <s v="Average Income"/>
    <n v="8.7804878048780496E-3"/>
  </r>
  <r>
    <s v="39-075-3518"/>
    <n v="27"/>
    <s v="Male"/>
    <s v="Middle"/>
    <s v="Widowed"/>
    <x v="1"/>
    <s v="High"/>
    <s v="Jaguaruana"/>
    <x v="6"/>
    <n v="166.74"/>
    <n v="6"/>
    <s v="Mixed"/>
    <n v="2"/>
    <n v="5"/>
    <n v="0"/>
    <s v="High"/>
    <s v="Not Sensitive"/>
    <n v="0"/>
    <n v="0"/>
    <n v="6"/>
    <s v="Low"/>
    <s v="Desktop"/>
    <x v="3"/>
    <d v="2024-01-14T00:00:00"/>
    <b v="0"/>
    <b v="0"/>
    <s v="Non-Member"/>
    <s v="Impulsive"/>
    <s v="No Preference"/>
    <n v="1"/>
    <s v="Male"/>
    <s v="Average Income"/>
    <n v="8.431372549019607E-3"/>
  </r>
  <r>
    <s v="84-315-7189"/>
    <n v="29"/>
    <s v="Female"/>
    <s v="High"/>
    <s v="Married"/>
    <x v="0"/>
    <s v="Middle"/>
    <s v="Å¢Äqchah KhÄnah"/>
    <x v="7"/>
    <n v="299.27999999999997"/>
    <n v="12"/>
    <s v="Mixed"/>
    <n v="4"/>
    <n v="5"/>
    <n v="1"/>
    <s v="High"/>
    <s v="Somewhat Sensitive"/>
    <n v="0"/>
    <n v="0"/>
    <n v="9"/>
    <s v="High"/>
    <s v="Smartphone"/>
    <x v="2"/>
    <d v="2024-05-29T00:00:00"/>
    <b v="0"/>
    <b v="0"/>
    <s v="Non-Member"/>
    <s v="Wants-based"/>
    <s v="Standard"/>
    <n v="3"/>
    <s v="Female"/>
    <s v="High Income"/>
    <n v="8.5365853658536592E-3"/>
  </r>
  <r>
    <s v="75-964-5589"/>
    <n v="24"/>
    <s v="Male"/>
    <s v="High"/>
    <s v="Widowed"/>
    <x v="2"/>
    <s v="High"/>
    <s v="Lipovci"/>
    <x v="6"/>
    <n v="404.57"/>
    <n v="5"/>
    <s v="Mixed"/>
    <n v="4"/>
    <n v="3"/>
    <n v="0"/>
    <s v="Medium"/>
    <s v="Not Sensitive"/>
    <n v="0.02"/>
    <n v="2"/>
    <n v="7"/>
    <s v="None"/>
    <s v="Smartphone"/>
    <x v="2"/>
    <d v="2024-08-31T00:00:00"/>
    <b v="0"/>
    <b v="1"/>
    <s v="Loyalty Member"/>
    <s v="Need-based"/>
    <s v="Express"/>
    <n v="14"/>
    <s v="Male"/>
    <s v="High Income"/>
    <n v="8.431372549019607E-3"/>
  </r>
  <r>
    <s v="06-594-3417"/>
    <n v="27"/>
    <s v="Male"/>
    <s v="High"/>
    <s v="Single"/>
    <x v="0"/>
    <s v="High"/>
    <s v="Panagyurishte"/>
    <x v="14"/>
    <n v="344.81"/>
    <n v="10"/>
    <s v="In-Store"/>
    <n v="3"/>
    <n v="1"/>
    <n v="2"/>
    <s v="Low"/>
    <s v="Somewhat Sensitive"/>
    <n v="0.01"/>
    <n v="1"/>
    <n v="9"/>
    <s v="High"/>
    <s v="Desktop"/>
    <x v="3"/>
    <d v="2024-12-23T00:00:00"/>
    <b v="1"/>
    <b v="1"/>
    <s v="Loyalty Member"/>
    <s v="Wants-based"/>
    <s v="Express"/>
    <n v="14"/>
    <s v="Male"/>
    <s v="High Income"/>
    <n v="9.3023255813953487E-3"/>
  </r>
  <r>
    <s v="08-297-3351"/>
    <n v="34"/>
    <s v="Male"/>
    <s v="High"/>
    <s v="Single"/>
    <x v="2"/>
    <s v="High"/>
    <s v="Thá»‹ Tráº¥n Than UyÃªn"/>
    <x v="10"/>
    <n v="217.84"/>
    <n v="10"/>
    <s v="Online"/>
    <n v="2"/>
    <n v="2"/>
    <n v="2"/>
    <s v="None"/>
    <s v="Very Sensitive"/>
    <n v="0"/>
    <n v="0"/>
    <n v="8"/>
    <s v="High"/>
    <s v="Tablet"/>
    <x v="4"/>
    <d v="2024-01-16T00:00:00"/>
    <b v="1"/>
    <b v="1"/>
    <s v="Loyalty Member"/>
    <s v="Wants-based"/>
    <s v="Standard"/>
    <n v="11"/>
    <s v="Male"/>
    <s v="High Income"/>
    <n v="7.3170731707317069E-3"/>
  </r>
  <r>
    <s v="05-546-5128"/>
    <n v="21"/>
    <s v="Male"/>
    <s v="Middle"/>
    <s v="Divorced"/>
    <x v="0"/>
    <s v="Middle"/>
    <s v="Clichy"/>
    <x v="6"/>
    <n v="445.34"/>
    <n v="9"/>
    <s v="In-Store"/>
    <n v="5"/>
    <n v="2"/>
    <n v="1"/>
    <s v="Low"/>
    <s v="Somewhat Sensitive"/>
    <n v="0.01"/>
    <n v="1"/>
    <n v="3"/>
    <s v="High"/>
    <s v="Tablet"/>
    <x v="4"/>
    <d v="2024-03-04T00:00:00"/>
    <b v="1"/>
    <b v="1"/>
    <s v="Loyalty Member"/>
    <s v="Impulsive"/>
    <s v="No Preference"/>
    <n v="3"/>
    <s v="Male"/>
    <s v="Average Income"/>
    <n v="8.431372549019607E-3"/>
  </r>
  <r>
    <s v="79-759-6726"/>
    <n v="18"/>
    <s v="Male"/>
    <s v="High"/>
    <s v="Widowed"/>
    <x v="1"/>
    <s v="High"/>
    <s v="KÅ‚oczew"/>
    <x v="3"/>
    <n v="151.72999999999999"/>
    <n v="3"/>
    <s v="In-Store"/>
    <n v="2"/>
    <n v="4"/>
    <n v="1"/>
    <s v="Medium"/>
    <s v="Very Sensitive"/>
    <n v="0.01"/>
    <n v="1"/>
    <n v="3"/>
    <s v="None"/>
    <s v="Smartphone"/>
    <x v="3"/>
    <d v="2024-09-24T00:00:00"/>
    <b v="0"/>
    <b v="1"/>
    <s v="Loyalty Member"/>
    <s v="Wants-based"/>
    <s v="Express"/>
    <n v="11"/>
    <s v="Male"/>
    <s v="High Income"/>
    <n v="9.3999999999999986E-3"/>
  </r>
  <r>
    <s v="12-851-1771"/>
    <n v="50"/>
    <s v="Bigender"/>
    <s v="High"/>
    <s v="Married"/>
    <x v="1"/>
    <s v="High"/>
    <s v="Zhukovo"/>
    <x v="13"/>
    <n v="123.73"/>
    <n v="9"/>
    <s v="Online"/>
    <n v="1"/>
    <n v="4"/>
    <n v="0"/>
    <s v="High"/>
    <s v="Not Sensitive"/>
    <n v="0.02"/>
    <n v="2"/>
    <n v="5"/>
    <s v="High"/>
    <s v="Smartphone"/>
    <x v="0"/>
    <d v="2024-10-07T00:00:00"/>
    <b v="0"/>
    <b v="1"/>
    <s v="Loyalty Member"/>
    <s v="Need-based"/>
    <s v="No Preference"/>
    <n v="10"/>
    <s v="Diverse"/>
    <s v="High Income"/>
    <n v="0.01"/>
  </r>
  <r>
    <s v="79-960-1714"/>
    <n v="31"/>
    <s v="Male"/>
    <s v="Middle"/>
    <s v="Single"/>
    <x v="2"/>
    <s v="High"/>
    <s v="NykÃ¶ping"/>
    <x v="22"/>
    <n v="370.54"/>
    <n v="2"/>
    <s v="In-Store"/>
    <n v="3"/>
    <n v="3"/>
    <n v="0"/>
    <s v="Low"/>
    <s v="Very Sensitive"/>
    <n v="0.01"/>
    <n v="1"/>
    <n v="9"/>
    <s v="Low"/>
    <s v="Smartphone"/>
    <x v="0"/>
    <d v="2024-03-25T00:00:00"/>
    <b v="1"/>
    <b v="0"/>
    <s v="Non-Member"/>
    <s v="Impulsive"/>
    <s v="No Preference"/>
    <n v="7"/>
    <s v="Male"/>
    <s v="Average Income"/>
    <n v="1.3157894736842106E-2"/>
  </r>
  <r>
    <s v="30-417-6981"/>
    <n v="45"/>
    <s v="Male"/>
    <s v="High"/>
    <s v="Married"/>
    <x v="2"/>
    <s v="High"/>
    <s v="Jianmin"/>
    <x v="15"/>
    <n v="152.87"/>
    <n v="3"/>
    <s v="In-Store"/>
    <n v="1"/>
    <n v="5"/>
    <n v="2"/>
    <s v="High"/>
    <s v="Very Sensitive"/>
    <n v="0.01"/>
    <n v="1"/>
    <n v="8"/>
    <s v="None"/>
    <s v="Tablet"/>
    <x v="2"/>
    <d v="2024-08-20T00:00:00"/>
    <b v="0"/>
    <b v="0"/>
    <s v="Non-Member"/>
    <s v="Impulsive"/>
    <s v="Express"/>
    <n v="11"/>
    <s v="Male"/>
    <s v="High Income"/>
    <n v="1.0243902439024391E-2"/>
  </r>
  <r>
    <s v="91-532-5399"/>
    <n v="29"/>
    <s v="Male"/>
    <s v="Middle"/>
    <s v="Single"/>
    <x v="2"/>
    <s v="Middle"/>
    <s v="Bucaramanga"/>
    <x v="18"/>
    <n v="295.75"/>
    <n v="4"/>
    <s v="Mixed"/>
    <n v="1"/>
    <n v="1"/>
    <n v="0"/>
    <s v="High"/>
    <s v="Somewhat Sensitive"/>
    <n v="0.01"/>
    <n v="1"/>
    <n v="10"/>
    <s v="Low"/>
    <s v="Tablet"/>
    <x v="0"/>
    <d v="2024-12-07T00:00:00"/>
    <b v="1"/>
    <b v="1"/>
    <s v="Loyalty Member"/>
    <s v="Need-based"/>
    <s v="Standard"/>
    <n v="8"/>
    <s v="Male"/>
    <s v="Average Income"/>
    <n v="8.5365853658536592E-3"/>
  </r>
  <r>
    <s v="89-997-9041"/>
    <n v="36"/>
    <s v="Male"/>
    <s v="High"/>
    <s v="Widowed"/>
    <x v="1"/>
    <s v="Middle"/>
    <s v="Kudanding"/>
    <x v="2"/>
    <n v="358.11"/>
    <n v="11"/>
    <s v="Mixed"/>
    <n v="5"/>
    <n v="1"/>
    <n v="0"/>
    <s v="High"/>
    <s v="Very Sensitive"/>
    <n v="0"/>
    <n v="0"/>
    <n v="3"/>
    <s v="High"/>
    <s v="Desktop"/>
    <x v="0"/>
    <d v="2024-09-03T00:00:00"/>
    <b v="0"/>
    <b v="0"/>
    <s v="Non-Member"/>
    <s v="Need-based"/>
    <s v="Standard"/>
    <n v="11"/>
    <s v="Male"/>
    <s v="High Income"/>
    <n v="1.131578947368421E-2"/>
  </r>
  <r>
    <s v="26-235-6745"/>
    <n v="27"/>
    <s v="Female"/>
    <s v="High"/>
    <s v="Widowed"/>
    <x v="2"/>
    <s v="High"/>
    <s v="Kyoto"/>
    <x v="23"/>
    <n v="63.6"/>
    <n v="12"/>
    <s v="Mixed"/>
    <n v="5"/>
    <n v="1"/>
    <n v="0"/>
    <s v="High"/>
    <s v="Not Sensitive"/>
    <n v="0.02"/>
    <n v="2"/>
    <n v="1"/>
    <s v="None"/>
    <s v="Desktop"/>
    <x v="1"/>
    <d v="2024-02-09T00:00:00"/>
    <b v="0"/>
    <b v="1"/>
    <s v="Loyalty Member"/>
    <s v="Wants-based"/>
    <s v="No Preference"/>
    <n v="6"/>
    <s v="Female"/>
    <s v="High Income"/>
    <n v="1.1000000000000001E-2"/>
  </r>
  <r>
    <s v="99-080-9462"/>
    <n v="24"/>
    <s v="Male"/>
    <s v="High"/>
    <s v="Single"/>
    <x v="1"/>
    <s v="Middle"/>
    <s v="Saraburi"/>
    <x v="5"/>
    <n v="419.53"/>
    <n v="3"/>
    <s v="Mixed"/>
    <n v="1"/>
    <n v="5"/>
    <n v="2"/>
    <s v="High"/>
    <s v="Not Sensitive"/>
    <n v="0.02"/>
    <n v="2"/>
    <n v="10"/>
    <s v="Medium"/>
    <s v="Tablet"/>
    <x v="3"/>
    <d v="2024-03-27T00:00:00"/>
    <b v="0"/>
    <b v="0"/>
    <s v="Non-Member"/>
    <s v="Wants-based"/>
    <s v="Express"/>
    <n v="6"/>
    <s v="Male"/>
    <s v="High Income"/>
    <n v="1.0270270270270269E-2"/>
  </r>
  <r>
    <s v="87-056-8987"/>
    <n v="49"/>
    <s v="Agender"/>
    <s v="High"/>
    <s v="Widowed"/>
    <x v="1"/>
    <s v="Middle"/>
    <s v="Negeriagung"/>
    <x v="19"/>
    <n v="491.92"/>
    <n v="10"/>
    <s v="In-Store"/>
    <n v="5"/>
    <n v="3"/>
    <n v="0"/>
    <s v="Medium"/>
    <s v="Very Sensitive"/>
    <n v="0.01"/>
    <n v="1"/>
    <n v="1"/>
    <s v="Low"/>
    <s v="Desktop"/>
    <x v="0"/>
    <d v="2024-12-29T00:00:00"/>
    <b v="0"/>
    <b v="0"/>
    <s v="Non-Member"/>
    <s v="Wants-based"/>
    <s v="Standard"/>
    <n v="2"/>
    <s v="Diverse"/>
    <s v="High Income"/>
    <n v="1.0243902439024391E-2"/>
  </r>
  <r>
    <s v="06-160-8063"/>
    <n v="21"/>
    <s v="Bigender"/>
    <s v="Middle"/>
    <s v="Divorced"/>
    <x v="1"/>
    <s v="High"/>
    <s v="Latacunga"/>
    <x v="6"/>
    <n v="114.44"/>
    <n v="4"/>
    <s v="Online"/>
    <n v="5"/>
    <n v="3"/>
    <n v="2"/>
    <s v="Low"/>
    <s v="Not Sensitive"/>
    <n v="0.01"/>
    <n v="1"/>
    <n v="9"/>
    <s v="None"/>
    <s v="Desktop"/>
    <x v="0"/>
    <d v="2024-10-20T00:00:00"/>
    <b v="0"/>
    <b v="0"/>
    <s v="Non-Member"/>
    <s v="Planned"/>
    <s v="Express"/>
    <n v="1"/>
    <s v="Diverse"/>
    <s v="Average Income"/>
    <n v="8.431372549019607E-3"/>
  </r>
  <r>
    <s v="73-434-2308"/>
    <n v="19"/>
    <s v="Female"/>
    <s v="Middle"/>
    <s v="Married"/>
    <x v="2"/>
    <s v="High"/>
    <s v="Guanzhou"/>
    <x v="7"/>
    <n v="388.82"/>
    <n v="10"/>
    <s v="Mixed"/>
    <n v="2"/>
    <n v="3"/>
    <n v="0"/>
    <s v="Low"/>
    <s v="Very Sensitive"/>
    <n v="0"/>
    <n v="0"/>
    <n v="8"/>
    <s v="Low"/>
    <s v="Desktop"/>
    <x v="3"/>
    <d v="2024-09-03T00:00:00"/>
    <b v="0"/>
    <b v="0"/>
    <s v="Non-Member"/>
    <s v="Need-based"/>
    <s v="No Preference"/>
    <n v="6"/>
    <s v="Female"/>
    <s v="Average Income"/>
    <n v="8.5365853658536592E-3"/>
  </r>
  <r>
    <s v="84-260-6464"/>
    <n v="23"/>
    <s v="Female"/>
    <s v="Middle"/>
    <s v="Married"/>
    <x v="0"/>
    <s v="High"/>
    <s v="Tabuc Pontevedra"/>
    <x v="7"/>
    <n v="58.32"/>
    <n v="7"/>
    <s v="In-Store"/>
    <n v="1"/>
    <n v="5"/>
    <n v="0"/>
    <s v="Low"/>
    <s v="Not Sensitive"/>
    <n v="0.01"/>
    <n v="1"/>
    <n v="6"/>
    <s v="Low"/>
    <s v="Smartphone"/>
    <x v="1"/>
    <d v="2024-03-13T00:00:00"/>
    <b v="1"/>
    <b v="1"/>
    <s v="Loyalty Member"/>
    <s v="Need-based"/>
    <s v="Standard"/>
    <n v="8"/>
    <s v="Female"/>
    <s v="Average Income"/>
    <n v="8.5365853658536592E-3"/>
  </r>
  <r>
    <s v="00-149-4481"/>
    <n v="28"/>
    <s v="Female"/>
    <s v="High"/>
    <s v="Divorced"/>
    <x v="2"/>
    <s v="High"/>
    <s v="Kabale"/>
    <x v="19"/>
    <n v="464.76"/>
    <n v="2"/>
    <s v="Mixed"/>
    <n v="5"/>
    <n v="1"/>
    <n v="0"/>
    <s v="Low"/>
    <s v="Very Sensitive"/>
    <n v="0"/>
    <n v="0"/>
    <n v="3"/>
    <s v="Low"/>
    <s v="Desktop"/>
    <x v="2"/>
    <d v="2024-02-04T00:00:00"/>
    <b v="0"/>
    <b v="1"/>
    <s v="Loyalty Member"/>
    <s v="Need-based"/>
    <s v="No Preference"/>
    <n v="3"/>
    <s v="Female"/>
    <s v="High Income"/>
    <n v="1.0243902439024391E-2"/>
  </r>
  <r>
    <s v="05-710-6109"/>
    <n v="27"/>
    <s v="Female"/>
    <s v="High"/>
    <s v="Divorced"/>
    <x v="2"/>
    <s v="High"/>
    <s v="Malveira"/>
    <x v="3"/>
    <n v="116.92"/>
    <n v="7"/>
    <s v="Mixed"/>
    <n v="2"/>
    <n v="3"/>
    <n v="2"/>
    <s v="None"/>
    <s v="Very Sensitive"/>
    <n v="0.02"/>
    <n v="2"/>
    <n v="3"/>
    <s v="Low"/>
    <s v="Desktop"/>
    <x v="2"/>
    <d v="2024-03-31T00:00:00"/>
    <b v="1"/>
    <b v="0"/>
    <s v="Non-Member"/>
    <s v="Impulsive"/>
    <s v="No Preference"/>
    <n v="14"/>
    <s v="Female"/>
    <s v="High Income"/>
    <n v="9.3999999999999986E-3"/>
  </r>
  <r>
    <s v="84-724-8407"/>
    <n v="47"/>
    <s v="Female"/>
    <s v="High"/>
    <s v="Divorced"/>
    <x v="0"/>
    <s v="Middle"/>
    <s v="Veiga"/>
    <x v="23"/>
    <n v="396.76"/>
    <n v="8"/>
    <s v="Online"/>
    <n v="3"/>
    <n v="3"/>
    <n v="1"/>
    <s v="None"/>
    <s v="Very Sensitive"/>
    <n v="0.02"/>
    <n v="2"/>
    <n v="4"/>
    <s v="High"/>
    <s v="Tablet"/>
    <x v="4"/>
    <d v="2024-07-17T00:00:00"/>
    <b v="1"/>
    <b v="1"/>
    <s v="Loyalty Member"/>
    <s v="Planned"/>
    <s v="Express"/>
    <n v="8"/>
    <s v="Female"/>
    <s v="High Income"/>
    <n v="1.1000000000000001E-2"/>
  </r>
  <r>
    <s v="45-795-1873"/>
    <n v="20"/>
    <s v="Agender"/>
    <s v="High"/>
    <s v="Widowed"/>
    <x v="2"/>
    <s v="Middle"/>
    <s v="Jagistay"/>
    <x v="12"/>
    <n v="393.35"/>
    <n v="7"/>
    <s v="Mixed"/>
    <n v="3"/>
    <n v="4"/>
    <n v="2"/>
    <s v="High"/>
    <s v="Not Sensitive"/>
    <n v="0"/>
    <n v="0"/>
    <n v="4"/>
    <s v="High"/>
    <s v="Tablet"/>
    <x v="0"/>
    <d v="2024-06-16T00:00:00"/>
    <b v="1"/>
    <b v="1"/>
    <s v="Loyalty Member"/>
    <s v="Need-based"/>
    <s v="No Preference"/>
    <n v="12"/>
    <s v="Diverse"/>
    <s v="High Income"/>
    <n v="8.1395348837209301E-3"/>
  </r>
  <r>
    <s v="06-647-3248"/>
    <n v="26"/>
    <s v="Female"/>
    <s v="High"/>
    <s v="Single"/>
    <x v="2"/>
    <s v="High"/>
    <s v="Yuannan"/>
    <x v="13"/>
    <n v="114.03"/>
    <n v="7"/>
    <s v="Mixed"/>
    <n v="4"/>
    <n v="3"/>
    <n v="0"/>
    <s v="Medium"/>
    <s v="Not Sensitive"/>
    <n v="0.01"/>
    <n v="1"/>
    <n v="10"/>
    <s v="High"/>
    <s v="Tablet"/>
    <x v="0"/>
    <d v="2024-04-13T00:00:00"/>
    <b v="1"/>
    <b v="1"/>
    <s v="Loyalty Member"/>
    <s v="Planned"/>
    <s v="No Preference"/>
    <n v="6"/>
    <s v="Female"/>
    <s v="High Income"/>
    <n v="0.01"/>
  </r>
  <r>
    <s v="06-767-5206"/>
    <n v="49"/>
    <s v="Male"/>
    <s v="High"/>
    <s v="Single"/>
    <x v="0"/>
    <s v="Middle"/>
    <s v="Mount Darwin"/>
    <x v="18"/>
    <n v="109.97"/>
    <n v="4"/>
    <s v="In-Store"/>
    <n v="4"/>
    <n v="4"/>
    <n v="1"/>
    <s v="None"/>
    <s v="Very Sensitive"/>
    <n v="0.01"/>
    <n v="1"/>
    <n v="5"/>
    <s v="None"/>
    <s v="Tablet"/>
    <x v="0"/>
    <d v="2024-08-12T00:00:00"/>
    <b v="1"/>
    <b v="0"/>
    <s v="Non-Member"/>
    <s v="Wants-based"/>
    <s v="No Preference"/>
    <n v="1"/>
    <s v="Male"/>
    <s v="High Income"/>
    <n v="8.5365853658536592E-3"/>
  </r>
  <r>
    <s v="94-288-4423"/>
    <n v="39"/>
    <s v="Female"/>
    <s v="High"/>
    <s v="Widowed"/>
    <x v="2"/>
    <s v="High"/>
    <s v="Qalâ€˜eh-ye KhvÄjeh"/>
    <x v="21"/>
    <n v="310.23"/>
    <n v="12"/>
    <s v="In-Store"/>
    <n v="1"/>
    <n v="4"/>
    <n v="0"/>
    <s v="None"/>
    <s v="Somewhat Sensitive"/>
    <n v="0"/>
    <n v="0"/>
    <n v="6"/>
    <s v="None"/>
    <s v="Desktop"/>
    <x v="1"/>
    <d v="2024-12-17T00:00:00"/>
    <b v="1"/>
    <b v="0"/>
    <s v="Non-Member"/>
    <s v="Impulsive"/>
    <s v="Express"/>
    <n v="3"/>
    <s v="Female"/>
    <s v="High Income"/>
    <n v="8.8235294117647058E-3"/>
  </r>
  <r>
    <s v="49-891-9711"/>
    <n v="22"/>
    <s v="Male"/>
    <s v="Middle"/>
    <s v="Divorced"/>
    <x v="2"/>
    <s v="Middle"/>
    <s v="Veiga"/>
    <x v="22"/>
    <n v="383.13"/>
    <n v="3"/>
    <s v="Mixed"/>
    <n v="4"/>
    <n v="5"/>
    <n v="0"/>
    <s v="Medium"/>
    <s v="Not Sensitive"/>
    <n v="0.02"/>
    <n v="2"/>
    <n v="6"/>
    <s v="None"/>
    <s v="Desktop"/>
    <x v="4"/>
    <d v="2024-09-25T00:00:00"/>
    <b v="0"/>
    <b v="0"/>
    <s v="Non-Member"/>
    <s v="Need-based"/>
    <s v="No Preference"/>
    <n v="7"/>
    <s v="Male"/>
    <s v="Average Income"/>
    <n v="1.3157894736842106E-2"/>
  </r>
  <r>
    <s v="08-806-0588"/>
    <n v="25"/>
    <s v="Male"/>
    <s v="High"/>
    <s v="Single"/>
    <x v="1"/>
    <s v="Middle"/>
    <s v="Al QarÄrah"/>
    <x v="18"/>
    <n v="434.86"/>
    <n v="11"/>
    <s v="In-Store"/>
    <n v="2"/>
    <n v="5"/>
    <n v="2"/>
    <s v="High"/>
    <s v="Somewhat Sensitive"/>
    <n v="0"/>
    <n v="0"/>
    <n v="4"/>
    <s v="Medium"/>
    <s v="Smartphone"/>
    <x v="3"/>
    <d v="2024-06-24T00:00:00"/>
    <b v="1"/>
    <b v="0"/>
    <s v="Non-Member"/>
    <s v="Impulsive"/>
    <s v="Express"/>
    <n v="11"/>
    <s v="Male"/>
    <s v="High Income"/>
    <n v="8.5365853658536592E-3"/>
  </r>
  <r>
    <s v="94-746-2001"/>
    <n v="30"/>
    <s v="Female"/>
    <s v="Middle"/>
    <s v="Married"/>
    <x v="0"/>
    <s v="Middle"/>
    <s v="Fandriana"/>
    <x v="2"/>
    <n v="489.1"/>
    <n v="9"/>
    <s v="Mixed"/>
    <n v="3"/>
    <n v="4"/>
    <n v="1"/>
    <s v="Low"/>
    <s v="Somewhat Sensitive"/>
    <n v="0.02"/>
    <n v="2"/>
    <n v="4"/>
    <s v="Medium"/>
    <s v="Smartphone"/>
    <x v="0"/>
    <d v="2024-11-18T00:00:00"/>
    <b v="1"/>
    <b v="0"/>
    <s v="Non-Member"/>
    <s v="Need-based"/>
    <s v="Standard"/>
    <n v="13"/>
    <s v="Female"/>
    <s v="Average Income"/>
    <n v="1.131578947368421E-2"/>
  </r>
  <r>
    <s v="38-943-5744"/>
    <n v="19"/>
    <s v="Polygender"/>
    <s v="High"/>
    <s v="Married"/>
    <x v="0"/>
    <s v="High"/>
    <s v="Carregueira"/>
    <x v="23"/>
    <n v="288.14999999999998"/>
    <n v="3"/>
    <s v="Online"/>
    <n v="1"/>
    <n v="4"/>
    <n v="1"/>
    <s v="High"/>
    <s v="Somewhat Sensitive"/>
    <n v="0.01"/>
    <n v="1"/>
    <n v="4"/>
    <s v="Medium"/>
    <s v="Tablet"/>
    <x v="4"/>
    <d v="2024-08-06T00:00:00"/>
    <b v="1"/>
    <b v="0"/>
    <s v="Non-Member"/>
    <s v="Impulsive"/>
    <s v="Standard"/>
    <n v="13"/>
    <s v="Diverse"/>
    <s v="High Income"/>
    <n v="1.1000000000000001E-2"/>
  </r>
  <r>
    <s v="98-535-8497"/>
    <n v="35"/>
    <s v="Male"/>
    <s v="High"/>
    <s v="Divorced"/>
    <x v="2"/>
    <s v="Middle"/>
    <s v="Lincheng"/>
    <x v="20"/>
    <n v="105.87"/>
    <n v="12"/>
    <s v="Mixed"/>
    <n v="3"/>
    <n v="2"/>
    <n v="1"/>
    <s v="Low"/>
    <s v="Not Sensitive"/>
    <n v="0.01"/>
    <n v="1"/>
    <n v="1"/>
    <s v="Medium"/>
    <s v="Tablet"/>
    <x v="4"/>
    <d v="2024-09-15T00:00:00"/>
    <b v="0"/>
    <b v="0"/>
    <s v="Non-Member"/>
    <s v="Planned"/>
    <s v="Express"/>
    <n v="4"/>
    <s v="Male"/>
    <s v="High Income"/>
    <n v="8.6666666666666663E-3"/>
  </r>
  <r>
    <s v="33-243-8793"/>
    <n v="45"/>
    <s v="Male"/>
    <s v="Middle"/>
    <s v="Widowed"/>
    <x v="1"/>
    <s v="High"/>
    <s v="Semenivka"/>
    <x v="8"/>
    <n v="163.4"/>
    <n v="3"/>
    <s v="In-Store"/>
    <n v="3"/>
    <n v="5"/>
    <n v="1"/>
    <s v="High"/>
    <s v="Somewhat Sensitive"/>
    <n v="0.02"/>
    <n v="2"/>
    <n v="10"/>
    <s v="High"/>
    <s v="Desktop"/>
    <x v="4"/>
    <d v="2024-07-08T00:00:00"/>
    <b v="1"/>
    <b v="0"/>
    <s v="Non-Member"/>
    <s v="Planned"/>
    <s v="Standard"/>
    <n v="7"/>
    <s v="Male"/>
    <s v="Average Income"/>
    <n v="9.189189189189189E-3"/>
  </r>
  <r>
    <s v="99-581-5577"/>
    <n v="20"/>
    <s v="Male"/>
    <s v="High"/>
    <s v="Single"/>
    <x v="1"/>
    <s v="High"/>
    <s v="YlÃ¤ne"/>
    <x v="0"/>
    <n v="422.92"/>
    <n v="6"/>
    <s v="Mixed"/>
    <n v="4"/>
    <n v="1"/>
    <n v="2"/>
    <s v="None"/>
    <s v="Somewhat Sensitive"/>
    <n v="0"/>
    <n v="0"/>
    <n v="6"/>
    <s v="Low"/>
    <s v="Desktop"/>
    <x v="2"/>
    <d v="2024-10-17T00:00:00"/>
    <b v="0"/>
    <b v="1"/>
    <s v="Loyalty Member"/>
    <s v="Planned"/>
    <s v="No Preference"/>
    <n v="6"/>
    <s v="Male"/>
    <s v="High Income"/>
    <n v="1.1363636363636364E-2"/>
  </r>
  <r>
    <s v="64-180-2404"/>
    <n v="48"/>
    <s v="Male"/>
    <s v="Middle"/>
    <s v="Divorced"/>
    <x v="1"/>
    <s v="High"/>
    <s v="Cendagah"/>
    <x v="0"/>
    <n v="361.48"/>
    <n v="10"/>
    <s v="Online"/>
    <n v="1"/>
    <n v="4"/>
    <n v="1"/>
    <s v="Medium"/>
    <s v="Somewhat Sensitive"/>
    <n v="0.02"/>
    <n v="2"/>
    <n v="9"/>
    <s v="High"/>
    <s v="Tablet"/>
    <x v="4"/>
    <d v="2024-06-16T00:00:00"/>
    <b v="1"/>
    <b v="1"/>
    <s v="Loyalty Member"/>
    <s v="Wants-based"/>
    <s v="Express"/>
    <n v="13"/>
    <s v="Male"/>
    <s v="Average Income"/>
    <n v="1.1363636363636364E-2"/>
  </r>
  <r>
    <s v="73-097-0986"/>
    <n v="23"/>
    <s v="Male"/>
    <s v="Middle"/>
    <s v="Single"/>
    <x v="2"/>
    <s v="High"/>
    <s v="FÄ«rÅ«zÄbÄd"/>
    <x v="11"/>
    <n v="270.82"/>
    <n v="2"/>
    <s v="In-Store"/>
    <n v="4"/>
    <n v="2"/>
    <n v="0"/>
    <s v="None"/>
    <s v="Somewhat Sensitive"/>
    <n v="0.01"/>
    <n v="1"/>
    <n v="8"/>
    <s v="Low"/>
    <s v="Tablet"/>
    <x v="3"/>
    <d v="2024-10-30T00:00:00"/>
    <b v="1"/>
    <b v="0"/>
    <s v="Non-Member"/>
    <s v="Wants-based"/>
    <s v="Standard"/>
    <n v="13"/>
    <s v="Male"/>
    <s v="Average Income"/>
    <n v="1.0277777777777776E-2"/>
  </r>
  <r>
    <s v="88-051-0567"/>
    <n v="49"/>
    <s v="Female"/>
    <s v="High"/>
    <s v="Widowed"/>
    <x v="1"/>
    <s v="High"/>
    <s v="Trondheim"/>
    <x v="16"/>
    <n v="372.26"/>
    <n v="11"/>
    <s v="In-Store"/>
    <n v="1"/>
    <n v="5"/>
    <n v="2"/>
    <s v="None"/>
    <s v="Very Sensitive"/>
    <n v="0.01"/>
    <n v="1"/>
    <n v="8"/>
    <s v="High"/>
    <s v="Smartphone"/>
    <x v="1"/>
    <d v="2024-08-13T00:00:00"/>
    <b v="0"/>
    <b v="1"/>
    <s v="Loyalty Member"/>
    <s v="Wants-based"/>
    <s v="Express"/>
    <n v="6"/>
    <s v="Female"/>
    <s v="High Income"/>
    <n v="8.2978723404255311E-3"/>
  </r>
  <r>
    <s v="44-715-9594"/>
    <n v="23"/>
    <s v="Female"/>
    <s v="Middle"/>
    <s v="Widowed"/>
    <x v="0"/>
    <s v="High"/>
    <s v="Yakovlevo"/>
    <x v="13"/>
    <n v="208.59"/>
    <n v="3"/>
    <s v="Mixed"/>
    <n v="1"/>
    <n v="1"/>
    <n v="2"/>
    <s v="Medium"/>
    <s v="Somewhat Sensitive"/>
    <n v="0"/>
    <n v="0"/>
    <n v="4"/>
    <s v="None"/>
    <s v="Desktop"/>
    <x v="1"/>
    <d v="2024-09-03T00:00:00"/>
    <b v="1"/>
    <b v="0"/>
    <s v="Non-Member"/>
    <s v="Impulsive"/>
    <s v="Express"/>
    <n v="1"/>
    <s v="Female"/>
    <s v="Average Income"/>
    <n v="0.01"/>
  </r>
  <r>
    <s v="84-188-6577"/>
    <n v="39"/>
    <s v="Male"/>
    <s v="Middle"/>
    <s v="Widowed"/>
    <x v="1"/>
    <s v="High"/>
    <s v="Katav-Ivanovsk"/>
    <x v="0"/>
    <n v="163.22"/>
    <n v="8"/>
    <s v="Online"/>
    <n v="5"/>
    <n v="3"/>
    <n v="0"/>
    <s v="High"/>
    <s v="Somewhat Sensitive"/>
    <n v="0.01"/>
    <n v="1"/>
    <n v="3"/>
    <s v="None"/>
    <s v="Smartphone"/>
    <x v="1"/>
    <d v="2024-07-01T00:00:00"/>
    <b v="0"/>
    <b v="1"/>
    <s v="Loyalty Member"/>
    <s v="Wants-based"/>
    <s v="No Preference"/>
    <n v="8"/>
    <s v="Male"/>
    <s v="Average Income"/>
    <n v="1.1363636363636364E-2"/>
  </r>
  <r>
    <s v="19-116-4723"/>
    <n v="45"/>
    <s v="Male"/>
    <s v="High"/>
    <s v="Married"/>
    <x v="1"/>
    <s v="High"/>
    <s v="Voznesenskoye"/>
    <x v="9"/>
    <n v="364.98"/>
    <n v="7"/>
    <s v="In-Store"/>
    <n v="4"/>
    <n v="1"/>
    <n v="0"/>
    <s v="Low"/>
    <s v="Very Sensitive"/>
    <n v="0"/>
    <n v="0"/>
    <n v="1"/>
    <s v="None"/>
    <s v="Desktop"/>
    <x v="4"/>
    <d v="2024-05-11T00:00:00"/>
    <b v="1"/>
    <b v="0"/>
    <s v="Non-Member"/>
    <s v="Wants-based"/>
    <s v="Standard"/>
    <n v="8"/>
    <s v="Male"/>
    <s v="High Income"/>
    <n v="9.7727272727272732E-3"/>
  </r>
  <r>
    <s v="21-783-9242"/>
    <n v="31"/>
    <s v="Genderqueer"/>
    <s v="High"/>
    <s v="Divorced"/>
    <x v="2"/>
    <s v="High"/>
    <s v="Voskhod"/>
    <x v="19"/>
    <n v="142.43"/>
    <n v="3"/>
    <s v="In-Store"/>
    <n v="2"/>
    <n v="5"/>
    <n v="2"/>
    <s v="High"/>
    <s v="Very Sensitive"/>
    <n v="0.01"/>
    <n v="1"/>
    <n v="9"/>
    <s v="None"/>
    <s v="Desktop"/>
    <x v="1"/>
    <d v="2024-09-28T00:00:00"/>
    <b v="1"/>
    <b v="0"/>
    <s v="Non-Member"/>
    <s v="Planned"/>
    <s v="Express"/>
    <n v="8"/>
    <s v="Diverse"/>
    <s v="High Income"/>
    <n v="1.0243902439024391E-2"/>
  </r>
  <r>
    <s v="95-528-2313"/>
    <n v="19"/>
    <s v="Female"/>
    <s v="Middle"/>
    <s v="Married"/>
    <x v="0"/>
    <s v="High"/>
    <s v="Gudja"/>
    <x v="13"/>
    <n v="449.72"/>
    <n v="3"/>
    <s v="Mixed"/>
    <n v="3"/>
    <n v="3"/>
    <n v="0"/>
    <s v="High"/>
    <s v="Somewhat Sensitive"/>
    <n v="0.01"/>
    <n v="1"/>
    <n v="9"/>
    <s v="None"/>
    <s v="Smartphone"/>
    <x v="3"/>
    <d v="2024-02-18T00:00:00"/>
    <b v="1"/>
    <b v="1"/>
    <s v="Loyalty Member"/>
    <s v="Wants-based"/>
    <s v="Express"/>
    <n v="3"/>
    <s v="Female"/>
    <s v="Average Income"/>
    <n v="0.01"/>
  </r>
  <r>
    <s v="94-682-4886"/>
    <n v="27"/>
    <s v="Male"/>
    <s v="Middle"/>
    <s v="Single"/>
    <x v="0"/>
    <s v="High"/>
    <s v="Gawul"/>
    <x v="0"/>
    <n v="241.56"/>
    <n v="12"/>
    <s v="Mixed"/>
    <n v="3"/>
    <n v="2"/>
    <n v="0"/>
    <s v="High"/>
    <s v="Not Sensitive"/>
    <n v="0"/>
    <n v="0"/>
    <n v="5"/>
    <s v="High"/>
    <s v="Tablet"/>
    <x v="1"/>
    <d v="2024-11-28T00:00:00"/>
    <b v="1"/>
    <b v="0"/>
    <s v="Non-Member"/>
    <s v="Need-based"/>
    <s v="Express"/>
    <n v="2"/>
    <s v="Male"/>
    <s v="Average Income"/>
    <n v="1.1363636363636364E-2"/>
  </r>
  <r>
    <s v="55-944-9669"/>
    <n v="32"/>
    <s v="Bigender"/>
    <s v="Middle"/>
    <s v="Divorced"/>
    <x v="2"/>
    <s v="High"/>
    <s v="Sobeok"/>
    <x v="20"/>
    <n v="249.73"/>
    <n v="5"/>
    <s v="Mixed"/>
    <n v="1"/>
    <n v="4"/>
    <n v="2"/>
    <s v="Low"/>
    <s v="Very Sensitive"/>
    <n v="0.01"/>
    <n v="1"/>
    <n v="4"/>
    <s v="Low"/>
    <s v="Desktop"/>
    <x v="4"/>
    <d v="2024-11-15T00:00:00"/>
    <b v="1"/>
    <b v="0"/>
    <s v="Non-Member"/>
    <s v="Wants-based"/>
    <s v="No Preference"/>
    <n v="1"/>
    <s v="Diverse"/>
    <s v="Average Income"/>
    <n v="8.6666666666666663E-3"/>
  </r>
  <r>
    <s v="32-314-2958"/>
    <n v="24"/>
    <s v="Male"/>
    <s v="Middle"/>
    <s v="Married"/>
    <x v="2"/>
    <s v="High"/>
    <s v="Nanhuang"/>
    <x v="3"/>
    <n v="437.3"/>
    <n v="7"/>
    <s v="Mixed"/>
    <n v="2"/>
    <n v="4"/>
    <n v="0"/>
    <s v="High"/>
    <s v="Somewhat Sensitive"/>
    <n v="0"/>
    <n v="0"/>
    <n v="7"/>
    <s v="None"/>
    <s v="Tablet"/>
    <x v="4"/>
    <d v="2024-07-24T00:00:00"/>
    <b v="1"/>
    <b v="1"/>
    <s v="Loyalty Member"/>
    <s v="Impulsive"/>
    <s v="No Preference"/>
    <n v="1"/>
    <s v="Male"/>
    <s v="Average Income"/>
    <n v="9.3999999999999986E-3"/>
  </r>
  <r>
    <s v="67-697-2331"/>
    <n v="22"/>
    <s v="Male"/>
    <s v="Middle"/>
    <s v="Married"/>
    <x v="2"/>
    <s v="High"/>
    <s v="Tanudan"/>
    <x v="19"/>
    <n v="277.29000000000002"/>
    <n v="4"/>
    <s v="Mixed"/>
    <n v="1"/>
    <n v="4"/>
    <n v="1"/>
    <s v="None"/>
    <s v="Somewhat Sensitive"/>
    <n v="0.02"/>
    <n v="2"/>
    <n v="8"/>
    <s v="Low"/>
    <s v="Smartphone"/>
    <x v="0"/>
    <d v="2024-01-27T00:00:00"/>
    <b v="1"/>
    <b v="1"/>
    <s v="Loyalty Member"/>
    <s v="Wants-based"/>
    <s v="No Preference"/>
    <n v="4"/>
    <s v="Male"/>
    <s v="Average Income"/>
    <n v="1.0243902439024391E-2"/>
  </r>
  <r>
    <s v="28-855-1639"/>
    <n v="46"/>
    <s v="Male"/>
    <s v="High"/>
    <s v="Single"/>
    <x v="1"/>
    <s v="Middle"/>
    <s v="Jiaozuo"/>
    <x v="13"/>
    <n v="445.93"/>
    <n v="6"/>
    <s v="Online"/>
    <n v="5"/>
    <n v="5"/>
    <n v="2"/>
    <s v="High"/>
    <s v="Somewhat Sensitive"/>
    <n v="0.02"/>
    <n v="2"/>
    <n v="4"/>
    <s v="High"/>
    <s v="Smartphone"/>
    <x v="2"/>
    <d v="2024-05-15T00:00:00"/>
    <b v="0"/>
    <b v="1"/>
    <s v="Loyalty Member"/>
    <s v="Need-based"/>
    <s v="No Preference"/>
    <n v="13"/>
    <s v="Male"/>
    <s v="High Income"/>
    <n v="0.01"/>
  </r>
  <r>
    <s v="38-069-8615"/>
    <n v="37"/>
    <s v="Female"/>
    <s v="Middle"/>
    <s v="Married"/>
    <x v="0"/>
    <s v="Middle"/>
    <s v="TakÄb"/>
    <x v="14"/>
    <n v="242.79"/>
    <n v="6"/>
    <s v="Mixed"/>
    <n v="2"/>
    <n v="4"/>
    <n v="0"/>
    <s v="High"/>
    <s v="Somewhat Sensitive"/>
    <n v="0.01"/>
    <n v="1"/>
    <n v="7"/>
    <s v="None"/>
    <s v="Smartphone"/>
    <x v="3"/>
    <d v="2024-01-20T00:00:00"/>
    <b v="1"/>
    <b v="0"/>
    <s v="Non-Member"/>
    <s v="Impulsive"/>
    <s v="Express"/>
    <n v="7"/>
    <s v="Female"/>
    <s v="Average Income"/>
    <n v="9.3023255813953487E-3"/>
  </r>
  <r>
    <s v="58-233-5963"/>
    <n v="34"/>
    <s v="Male"/>
    <s v="High"/>
    <s v="Single"/>
    <x v="0"/>
    <s v="High"/>
    <s v="Gualeguay"/>
    <x v="22"/>
    <n v="393.09"/>
    <n v="8"/>
    <s v="Online"/>
    <n v="5"/>
    <n v="3"/>
    <n v="2"/>
    <s v="Medium"/>
    <s v="Somewhat Sensitive"/>
    <n v="0"/>
    <n v="0"/>
    <n v="3"/>
    <s v="Medium"/>
    <s v="Tablet"/>
    <x v="4"/>
    <d v="2024-04-11T00:00:00"/>
    <b v="0"/>
    <b v="1"/>
    <s v="Loyalty Member"/>
    <s v="Planned"/>
    <s v="Standard"/>
    <n v="1"/>
    <s v="Male"/>
    <s v="High Income"/>
    <n v="1.3157894736842106E-2"/>
  </r>
  <r>
    <s v="02-004-0620"/>
    <n v="32"/>
    <s v="Male"/>
    <s v="Middle"/>
    <s v="Single"/>
    <x v="2"/>
    <s v="High"/>
    <s v="Lagoa Seca"/>
    <x v="19"/>
    <n v="167.61"/>
    <n v="2"/>
    <s v="Online"/>
    <n v="3"/>
    <n v="5"/>
    <n v="1"/>
    <s v="None"/>
    <s v="Not Sensitive"/>
    <n v="0.02"/>
    <n v="2"/>
    <n v="2"/>
    <s v="Low"/>
    <s v="Desktop"/>
    <x v="3"/>
    <d v="2024-11-10T00:00:00"/>
    <b v="1"/>
    <b v="0"/>
    <s v="Non-Member"/>
    <s v="Need-based"/>
    <s v="No Preference"/>
    <n v="13"/>
    <s v="Male"/>
    <s v="Average Income"/>
    <n v="1.0243902439024391E-2"/>
  </r>
  <r>
    <s v="78-822-9328"/>
    <n v="44"/>
    <s v="Male"/>
    <s v="High"/>
    <s v="Divorced"/>
    <x v="1"/>
    <s v="Middle"/>
    <s v="Bugarama"/>
    <x v="0"/>
    <n v="324.22000000000003"/>
    <n v="2"/>
    <s v="In-Store"/>
    <n v="4"/>
    <n v="2"/>
    <n v="0"/>
    <s v="None"/>
    <s v="Somewhat Sensitive"/>
    <n v="0.01"/>
    <n v="1"/>
    <n v="6"/>
    <s v="Medium"/>
    <s v="Desktop"/>
    <x v="1"/>
    <d v="2024-04-18T00:00:00"/>
    <b v="0"/>
    <b v="0"/>
    <s v="Non-Member"/>
    <s v="Wants-based"/>
    <s v="Express"/>
    <n v="14"/>
    <s v="Male"/>
    <s v="High Income"/>
    <n v="1.1363636363636364E-2"/>
  </r>
  <r>
    <s v="73-359-1998"/>
    <n v="24"/>
    <s v="Female"/>
    <s v="Middle"/>
    <s v="Divorced"/>
    <x v="0"/>
    <s v="Middle"/>
    <s v="Dicamay"/>
    <x v="7"/>
    <n v="159.30000000000001"/>
    <n v="11"/>
    <s v="Mixed"/>
    <n v="5"/>
    <n v="4"/>
    <n v="0"/>
    <s v="Medium"/>
    <s v="Somewhat Sensitive"/>
    <n v="0"/>
    <n v="0"/>
    <n v="6"/>
    <s v="High"/>
    <s v="Tablet"/>
    <x v="1"/>
    <d v="2024-04-24T00:00:00"/>
    <b v="0"/>
    <b v="1"/>
    <s v="Loyalty Member"/>
    <s v="Impulsive"/>
    <s v="Express"/>
    <n v="2"/>
    <s v="Female"/>
    <s v="Average Income"/>
    <n v="8.5365853658536592E-3"/>
  </r>
  <r>
    <s v="84-459-7736"/>
    <n v="22"/>
    <s v="Genderqueer"/>
    <s v="Middle"/>
    <s v="Widowed"/>
    <x v="2"/>
    <s v="Middle"/>
    <s v="Xiluodu"/>
    <x v="8"/>
    <n v="324.39"/>
    <n v="5"/>
    <s v="Online"/>
    <n v="2"/>
    <n v="2"/>
    <n v="0"/>
    <s v="High"/>
    <s v="Very Sensitive"/>
    <n v="0.01"/>
    <n v="1"/>
    <n v="6"/>
    <s v="Medium"/>
    <s v="Desktop"/>
    <x v="1"/>
    <d v="2024-11-19T00:00:00"/>
    <b v="1"/>
    <b v="0"/>
    <s v="Non-Member"/>
    <s v="Need-based"/>
    <s v="Express"/>
    <n v="1"/>
    <s v="Diverse"/>
    <s v="Average Income"/>
    <n v="9.189189189189189E-3"/>
  </r>
  <r>
    <s v="07-395-5818"/>
    <n v="37"/>
    <s v="Agender"/>
    <s v="High"/>
    <s v="Single"/>
    <x v="1"/>
    <s v="High"/>
    <s v="á¸¨abÄbah"/>
    <x v="20"/>
    <n v="198.89"/>
    <n v="2"/>
    <s v="In-Store"/>
    <n v="2"/>
    <n v="2"/>
    <n v="0"/>
    <s v="High"/>
    <s v="Not Sensitive"/>
    <n v="0"/>
    <n v="0"/>
    <n v="4"/>
    <s v="Low"/>
    <s v="Tablet"/>
    <x v="0"/>
    <d v="2024-01-12T00:00:00"/>
    <b v="0"/>
    <b v="0"/>
    <s v="Non-Member"/>
    <s v="Impulsive"/>
    <s v="Standard"/>
    <n v="1"/>
    <s v="Diverse"/>
    <s v="High Income"/>
    <n v="8.6666666666666663E-3"/>
  </r>
  <r>
    <s v="07-560-6637"/>
    <n v="41"/>
    <s v="Female"/>
    <s v="Middle"/>
    <s v="Divorced"/>
    <x v="2"/>
    <s v="High"/>
    <s v="Lobuk"/>
    <x v="20"/>
    <n v="287.18"/>
    <n v="7"/>
    <s v="In-Store"/>
    <n v="4"/>
    <n v="5"/>
    <n v="0"/>
    <s v="None"/>
    <s v="Not Sensitive"/>
    <n v="0"/>
    <n v="0"/>
    <n v="1"/>
    <s v="None"/>
    <s v="Tablet"/>
    <x v="2"/>
    <d v="2024-03-11T00:00:00"/>
    <b v="1"/>
    <b v="0"/>
    <s v="Non-Member"/>
    <s v="Planned"/>
    <s v="No Preference"/>
    <n v="8"/>
    <s v="Female"/>
    <s v="Average Income"/>
    <n v="8.6666666666666663E-3"/>
  </r>
  <r>
    <s v="61-926-1691"/>
    <n v="32"/>
    <s v="Male"/>
    <s v="High"/>
    <s v="Divorced"/>
    <x v="1"/>
    <s v="Middle"/>
    <s v="Waiwukak"/>
    <x v="2"/>
    <n v="162.24"/>
    <n v="7"/>
    <s v="In-Store"/>
    <n v="5"/>
    <n v="3"/>
    <n v="1"/>
    <s v="None"/>
    <s v="Very Sensitive"/>
    <n v="0.02"/>
    <n v="2"/>
    <n v="6"/>
    <s v="Low"/>
    <s v="Smartphone"/>
    <x v="1"/>
    <d v="2024-10-11T00:00:00"/>
    <b v="0"/>
    <b v="0"/>
    <s v="Non-Member"/>
    <s v="Wants-based"/>
    <s v="Express"/>
    <n v="7"/>
    <s v="Male"/>
    <s v="High Income"/>
    <n v="1.131578947368421E-2"/>
  </r>
  <r>
    <s v="68-129-1060"/>
    <n v="37"/>
    <s v="Female"/>
    <s v="High"/>
    <s v="Divorced"/>
    <x v="0"/>
    <s v="High"/>
    <s v="AbaetÃ©"/>
    <x v="17"/>
    <n v="92.97"/>
    <n v="6"/>
    <s v="In-Store"/>
    <n v="5"/>
    <n v="5"/>
    <n v="0"/>
    <s v="Medium"/>
    <s v="Very Sensitive"/>
    <n v="0"/>
    <n v="0"/>
    <n v="7"/>
    <s v="Low"/>
    <s v="Desktop"/>
    <x v="3"/>
    <d v="2024-12-15T00:00:00"/>
    <b v="0"/>
    <b v="1"/>
    <s v="Loyalty Member"/>
    <s v="Impulsive"/>
    <s v="Standard"/>
    <n v="7"/>
    <s v="Female"/>
    <s v="High Income"/>
    <n v="8.5294117647058826E-3"/>
  </r>
  <r>
    <s v="04-052-5592"/>
    <n v="41"/>
    <s v="Male"/>
    <s v="Middle"/>
    <s v="Widowed"/>
    <x v="1"/>
    <s v="Middle"/>
    <s v="Xiaqiao"/>
    <x v="1"/>
    <n v="144.38999999999999"/>
    <n v="12"/>
    <s v="In-Store"/>
    <n v="5"/>
    <n v="3"/>
    <n v="2"/>
    <s v="High"/>
    <s v="Very Sensitive"/>
    <n v="0"/>
    <n v="0"/>
    <n v="4"/>
    <s v="Low"/>
    <s v="Desktop"/>
    <x v="4"/>
    <d v="2024-06-11T00:00:00"/>
    <b v="1"/>
    <b v="1"/>
    <s v="Loyalty Member"/>
    <s v="Impulsive"/>
    <s v="Standard"/>
    <n v="12"/>
    <s v="Male"/>
    <s v="Average Income"/>
    <n v="9.3181818181818175E-3"/>
  </r>
  <r>
    <s v="41-215-6092"/>
    <n v="37"/>
    <s v="Female"/>
    <s v="High"/>
    <s v="Single"/>
    <x v="1"/>
    <s v="High"/>
    <s v="ZubÅ«bah"/>
    <x v="5"/>
    <n v="253.37"/>
    <n v="12"/>
    <s v="In-Store"/>
    <n v="2"/>
    <n v="5"/>
    <n v="0"/>
    <s v="None"/>
    <s v="Very Sensitive"/>
    <n v="0"/>
    <n v="0"/>
    <n v="9"/>
    <s v="Low"/>
    <s v="Tablet"/>
    <x v="0"/>
    <d v="2024-05-08T00:00:00"/>
    <b v="0"/>
    <b v="1"/>
    <s v="Loyalty Member"/>
    <s v="Planned"/>
    <s v="Express"/>
    <n v="6"/>
    <s v="Female"/>
    <s v="High Income"/>
    <n v="1.0270270270270269E-2"/>
  </r>
  <r>
    <s v="89-833-7175"/>
    <n v="43"/>
    <s v="Male"/>
    <s v="Middle"/>
    <s v="Widowed"/>
    <x v="1"/>
    <s v="High"/>
    <s v="KÄ™sowo"/>
    <x v="9"/>
    <n v="209.62"/>
    <n v="12"/>
    <s v="Mixed"/>
    <n v="1"/>
    <n v="2"/>
    <n v="1"/>
    <s v="Medium"/>
    <s v="Very Sensitive"/>
    <n v="0"/>
    <n v="0"/>
    <n v="7"/>
    <s v="Medium"/>
    <s v="Tablet"/>
    <x v="3"/>
    <d v="2024-10-12T00:00:00"/>
    <b v="1"/>
    <b v="0"/>
    <s v="Non-Member"/>
    <s v="Planned"/>
    <s v="Standard"/>
    <n v="9"/>
    <s v="Male"/>
    <s v="Average Income"/>
    <n v="9.7727272727272732E-3"/>
  </r>
  <r>
    <s v="08-117-9893"/>
    <n v="49"/>
    <s v="Male"/>
    <s v="High"/>
    <s v="Single"/>
    <x v="1"/>
    <s v="Middle"/>
    <s v="Colombo"/>
    <x v="15"/>
    <n v="411.62"/>
    <n v="6"/>
    <s v="Mixed"/>
    <n v="2"/>
    <n v="1"/>
    <n v="0"/>
    <s v="Medium"/>
    <s v="Somewhat Sensitive"/>
    <n v="0.02"/>
    <n v="2"/>
    <n v="7"/>
    <s v="Medium"/>
    <s v="Tablet"/>
    <x v="1"/>
    <d v="2024-10-05T00:00:00"/>
    <b v="1"/>
    <b v="0"/>
    <s v="Non-Member"/>
    <s v="Wants-based"/>
    <s v="Express"/>
    <n v="12"/>
    <s v="Male"/>
    <s v="High Income"/>
    <n v="1.0243902439024391E-2"/>
  </r>
  <r>
    <s v="24-109-2173"/>
    <n v="27"/>
    <s v="Female"/>
    <s v="High"/>
    <s v="Single"/>
    <x v="0"/>
    <s v="High"/>
    <s v="MessÃ­ni"/>
    <x v="1"/>
    <n v="388.01"/>
    <n v="2"/>
    <s v="Online"/>
    <n v="1"/>
    <n v="5"/>
    <n v="1"/>
    <s v="High"/>
    <s v="Very Sensitive"/>
    <n v="0.01"/>
    <n v="1"/>
    <n v="2"/>
    <s v="None"/>
    <s v="Tablet"/>
    <x v="1"/>
    <d v="2024-11-19T00:00:00"/>
    <b v="0"/>
    <b v="1"/>
    <s v="Loyalty Member"/>
    <s v="Wants-based"/>
    <s v="Standard"/>
    <n v="10"/>
    <s v="Female"/>
    <s v="High Income"/>
    <n v="9.3181818181818175E-3"/>
  </r>
  <r>
    <s v="79-939-2140"/>
    <n v="41"/>
    <s v="Male"/>
    <s v="Middle"/>
    <s v="Widowed"/>
    <x v="1"/>
    <s v="High"/>
    <s v="Yishui"/>
    <x v="10"/>
    <n v="50.78"/>
    <n v="6"/>
    <s v="Online"/>
    <n v="5"/>
    <n v="1"/>
    <n v="1"/>
    <s v="Low"/>
    <s v="Somewhat Sensitive"/>
    <n v="0.01"/>
    <n v="1"/>
    <n v="8"/>
    <s v="None"/>
    <s v="Tablet"/>
    <x v="2"/>
    <d v="2024-01-12T00:00:00"/>
    <b v="0"/>
    <b v="1"/>
    <s v="Loyalty Member"/>
    <s v="Need-based"/>
    <s v="Standard"/>
    <n v="9"/>
    <s v="Male"/>
    <s v="Average Income"/>
    <n v="7.3170731707317069E-3"/>
  </r>
  <r>
    <s v="95-999-0984"/>
    <n v="33"/>
    <s v="Male"/>
    <s v="High"/>
    <s v="Divorced"/>
    <x v="0"/>
    <s v="Middle"/>
    <s v="Nanyaojie"/>
    <x v="12"/>
    <n v="159.82"/>
    <n v="2"/>
    <s v="In-Store"/>
    <n v="2"/>
    <n v="1"/>
    <n v="1"/>
    <s v="High"/>
    <s v="Very Sensitive"/>
    <n v="0.02"/>
    <n v="2"/>
    <n v="8"/>
    <s v="Medium"/>
    <s v="Tablet"/>
    <x v="4"/>
    <d v="2024-12-09T00:00:00"/>
    <b v="1"/>
    <b v="1"/>
    <s v="Loyalty Member"/>
    <s v="Planned"/>
    <s v="No Preference"/>
    <n v="10"/>
    <s v="Male"/>
    <s v="High Income"/>
    <n v="8.1395348837209301E-3"/>
  </r>
  <r>
    <s v="64-799-3174"/>
    <n v="46"/>
    <s v="Male"/>
    <s v="Middle"/>
    <s v="Divorced"/>
    <x v="2"/>
    <s v="Middle"/>
    <s v="Buzen"/>
    <x v="22"/>
    <n v="79.430000000000007"/>
    <n v="3"/>
    <s v="In-Store"/>
    <n v="1"/>
    <n v="5"/>
    <n v="0"/>
    <s v="Medium"/>
    <s v="Somewhat Sensitive"/>
    <n v="0.02"/>
    <n v="2"/>
    <n v="7"/>
    <s v="None"/>
    <s v="Smartphone"/>
    <x v="1"/>
    <d v="2024-01-15T00:00:00"/>
    <b v="0"/>
    <b v="0"/>
    <s v="Non-Member"/>
    <s v="Wants-based"/>
    <s v="No Preference"/>
    <n v="6"/>
    <s v="Male"/>
    <s v="Average Income"/>
    <n v="1.3157894736842106E-2"/>
  </r>
  <r>
    <s v="27-018-2262"/>
    <n v="42"/>
    <s v="Female"/>
    <s v="Middle"/>
    <s v="Married"/>
    <x v="0"/>
    <s v="Middle"/>
    <s v="Bom Jesus do Itabapoana"/>
    <x v="22"/>
    <n v="131.36000000000001"/>
    <n v="4"/>
    <s v="In-Store"/>
    <n v="4"/>
    <n v="4"/>
    <n v="2"/>
    <s v="None"/>
    <s v="Somewhat Sensitive"/>
    <n v="0.01"/>
    <n v="1"/>
    <n v="6"/>
    <s v="High"/>
    <s v="Smartphone"/>
    <x v="2"/>
    <d v="2024-11-21T00:00:00"/>
    <b v="0"/>
    <b v="0"/>
    <s v="Non-Member"/>
    <s v="Wants-based"/>
    <s v="Express"/>
    <n v="3"/>
    <s v="Female"/>
    <s v="Average Income"/>
    <n v="1.3157894736842106E-2"/>
  </r>
  <r>
    <s v="38-881-0766"/>
    <n v="27"/>
    <s v="Male"/>
    <s v="Middle"/>
    <s v="Widowed"/>
    <x v="1"/>
    <s v="Middle"/>
    <s v="Centenario"/>
    <x v="21"/>
    <n v="299.75"/>
    <n v="12"/>
    <s v="Mixed"/>
    <n v="2"/>
    <n v="5"/>
    <n v="0.3"/>
    <s v="Low"/>
    <s v="Very Sensitive"/>
    <n v="0"/>
    <n v="0"/>
    <n v="4"/>
    <s v="Low"/>
    <s v="Desktop"/>
    <x v="0"/>
    <d v="2024-07-05T00:00:00"/>
    <b v="0"/>
    <b v="1"/>
    <s v="Loyalty Member"/>
    <s v="Need-based"/>
    <s v="No Preference"/>
    <n v="7"/>
    <s v="Male"/>
    <s v="Average Income"/>
    <n v="8.8235294117647058E-3"/>
  </r>
  <r>
    <s v="17-344-8603"/>
    <n v="29"/>
    <s v="Male"/>
    <s v="High"/>
    <s v="Divorced"/>
    <x v="0"/>
    <s v="Middle"/>
    <s v="Al JÄ«zah"/>
    <x v="9"/>
    <n v="319.38"/>
    <n v="9"/>
    <s v="In-Store"/>
    <n v="4"/>
    <n v="1"/>
    <n v="0"/>
    <s v="Low"/>
    <s v="Not Sensitive"/>
    <n v="0.01"/>
    <n v="1"/>
    <n v="6"/>
    <s v="High"/>
    <s v="Tablet"/>
    <x v="1"/>
    <d v="2024-11-15T00:00:00"/>
    <b v="1"/>
    <b v="1"/>
    <s v="Loyalty Member"/>
    <s v="Need-based"/>
    <s v="No Preference"/>
    <n v="8"/>
    <s v="Male"/>
    <s v="High Income"/>
    <n v="9.7727272727272732E-3"/>
  </r>
  <r>
    <s v="51-387-9144"/>
    <n v="38"/>
    <s v="Male"/>
    <s v="High"/>
    <s v="Single"/>
    <x v="2"/>
    <s v="Middle"/>
    <s v="Thá»‹ Tráº¥n Cáº©m Thá»§y"/>
    <x v="13"/>
    <n v="476.48"/>
    <n v="8"/>
    <s v="Online"/>
    <n v="5"/>
    <n v="2"/>
    <n v="1"/>
    <s v="None"/>
    <s v="Somewhat Sensitive"/>
    <n v="0.02"/>
    <n v="2"/>
    <n v="10"/>
    <s v="High"/>
    <s v="Desktop"/>
    <x v="1"/>
    <d v="2024-07-06T00:00:00"/>
    <b v="0"/>
    <b v="1"/>
    <s v="Loyalty Member"/>
    <s v="Impulsive"/>
    <s v="Express"/>
    <n v="3"/>
    <s v="Male"/>
    <s v="High Income"/>
    <n v="0.01"/>
  </r>
  <r>
    <s v="42-101-8525"/>
    <n v="21"/>
    <s v="Male"/>
    <s v="Middle"/>
    <s v="Widowed"/>
    <x v="0"/>
    <s v="Middle"/>
    <s v="Curahkalak Tengah"/>
    <x v="0"/>
    <n v="301.01"/>
    <n v="9"/>
    <s v="Mixed"/>
    <n v="2"/>
    <n v="1"/>
    <n v="2"/>
    <s v="High"/>
    <s v="Not Sensitive"/>
    <n v="0.02"/>
    <n v="2"/>
    <n v="8"/>
    <s v="Medium"/>
    <s v="Smartphone"/>
    <x v="3"/>
    <d v="2024-08-23T00:00:00"/>
    <b v="0"/>
    <b v="1"/>
    <s v="Loyalty Member"/>
    <s v="Need-based"/>
    <s v="Express"/>
    <n v="13"/>
    <s v="Male"/>
    <s v="Average Income"/>
    <n v="1.1363636363636364E-2"/>
  </r>
  <r>
    <s v="69-157-6752"/>
    <n v="18"/>
    <s v="Male"/>
    <s v="Middle"/>
    <s v="Single"/>
    <x v="0"/>
    <s v="Middle"/>
    <s v="Ebu"/>
    <x v="13"/>
    <n v="378.71"/>
    <n v="5"/>
    <s v="Online"/>
    <n v="4"/>
    <n v="1"/>
    <n v="2"/>
    <s v="Medium"/>
    <s v="Somewhat Sensitive"/>
    <n v="0.02"/>
    <n v="2"/>
    <n v="5"/>
    <s v="None"/>
    <s v="Desktop"/>
    <x v="3"/>
    <d v="2024-08-30T00:00:00"/>
    <b v="1"/>
    <b v="1"/>
    <s v="Loyalty Member"/>
    <s v="Planned"/>
    <s v="Express"/>
    <n v="14"/>
    <s v="Male"/>
    <s v="Average Income"/>
    <n v="0.01"/>
  </r>
  <r>
    <s v="27-843-5553"/>
    <n v="44"/>
    <s v="Non-binary"/>
    <s v="Middle"/>
    <s v="Single"/>
    <x v="0"/>
    <s v="Middle"/>
    <s v="TÃ­o Pujio"/>
    <x v="7"/>
    <n v="314.32"/>
    <n v="6"/>
    <s v="Online"/>
    <n v="1"/>
    <n v="4"/>
    <n v="2"/>
    <s v="High"/>
    <s v="Very Sensitive"/>
    <n v="0.02"/>
    <n v="2"/>
    <n v="5"/>
    <s v="Low"/>
    <s v="Smartphone"/>
    <x v="0"/>
    <d v="2024-03-16T00:00:00"/>
    <b v="1"/>
    <b v="0"/>
    <s v="Non-Member"/>
    <s v="Impulsive"/>
    <s v="Standard"/>
    <n v="7"/>
    <s v="Diverse"/>
    <s v="Average Income"/>
    <n v="8.5365853658536592E-3"/>
  </r>
  <r>
    <s v="04-468-5487"/>
    <n v="22"/>
    <s v="Male"/>
    <s v="Middle"/>
    <s v="Married"/>
    <x v="1"/>
    <s v="High"/>
    <s v="CrÃ©teil"/>
    <x v="2"/>
    <n v="210.9"/>
    <n v="12"/>
    <s v="In-Store"/>
    <n v="2"/>
    <n v="1"/>
    <n v="2"/>
    <s v="None"/>
    <s v="Somewhat Sensitive"/>
    <n v="0.01"/>
    <n v="1"/>
    <n v="1"/>
    <s v="None"/>
    <s v="Tablet"/>
    <x v="2"/>
    <d v="2024-08-17T00:00:00"/>
    <b v="0"/>
    <b v="0"/>
    <s v="Non-Member"/>
    <s v="Impulsive"/>
    <s v="Standard"/>
    <n v="12"/>
    <s v="Male"/>
    <s v="Average Income"/>
    <n v="1.131578947368421E-2"/>
  </r>
  <r>
    <s v="08-584-8296"/>
    <n v="18"/>
    <s v="Female"/>
    <s v="Middle"/>
    <s v="Divorced"/>
    <x v="1"/>
    <s v="High"/>
    <s v="Shaxi"/>
    <x v="1"/>
    <n v="218.26"/>
    <n v="4"/>
    <s v="Mixed"/>
    <n v="3"/>
    <n v="1"/>
    <n v="2"/>
    <s v="Low"/>
    <s v="Very Sensitive"/>
    <n v="0"/>
    <n v="0"/>
    <n v="8"/>
    <s v="High"/>
    <s v="Smartphone"/>
    <x v="2"/>
    <d v="2024-02-27T00:00:00"/>
    <b v="0"/>
    <b v="0"/>
    <s v="Non-Member"/>
    <s v="Wants-based"/>
    <s v="Standard"/>
    <n v="12"/>
    <s v="Female"/>
    <s v="Average Income"/>
    <n v="9.3181818181818175E-3"/>
  </r>
  <r>
    <s v="81-014-4502"/>
    <n v="24"/>
    <s v="Female"/>
    <s v="Middle"/>
    <s v="Widowed"/>
    <x v="2"/>
    <s v="Middle"/>
    <s v="KelÄ«shÄd va SÅ«darjÄn"/>
    <x v="9"/>
    <n v="424.18"/>
    <n v="5"/>
    <s v="Mixed"/>
    <n v="4"/>
    <n v="4"/>
    <n v="1"/>
    <s v="None"/>
    <s v="Not Sensitive"/>
    <n v="0.02"/>
    <n v="2"/>
    <n v="4"/>
    <s v="Medium"/>
    <s v="Smartphone"/>
    <x v="2"/>
    <d v="2024-02-14T00:00:00"/>
    <b v="0"/>
    <b v="1"/>
    <s v="Loyalty Member"/>
    <s v="Need-based"/>
    <s v="Express"/>
    <n v="5"/>
    <s v="Female"/>
    <s v="Average Income"/>
    <n v="9.7727272727272732E-3"/>
  </r>
  <r>
    <s v="65-167-9819"/>
    <n v="28"/>
    <s v="Male"/>
    <s v="High"/>
    <s v="Divorced"/>
    <x v="1"/>
    <s v="Middle"/>
    <s v="Punta Gorda"/>
    <x v="8"/>
    <n v="430.75"/>
    <n v="11"/>
    <s v="Online"/>
    <n v="1"/>
    <n v="3"/>
    <n v="1"/>
    <s v="Low"/>
    <s v="Somewhat Sensitive"/>
    <n v="0"/>
    <n v="0"/>
    <n v="8"/>
    <s v="High"/>
    <s v="Tablet"/>
    <x v="0"/>
    <d v="2024-06-24T00:00:00"/>
    <b v="1"/>
    <b v="0"/>
    <s v="Non-Member"/>
    <s v="Planned"/>
    <s v="No Preference"/>
    <n v="6"/>
    <s v="Male"/>
    <s v="High Income"/>
    <n v="9.189189189189189E-3"/>
  </r>
  <r>
    <s v="19-925-2376"/>
    <n v="24"/>
    <s v="Male"/>
    <s v="High"/>
    <s v="Single"/>
    <x v="0"/>
    <s v="Middle"/>
    <s v="Segodim"/>
    <x v="7"/>
    <n v="162.94999999999999"/>
    <n v="11"/>
    <s v="In-Store"/>
    <n v="1"/>
    <n v="2"/>
    <n v="2"/>
    <s v="High"/>
    <s v="Very Sensitive"/>
    <n v="0.01"/>
    <n v="1"/>
    <n v="8"/>
    <s v="Low"/>
    <s v="Desktop"/>
    <x v="4"/>
    <d v="2024-07-21T00:00:00"/>
    <b v="0"/>
    <b v="1"/>
    <s v="Loyalty Member"/>
    <s v="Impulsive"/>
    <s v="Express"/>
    <n v="14"/>
    <s v="Male"/>
    <s v="High Income"/>
    <n v="8.5365853658536592E-3"/>
  </r>
  <r>
    <s v="03-669-7519"/>
    <n v="40"/>
    <s v="Female"/>
    <s v="Middle"/>
    <s v="Married"/>
    <x v="2"/>
    <s v="High"/>
    <s v="Yinying"/>
    <x v="18"/>
    <n v="209.68"/>
    <n v="2"/>
    <s v="Online"/>
    <n v="3"/>
    <n v="1"/>
    <n v="1"/>
    <s v="None"/>
    <s v="Not Sensitive"/>
    <n v="0"/>
    <n v="0"/>
    <n v="1"/>
    <s v="Medium"/>
    <s v="Smartphone"/>
    <x v="3"/>
    <d v="2024-06-30T00:00:00"/>
    <b v="0"/>
    <b v="1"/>
    <s v="Loyalty Member"/>
    <s v="Impulsive"/>
    <s v="Express"/>
    <n v="8"/>
    <s v="Female"/>
    <s v="Average Income"/>
    <n v="8.5365853658536592E-3"/>
  </r>
  <r>
    <s v="00-520-4376"/>
    <n v="50"/>
    <s v="Male"/>
    <s v="High"/>
    <s v="Widowed"/>
    <x v="0"/>
    <s v="Middle"/>
    <s v="Harembo"/>
    <x v="21"/>
    <n v="97.97"/>
    <n v="2"/>
    <s v="In-Store"/>
    <n v="5"/>
    <n v="5"/>
    <n v="1"/>
    <s v="Low"/>
    <s v="Somewhat Sensitive"/>
    <n v="0"/>
    <n v="0"/>
    <n v="10"/>
    <s v="None"/>
    <s v="Desktop"/>
    <x v="0"/>
    <d v="2024-10-03T00:00:00"/>
    <b v="1"/>
    <b v="0"/>
    <s v="Non-Member"/>
    <s v="Planned"/>
    <s v="No Preference"/>
    <n v="1"/>
    <s v="Male"/>
    <s v="High Income"/>
    <n v="8.8235294117647058E-3"/>
  </r>
  <r>
    <s v="62-701-1037"/>
    <n v="49"/>
    <s v="Male"/>
    <s v="Middle"/>
    <s v="Widowed"/>
    <x v="2"/>
    <s v="High"/>
    <s v="Lazarevac"/>
    <x v="5"/>
    <n v="192.51"/>
    <n v="9"/>
    <s v="Mixed"/>
    <n v="2"/>
    <n v="5"/>
    <n v="2"/>
    <s v="Medium"/>
    <s v="Very Sensitive"/>
    <n v="0"/>
    <n v="0"/>
    <n v="2"/>
    <s v="Medium"/>
    <s v="Smartphone"/>
    <x v="0"/>
    <d v="2024-08-23T00:00:00"/>
    <b v="1"/>
    <b v="0"/>
    <s v="Non-Member"/>
    <s v="Need-based"/>
    <s v="Standard"/>
    <n v="9"/>
    <s v="Male"/>
    <s v="Average Income"/>
    <n v="1.0270270270270269E-2"/>
  </r>
  <r>
    <s v="87-806-4478"/>
    <n v="35"/>
    <s v="Male"/>
    <s v="Middle"/>
    <s v="Widowed"/>
    <x v="2"/>
    <s v="Middle"/>
    <s v="Al JÄ«zah"/>
    <x v="13"/>
    <n v="151.81"/>
    <n v="8"/>
    <s v="Online"/>
    <n v="3"/>
    <n v="4"/>
    <n v="0"/>
    <s v="Medium"/>
    <s v="Not Sensitive"/>
    <n v="0.01"/>
    <n v="1"/>
    <n v="10"/>
    <s v="None"/>
    <s v="Tablet"/>
    <x v="2"/>
    <d v="2024-01-13T00:00:00"/>
    <b v="0"/>
    <b v="0"/>
    <s v="Non-Member"/>
    <s v="Planned"/>
    <s v="No Preference"/>
    <n v="1"/>
    <s v="Male"/>
    <s v="Average Income"/>
    <n v="0.01"/>
  </r>
  <r>
    <s v="04-809-8989"/>
    <n v="25"/>
    <s v="Female"/>
    <s v="High"/>
    <s v="Married"/>
    <x v="1"/>
    <s v="Middle"/>
    <s v="Zhongcun"/>
    <x v="4"/>
    <n v="239.28"/>
    <n v="8"/>
    <s v="Online"/>
    <n v="1"/>
    <n v="4"/>
    <n v="1"/>
    <s v="Medium"/>
    <s v="Somewhat Sensitive"/>
    <n v="0.02"/>
    <n v="2"/>
    <n v="5"/>
    <s v="Medium"/>
    <s v="Tablet"/>
    <x v="3"/>
    <d v="2024-11-08T00:00:00"/>
    <b v="0"/>
    <b v="1"/>
    <s v="Loyalty Member"/>
    <s v="Impulsive"/>
    <s v="No Preference"/>
    <n v="10"/>
    <s v="Female"/>
    <s v="High Income"/>
    <n v="8.7804878048780496E-3"/>
  </r>
  <r>
    <s v="39-867-1989"/>
    <n v="40"/>
    <s v="Female"/>
    <s v="High"/>
    <s v="Widowed"/>
    <x v="1"/>
    <s v="High"/>
    <s v="Gaopeng"/>
    <x v="7"/>
    <n v="306.17"/>
    <n v="4"/>
    <s v="In-Store"/>
    <n v="3"/>
    <n v="5"/>
    <n v="1"/>
    <s v="Medium"/>
    <s v="Somewhat Sensitive"/>
    <n v="0"/>
    <n v="0"/>
    <n v="6"/>
    <s v="Medium"/>
    <s v="Tablet"/>
    <x v="1"/>
    <d v="2024-01-29T00:00:00"/>
    <b v="0"/>
    <b v="1"/>
    <s v="Loyalty Member"/>
    <s v="Wants-based"/>
    <s v="Express"/>
    <n v="8"/>
    <s v="Female"/>
    <s v="High Income"/>
    <n v="8.5365853658536592E-3"/>
  </r>
  <r>
    <s v="45-584-7333"/>
    <n v="40"/>
    <s v="Female"/>
    <s v="High"/>
    <s v="Widowed"/>
    <x v="2"/>
    <s v="High"/>
    <s v="Tabonok"/>
    <x v="13"/>
    <n v="370.38"/>
    <n v="11"/>
    <s v="In-Store"/>
    <n v="1"/>
    <n v="2"/>
    <n v="1"/>
    <s v="None"/>
    <s v="Not Sensitive"/>
    <n v="0.01"/>
    <n v="1"/>
    <n v="1"/>
    <s v="High"/>
    <s v="Desktop"/>
    <x v="3"/>
    <d v="2024-03-04T00:00:00"/>
    <b v="1"/>
    <b v="1"/>
    <s v="Loyalty Member"/>
    <s v="Wants-based"/>
    <s v="No Preference"/>
    <n v="9"/>
    <s v="Female"/>
    <s v="High Income"/>
    <n v="0.01"/>
  </r>
  <r>
    <s v="85-885-6579"/>
    <n v="50"/>
    <s v="Male"/>
    <s v="Middle"/>
    <s v="Single"/>
    <x v="0"/>
    <s v="Middle"/>
    <s v="Tirana"/>
    <x v="17"/>
    <n v="346.58"/>
    <n v="6"/>
    <s v="Mixed"/>
    <n v="5"/>
    <n v="1"/>
    <n v="1"/>
    <s v="High"/>
    <s v="Somewhat Sensitive"/>
    <n v="0"/>
    <n v="0"/>
    <n v="9"/>
    <s v="Low"/>
    <s v="Tablet"/>
    <x v="3"/>
    <d v="2024-06-03T00:00:00"/>
    <b v="0"/>
    <b v="0"/>
    <s v="Non-Member"/>
    <s v="Impulsive"/>
    <s v="Express"/>
    <n v="7"/>
    <s v="Male"/>
    <s v="Average Income"/>
    <n v="8.5294117647058826E-3"/>
  </r>
  <r>
    <s v="65-457-2840"/>
    <n v="24"/>
    <s v="Male"/>
    <s v="Middle"/>
    <s v="Single"/>
    <x v="1"/>
    <s v="Middle"/>
    <s v="Maralal"/>
    <x v="14"/>
    <n v="292.64"/>
    <n v="5"/>
    <s v="In-Store"/>
    <n v="1"/>
    <n v="1"/>
    <n v="1"/>
    <s v="None"/>
    <s v="Somewhat Sensitive"/>
    <n v="0.02"/>
    <n v="2"/>
    <n v="10"/>
    <s v="Medium"/>
    <s v="Tablet"/>
    <x v="0"/>
    <d v="2024-12-06T00:00:00"/>
    <b v="1"/>
    <b v="0"/>
    <s v="Non-Member"/>
    <s v="Wants-based"/>
    <s v="Standard"/>
    <n v="1"/>
    <s v="Male"/>
    <s v="Average Income"/>
    <n v="9.3023255813953487E-3"/>
  </r>
  <r>
    <s v="82-726-1255"/>
    <n v="30"/>
    <s v="Female"/>
    <s v="Middle"/>
    <s v="Married"/>
    <x v="0"/>
    <s v="High"/>
    <s v="Xinjiang"/>
    <x v="22"/>
    <n v="102.91"/>
    <n v="12"/>
    <s v="Mixed"/>
    <n v="2"/>
    <n v="1"/>
    <n v="1"/>
    <s v="Medium"/>
    <s v="Very Sensitive"/>
    <n v="0.01"/>
    <n v="1"/>
    <n v="10"/>
    <s v="None"/>
    <s v="Desktop"/>
    <x v="1"/>
    <d v="2024-03-26T00:00:00"/>
    <b v="1"/>
    <b v="0"/>
    <s v="Non-Member"/>
    <s v="Impulsive"/>
    <s v="Express"/>
    <n v="13"/>
    <s v="Female"/>
    <s v="Average Income"/>
    <n v="1.3157894736842106E-2"/>
  </r>
  <r>
    <s v="90-602-3583"/>
    <n v="32"/>
    <s v="Female"/>
    <s v="High"/>
    <s v="Widowed"/>
    <x v="0"/>
    <s v="Middle"/>
    <s v="Mocho"/>
    <x v="3"/>
    <n v="283.77999999999997"/>
    <n v="4"/>
    <s v="Mixed"/>
    <n v="2"/>
    <n v="4"/>
    <n v="1.2"/>
    <s v="None"/>
    <s v="Somewhat Sensitive"/>
    <n v="0"/>
    <n v="0"/>
    <n v="6"/>
    <s v="None"/>
    <s v="Smartphone"/>
    <x v="2"/>
    <d v="2024-08-09T00:00:00"/>
    <b v="1"/>
    <b v="0"/>
    <s v="Non-Member"/>
    <s v="Need-based"/>
    <s v="Express"/>
    <n v="10"/>
    <s v="Female"/>
    <s v="High Income"/>
    <n v="9.3999999999999986E-3"/>
  </r>
  <r>
    <s v="02-711-1034"/>
    <n v="48"/>
    <s v="Female"/>
    <s v="High"/>
    <s v="Widowed"/>
    <x v="1"/>
    <s v="Middle"/>
    <s v="Likhoy"/>
    <x v="21"/>
    <n v="51.44"/>
    <n v="2"/>
    <s v="In-Store"/>
    <n v="1"/>
    <n v="3"/>
    <n v="2"/>
    <s v="High"/>
    <s v="Not Sensitive"/>
    <n v="0"/>
    <n v="0"/>
    <n v="1"/>
    <s v="High"/>
    <s v="Tablet"/>
    <x v="3"/>
    <d v="2024-05-17T00:00:00"/>
    <b v="1"/>
    <b v="0"/>
    <s v="Non-Member"/>
    <s v="Planned"/>
    <s v="No Preference"/>
    <n v="5"/>
    <s v="Female"/>
    <s v="High Income"/>
    <n v="8.8235294117647058E-3"/>
  </r>
  <r>
    <s v="27-347-7437"/>
    <n v="44"/>
    <s v="Female"/>
    <s v="High"/>
    <s v="Married"/>
    <x v="0"/>
    <s v="High"/>
    <s v="Mineiros"/>
    <x v="8"/>
    <n v="405.7"/>
    <n v="12"/>
    <s v="Online"/>
    <n v="1"/>
    <n v="3"/>
    <n v="1"/>
    <s v="Low"/>
    <s v="Very Sensitive"/>
    <n v="0.02"/>
    <n v="2"/>
    <n v="10"/>
    <s v="Low"/>
    <s v="Tablet"/>
    <x v="0"/>
    <d v="2024-02-17T00:00:00"/>
    <b v="1"/>
    <b v="1"/>
    <s v="Loyalty Member"/>
    <s v="Wants-based"/>
    <s v="Standard"/>
    <n v="14"/>
    <s v="Female"/>
    <s v="High Income"/>
    <n v="9.189189189189189E-3"/>
  </r>
  <r>
    <s v="95-675-7816"/>
    <n v="19"/>
    <s v="Female"/>
    <s v="High"/>
    <s v="Widowed"/>
    <x v="2"/>
    <s v="Middle"/>
    <s v="Noisy-le-Grand"/>
    <x v="19"/>
    <n v="311.74"/>
    <n v="11"/>
    <s v="Mixed"/>
    <n v="1"/>
    <n v="4"/>
    <n v="2"/>
    <s v="Low"/>
    <s v="Somewhat Sensitive"/>
    <n v="0.02"/>
    <n v="2"/>
    <n v="10"/>
    <s v="Medium"/>
    <s v="Smartphone"/>
    <x v="1"/>
    <d v="2024-01-17T00:00:00"/>
    <b v="1"/>
    <b v="0"/>
    <s v="Non-Member"/>
    <s v="Impulsive"/>
    <s v="Express"/>
    <n v="11"/>
    <s v="Female"/>
    <s v="High Income"/>
    <n v="1.0243902439024391E-2"/>
  </r>
  <r>
    <s v="87-418-1400"/>
    <n v="39"/>
    <s v="Male"/>
    <s v="Middle"/>
    <s v="Widowed"/>
    <x v="0"/>
    <s v="High"/>
    <s v="Taoyuan"/>
    <x v="20"/>
    <n v="293.43"/>
    <n v="9"/>
    <s v="In-Store"/>
    <n v="4"/>
    <n v="4"/>
    <n v="1"/>
    <s v="Medium"/>
    <s v="Very Sensitive"/>
    <n v="0"/>
    <n v="0"/>
    <n v="5"/>
    <s v="None"/>
    <s v="Desktop"/>
    <x v="4"/>
    <d v="2024-07-05T00:00:00"/>
    <b v="0"/>
    <b v="1"/>
    <s v="Loyalty Member"/>
    <s v="Need-based"/>
    <s v="Standard"/>
    <n v="7"/>
    <s v="Male"/>
    <s v="Average Income"/>
    <n v="8.6666666666666663E-3"/>
  </r>
  <r>
    <s v="73-991-0066"/>
    <n v="35"/>
    <s v="Female"/>
    <s v="High"/>
    <s v="Single"/>
    <x v="0"/>
    <s v="Middle"/>
    <s v="San Marcos de ColÃ³n"/>
    <x v="15"/>
    <n v="418.51"/>
    <n v="6"/>
    <s v="Online"/>
    <n v="4"/>
    <n v="4"/>
    <n v="2"/>
    <s v="Low"/>
    <s v="Somewhat Sensitive"/>
    <n v="0.02"/>
    <n v="2"/>
    <n v="2"/>
    <s v="High"/>
    <s v="Desktop"/>
    <x v="0"/>
    <d v="2024-05-01T00:00:00"/>
    <b v="0"/>
    <b v="1"/>
    <s v="Loyalty Member"/>
    <s v="Need-based"/>
    <s v="Standard"/>
    <n v="3"/>
    <s v="Female"/>
    <s v="High Income"/>
    <n v="1.0243902439024391E-2"/>
  </r>
  <r>
    <s v="62-273-8089"/>
    <n v="39"/>
    <s v="Male"/>
    <s v="Middle"/>
    <s v="Single"/>
    <x v="2"/>
    <s v="Middle"/>
    <s v="Pokrovka"/>
    <x v="10"/>
    <n v="85.03"/>
    <n v="9"/>
    <s v="In-Store"/>
    <n v="5"/>
    <n v="4"/>
    <n v="1"/>
    <s v="Medium"/>
    <s v="Not Sensitive"/>
    <n v="0"/>
    <n v="0"/>
    <n v="9"/>
    <s v="High"/>
    <s v="Smartphone"/>
    <x v="0"/>
    <d v="2024-10-06T00:00:00"/>
    <b v="1"/>
    <b v="1"/>
    <s v="Loyalty Member"/>
    <s v="Wants-based"/>
    <s v="Express"/>
    <n v="8"/>
    <s v="Male"/>
    <s v="Average Income"/>
    <n v="7.3170731707317069E-3"/>
  </r>
  <r>
    <s v="51-220-3072"/>
    <n v="31"/>
    <s v="Male"/>
    <s v="Middle"/>
    <s v="Married"/>
    <x v="2"/>
    <s v="High"/>
    <s v="Shuntian"/>
    <x v="7"/>
    <n v="164.94"/>
    <n v="4"/>
    <s v="In-Store"/>
    <n v="4"/>
    <n v="4"/>
    <n v="2"/>
    <s v="High"/>
    <s v="Somewhat Sensitive"/>
    <n v="0.02"/>
    <n v="2"/>
    <n v="2"/>
    <s v="Low"/>
    <s v="Desktop"/>
    <x v="1"/>
    <d v="2024-07-18T00:00:00"/>
    <b v="1"/>
    <b v="1"/>
    <s v="Loyalty Member"/>
    <s v="Wants-based"/>
    <s v="Express"/>
    <n v="6"/>
    <s v="Male"/>
    <s v="Average Income"/>
    <n v="8.5365853658536592E-3"/>
  </r>
  <r>
    <s v="17-648-0171"/>
    <n v="38"/>
    <s v="Female"/>
    <s v="High"/>
    <s v="Widowed"/>
    <x v="0"/>
    <s v="Middle"/>
    <s v="JoÃ£o CÃ¢mara"/>
    <x v="19"/>
    <n v="89.32"/>
    <n v="11"/>
    <s v="Online"/>
    <n v="1"/>
    <n v="1"/>
    <n v="0.3"/>
    <s v="Low"/>
    <s v="Somewhat Sensitive"/>
    <n v="0.01"/>
    <n v="1"/>
    <n v="3"/>
    <s v="High"/>
    <s v="Desktop"/>
    <x v="3"/>
    <d v="2024-04-23T00:00:00"/>
    <b v="1"/>
    <b v="0"/>
    <s v="Non-Member"/>
    <s v="Wants-based"/>
    <s v="No Preference"/>
    <n v="12"/>
    <s v="Female"/>
    <s v="High Income"/>
    <n v="1.0243902439024391E-2"/>
  </r>
  <r>
    <s v="11-975-9054"/>
    <n v="33"/>
    <s v="Male"/>
    <s v="Middle"/>
    <s v="Married"/>
    <x v="1"/>
    <s v="High"/>
    <s v="Cunha"/>
    <x v="20"/>
    <n v="388.26"/>
    <n v="2"/>
    <s v="Mixed"/>
    <n v="3"/>
    <n v="1"/>
    <n v="1"/>
    <s v="High"/>
    <s v="Not Sensitive"/>
    <n v="0"/>
    <n v="0"/>
    <n v="7"/>
    <s v="None"/>
    <s v="Smartphone"/>
    <x v="0"/>
    <d v="2024-04-02T00:00:00"/>
    <b v="0"/>
    <b v="0"/>
    <s v="Non-Member"/>
    <s v="Planned"/>
    <s v="No Preference"/>
    <n v="5"/>
    <s v="Male"/>
    <s v="Average Income"/>
    <n v="8.6666666666666663E-3"/>
  </r>
  <r>
    <s v="75-518-2831"/>
    <n v="33"/>
    <s v="Male"/>
    <s v="Middle"/>
    <s v="Divorced"/>
    <x v="2"/>
    <s v="Middle"/>
    <s v="Fengyi"/>
    <x v="23"/>
    <n v="106.69"/>
    <n v="5"/>
    <s v="Online"/>
    <n v="3"/>
    <n v="4"/>
    <n v="1.3"/>
    <s v="Medium"/>
    <s v="Very Sensitive"/>
    <n v="0.02"/>
    <n v="2"/>
    <n v="10"/>
    <s v="None"/>
    <s v="Desktop"/>
    <x v="1"/>
    <d v="2024-09-20T00:00:00"/>
    <b v="0"/>
    <b v="1"/>
    <s v="Loyalty Member"/>
    <s v="Wants-based"/>
    <s v="Standard"/>
    <n v="14"/>
    <s v="Male"/>
    <s v="Average Income"/>
    <n v="1.1000000000000001E-2"/>
  </r>
  <r>
    <s v="13-297-9777"/>
    <n v="42"/>
    <s v="Agender"/>
    <s v="Middle"/>
    <s v="Married"/>
    <x v="0"/>
    <s v="High"/>
    <s v="Myshkin"/>
    <x v="12"/>
    <n v="301.16000000000003"/>
    <n v="10"/>
    <s v="Online"/>
    <n v="4"/>
    <n v="3"/>
    <n v="2"/>
    <s v="None"/>
    <s v="Very Sensitive"/>
    <n v="0.02"/>
    <n v="2"/>
    <n v="9"/>
    <s v="Medium"/>
    <s v="Tablet"/>
    <x v="4"/>
    <d v="2024-07-26T00:00:00"/>
    <b v="0"/>
    <b v="0"/>
    <s v="Non-Member"/>
    <s v="Need-based"/>
    <s v="Standard"/>
    <n v="1"/>
    <s v="Diverse"/>
    <s v="Average Income"/>
    <n v="8.1395348837209301E-3"/>
  </r>
  <r>
    <s v="81-604-7906"/>
    <n v="49"/>
    <s v="Male"/>
    <s v="Middle"/>
    <s v="Divorced"/>
    <x v="1"/>
    <s v="High"/>
    <s v="Tewulike"/>
    <x v="11"/>
    <n v="61.71"/>
    <n v="6"/>
    <s v="Mixed"/>
    <n v="2"/>
    <n v="5"/>
    <n v="1"/>
    <s v="Low"/>
    <s v="Very Sensitive"/>
    <n v="0.02"/>
    <n v="2"/>
    <n v="7"/>
    <s v="Low"/>
    <s v="Tablet"/>
    <x v="4"/>
    <d v="2024-10-03T00:00:00"/>
    <b v="0"/>
    <b v="0"/>
    <s v="Non-Member"/>
    <s v="Impulsive"/>
    <s v="No Preference"/>
    <n v="12"/>
    <s v="Male"/>
    <s v="Average Income"/>
    <n v="1.0277777777777776E-2"/>
  </r>
  <r>
    <s v="87-518-0375"/>
    <n v="46"/>
    <s v="Non-binary"/>
    <s v="Middle"/>
    <s v="Divorced"/>
    <x v="1"/>
    <s v="High"/>
    <s v="Bistrinci"/>
    <x v="6"/>
    <n v="83.33"/>
    <n v="11"/>
    <s v="In-Store"/>
    <n v="1"/>
    <n v="5"/>
    <n v="1"/>
    <s v="Medium"/>
    <s v="Very Sensitive"/>
    <n v="0.01"/>
    <n v="1"/>
    <n v="6"/>
    <s v="Low"/>
    <s v="Desktop"/>
    <x v="2"/>
    <d v="2024-02-27T00:00:00"/>
    <b v="1"/>
    <b v="1"/>
    <s v="Loyalty Member"/>
    <s v="Planned"/>
    <s v="Express"/>
    <n v="1"/>
    <s v="Diverse"/>
    <s v="Average Income"/>
    <n v="8.431372549019607E-3"/>
  </r>
  <r>
    <s v="53-437-2629"/>
    <n v="42"/>
    <s v="Male"/>
    <s v="High"/>
    <s v="Single"/>
    <x v="0"/>
    <s v="Middle"/>
    <s v="Chenguang"/>
    <x v="5"/>
    <n v="411.81"/>
    <n v="4"/>
    <s v="Mixed"/>
    <n v="1"/>
    <n v="3"/>
    <n v="1"/>
    <s v="High"/>
    <s v="Somewhat Sensitive"/>
    <n v="0.01"/>
    <n v="1"/>
    <n v="1"/>
    <s v="High"/>
    <s v="Smartphone"/>
    <x v="4"/>
    <d v="2024-04-08T00:00:00"/>
    <b v="1"/>
    <b v="1"/>
    <s v="Loyalty Member"/>
    <s v="Planned"/>
    <s v="Standard"/>
    <n v="1"/>
    <s v="Male"/>
    <s v="High Income"/>
    <n v="1.0270270270270269E-2"/>
  </r>
  <r>
    <s v="46-681-0764"/>
    <n v="44"/>
    <s v="Female"/>
    <s v="Middle"/>
    <s v="Married"/>
    <x v="2"/>
    <s v="High"/>
    <s v="Muara"/>
    <x v="8"/>
    <n v="114.93"/>
    <n v="3"/>
    <s v="In-Store"/>
    <n v="4"/>
    <n v="3"/>
    <n v="1"/>
    <s v="High"/>
    <s v="Somewhat Sensitive"/>
    <n v="0"/>
    <n v="0"/>
    <n v="4"/>
    <s v="None"/>
    <s v="Desktop"/>
    <x v="3"/>
    <d v="2024-08-23T00:00:00"/>
    <b v="1"/>
    <b v="1"/>
    <s v="Loyalty Member"/>
    <s v="Impulsive"/>
    <s v="Standard"/>
    <n v="4"/>
    <s v="Female"/>
    <s v="Average Income"/>
    <n v="9.189189189189189E-3"/>
  </r>
  <r>
    <s v="43-990-6454"/>
    <n v="33"/>
    <s v="Female"/>
    <s v="High"/>
    <s v="Divorced"/>
    <x v="2"/>
    <s v="Middle"/>
    <s v="Qorveh"/>
    <x v="23"/>
    <n v="438.42"/>
    <n v="11"/>
    <s v="Online"/>
    <n v="3"/>
    <n v="2"/>
    <n v="2"/>
    <s v="Medium"/>
    <s v="Very Sensitive"/>
    <n v="0"/>
    <n v="0"/>
    <n v="4"/>
    <s v="Low"/>
    <s v="Tablet"/>
    <x v="4"/>
    <d v="2024-09-10T00:00:00"/>
    <b v="1"/>
    <b v="0"/>
    <s v="Non-Member"/>
    <s v="Planned"/>
    <s v="Express"/>
    <n v="4"/>
    <s v="Female"/>
    <s v="High Income"/>
    <n v="1.1000000000000001E-2"/>
  </r>
  <r>
    <s v="55-570-3804"/>
    <n v="36"/>
    <s v="Male"/>
    <s v="Middle"/>
    <s v="Widowed"/>
    <x v="2"/>
    <s v="Middle"/>
    <s v="Bom Despacho"/>
    <x v="8"/>
    <n v="189.97"/>
    <n v="2"/>
    <s v="In-Store"/>
    <n v="2"/>
    <n v="3"/>
    <n v="1"/>
    <s v="High"/>
    <s v="Somewhat Sensitive"/>
    <n v="0"/>
    <n v="0"/>
    <n v="3"/>
    <s v="Medium"/>
    <s v="Smartphone"/>
    <x v="0"/>
    <d v="2024-03-06T00:00:00"/>
    <b v="1"/>
    <b v="0"/>
    <s v="Non-Member"/>
    <s v="Need-based"/>
    <s v="Standard"/>
    <n v="8"/>
    <s v="Male"/>
    <s v="Average Income"/>
    <n v="9.189189189189189E-3"/>
  </r>
  <r>
    <s v="29-067-4901"/>
    <n v="35"/>
    <s v="Male"/>
    <s v="High"/>
    <s v="Divorced"/>
    <x v="2"/>
    <s v="Middle"/>
    <s v="Arhust"/>
    <x v="18"/>
    <n v="227.03"/>
    <n v="12"/>
    <s v="Online"/>
    <n v="2"/>
    <n v="2"/>
    <n v="0"/>
    <s v="High"/>
    <s v="Very Sensitive"/>
    <n v="0.02"/>
    <n v="2"/>
    <n v="10"/>
    <s v="Low"/>
    <s v="Desktop"/>
    <x v="1"/>
    <d v="2024-07-07T00:00:00"/>
    <b v="1"/>
    <b v="1"/>
    <s v="Loyalty Member"/>
    <s v="Planned"/>
    <s v="Standard"/>
    <n v="2"/>
    <s v="Male"/>
    <s v="High Income"/>
    <n v="8.5365853658536592E-3"/>
  </r>
  <r>
    <s v="93-957-6269"/>
    <n v="26"/>
    <s v="Male"/>
    <s v="High"/>
    <s v="Divorced"/>
    <x v="0"/>
    <s v="Middle"/>
    <s v="Thaton"/>
    <x v="3"/>
    <n v="278.49"/>
    <n v="4"/>
    <s v="Mixed"/>
    <n v="5"/>
    <n v="5"/>
    <n v="0"/>
    <s v="Low"/>
    <s v="Somewhat Sensitive"/>
    <n v="0.01"/>
    <n v="1"/>
    <n v="5"/>
    <s v="Low"/>
    <s v="Smartphone"/>
    <x v="0"/>
    <d v="2024-09-08T00:00:00"/>
    <b v="1"/>
    <b v="1"/>
    <s v="Loyalty Member"/>
    <s v="Need-based"/>
    <s v="Express"/>
    <n v="8"/>
    <s v="Male"/>
    <s v="High Income"/>
    <n v="9.3999999999999986E-3"/>
  </r>
  <r>
    <s v="81-225-6647"/>
    <n v="43"/>
    <s v="Female"/>
    <s v="High"/>
    <s v="Widowed"/>
    <x v="0"/>
    <s v="High"/>
    <s v="Changbai"/>
    <x v="9"/>
    <n v="120.56"/>
    <n v="5"/>
    <s v="Online"/>
    <n v="4"/>
    <n v="3"/>
    <n v="2"/>
    <s v="None"/>
    <s v="Not Sensitive"/>
    <n v="0.02"/>
    <n v="2"/>
    <n v="7"/>
    <s v="Low"/>
    <s v="Tablet"/>
    <x v="2"/>
    <d v="2024-06-03T00:00:00"/>
    <b v="0"/>
    <b v="0"/>
    <s v="Non-Member"/>
    <s v="Need-based"/>
    <s v="Express"/>
    <n v="7"/>
    <s v="Female"/>
    <s v="High Income"/>
    <n v="9.7727272727272732E-3"/>
  </r>
  <r>
    <s v="64-706-7841"/>
    <n v="25"/>
    <s v="Male"/>
    <s v="High"/>
    <s v="Divorced"/>
    <x v="0"/>
    <s v="Middle"/>
    <s v="Kragan"/>
    <x v="0"/>
    <n v="320.94"/>
    <n v="11"/>
    <s v="Online"/>
    <n v="3"/>
    <n v="3"/>
    <n v="2"/>
    <s v="High"/>
    <s v="Not Sensitive"/>
    <n v="0.02"/>
    <n v="2"/>
    <n v="10"/>
    <s v="None"/>
    <s v="Smartphone"/>
    <x v="4"/>
    <d v="2024-11-08T00:00:00"/>
    <b v="0"/>
    <b v="0"/>
    <s v="Non-Member"/>
    <s v="Impulsive"/>
    <s v="No Preference"/>
    <n v="10"/>
    <s v="Male"/>
    <s v="High Income"/>
    <n v="1.1363636363636364E-2"/>
  </r>
  <r>
    <s v="47-178-9529"/>
    <n v="37"/>
    <s v="Female"/>
    <s v="High"/>
    <s v="Divorced"/>
    <x v="2"/>
    <s v="Middle"/>
    <s v="Bida"/>
    <x v="23"/>
    <n v="217.72"/>
    <n v="3"/>
    <s v="In-Store"/>
    <n v="4"/>
    <n v="4"/>
    <n v="2"/>
    <s v="Medium"/>
    <s v="Not Sensitive"/>
    <n v="0.01"/>
    <n v="1"/>
    <n v="4"/>
    <s v="High"/>
    <s v="Tablet"/>
    <x v="2"/>
    <d v="2024-10-16T00:00:00"/>
    <b v="0"/>
    <b v="1"/>
    <s v="Loyalty Member"/>
    <s v="Wants-based"/>
    <s v="No Preference"/>
    <n v="14"/>
    <s v="Female"/>
    <s v="High Income"/>
    <n v="1.1000000000000001E-2"/>
  </r>
  <r>
    <s v="63-808-3641"/>
    <n v="25"/>
    <s v="Male"/>
    <s v="High"/>
    <s v="Widowed"/>
    <x v="0"/>
    <s v="Middle"/>
    <s v="Pointe Michel"/>
    <x v="3"/>
    <n v="222.61"/>
    <n v="3"/>
    <s v="Online"/>
    <n v="1"/>
    <n v="2"/>
    <n v="1"/>
    <s v="Medium"/>
    <s v="Very Sensitive"/>
    <n v="0.01"/>
    <n v="1"/>
    <n v="1"/>
    <s v="None"/>
    <s v="Desktop"/>
    <x v="1"/>
    <d v="2024-07-03T00:00:00"/>
    <b v="0"/>
    <b v="1"/>
    <s v="Loyalty Member"/>
    <s v="Need-based"/>
    <s v="Standard"/>
    <n v="3"/>
    <s v="Male"/>
    <s v="High Income"/>
    <n v="9.3999999999999986E-3"/>
  </r>
  <r>
    <s v="85-738-8909"/>
    <n v="40"/>
    <s v="Female"/>
    <s v="Middle"/>
    <s v="Divorced"/>
    <x v="1"/>
    <s v="Middle"/>
    <s v="Juyuan"/>
    <x v="21"/>
    <n v="102.73"/>
    <n v="3"/>
    <s v="Mixed"/>
    <n v="4"/>
    <n v="5"/>
    <n v="0.3"/>
    <s v="None"/>
    <s v="Not Sensitive"/>
    <n v="0.02"/>
    <n v="2"/>
    <n v="5"/>
    <s v="None"/>
    <s v="Tablet"/>
    <x v="2"/>
    <d v="2024-07-18T00:00:00"/>
    <b v="0"/>
    <b v="0"/>
    <s v="Non-Member"/>
    <s v="Wants-based"/>
    <s v="Express"/>
    <n v="14"/>
    <s v="Female"/>
    <s v="Average Income"/>
    <n v="8.8235294117647058E-3"/>
  </r>
  <r>
    <s v="40-224-1057"/>
    <n v="40"/>
    <s v="Female"/>
    <s v="Middle"/>
    <s v="Married"/>
    <x v="0"/>
    <s v="High"/>
    <s v="Sabugo"/>
    <x v="6"/>
    <n v="426.87"/>
    <n v="2"/>
    <s v="In-Store"/>
    <n v="4"/>
    <n v="2"/>
    <n v="2"/>
    <s v="None"/>
    <s v="Not Sensitive"/>
    <n v="0"/>
    <n v="0"/>
    <n v="4"/>
    <s v="Medium"/>
    <s v="Smartphone"/>
    <x v="2"/>
    <d v="2024-03-14T00:00:00"/>
    <b v="0"/>
    <b v="0"/>
    <s v="Non-Member"/>
    <s v="Wants-based"/>
    <s v="No Preference"/>
    <n v="3"/>
    <s v="Female"/>
    <s v="Average Income"/>
    <n v="8.431372549019607E-3"/>
  </r>
  <r>
    <s v="24-853-1635"/>
    <n v="20"/>
    <s v="Female"/>
    <s v="Middle"/>
    <s v="Widowed"/>
    <x v="1"/>
    <s v="Middle"/>
    <s v="Huangjin"/>
    <x v="23"/>
    <n v="473.28"/>
    <n v="5"/>
    <s v="Online"/>
    <n v="5"/>
    <n v="5"/>
    <n v="1"/>
    <s v="Medium"/>
    <s v="Very Sensitive"/>
    <n v="0.01"/>
    <n v="1"/>
    <n v="9"/>
    <s v="None"/>
    <s v="Smartphone"/>
    <x v="4"/>
    <d v="2024-12-09T00:00:00"/>
    <b v="0"/>
    <b v="0"/>
    <s v="Non-Member"/>
    <s v="Need-based"/>
    <s v="Standard"/>
    <n v="13"/>
    <s v="Female"/>
    <s v="Average Income"/>
    <n v="1.1000000000000001E-2"/>
  </r>
  <r>
    <s v="61-627-1822"/>
    <n v="39"/>
    <s v="Male"/>
    <s v="High"/>
    <s v="Widowed"/>
    <x v="0"/>
    <s v="High"/>
    <s v="Huquan"/>
    <x v="23"/>
    <n v="446.03"/>
    <n v="9"/>
    <s v="In-Store"/>
    <n v="2"/>
    <n v="1"/>
    <n v="2"/>
    <s v="Low"/>
    <s v="Somewhat Sensitive"/>
    <n v="0.02"/>
    <n v="2"/>
    <n v="7"/>
    <s v="None"/>
    <s v="Tablet"/>
    <x v="3"/>
    <d v="2024-06-26T00:00:00"/>
    <b v="1"/>
    <b v="1"/>
    <s v="Loyalty Member"/>
    <s v="Need-based"/>
    <s v="Express"/>
    <n v="12"/>
    <s v="Male"/>
    <s v="High Income"/>
    <n v="1.1000000000000001E-2"/>
  </r>
  <r>
    <s v="89-392-5002"/>
    <n v="19"/>
    <s v="Female"/>
    <s v="High"/>
    <s v="Single"/>
    <x v="0"/>
    <s v="High"/>
    <s v="Xinqiao"/>
    <x v="17"/>
    <n v="287.95"/>
    <n v="3"/>
    <s v="Mixed"/>
    <n v="2"/>
    <n v="3"/>
    <n v="2"/>
    <s v="None"/>
    <s v="Very Sensitive"/>
    <n v="0.02"/>
    <n v="2"/>
    <n v="7"/>
    <s v="High"/>
    <s v="Tablet"/>
    <x v="1"/>
    <d v="2024-11-12T00:00:00"/>
    <b v="1"/>
    <b v="1"/>
    <s v="Loyalty Member"/>
    <s v="Planned"/>
    <s v="Standard"/>
    <n v="11"/>
    <s v="Female"/>
    <s v="High Income"/>
    <n v="8.5294117647058826E-3"/>
  </r>
  <r>
    <s v="71-573-6085"/>
    <n v="31"/>
    <s v="Female"/>
    <s v="Middle"/>
    <s v="Widowed"/>
    <x v="2"/>
    <s v="High"/>
    <s v="Trzemeszno"/>
    <x v="8"/>
    <n v="132.52000000000001"/>
    <n v="6"/>
    <s v="Mixed"/>
    <n v="1"/>
    <n v="2"/>
    <n v="0"/>
    <s v="Medium"/>
    <s v="Somewhat Sensitive"/>
    <n v="0.02"/>
    <n v="2"/>
    <n v="10"/>
    <s v="Low"/>
    <s v="Smartphone"/>
    <x v="2"/>
    <d v="2024-12-20T00:00:00"/>
    <b v="1"/>
    <b v="1"/>
    <s v="Loyalty Member"/>
    <s v="Impulsive"/>
    <s v="Express"/>
    <n v="12"/>
    <s v="Female"/>
    <s v="Average Income"/>
    <n v="9.189189189189189E-3"/>
  </r>
  <r>
    <s v="91-810-3612"/>
    <n v="36"/>
    <s v="Female"/>
    <s v="Middle"/>
    <s v="Married"/>
    <x v="0"/>
    <s v="Middle"/>
    <s v="Dashkawka"/>
    <x v="6"/>
    <n v="379.2"/>
    <n v="7"/>
    <s v="Online"/>
    <n v="5"/>
    <n v="1"/>
    <n v="0"/>
    <s v="Medium"/>
    <s v="Very Sensitive"/>
    <n v="0.02"/>
    <n v="2"/>
    <n v="2"/>
    <s v="High"/>
    <s v="Smartphone"/>
    <x v="2"/>
    <d v="2024-05-28T00:00:00"/>
    <b v="1"/>
    <b v="1"/>
    <s v="Loyalty Member"/>
    <s v="Need-based"/>
    <s v="No Preference"/>
    <n v="7"/>
    <s v="Female"/>
    <s v="Average Income"/>
    <n v="8.431372549019607E-3"/>
  </r>
  <r>
    <s v="07-323-0255"/>
    <n v="31"/>
    <s v="Genderfluid"/>
    <s v="Middle"/>
    <s v="Married"/>
    <x v="1"/>
    <s v="High"/>
    <s v="Sakura"/>
    <x v="19"/>
    <n v="447.53"/>
    <n v="4"/>
    <s v="Online"/>
    <n v="2"/>
    <n v="1"/>
    <n v="2"/>
    <s v="High"/>
    <s v="Somewhat Sensitive"/>
    <n v="0.01"/>
    <n v="1"/>
    <n v="6"/>
    <s v="None"/>
    <s v="Smartphone"/>
    <x v="1"/>
    <d v="2024-10-13T00:00:00"/>
    <b v="1"/>
    <b v="1"/>
    <s v="Loyalty Member"/>
    <s v="Wants-based"/>
    <s v="No Preference"/>
    <n v="3"/>
    <s v="Diverse"/>
    <s v="Average Income"/>
    <n v="1.0243902439024391E-2"/>
  </r>
  <r>
    <s v="81-054-5343"/>
    <n v="45"/>
    <s v="Female"/>
    <s v="High"/>
    <s v="Divorced"/>
    <x v="0"/>
    <s v="Middle"/>
    <s v="Lianghu"/>
    <x v="2"/>
    <n v="138.44"/>
    <n v="4"/>
    <s v="Mixed"/>
    <n v="5"/>
    <n v="1"/>
    <n v="1"/>
    <s v="None"/>
    <s v="Very Sensitive"/>
    <n v="0.01"/>
    <n v="1"/>
    <n v="2"/>
    <s v="None"/>
    <s v="Smartphone"/>
    <x v="4"/>
    <d v="2024-02-22T00:00:00"/>
    <b v="0"/>
    <b v="1"/>
    <s v="Loyalty Member"/>
    <s v="Wants-based"/>
    <s v="Express"/>
    <n v="1"/>
    <s v="Female"/>
    <s v="High Income"/>
    <n v="1.131578947368421E-2"/>
  </r>
  <r>
    <s v="14-854-9545"/>
    <n v="45"/>
    <s v="Agender"/>
    <s v="Middle"/>
    <s v="Single"/>
    <x v="1"/>
    <s v="Middle"/>
    <s v="Karabash"/>
    <x v="3"/>
    <n v="440.62"/>
    <n v="8"/>
    <s v="Mixed"/>
    <n v="2"/>
    <n v="2"/>
    <n v="2"/>
    <s v="None"/>
    <s v="Very Sensitive"/>
    <n v="0.01"/>
    <n v="1"/>
    <n v="3"/>
    <s v="Medium"/>
    <s v="Tablet"/>
    <x v="2"/>
    <d v="2024-02-01T00:00:00"/>
    <b v="1"/>
    <b v="1"/>
    <s v="Loyalty Member"/>
    <s v="Need-based"/>
    <s v="Express"/>
    <n v="6"/>
    <s v="Diverse"/>
    <s v="Average Income"/>
    <n v="9.3999999999999986E-3"/>
  </r>
  <r>
    <s v="52-150-4629"/>
    <n v="23"/>
    <s v="Female"/>
    <s v="High"/>
    <s v="Divorced"/>
    <x v="2"/>
    <s v="High"/>
    <s v="Maomiaoji"/>
    <x v="6"/>
    <n v="145.97999999999999"/>
    <n v="4"/>
    <s v="In-Store"/>
    <n v="1"/>
    <n v="2"/>
    <n v="1"/>
    <s v="Low"/>
    <s v="Very Sensitive"/>
    <n v="0.02"/>
    <n v="2"/>
    <n v="5"/>
    <s v="High"/>
    <s v="Desktop"/>
    <x v="3"/>
    <d v="2024-09-16T00:00:00"/>
    <b v="0"/>
    <b v="0"/>
    <s v="Non-Member"/>
    <s v="Need-based"/>
    <s v="No Preference"/>
    <n v="1"/>
    <s v="Female"/>
    <s v="High Income"/>
    <n v="8.431372549019607E-3"/>
  </r>
  <r>
    <s v="48-918-4473"/>
    <n v="28"/>
    <s v="Male"/>
    <s v="Middle"/>
    <s v="Married"/>
    <x v="1"/>
    <s v="High"/>
    <s v="Pingtian"/>
    <x v="14"/>
    <n v="405.66"/>
    <n v="11"/>
    <s v="Online"/>
    <n v="5"/>
    <n v="2"/>
    <n v="1"/>
    <s v="Medium"/>
    <s v="Somewhat Sensitive"/>
    <n v="0.01"/>
    <n v="1"/>
    <n v="3"/>
    <s v="High"/>
    <s v="Tablet"/>
    <x v="4"/>
    <d v="2024-04-27T00:00:00"/>
    <b v="1"/>
    <b v="0"/>
    <s v="Non-Member"/>
    <s v="Impulsive"/>
    <s v="Express"/>
    <n v="11"/>
    <s v="Male"/>
    <s v="Average Income"/>
    <n v="9.3023255813953487E-3"/>
  </r>
  <r>
    <s v="06-764-5496"/>
    <n v="26"/>
    <s v="Female"/>
    <s v="High"/>
    <s v="Single"/>
    <x v="1"/>
    <s v="Middle"/>
    <s v="TiÅ¡ina"/>
    <x v="20"/>
    <n v="419.98"/>
    <n v="7"/>
    <s v="In-Store"/>
    <n v="4"/>
    <n v="4"/>
    <n v="0"/>
    <s v="None"/>
    <s v="Very Sensitive"/>
    <n v="0"/>
    <n v="0"/>
    <n v="10"/>
    <s v="Medium"/>
    <s v="Desktop"/>
    <x v="1"/>
    <d v="2024-04-28T00:00:00"/>
    <b v="1"/>
    <b v="1"/>
    <s v="Loyalty Member"/>
    <s v="Impulsive"/>
    <s v="No Preference"/>
    <n v="14"/>
    <s v="Female"/>
    <s v="High Income"/>
    <n v="8.6666666666666663E-3"/>
  </r>
  <r>
    <s v="67-036-4295"/>
    <n v="50"/>
    <s v="Female"/>
    <s v="Middle"/>
    <s v="Divorced"/>
    <x v="2"/>
    <s v="High"/>
    <s v="Montceau-les-Mines"/>
    <x v="17"/>
    <n v="260.14"/>
    <n v="5"/>
    <s v="Online"/>
    <n v="3"/>
    <n v="2"/>
    <n v="1"/>
    <s v="None"/>
    <s v="Somewhat Sensitive"/>
    <n v="0.01"/>
    <n v="1"/>
    <n v="7"/>
    <s v="Low"/>
    <s v="Smartphone"/>
    <x v="3"/>
    <d v="2024-09-01T00:00:00"/>
    <b v="1"/>
    <b v="1"/>
    <s v="Loyalty Member"/>
    <s v="Need-based"/>
    <s v="Standard"/>
    <n v="7"/>
    <s v="Female"/>
    <s v="Average Income"/>
    <n v="8.5294117647058826E-3"/>
  </r>
  <r>
    <s v="35-880-9374"/>
    <n v="36"/>
    <s v="Female"/>
    <s v="Middle"/>
    <s v="Widowed"/>
    <x v="0"/>
    <s v="High"/>
    <s v="Karengan"/>
    <x v="17"/>
    <n v="368.91"/>
    <n v="10"/>
    <s v="In-Store"/>
    <n v="1"/>
    <n v="3"/>
    <n v="2"/>
    <s v="High"/>
    <s v="Not Sensitive"/>
    <n v="0.02"/>
    <n v="2"/>
    <n v="10"/>
    <s v="High"/>
    <s v="Desktop"/>
    <x v="2"/>
    <d v="2024-03-21T00:00:00"/>
    <b v="0"/>
    <b v="0"/>
    <s v="Non-Member"/>
    <s v="Need-based"/>
    <s v="No Preference"/>
    <n v="7"/>
    <s v="Female"/>
    <s v="Average Income"/>
    <n v="8.5294117647058826E-3"/>
  </r>
  <r>
    <s v="08-614-6177"/>
    <n v="32"/>
    <s v="Male"/>
    <s v="Middle"/>
    <s v="Widowed"/>
    <x v="2"/>
    <s v="Middle"/>
    <s v="Sungai Raya"/>
    <x v="3"/>
    <n v="100.32"/>
    <n v="2"/>
    <s v="In-Store"/>
    <n v="5"/>
    <n v="1"/>
    <n v="1"/>
    <s v="Low"/>
    <s v="Very Sensitive"/>
    <n v="0"/>
    <n v="0"/>
    <n v="1"/>
    <s v="Medium"/>
    <s v="Tablet"/>
    <x v="0"/>
    <d v="2024-12-11T00:00:00"/>
    <b v="0"/>
    <b v="1"/>
    <s v="Loyalty Member"/>
    <s v="Planned"/>
    <s v="Express"/>
    <n v="8"/>
    <s v="Male"/>
    <s v="Average Income"/>
    <n v="9.3999999999999986E-3"/>
  </r>
  <r>
    <s v="35-879-0014"/>
    <n v="34"/>
    <s v="Male"/>
    <s v="High"/>
    <s v="Married"/>
    <x v="2"/>
    <s v="Middle"/>
    <s v="Zwedru"/>
    <x v="1"/>
    <n v="107.82"/>
    <n v="7"/>
    <s v="Mixed"/>
    <n v="5"/>
    <n v="3"/>
    <n v="2"/>
    <s v="High"/>
    <s v="Very Sensitive"/>
    <n v="0.02"/>
    <n v="2"/>
    <n v="10"/>
    <s v="Low"/>
    <s v="Smartphone"/>
    <x v="0"/>
    <d v="2024-12-04T00:00:00"/>
    <b v="0"/>
    <b v="1"/>
    <s v="Loyalty Member"/>
    <s v="Wants-based"/>
    <s v="No Preference"/>
    <n v="2"/>
    <s v="Male"/>
    <s v="High Income"/>
    <n v="9.3181818181818175E-3"/>
  </r>
  <r>
    <s v="91-570-2695"/>
    <n v="50"/>
    <s v="Male"/>
    <s v="Middle"/>
    <s v="Married"/>
    <x v="1"/>
    <s v="Middle"/>
    <s v="Å¢ahÅ£Ä"/>
    <x v="15"/>
    <n v="83.88"/>
    <n v="11"/>
    <s v="Online"/>
    <n v="4"/>
    <n v="2"/>
    <n v="1"/>
    <s v="Medium"/>
    <s v="Not Sensitive"/>
    <n v="0"/>
    <n v="0"/>
    <n v="6"/>
    <s v="Low"/>
    <s v="Desktop"/>
    <x v="3"/>
    <d v="2024-02-24T00:00:00"/>
    <b v="1"/>
    <b v="1"/>
    <s v="Loyalty Member"/>
    <s v="Planned"/>
    <s v="Express"/>
    <n v="4"/>
    <s v="Male"/>
    <s v="Average Income"/>
    <n v="1.0243902439024391E-2"/>
  </r>
  <r>
    <s v="54-193-3526"/>
    <n v="24"/>
    <s v="Female"/>
    <s v="Middle"/>
    <s v="Widowed"/>
    <x v="0"/>
    <s v="Middle"/>
    <s v="Masaran"/>
    <x v="22"/>
    <n v="81.25"/>
    <n v="9"/>
    <s v="Online"/>
    <n v="1"/>
    <n v="2"/>
    <n v="1"/>
    <s v="Low"/>
    <s v="Very Sensitive"/>
    <n v="0.02"/>
    <n v="2"/>
    <n v="8"/>
    <s v="Medium"/>
    <s v="Desktop"/>
    <x v="4"/>
    <d v="2024-05-24T00:00:00"/>
    <b v="1"/>
    <b v="1"/>
    <s v="Loyalty Member"/>
    <s v="Planned"/>
    <s v="No Preference"/>
    <n v="10"/>
    <s v="Female"/>
    <s v="Average Income"/>
    <n v="1.3157894736842106E-2"/>
  </r>
  <r>
    <s v="55-237-7991"/>
    <n v="49"/>
    <s v="Male"/>
    <s v="Middle"/>
    <s v="Widowed"/>
    <x v="2"/>
    <s v="High"/>
    <s v="Huangtang"/>
    <x v="3"/>
    <n v="125.8"/>
    <n v="12"/>
    <s v="In-Store"/>
    <n v="4"/>
    <n v="4"/>
    <n v="2"/>
    <s v="None"/>
    <s v="Somewhat Sensitive"/>
    <n v="0"/>
    <n v="0"/>
    <n v="8"/>
    <s v="High"/>
    <s v="Desktop"/>
    <x v="1"/>
    <d v="2024-05-18T00:00:00"/>
    <b v="0"/>
    <b v="1"/>
    <s v="Loyalty Member"/>
    <s v="Planned"/>
    <s v="No Preference"/>
    <n v="1"/>
    <s v="Male"/>
    <s v="Average Income"/>
    <n v="9.3999999999999986E-3"/>
  </r>
  <r>
    <s v="90-569-7391"/>
    <n v="18"/>
    <s v="Female"/>
    <s v="Middle"/>
    <s v="Single"/>
    <x v="0"/>
    <s v="Middle"/>
    <s v="SkoÃºtari"/>
    <x v="18"/>
    <n v="197.9"/>
    <n v="11"/>
    <s v="Mixed"/>
    <n v="2"/>
    <n v="4"/>
    <n v="2"/>
    <s v="Medium"/>
    <s v="Not Sensitive"/>
    <n v="0.01"/>
    <n v="1"/>
    <n v="4"/>
    <s v="Low"/>
    <s v="Desktop"/>
    <x v="2"/>
    <d v="2024-04-02T00:00:00"/>
    <b v="1"/>
    <b v="1"/>
    <s v="Loyalty Member"/>
    <s v="Wants-based"/>
    <s v="Standard"/>
    <n v="5"/>
    <s v="Female"/>
    <s v="Average Income"/>
    <n v="8.5365853658536592E-3"/>
  </r>
  <r>
    <s v="88-395-8741"/>
    <n v="44"/>
    <s v="Male"/>
    <s v="High"/>
    <s v="Divorced"/>
    <x v="1"/>
    <s v="Middle"/>
    <s v="Jelat"/>
    <x v="22"/>
    <n v="299.08999999999997"/>
    <n v="8"/>
    <s v="In-Store"/>
    <n v="1"/>
    <n v="1"/>
    <n v="2"/>
    <s v="High"/>
    <s v="Very Sensitive"/>
    <n v="0.02"/>
    <n v="2"/>
    <n v="7"/>
    <s v="High"/>
    <s v="Tablet"/>
    <x v="2"/>
    <d v="2024-06-24T00:00:00"/>
    <b v="0"/>
    <b v="0"/>
    <s v="Non-Member"/>
    <s v="Impulsive"/>
    <s v="Standard"/>
    <n v="14"/>
    <s v="Male"/>
    <s v="High Income"/>
    <n v="1.3157894736842106E-2"/>
  </r>
  <r>
    <s v="06-638-0433"/>
    <n v="41"/>
    <s v="Male"/>
    <s v="High"/>
    <s v="Married"/>
    <x v="1"/>
    <s v="Middle"/>
    <s v="Doibang"/>
    <x v="22"/>
    <n v="79.3"/>
    <n v="10"/>
    <s v="Online"/>
    <n v="3"/>
    <n v="2"/>
    <n v="1"/>
    <s v="Low"/>
    <s v="Somewhat Sensitive"/>
    <n v="0.02"/>
    <n v="2"/>
    <n v="4"/>
    <s v="High"/>
    <s v="Smartphone"/>
    <x v="2"/>
    <d v="2024-09-03T00:00:00"/>
    <b v="0"/>
    <b v="0"/>
    <s v="Non-Member"/>
    <s v="Planned"/>
    <s v="No Preference"/>
    <n v="2"/>
    <s v="Male"/>
    <s v="High Income"/>
    <n v="1.3157894736842106E-2"/>
  </r>
  <r>
    <s v="84-208-7045"/>
    <n v="33"/>
    <s v="Male"/>
    <s v="High"/>
    <s v="Divorced"/>
    <x v="1"/>
    <s v="High"/>
    <s v="Kazimierz Dolny"/>
    <x v="5"/>
    <n v="55.73"/>
    <n v="12"/>
    <s v="In-Store"/>
    <n v="4"/>
    <n v="3"/>
    <n v="0.3"/>
    <s v="Medium"/>
    <s v="Not Sensitive"/>
    <n v="0.01"/>
    <n v="1"/>
    <n v="3"/>
    <s v="High"/>
    <s v="Tablet"/>
    <x v="1"/>
    <d v="2024-05-19T00:00:00"/>
    <b v="0"/>
    <b v="1"/>
    <s v="Loyalty Member"/>
    <s v="Need-based"/>
    <s v="Express"/>
    <n v="3"/>
    <s v="Male"/>
    <s v="High Income"/>
    <n v="1.0270270270270269E-2"/>
  </r>
  <r>
    <s v="71-568-0867"/>
    <n v="46"/>
    <s v="Male"/>
    <s v="High"/>
    <s v="Single"/>
    <x v="0"/>
    <s v="High"/>
    <s v="Margasari"/>
    <x v="14"/>
    <n v="256.44"/>
    <n v="8"/>
    <s v="In-Store"/>
    <n v="4"/>
    <n v="1"/>
    <n v="2"/>
    <s v="High"/>
    <s v="Somewhat Sensitive"/>
    <n v="0.01"/>
    <n v="1"/>
    <n v="6"/>
    <s v="Medium"/>
    <s v="Tablet"/>
    <x v="3"/>
    <d v="2024-08-04T00:00:00"/>
    <b v="0"/>
    <b v="0"/>
    <s v="Non-Member"/>
    <s v="Wants-based"/>
    <s v="Express"/>
    <n v="3"/>
    <s v="Male"/>
    <s v="High Income"/>
    <n v="9.3023255813953487E-3"/>
  </r>
  <r>
    <s v="18-925-1867"/>
    <n v="23"/>
    <s v="Female"/>
    <s v="High"/>
    <s v="Married"/>
    <x v="0"/>
    <s v="High"/>
    <s v="GarÃ§a"/>
    <x v="16"/>
    <n v="337.21"/>
    <n v="12"/>
    <s v="Online"/>
    <n v="1"/>
    <n v="5"/>
    <n v="1"/>
    <s v="Low"/>
    <s v="Somewhat Sensitive"/>
    <n v="0"/>
    <n v="0"/>
    <n v="9"/>
    <s v="None"/>
    <s v="Smartphone"/>
    <x v="2"/>
    <d v="2024-10-24T00:00:00"/>
    <b v="1"/>
    <b v="1"/>
    <s v="Loyalty Member"/>
    <s v="Planned"/>
    <s v="Express"/>
    <n v="11"/>
    <s v="Female"/>
    <s v="High Income"/>
    <n v="8.2978723404255311E-3"/>
  </r>
  <r>
    <s v="69-394-1424"/>
    <n v="35"/>
    <s v="Female"/>
    <s v="High"/>
    <s v="Single"/>
    <x v="2"/>
    <s v="Middle"/>
    <s v="Muff"/>
    <x v="14"/>
    <n v="494.97"/>
    <n v="12"/>
    <s v="In-Store"/>
    <n v="5"/>
    <n v="4"/>
    <n v="2"/>
    <s v="Low"/>
    <s v="Not Sensitive"/>
    <n v="0.01"/>
    <n v="1"/>
    <n v="5"/>
    <s v="Low"/>
    <s v="Tablet"/>
    <x v="2"/>
    <d v="2024-08-16T00:00:00"/>
    <b v="0"/>
    <b v="0"/>
    <s v="Non-Member"/>
    <s v="Planned"/>
    <s v="No Preference"/>
    <n v="7"/>
    <s v="Female"/>
    <s v="High Income"/>
    <n v="9.3023255813953487E-3"/>
  </r>
  <r>
    <s v="91-695-8237"/>
    <n v="31"/>
    <s v="Female"/>
    <s v="Middle"/>
    <s v="Widowed"/>
    <x v="1"/>
    <s v="High"/>
    <s v="Kryva Hora"/>
    <x v="17"/>
    <n v="238.58"/>
    <n v="6"/>
    <s v="Online"/>
    <n v="3"/>
    <n v="2"/>
    <n v="2"/>
    <s v="Medium"/>
    <s v="Very Sensitive"/>
    <n v="0.02"/>
    <n v="2"/>
    <n v="9"/>
    <s v="Medium"/>
    <s v="Tablet"/>
    <x v="1"/>
    <d v="2024-06-11T00:00:00"/>
    <b v="1"/>
    <b v="1"/>
    <s v="Loyalty Member"/>
    <s v="Wants-based"/>
    <s v="Standard"/>
    <n v="8"/>
    <s v="Female"/>
    <s v="Average Income"/>
    <n v="8.5294117647058826E-3"/>
  </r>
  <r>
    <s v="68-458-0904"/>
    <n v="20"/>
    <s v="Female"/>
    <s v="High"/>
    <s v="Single"/>
    <x v="0"/>
    <s v="High"/>
    <s v="Pyra"/>
    <x v="6"/>
    <n v="131.9"/>
    <n v="8"/>
    <s v="Mixed"/>
    <n v="3"/>
    <n v="5"/>
    <n v="0"/>
    <s v="None"/>
    <s v="Not Sensitive"/>
    <n v="0.02"/>
    <n v="2"/>
    <n v="4"/>
    <s v="Medium"/>
    <s v="Tablet"/>
    <x v="0"/>
    <d v="2024-11-01T00:00:00"/>
    <b v="1"/>
    <b v="1"/>
    <s v="Loyalty Member"/>
    <s v="Planned"/>
    <s v="No Preference"/>
    <n v="4"/>
    <s v="Female"/>
    <s v="High Income"/>
    <n v="8.431372549019607E-3"/>
  </r>
  <r>
    <s v="28-862-5550"/>
    <n v="49"/>
    <s v="Female"/>
    <s v="Middle"/>
    <s v="Married"/>
    <x v="0"/>
    <s v="High"/>
    <s v="General Lavalle"/>
    <x v="1"/>
    <n v="403.03"/>
    <n v="12"/>
    <s v="Mixed"/>
    <n v="1"/>
    <n v="5"/>
    <n v="1"/>
    <s v="Medium"/>
    <s v="Somewhat Sensitive"/>
    <n v="0"/>
    <n v="0"/>
    <n v="1"/>
    <s v="High"/>
    <s v="Tablet"/>
    <x v="3"/>
    <d v="2024-08-22T00:00:00"/>
    <b v="1"/>
    <b v="1"/>
    <s v="Loyalty Member"/>
    <s v="Wants-based"/>
    <s v="Standard"/>
    <n v="2"/>
    <s v="Female"/>
    <s v="Average Income"/>
    <n v="9.3181818181818175E-3"/>
  </r>
  <r>
    <s v="85-666-7449"/>
    <n v="26"/>
    <s v="Female"/>
    <s v="High"/>
    <s v="Widowed"/>
    <x v="0"/>
    <s v="High"/>
    <s v="Zhongzhang"/>
    <x v="18"/>
    <n v="338.6"/>
    <n v="10"/>
    <s v="In-Store"/>
    <n v="1"/>
    <n v="3"/>
    <n v="2"/>
    <s v="Medium"/>
    <s v="Somewhat Sensitive"/>
    <n v="0.01"/>
    <n v="1"/>
    <n v="3"/>
    <s v="Medium"/>
    <s v="Desktop"/>
    <x v="3"/>
    <d v="2024-08-24T00:00:00"/>
    <b v="0"/>
    <b v="0"/>
    <s v="Non-Member"/>
    <s v="Planned"/>
    <s v="No Preference"/>
    <n v="9"/>
    <s v="Female"/>
    <s v="High Income"/>
    <n v="8.5365853658536592E-3"/>
  </r>
  <r>
    <s v="30-987-7421"/>
    <n v="36"/>
    <s v="Male"/>
    <s v="Middle"/>
    <s v="Widowed"/>
    <x v="1"/>
    <s v="High"/>
    <s v="Estacion"/>
    <x v="4"/>
    <n v="365.38"/>
    <n v="11"/>
    <s v="Online"/>
    <n v="1"/>
    <n v="4"/>
    <n v="0"/>
    <s v="High"/>
    <s v="Somewhat Sensitive"/>
    <n v="0"/>
    <n v="0"/>
    <n v="9"/>
    <s v="Medium"/>
    <s v="Desktop"/>
    <x v="4"/>
    <d v="2024-08-01T00:00:00"/>
    <b v="0"/>
    <b v="0"/>
    <s v="Non-Member"/>
    <s v="Wants-based"/>
    <s v="Express"/>
    <n v="14"/>
    <s v="Male"/>
    <s v="Average Income"/>
    <n v="8.7804878048780496E-3"/>
  </r>
  <r>
    <s v="39-107-6852"/>
    <n v="21"/>
    <s v="Male"/>
    <s v="Middle"/>
    <s v="Married"/>
    <x v="1"/>
    <s v="High"/>
    <s v="Xinglongchang"/>
    <x v="6"/>
    <n v="433.99"/>
    <n v="11"/>
    <s v="Mixed"/>
    <n v="3"/>
    <n v="2"/>
    <n v="1"/>
    <s v="High"/>
    <s v="Not Sensitive"/>
    <n v="0"/>
    <n v="0"/>
    <n v="2"/>
    <s v="None"/>
    <s v="Desktop"/>
    <x v="0"/>
    <d v="2024-02-09T00:00:00"/>
    <b v="0"/>
    <b v="0"/>
    <s v="Non-Member"/>
    <s v="Need-based"/>
    <s v="No Preference"/>
    <n v="8"/>
    <s v="Male"/>
    <s v="Average Income"/>
    <n v="8.431372549019607E-3"/>
  </r>
  <r>
    <s v="85-467-6564"/>
    <n v="35"/>
    <s v="Female"/>
    <s v="Middle"/>
    <s v="Widowed"/>
    <x v="1"/>
    <s v="Middle"/>
    <s v="San Nicolas"/>
    <x v="10"/>
    <n v="495.95"/>
    <n v="5"/>
    <s v="In-Store"/>
    <n v="4"/>
    <n v="2"/>
    <n v="0"/>
    <s v="High"/>
    <s v="Very Sensitive"/>
    <n v="0.01"/>
    <n v="1"/>
    <n v="7"/>
    <s v="None"/>
    <s v="Smartphone"/>
    <x v="3"/>
    <d v="2024-04-10T00:00:00"/>
    <b v="0"/>
    <b v="0"/>
    <s v="Non-Member"/>
    <s v="Planned"/>
    <s v="No Preference"/>
    <n v="6"/>
    <s v="Female"/>
    <s v="Average Income"/>
    <n v="7.3170731707317069E-3"/>
  </r>
  <r>
    <s v="82-692-9306"/>
    <n v="41"/>
    <s v="Male"/>
    <s v="High"/>
    <s v="Married"/>
    <x v="1"/>
    <s v="Middle"/>
    <s v="Ropa"/>
    <x v="15"/>
    <n v="356.22"/>
    <n v="7"/>
    <s v="In-Store"/>
    <n v="2"/>
    <n v="5"/>
    <n v="0"/>
    <s v="Medium"/>
    <s v="Very Sensitive"/>
    <n v="0.01"/>
    <n v="1"/>
    <n v="7"/>
    <s v="High"/>
    <s v="Smartphone"/>
    <x v="0"/>
    <d v="2024-06-10T00:00:00"/>
    <b v="0"/>
    <b v="1"/>
    <s v="Loyalty Member"/>
    <s v="Planned"/>
    <s v="Express"/>
    <n v="6"/>
    <s v="Male"/>
    <s v="High Income"/>
    <n v="1.0243902439024391E-2"/>
  </r>
  <r>
    <s v="18-593-8611"/>
    <n v="22"/>
    <s v="Genderqueer"/>
    <s v="High"/>
    <s v="Single"/>
    <x v="1"/>
    <s v="Middle"/>
    <s v="San Diego"/>
    <x v="18"/>
    <n v="156.4"/>
    <n v="7"/>
    <s v="In-Store"/>
    <n v="4"/>
    <n v="5"/>
    <n v="2"/>
    <s v="Low"/>
    <s v="Somewhat Sensitive"/>
    <n v="0.01"/>
    <n v="1"/>
    <n v="7"/>
    <s v="Low"/>
    <s v="Desktop"/>
    <x v="0"/>
    <d v="2024-11-07T00:00:00"/>
    <b v="0"/>
    <b v="1"/>
    <s v="Loyalty Member"/>
    <s v="Need-based"/>
    <s v="Standard"/>
    <n v="4"/>
    <s v="Diverse"/>
    <s v="High Income"/>
    <n v="8.5365853658536592E-3"/>
  </r>
  <r>
    <s v="93-093-0556"/>
    <n v="42"/>
    <s v="Male"/>
    <s v="Middle"/>
    <s v="Single"/>
    <x v="2"/>
    <s v="Middle"/>
    <s v="Pan-an"/>
    <x v="6"/>
    <n v="454.36"/>
    <n v="3"/>
    <s v="In-Store"/>
    <n v="4"/>
    <n v="5"/>
    <n v="1"/>
    <s v="Low"/>
    <s v="Very Sensitive"/>
    <n v="0.01"/>
    <n v="1"/>
    <n v="8"/>
    <s v="Medium"/>
    <s v="Tablet"/>
    <x v="4"/>
    <d v="2024-09-16T00:00:00"/>
    <b v="1"/>
    <b v="0"/>
    <s v="Non-Member"/>
    <s v="Planned"/>
    <s v="No Preference"/>
    <n v="12"/>
    <s v="Male"/>
    <s v="Average Income"/>
    <n v="8.431372549019607E-3"/>
  </r>
  <r>
    <s v="59-080-5779"/>
    <n v="50"/>
    <s v="Male"/>
    <s v="High"/>
    <s v="Single"/>
    <x v="0"/>
    <s v="High"/>
    <s v="Shu"/>
    <x v="14"/>
    <n v="486.07"/>
    <n v="11"/>
    <s v="Mixed"/>
    <n v="5"/>
    <n v="1"/>
    <n v="0"/>
    <s v="Medium"/>
    <s v="Somewhat Sensitive"/>
    <n v="0.02"/>
    <n v="2"/>
    <n v="6"/>
    <s v="None"/>
    <s v="Tablet"/>
    <x v="0"/>
    <d v="2024-01-16T00:00:00"/>
    <b v="0"/>
    <b v="0"/>
    <s v="Non-Member"/>
    <s v="Planned"/>
    <s v="Standard"/>
    <n v="12"/>
    <s v="Male"/>
    <s v="High Income"/>
    <n v="9.3023255813953487E-3"/>
  </r>
  <r>
    <s v="64-915-2968"/>
    <n v="30"/>
    <s v="Female"/>
    <s v="High"/>
    <s v="Divorced"/>
    <x v="1"/>
    <s v="Middle"/>
    <s v="TÃ½n nad Vltavou"/>
    <x v="12"/>
    <n v="427.86"/>
    <n v="11"/>
    <s v="Mixed"/>
    <n v="4"/>
    <n v="3"/>
    <n v="1"/>
    <s v="Medium"/>
    <s v="Not Sensitive"/>
    <n v="0"/>
    <n v="0"/>
    <n v="6"/>
    <s v="Medium"/>
    <s v="Desktop"/>
    <x v="2"/>
    <d v="2024-03-03T00:00:00"/>
    <b v="1"/>
    <b v="1"/>
    <s v="Loyalty Member"/>
    <s v="Need-based"/>
    <s v="Express"/>
    <n v="8"/>
    <s v="Female"/>
    <s v="High Income"/>
    <n v="8.1395348837209301E-3"/>
  </r>
  <r>
    <s v="94-495-3402"/>
    <n v="49"/>
    <s v="Female"/>
    <s v="High"/>
    <s v="Divorced"/>
    <x v="2"/>
    <s v="High"/>
    <s v="Mojogajeh"/>
    <x v="21"/>
    <n v="235.13"/>
    <n v="10"/>
    <s v="Online"/>
    <n v="5"/>
    <n v="4"/>
    <n v="1"/>
    <s v="Medium"/>
    <s v="Very Sensitive"/>
    <n v="0.02"/>
    <n v="2"/>
    <n v="3"/>
    <s v="None"/>
    <s v="Smartphone"/>
    <x v="3"/>
    <d v="2024-03-29T00:00:00"/>
    <b v="1"/>
    <b v="0"/>
    <s v="Non-Member"/>
    <s v="Planned"/>
    <s v="No Preference"/>
    <n v="6"/>
    <s v="Female"/>
    <s v="High Income"/>
    <n v="8.8235294117647058E-3"/>
  </r>
  <r>
    <s v="84-458-6432"/>
    <n v="40"/>
    <s v="Female"/>
    <s v="Middle"/>
    <s v="Divorced"/>
    <x v="0"/>
    <s v="Middle"/>
    <s v="Mawu"/>
    <x v="19"/>
    <n v="361.27"/>
    <n v="4"/>
    <s v="Online"/>
    <n v="3"/>
    <n v="3"/>
    <n v="1"/>
    <s v="None"/>
    <s v="Not Sensitive"/>
    <n v="0"/>
    <n v="0"/>
    <n v="5"/>
    <s v="High"/>
    <s v="Tablet"/>
    <x v="0"/>
    <d v="2024-09-15T00:00:00"/>
    <b v="1"/>
    <b v="0"/>
    <s v="Non-Member"/>
    <s v="Need-based"/>
    <s v="Standard"/>
    <n v="2"/>
    <s v="Female"/>
    <s v="Average Income"/>
    <n v="1.0243902439024391E-2"/>
  </r>
  <r>
    <s v="46-452-3822"/>
    <n v="38"/>
    <s v="Female"/>
    <s v="Middle"/>
    <s v="Single"/>
    <x v="0"/>
    <s v="Middle"/>
    <s v="Genting"/>
    <x v="4"/>
    <n v="195.83"/>
    <n v="10"/>
    <s v="Mixed"/>
    <n v="1"/>
    <n v="2"/>
    <n v="2"/>
    <s v="None"/>
    <s v="Not Sensitive"/>
    <n v="0.01"/>
    <n v="1"/>
    <n v="7"/>
    <s v="High"/>
    <s v="Desktop"/>
    <x v="2"/>
    <d v="2024-01-25T00:00:00"/>
    <b v="1"/>
    <b v="0"/>
    <s v="Non-Member"/>
    <s v="Need-based"/>
    <s v="No Preference"/>
    <n v="13"/>
    <s v="Female"/>
    <s v="Average Income"/>
    <n v="8.7804878048780496E-3"/>
  </r>
  <r>
    <s v="54-877-5699"/>
    <n v="21"/>
    <s v="Male"/>
    <s v="High"/>
    <s v="Married"/>
    <x v="2"/>
    <s v="High"/>
    <s v="Madan"/>
    <x v="6"/>
    <n v="340.31"/>
    <n v="10"/>
    <s v="Online"/>
    <n v="5"/>
    <n v="1"/>
    <n v="1"/>
    <s v="Low"/>
    <s v="Somewhat Sensitive"/>
    <n v="0"/>
    <n v="0"/>
    <n v="5"/>
    <s v="Low"/>
    <s v="Desktop"/>
    <x v="3"/>
    <d v="2024-09-18T00:00:00"/>
    <b v="0"/>
    <b v="1"/>
    <s v="Loyalty Member"/>
    <s v="Impulsive"/>
    <s v="No Preference"/>
    <n v="14"/>
    <s v="Male"/>
    <s v="High Income"/>
    <n v="8.431372549019607E-3"/>
  </r>
  <r>
    <s v="15-146-4456"/>
    <n v="40"/>
    <s v="Male"/>
    <s v="High"/>
    <s v="Divorced"/>
    <x v="2"/>
    <s v="High"/>
    <s v="Hexiangqiao"/>
    <x v="9"/>
    <n v="489.67"/>
    <n v="5"/>
    <s v="Mixed"/>
    <n v="5"/>
    <n v="5"/>
    <n v="1"/>
    <s v="None"/>
    <s v="Very Sensitive"/>
    <n v="0.01"/>
    <n v="1"/>
    <n v="5"/>
    <s v="Medium"/>
    <s v="Tablet"/>
    <x v="2"/>
    <d v="2024-12-21T00:00:00"/>
    <b v="0"/>
    <b v="0"/>
    <s v="Non-Member"/>
    <s v="Wants-based"/>
    <s v="Standard"/>
    <n v="11"/>
    <s v="Male"/>
    <s v="High Income"/>
    <n v="9.7727272727272732E-3"/>
  </r>
  <r>
    <s v="76-620-2994"/>
    <n v="26"/>
    <s v="Male"/>
    <s v="High"/>
    <s v="Divorced"/>
    <x v="2"/>
    <s v="Middle"/>
    <s v="Na Muen"/>
    <x v="7"/>
    <n v="482.5"/>
    <n v="11"/>
    <s v="Mixed"/>
    <n v="1"/>
    <n v="1"/>
    <n v="1"/>
    <s v="None"/>
    <s v="Very Sensitive"/>
    <n v="0.02"/>
    <n v="2"/>
    <n v="1"/>
    <s v="None"/>
    <s v="Smartphone"/>
    <x v="4"/>
    <d v="2024-09-28T00:00:00"/>
    <b v="1"/>
    <b v="1"/>
    <s v="Loyalty Member"/>
    <s v="Need-based"/>
    <s v="No Preference"/>
    <n v="13"/>
    <s v="Male"/>
    <s v="High Income"/>
    <n v="8.5365853658536592E-3"/>
  </r>
  <r>
    <s v="60-834-3348"/>
    <n v="32"/>
    <s v="Female"/>
    <s v="Middle"/>
    <s v="Married"/>
    <x v="2"/>
    <s v="Middle"/>
    <s v="Gafargaon"/>
    <x v="23"/>
    <n v="433.14"/>
    <n v="10"/>
    <s v="In-Store"/>
    <n v="3"/>
    <n v="1"/>
    <n v="2"/>
    <s v="Medium"/>
    <s v="Not Sensitive"/>
    <n v="0.02"/>
    <n v="2"/>
    <n v="3"/>
    <s v="High"/>
    <s v="Tablet"/>
    <x v="2"/>
    <d v="2024-07-09T00:00:00"/>
    <b v="0"/>
    <b v="0"/>
    <s v="Non-Member"/>
    <s v="Impulsive"/>
    <s v="No Preference"/>
    <n v="5"/>
    <s v="Female"/>
    <s v="Average Income"/>
    <n v="1.1000000000000001E-2"/>
  </r>
  <r>
    <s v="77-742-5663"/>
    <n v="47"/>
    <s v="Female"/>
    <s v="Middle"/>
    <s v="Widowed"/>
    <x v="1"/>
    <s v="High"/>
    <s v="Qingban"/>
    <x v="23"/>
    <n v="375.7"/>
    <n v="6"/>
    <s v="Online"/>
    <n v="3"/>
    <n v="1"/>
    <n v="2"/>
    <s v="Low"/>
    <s v="Very Sensitive"/>
    <n v="0.02"/>
    <n v="2"/>
    <n v="10"/>
    <s v="Medium"/>
    <s v="Tablet"/>
    <x v="3"/>
    <d v="2024-09-27T00:00:00"/>
    <b v="1"/>
    <b v="0"/>
    <s v="Non-Member"/>
    <s v="Wants-based"/>
    <s v="No Preference"/>
    <n v="10"/>
    <s v="Female"/>
    <s v="Average Income"/>
    <n v="1.1000000000000001E-2"/>
  </r>
  <r>
    <s v="05-167-0833"/>
    <n v="21"/>
    <s v="Male"/>
    <s v="Middle"/>
    <s v="Single"/>
    <x v="2"/>
    <s v="Middle"/>
    <s v="LabÃ¨ge"/>
    <x v="22"/>
    <n v="381.3"/>
    <n v="12"/>
    <s v="Online"/>
    <n v="2"/>
    <n v="1"/>
    <n v="1"/>
    <s v="High"/>
    <s v="Very Sensitive"/>
    <n v="0"/>
    <n v="0"/>
    <n v="4"/>
    <s v="Low"/>
    <s v="Desktop"/>
    <x v="0"/>
    <d v="2024-01-09T00:00:00"/>
    <b v="0"/>
    <b v="0"/>
    <s v="Non-Member"/>
    <s v="Planned"/>
    <s v="Express"/>
    <n v="7"/>
    <s v="Male"/>
    <s v="Average Income"/>
    <n v="1.3157894736842106E-2"/>
  </r>
  <r>
    <s v="86-182-9556"/>
    <n v="34"/>
    <s v="Male"/>
    <s v="High"/>
    <s v="Widowed"/>
    <x v="1"/>
    <s v="High"/>
    <s v="Port Elizabeth"/>
    <x v="13"/>
    <n v="210.21"/>
    <n v="4"/>
    <s v="Mixed"/>
    <n v="4"/>
    <n v="1"/>
    <n v="2"/>
    <s v="High"/>
    <s v="Very Sensitive"/>
    <n v="0"/>
    <n v="0"/>
    <n v="10"/>
    <s v="High"/>
    <s v="Desktop"/>
    <x v="1"/>
    <d v="2024-07-05T00:00:00"/>
    <b v="0"/>
    <b v="1"/>
    <s v="Loyalty Member"/>
    <s v="Need-based"/>
    <s v="No Preference"/>
    <n v="14"/>
    <s v="Male"/>
    <s v="High Income"/>
    <n v="0.01"/>
  </r>
  <r>
    <s v="14-415-2802"/>
    <n v="29"/>
    <s v="Male"/>
    <s v="Middle"/>
    <s v="Widowed"/>
    <x v="2"/>
    <s v="High"/>
    <s v="Sauri"/>
    <x v="18"/>
    <n v="408.81"/>
    <n v="8"/>
    <s v="Mixed"/>
    <n v="5"/>
    <n v="4"/>
    <n v="2"/>
    <s v="Low"/>
    <s v="Very Sensitive"/>
    <n v="0.01"/>
    <n v="1"/>
    <n v="3"/>
    <s v="Medium"/>
    <s v="Desktop"/>
    <x v="2"/>
    <d v="2024-07-16T00:00:00"/>
    <b v="0"/>
    <b v="1"/>
    <s v="Loyalty Member"/>
    <s v="Wants-based"/>
    <s v="Express"/>
    <n v="12"/>
    <s v="Male"/>
    <s v="Average Income"/>
    <n v="8.5365853658536592E-3"/>
  </r>
  <r>
    <s v="49-469-9163"/>
    <n v="20"/>
    <s v="Female"/>
    <s v="Middle"/>
    <s v="Divorced"/>
    <x v="0"/>
    <s v="High"/>
    <s v="Desakolot"/>
    <x v="23"/>
    <n v="118.65"/>
    <n v="10"/>
    <s v="Mixed"/>
    <n v="1"/>
    <n v="3"/>
    <n v="0"/>
    <s v="Low"/>
    <s v="Very Sensitive"/>
    <n v="0"/>
    <n v="0"/>
    <n v="2"/>
    <s v="Low"/>
    <s v="Smartphone"/>
    <x v="0"/>
    <d v="2024-01-09T00:00:00"/>
    <b v="1"/>
    <b v="1"/>
    <s v="Loyalty Member"/>
    <s v="Impulsive"/>
    <s v="Standard"/>
    <n v="13"/>
    <s v="Female"/>
    <s v="Average Income"/>
    <n v="1.1000000000000001E-2"/>
  </r>
  <r>
    <s v="67-937-6624"/>
    <n v="50"/>
    <s v="Male"/>
    <s v="High"/>
    <s v="Divorced"/>
    <x v="0"/>
    <s v="Middle"/>
    <s v="Huambo"/>
    <x v="14"/>
    <n v="166.45"/>
    <n v="7"/>
    <s v="Mixed"/>
    <n v="5"/>
    <n v="2"/>
    <n v="2"/>
    <s v="Low"/>
    <s v="Very Sensitive"/>
    <n v="0.02"/>
    <n v="2"/>
    <n v="1"/>
    <s v="High"/>
    <s v="Smartphone"/>
    <x v="4"/>
    <d v="2024-08-13T00:00:00"/>
    <b v="1"/>
    <b v="0"/>
    <s v="Non-Member"/>
    <s v="Planned"/>
    <s v="Express"/>
    <n v="12"/>
    <s v="Male"/>
    <s v="High Income"/>
    <n v="9.3023255813953487E-3"/>
  </r>
  <r>
    <s v="91-761-9492"/>
    <n v="29"/>
    <s v="Female"/>
    <s v="Middle"/>
    <s v="Divorced"/>
    <x v="2"/>
    <s v="High"/>
    <s v="Luoting"/>
    <x v="22"/>
    <n v="385.32"/>
    <n v="10"/>
    <s v="Online"/>
    <n v="1"/>
    <n v="1"/>
    <n v="1"/>
    <s v="Low"/>
    <s v="Very Sensitive"/>
    <n v="0"/>
    <n v="0"/>
    <n v="1"/>
    <s v="Medium"/>
    <s v="Smartphone"/>
    <x v="1"/>
    <d v="2024-09-05T00:00:00"/>
    <b v="1"/>
    <b v="1"/>
    <s v="Loyalty Member"/>
    <s v="Impulsive"/>
    <s v="Standard"/>
    <n v="9"/>
    <s v="Female"/>
    <s v="Average Income"/>
    <n v="1.3157894736842106E-2"/>
  </r>
  <r>
    <s v="19-184-7665"/>
    <n v="25"/>
    <s v="Non-binary"/>
    <s v="Middle"/>
    <s v="Married"/>
    <x v="0"/>
    <s v="High"/>
    <s v="Stepnogorsk"/>
    <x v="7"/>
    <n v="293.99"/>
    <n v="10"/>
    <s v="Mixed"/>
    <n v="3"/>
    <n v="4"/>
    <n v="0"/>
    <s v="None"/>
    <s v="Somewhat Sensitive"/>
    <n v="0.02"/>
    <n v="2"/>
    <n v="7"/>
    <s v="None"/>
    <s v="Tablet"/>
    <x v="0"/>
    <d v="2024-09-29T00:00:00"/>
    <b v="0"/>
    <b v="1"/>
    <s v="Loyalty Member"/>
    <s v="Wants-based"/>
    <s v="No Preference"/>
    <n v="5"/>
    <s v="Diverse"/>
    <s v="Average Income"/>
    <n v="8.5365853658536592E-3"/>
  </r>
  <r>
    <s v="19-383-9741"/>
    <n v="37"/>
    <s v="Male"/>
    <s v="Middle"/>
    <s v="Widowed"/>
    <x v="1"/>
    <s v="Middle"/>
    <s v="Zarechnyy"/>
    <x v="16"/>
    <n v="161.41"/>
    <n v="9"/>
    <s v="Mixed"/>
    <n v="1"/>
    <n v="4"/>
    <n v="0"/>
    <s v="Low"/>
    <s v="Very Sensitive"/>
    <n v="0.01"/>
    <n v="1"/>
    <n v="8"/>
    <s v="High"/>
    <s v="Desktop"/>
    <x v="1"/>
    <d v="2024-04-07T00:00:00"/>
    <b v="1"/>
    <b v="0"/>
    <s v="Non-Member"/>
    <s v="Impulsive"/>
    <s v="Standard"/>
    <n v="3"/>
    <s v="Male"/>
    <s v="Average Income"/>
    <n v="8.2978723404255311E-3"/>
  </r>
  <r>
    <s v="15-625-4047"/>
    <n v="39"/>
    <s v="Male"/>
    <s v="Middle"/>
    <s v="Single"/>
    <x v="2"/>
    <s v="Middle"/>
    <s v="La UniÃ³n"/>
    <x v="19"/>
    <n v="130.91999999999999"/>
    <n v="2"/>
    <s v="Online"/>
    <n v="1"/>
    <n v="2"/>
    <n v="1"/>
    <s v="High"/>
    <s v="Very Sensitive"/>
    <n v="0.02"/>
    <n v="2"/>
    <n v="2"/>
    <s v="None"/>
    <s v="Tablet"/>
    <x v="4"/>
    <d v="2024-12-18T00:00:00"/>
    <b v="1"/>
    <b v="1"/>
    <s v="Loyalty Member"/>
    <s v="Impulsive"/>
    <s v="No Preference"/>
    <n v="9"/>
    <s v="Male"/>
    <s v="Average Income"/>
    <n v="1.0243902439024391E-2"/>
  </r>
  <r>
    <s v="81-820-4735"/>
    <n v="48"/>
    <s v="Female"/>
    <s v="Middle"/>
    <s v="Divorced"/>
    <x v="0"/>
    <s v="High"/>
    <s v="Banjar Medura"/>
    <x v="16"/>
    <n v="468.6"/>
    <n v="4"/>
    <s v="Mixed"/>
    <n v="3"/>
    <n v="4"/>
    <n v="2"/>
    <s v="Medium"/>
    <s v="Somewhat Sensitive"/>
    <n v="0"/>
    <n v="0"/>
    <n v="6"/>
    <s v="None"/>
    <s v="Desktop"/>
    <x v="1"/>
    <d v="2024-06-14T00:00:00"/>
    <b v="0"/>
    <b v="1"/>
    <s v="Loyalty Member"/>
    <s v="Need-based"/>
    <s v="No Preference"/>
    <n v="2"/>
    <s v="Female"/>
    <s v="Average Income"/>
    <n v="8.2978723404255311E-3"/>
  </r>
  <r>
    <s v="71-436-6908"/>
    <n v="47"/>
    <s v="Male"/>
    <s v="High"/>
    <s v="Divorced"/>
    <x v="0"/>
    <s v="Middle"/>
    <s v="Arnprior"/>
    <x v="16"/>
    <n v="237.57"/>
    <n v="5"/>
    <s v="Online"/>
    <n v="3"/>
    <n v="3"/>
    <n v="0"/>
    <s v="Medium"/>
    <s v="Somewhat Sensitive"/>
    <n v="0"/>
    <n v="0"/>
    <n v="3"/>
    <s v="Medium"/>
    <s v="Smartphone"/>
    <x v="4"/>
    <d v="2024-04-25T00:00:00"/>
    <b v="1"/>
    <b v="1"/>
    <s v="Loyalty Member"/>
    <s v="Need-based"/>
    <s v="No Preference"/>
    <n v="11"/>
    <s v="Male"/>
    <s v="High Income"/>
    <n v="8.2978723404255311E-3"/>
  </r>
  <r>
    <s v="73-145-5784"/>
    <n v="50"/>
    <s v="Female"/>
    <s v="Middle"/>
    <s v="Divorced"/>
    <x v="1"/>
    <s v="High"/>
    <s v="Donglu"/>
    <x v="4"/>
    <n v="395.18"/>
    <n v="5"/>
    <s v="In-Store"/>
    <n v="2"/>
    <n v="2"/>
    <n v="1"/>
    <s v="None"/>
    <s v="Not Sensitive"/>
    <n v="0"/>
    <n v="0"/>
    <n v="5"/>
    <s v="High"/>
    <s v="Smartphone"/>
    <x v="3"/>
    <d v="2024-07-20T00:00:00"/>
    <b v="1"/>
    <b v="1"/>
    <s v="Loyalty Member"/>
    <s v="Need-based"/>
    <s v="Standard"/>
    <n v="6"/>
    <s v="Female"/>
    <s v="Average Income"/>
    <n v="8.7804878048780496E-3"/>
  </r>
  <r>
    <s v="50-637-1630"/>
    <n v="42"/>
    <s v="Polygender"/>
    <s v="High"/>
    <s v="Married"/>
    <x v="1"/>
    <s v="Middle"/>
    <s v="Inderka"/>
    <x v="13"/>
    <n v="427.94"/>
    <n v="12"/>
    <s v="Mixed"/>
    <n v="5"/>
    <n v="4"/>
    <n v="1.3"/>
    <s v="High"/>
    <s v="Not Sensitive"/>
    <n v="0.01"/>
    <n v="1"/>
    <n v="2"/>
    <s v="None"/>
    <s v="Smartphone"/>
    <x v="3"/>
    <d v="2024-03-29T00:00:00"/>
    <b v="0"/>
    <b v="0"/>
    <s v="Non-Member"/>
    <s v="Impulsive"/>
    <s v="No Preference"/>
    <n v="10"/>
    <s v="Diverse"/>
    <s v="High Income"/>
    <n v="0.01"/>
  </r>
  <r>
    <s v="44-938-7475"/>
    <n v="28"/>
    <s v="Female"/>
    <s v="High"/>
    <s v="Single"/>
    <x v="0"/>
    <s v="High"/>
    <s v="Tochio-honchÅ"/>
    <x v="11"/>
    <n v="81.23"/>
    <n v="9"/>
    <s v="Mixed"/>
    <n v="2"/>
    <n v="5"/>
    <n v="2"/>
    <s v="High"/>
    <s v="Not Sensitive"/>
    <n v="0.01"/>
    <n v="1"/>
    <n v="10"/>
    <s v="Medium"/>
    <s v="Tablet"/>
    <x v="4"/>
    <d v="2024-03-26T00:00:00"/>
    <b v="0"/>
    <b v="1"/>
    <s v="Loyalty Member"/>
    <s v="Wants-based"/>
    <s v="Standard"/>
    <n v="6"/>
    <s v="Female"/>
    <s v="High Income"/>
    <n v="1.0277777777777776E-2"/>
  </r>
  <r>
    <s v="55-279-3045"/>
    <n v="23"/>
    <s v="Male"/>
    <s v="Middle"/>
    <s v="Single"/>
    <x v="1"/>
    <s v="Middle"/>
    <s v="Pasadena"/>
    <x v="11"/>
    <n v="257.43"/>
    <n v="5"/>
    <s v="Online"/>
    <n v="4"/>
    <n v="2"/>
    <n v="0"/>
    <s v="Low"/>
    <s v="Somewhat Sensitive"/>
    <n v="0.01"/>
    <n v="1"/>
    <n v="7"/>
    <s v="Low"/>
    <s v="Desktop"/>
    <x v="3"/>
    <d v="2024-04-14T00:00:00"/>
    <b v="1"/>
    <b v="1"/>
    <s v="Loyalty Member"/>
    <s v="Need-based"/>
    <s v="Standard"/>
    <n v="13"/>
    <s v="Male"/>
    <s v="Average Income"/>
    <n v="1.0277777777777776E-2"/>
  </r>
  <r>
    <s v="59-997-3903"/>
    <n v="42"/>
    <s v="Male"/>
    <s v="High"/>
    <s v="Divorced"/>
    <x v="1"/>
    <s v="High"/>
    <s v="BarishÄl"/>
    <x v="17"/>
    <n v="305.73"/>
    <n v="7"/>
    <s v="Mixed"/>
    <n v="2"/>
    <n v="5"/>
    <n v="1"/>
    <s v="Medium"/>
    <s v="Not Sensitive"/>
    <n v="0.02"/>
    <n v="2"/>
    <n v="8"/>
    <s v="Medium"/>
    <s v="Tablet"/>
    <x v="4"/>
    <d v="2024-12-14T00:00:00"/>
    <b v="1"/>
    <b v="0"/>
    <s v="Non-Member"/>
    <s v="Planned"/>
    <s v="Express"/>
    <n v="14"/>
    <s v="Male"/>
    <s v="High Income"/>
    <n v="8.5294117647058826E-3"/>
  </r>
  <r>
    <s v="12-029-9344"/>
    <n v="32"/>
    <s v="Male"/>
    <s v="High"/>
    <s v="Single"/>
    <x v="0"/>
    <s v="High"/>
    <s v="Kihurio"/>
    <x v="16"/>
    <n v="249.82"/>
    <n v="10"/>
    <s v="In-Store"/>
    <n v="5"/>
    <n v="3"/>
    <n v="1"/>
    <s v="High"/>
    <s v="Not Sensitive"/>
    <n v="0.02"/>
    <n v="2"/>
    <n v="6"/>
    <s v="Medium"/>
    <s v="Tablet"/>
    <x v="1"/>
    <d v="2024-08-12T00:00:00"/>
    <b v="1"/>
    <b v="0"/>
    <s v="Non-Member"/>
    <s v="Wants-based"/>
    <s v="No Preference"/>
    <n v="10"/>
    <s v="Male"/>
    <s v="High Income"/>
    <n v="8.2978723404255311E-3"/>
  </r>
  <r>
    <s v="41-130-2570"/>
    <n v="33"/>
    <s v="Male"/>
    <s v="Middle"/>
    <s v="Divorced"/>
    <x v="0"/>
    <s v="High"/>
    <s v="Oekero"/>
    <x v="9"/>
    <n v="332.79"/>
    <n v="11"/>
    <s v="Online"/>
    <n v="3"/>
    <n v="5"/>
    <n v="2"/>
    <s v="None"/>
    <s v="Not Sensitive"/>
    <n v="0.02"/>
    <n v="2"/>
    <n v="1"/>
    <s v="High"/>
    <s v="Tablet"/>
    <x v="1"/>
    <d v="2024-08-29T00:00:00"/>
    <b v="0"/>
    <b v="0"/>
    <s v="Non-Member"/>
    <s v="Wants-based"/>
    <s v="No Preference"/>
    <n v="4"/>
    <s v="Male"/>
    <s v="Average Income"/>
    <n v="9.7727272727272732E-3"/>
  </r>
  <r>
    <s v="25-285-7453"/>
    <n v="32"/>
    <s v="Male"/>
    <s v="High"/>
    <s v="Single"/>
    <x v="0"/>
    <s v="Middle"/>
    <s v="Cluses"/>
    <x v="17"/>
    <n v="78.900000000000006"/>
    <n v="3"/>
    <s v="In-Store"/>
    <n v="4"/>
    <n v="1"/>
    <n v="1"/>
    <s v="Low"/>
    <s v="Not Sensitive"/>
    <n v="0"/>
    <n v="0"/>
    <n v="1"/>
    <s v="Medium"/>
    <s v="Tablet"/>
    <x v="2"/>
    <d v="2024-09-07T00:00:00"/>
    <b v="0"/>
    <b v="1"/>
    <s v="Loyalty Member"/>
    <s v="Planned"/>
    <s v="Standard"/>
    <n v="10"/>
    <s v="Male"/>
    <s v="High Income"/>
    <n v="8.5294117647058826E-3"/>
  </r>
  <r>
    <s v="47-225-8686"/>
    <n v="29"/>
    <s v="Male"/>
    <s v="High"/>
    <s v="Widowed"/>
    <x v="1"/>
    <s v="High"/>
    <s v="WrzÄ…sowice"/>
    <x v="10"/>
    <n v="122.55"/>
    <n v="9"/>
    <s v="Mixed"/>
    <n v="2"/>
    <n v="4"/>
    <n v="0.3"/>
    <s v="Low"/>
    <s v="Not Sensitive"/>
    <n v="0.02"/>
    <n v="2"/>
    <n v="3"/>
    <s v="Medium"/>
    <s v="Desktop"/>
    <x v="0"/>
    <d v="2024-06-28T00:00:00"/>
    <b v="0"/>
    <b v="0"/>
    <s v="Non-Member"/>
    <s v="Impulsive"/>
    <s v="Express"/>
    <n v="4"/>
    <s v="Male"/>
    <s v="High Income"/>
    <n v="7.3170731707317069E-3"/>
  </r>
  <r>
    <s v="33-519-4214"/>
    <n v="25"/>
    <s v="Non-binary"/>
    <s v="High"/>
    <s v="Divorced"/>
    <x v="0"/>
    <s v="Middle"/>
    <s v="Hengfeng"/>
    <x v="7"/>
    <n v="307.61"/>
    <n v="6"/>
    <s v="Mixed"/>
    <n v="1"/>
    <n v="1"/>
    <n v="0"/>
    <s v="Low"/>
    <s v="Somewhat Sensitive"/>
    <n v="0"/>
    <n v="0"/>
    <n v="9"/>
    <s v="Medium"/>
    <s v="Smartphone"/>
    <x v="1"/>
    <d v="2024-09-12T00:00:00"/>
    <b v="1"/>
    <b v="1"/>
    <s v="Loyalty Member"/>
    <s v="Need-based"/>
    <s v="No Preference"/>
    <n v="10"/>
    <s v="Diverse"/>
    <s v="High Income"/>
    <n v="8.5365853658536592E-3"/>
  </r>
  <r>
    <s v="03-991-2098"/>
    <n v="41"/>
    <s v="Female"/>
    <s v="High"/>
    <s v="Divorced"/>
    <x v="0"/>
    <s v="Middle"/>
    <s v="Bor"/>
    <x v="14"/>
    <n v="152.33000000000001"/>
    <n v="2"/>
    <s v="In-Store"/>
    <n v="1"/>
    <n v="5"/>
    <n v="1"/>
    <s v="None"/>
    <s v="Not Sensitive"/>
    <n v="0.01"/>
    <n v="1"/>
    <n v="6"/>
    <s v="High"/>
    <s v="Smartphone"/>
    <x v="2"/>
    <d v="2024-01-19T00:00:00"/>
    <b v="0"/>
    <b v="1"/>
    <s v="Loyalty Member"/>
    <s v="Impulsive"/>
    <s v="No Preference"/>
    <n v="8"/>
    <s v="Female"/>
    <s v="High Income"/>
    <n v="9.3023255813953487E-3"/>
  </r>
  <r>
    <s v="30-735-8744"/>
    <n v="24"/>
    <s v="Female"/>
    <s v="Middle"/>
    <s v="Divorced"/>
    <x v="0"/>
    <s v="High"/>
    <s v="Nawu"/>
    <x v="7"/>
    <n v="465.07"/>
    <n v="8"/>
    <s v="Online"/>
    <n v="2"/>
    <n v="4"/>
    <n v="0"/>
    <s v="Medium"/>
    <s v="Not Sensitive"/>
    <n v="0.01"/>
    <n v="1"/>
    <n v="2"/>
    <s v="High"/>
    <s v="Desktop"/>
    <x v="4"/>
    <d v="2024-03-02T00:00:00"/>
    <b v="0"/>
    <b v="0"/>
    <s v="Non-Member"/>
    <s v="Wants-based"/>
    <s v="No Preference"/>
    <n v="8"/>
    <s v="Female"/>
    <s v="Average Income"/>
    <n v="8.5365853658536592E-3"/>
  </r>
  <r>
    <s v="13-848-5757"/>
    <n v="32"/>
    <s v="Female"/>
    <s v="High"/>
    <s v="Single"/>
    <x v="2"/>
    <s v="Middle"/>
    <s v="Longotea"/>
    <x v="6"/>
    <n v="498.23"/>
    <n v="10"/>
    <s v="Online"/>
    <n v="5"/>
    <n v="2"/>
    <n v="0"/>
    <s v="None"/>
    <s v="Very Sensitive"/>
    <n v="0"/>
    <n v="0"/>
    <n v="7"/>
    <s v="Medium"/>
    <s v="Smartphone"/>
    <x v="3"/>
    <d v="2024-01-08T00:00:00"/>
    <b v="1"/>
    <b v="0"/>
    <s v="Non-Member"/>
    <s v="Planned"/>
    <s v="No Preference"/>
    <n v="9"/>
    <s v="Female"/>
    <s v="High Income"/>
    <n v="8.431372549019607E-3"/>
  </r>
  <r>
    <s v="21-300-2001"/>
    <n v="41"/>
    <s v="Female"/>
    <s v="Middle"/>
    <s v="Widowed"/>
    <x v="1"/>
    <s v="Middle"/>
    <s v="á¸¨abÄ«l al Jabr"/>
    <x v="8"/>
    <n v="491.18"/>
    <n v="3"/>
    <s v="Mixed"/>
    <n v="4"/>
    <n v="4"/>
    <n v="1"/>
    <s v="High"/>
    <s v="Very Sensitive"/>
    <n v="0"/>
    <n v="0"/>
    <n v="6"/>
    <s v="None"/>
    <s v="Smartphone"/>
    <x v="4"/>
    <d v="2024-08-27T00:00:00"/>
    <b v="0"/>
    <b v="0"/>
    <s v="Non-Member"/>
    <s v="Impulsive"/>
    <s v="No Preference"/>
    <n v="14"/>
    <s v="Female"/>
    <s v="Average Income"/>
    <n v="9.189189189189189E-3"/>
  </r>
  <r>
    <s v="38-587-1781"/>
    <n v="18"/>
    <s v="Male"/>
    <s v="Middle"/>
    <s v="Divorced"/>
    <x v="0"/>
    <s v="Middle"/>
    <s v="Gueset"/>
    <x v="10"/>
    <n v="149.41999999999999"/>
    <n v="3"/>
    <s v="Mixed"/>
    <n v="1"/>
    <n v="1"/>
    <n v="2"/>
    <s v="Medium"/>
    <s v="Very Sensitive"/>
    <n v="0"/>
    <n v="0"/>
    <n v="6"/>
    <s v="None"/>
    <s v="Desktop"/>
    <x v="4"/>
    <d v="2024-01-03T00:00:00"/>
    <b v="1"/>
    <b v="0"/>
    <s v="Non-Member"/>
    <s v="Wants-based"/>
    <s v="Express"/>
    <n v="5"/>
    <s v="Male"/>
    <s v="Average Income"/>
    <n v="7.3170731707317069E-3"/>
  </r>
  <r>
    <s v="66-557-1474"/>
    <n v="25"/>
    <s v="Male"/>
    <s v="Middle"/>
    <s v="Single"/>
    <x v="2"/>
    <s v="Middle"/>
    <s v="LÄ«kak"/>
    <x v="4"/>
    <n v="82.13"/>
    <n v="9"/>
    <s v="Online"/>
    <n v="5"/>
    <n v="1"/>
    <n v="0"/>
    <s v="Medium"/>
    <s v="Somewhat Sensitive"/>
    <n v="0.02"/>
    <n v="2"/>
    <n v="6"/>
    <s v="High"/>
    <s v="Tablet"/>
    <x v="2"/>
    <d v="2024-04-09T00:00:00"/>
    <b v="1"/>
    <b v="1"/>
    <s v="Loyalty Member"/>
    <s v="Need-based"/>
    <s v="Express"/>
    <n v="6"/>
    <s v="Male"/>
    <s v="Average Income"/>
    <n v="8.7804878048780496E-3"/>
  </r>
  <r>
    <s v="03-422-8710"/>
    <n v="49"/>
    <s v="Male"/>
    <s v="Middle"/>
    <s v="Divorced"/>
    <x v="0"/>
    <s v="High"/>
    <s v="Yuanguping"/>
    <x v="6"/>
    <n v="425.18"/>
    <n v="4"/>
    <s v="Mixed"/>
    <n v="2"/>
    <n v="1"/>
    <n v="0"/>
    <s v="Medium"/>
    <s v="Very Sensitive"/>
    <n v="0.01"/>
    <n v="1"/>
    <n v="8"/>
    <s v="Medium"/>
    <s v="Tablet"/>
    <x v="1"/>
    <d v="2024-03-19T00:00:00"/>
    <b v="1"/>
    <b v="0"/>
    <s v="Non-Member"/>
    <s v="Wants-based"/>
    <s v="Standard"/>
    <n v="10"/>
    <s v="Male"/>
    <s v="Average Income"/>
    <n v="8.431372549019607E-3"/>
  </r>
  <r>
    <s v="39-731-8532"/>
    <n v="39"/>
    <s v="Male"/>
    <s v="High"/>
    <s v="Married"/>
    <x v="2"/>
    <s v="Middle"/>
    <s v="ColÃ³n"/>
    <x v="17"/>
    <n v="176.12"/>
    <n v="8"/>
    <s v="Online"/>
    <n v="2"/>
    <n v="3"/>
    <n v="1.2"/>
    <s v="Medium"/>
    <s v="Somewhat Sensitive"/>
    <n v="0.01"/>
    <n v="1"/>
    <n v="10"/>
    <s v="Low"/>
    <s v="Desktop"/>
    <x v="0"/>
    <d v="2024-06-15T00:00:00"/>
    <b v="1"/>
    <b v="1"/>
    <s v="Loyalty Member"/>
    <s v="Impulsive"/>
    <s v="Standard"/>
    <n v="14"/>
    <s v="Male"/>
    <s v="High Income"/>
    <n v="8.5294117647058826E-3"/>
  </r>
  <r>
    <s v="80-830-3184"/>
    <n v="47"/>
    <s v="Female"/>
    <s v="High"/>
    <s v="Single"/>
    <x v="1"/>
    <s v="Middle"/>
    <s v="Lyon"/>
    <x v="23"/>
    <n v="70.3"/>
    <n v="6"/>
    <s v="Online"/>
    <n v="3"/>
    <n v="5"/>
    <n v="0"/>
    <s v="None"/>
    <s v="Very Sensitive"/>
    <n v="0.01"/>
    <n v="1"/>
    <n v="8"/>
    <s v="Medium"/>
    <s v="Desktop"/>
    <x v="4"/>
    <d v="2024-03-03T00:00:00"/>
    <b v="1"/>
    <b v="1"/>
    <s v="Loyalty Member"/>
    <s v="Need-based"/>
    <s v="Standard"/>
    <n v="3"/>
    <s v="Female"/>
    <s v="High Income"/>
    <n v="1.1000000000000001E-2"/>
  </r>
  <r>
    <s v="97-505-8416"/>
    <n v="43"/>
    <s v="Male"/>
    <s v="Middle"/>
    <s v="Married"/>
    <x v="0"/>
    <s v="Middle"/>
    <s v="Chamical"/>
    <x v="8"/>
    <n v="319.39"/>
    <n v="7"/>
    <s v="Mixed"/>
    <n v="4"/>
    <n v="5"/>
    <n v="0"/>
    <s v="None"/>
    <s v="Very Sensitive"/>
    <n v="0.01"/>
    <n v="1"/>
    <n v="10"/>
    <s v="High"/>
    <s v="Desktop"/>
    <x v="0"/>
    <d v="2024-11-17T00:00:00"/>
    <b v="0"/>
    <b v="1"/>
    <s v="Loyalty Member"/>
    <s v="Planned"/>
    <s v="Standard"/>
    <n v="3"/>
    <s v="Male"/>
    <s v="Average Income"/>
    <n v="9.189189189189189E-3"/>
  </r>
  <r>
    <s v="98-585-4742"/>
    <n v="38"/>
    <s v="Female"/>
    <s v="High"/>
    <s v="Widowed"/>
    <x v="1"/>
    <s v="High"/>
    <s v="Ãgios AndrÃ©as"/>
    <x v="3"/>
    <n v="113.51"/>
    <n v="11"/>
    <s v="Mixed"/>
    <n v="4"/>
    <n v="1"/>
    <n v="1"/>
    <s v="High"/>
    <s v="Not Sensitive"/>
    <n v="0.02"/>
    <n v="2"/>
    <n v="2"/>
    <s v="Low"/>
    <s v="Desktop"/>
    <x v="0"/>
    <d v="2024-02-14T00:00:00"/>
    <b v="1"/>
    <b v="1"/>
    <s v="Loyalty Member"/>
    <s v="Planned"/>
    <s v="Express"/>
    <n v="8"/>
    <s v="Female"/>
    <s v="High Income"/>
    <n v="9.3999999999999986E-3"/>
  </r>
  <r>
    <s v="51-302-9537"/>
    <n v="40"/>
    <s v="Female"/>
    <s v="High"/>
    <s v="Single"/>
    <x v="0"/>
    <s v="Middle"/>
    <s v="Cibeusi"/>
    <x v="9"/>
    <n v="492.74"/>
    <n v="2"/>
    <s v="Mixed"/>
    <n v="1"/>
    <n v="5"/>
    <n v="2"/>
    <s v="Low"/>
    <s v="Very Sensitive"/>
    <n v="0.01"/>
    <n v="1"/>
    <n v="3"/>
    <s v="High"/>
    <s v="Tablet"/>
    <x v="3"/>
    <d v="2024-02-29T00:00:00"/>
    <b v="1"/>
    <b v="0"/>
    <s v="Non-Member"/>
    <s v="Need-based"/>
    <s v="Express"/>
    <n v="13"/>
    <s v="Female"/>
    <s v="High Income"/>
    <n v="9.7727272727272732E-3"/>
  </r>
  <r>
    <s v="88-313-2633"/>
    <n v="33"/>
    <s v="Male"/>
    <s v="Middle"/>
    <s v="Divorced"/>
    <x v="2"/>
    <s v="Middle"/>
    <s v="ItsandzÃ©ni"/>
    <x v="4"/>
    <n v="143.80000000000001"/>
    <n v="9"/>
    <s v="In-Store"/>
    <n v="2"/>
    <n v="2"/>
    <n v="2"/>
    <s v="Low"/>
    <s v="Somewhat Sensitive"/>
    <n v="0"/>
    <n v="0"/>
    <n v="7"/>
    <s v="None"/>
    <s v="Tablet"/>
    <x v="2"/>
    <d v="2024-02-22T00:00:00"/>
    <b v="1"/>
    <b v="0"/>
    <s v="Non-Member"/>
    <s v="Wants-based"/>
    <s v="No Preference"/>
    <n v="11"/>
    <s v="Male"/>
    <s v="Average Income"/>
    <n v="8.7804878048780496E-3"/>
  </r>
  <r>
    <s v="61-286-0069"/>
    <n v="18"/>
    <s v="Agender"/>
    <s v="Middle"/>
    <s v="Widowed"/>
    <x v="0"/>
    <s v="Middle"/>
    <s v="Kosh-Agach"/>
    <x v="17"/>
    <n v="158.54"/>
    <n v="5"/>
    <s v="Online"/>
    <n v="2"/>
    <n v="1"/>
    <n v="1"/>
    <s v="Low"/>
    <s v="Not Sensitive"/>
    <n v="0.02"/>
    <n v="2"/>
    <n v="7"/>
    <s v="High"/>
    <s v="Smartphone"/>
    <x v="2"/>
    <d v="2024-03-31T00:00:00"/>
    <b v="0"/>
    <b v="0"/>
    <s v="Non-Member"/>
    <s v="Planned"/>
    <s v="Express"/>
    <n v="5"/>
    <s v="Diverse"/>
    <s v="Average Income"/>
    <n v="8.5294117647058826E-3"/>
  </r>
  <r>
    <s v="35-907-0586"/>
    <n v="39"/>
    <s v="Female"/>
    <s v="High"/>
    <s v="Married"/>
    <x v="0"/>
    <s v="High"/>
    <s v="Kuafeu"/>
    <x v="4"/>
    <n v="213.39"/>
    <n v="6"/>
    <s v="Online"/>
    <n v="3"/>
    <n v="4"/>
    <n v="2"/>
    <s v="Medium"/>
    <s v="Not Sensitive"/>
    <n v="0.02"/>
    <n v="2"/>
    <n v="5"/>
    <s v="Medium"/>
    <s v="Desktop"/>
    <x v="4"/>
    <d v="2024-10-27T00:00:00"/>
    <b v="0"/>
    <b v="1"/>
    <s v="Loyalty Member"/>
    <s v="Planned"/>
    <s v="Standard"/>
    <n v="4"/>
    <s v="Female"/>
    <s v="High Income"/>
    <n v="8.7804878048780496E-3"/>
  </r>
  <r>
    <s v="30-522-1574"/>
    <n v="31"/>
    <s v="Male"/>
    <s v="Middle"/>
    <s v="Divorced"/>
    <x v="0"/>
    <s v="High"/>
    <s v="Xincheng"/>
    <x v="18"/>
    <n v="127.18"/>
    <n v="2"/>
    <s v="In-Store"/>
    <n v="5"/>
    <n v="5"/>
    <n v="1"/>
    <s v="Medium"/>
    <s v="Somewhat Sensitive"/>
    <n v="0"/>
    <n v="0"/>
    <n v="2"/>
    <s v="Medium"/>
    <s v="Desktop"/>
    <x v="2"/>
    <d v="2024-12-21T00:00:00"/>
    <b v="0"/>
    <b v="0"/>
    <s v="Non-Member"/>
    <s v="Planned"/>
    <s v="Standard"/>
    <n v="4"/>
    <s v="Male"/>
    <s v="Average Income"/>
    <n v="8.5365853658536592E-3"/>
  </r>
  <r>
    <s v="43-715-8777"/>
    <n v="27"/>
    <s v="Male"/>
    <s v="Middle"/>
    <s v="Divorced"/>
    <x v="2"/>
    <s v="High"/>
    <s v="Minneapolis"/>
    <x v="8"/>
    <n v="476.63"/>
    <n v="9"/>
    <s v="In-Store"/>
    <n v="3"/>
    <n v="5"/>
    <n v="2"/>
    <s v="Medium"/>
    <s v="Not Sensitive"/>
    <n v="0.02"/>
    <n v="2"/>
    <n v="2"/>
    <s v="None"/>
    <s v="Desktop"/>
    <x v="2"/>
    <d v="2024-11-19T00:00:00"/>
    <b v="1"/>
    <b v="0"/>
    <s v="Non-Member"/>
    <s v="Impulsive"/>
    <s v="No Preference"/>
    <n v="1"/>
    <s v="Male"/>
    <s v="Average Income"/>
    <n v="9.189189189189189E-3"/>
  </r>
  <r>
    <s v="94-692-4313"/>
    <n v="31"/>
    <s v="Female"/>
    <s v="High"/>
    <s v="Single"/>
    <x v="0"/>
    <s v="Middle"/>
    <s v="PÃ©fki"/>
    <x v="9"/>
    <n v="56.02"/>
    <n v="3"/>
    <s v="Online"/>
    <n v="5"/>
    <n v="3"/>
    <n v="1"/>
    <s v="None"/>
    <s v="Very Sensitive"/>
    <n v="0.01"/>
    <n v="1"/>
    <n v="6"/>
    <s v="High"/>
    <s v="Desktop"/>
    <x v="1"/>
    <d v="2024-09-13T00:00:00"/>
    <b v="0"/>
    <b v="1"/>
    <s v="Loyalty Member"/>
    <s v="Need-based"/>
    <s v="Standard"/>
    <n v="12"/>
    <s v="Female"/>
    <s v="High Income"/>
    <n v="9.7727272727272732E-3"/>
  </r>
  <r>
    <s v="96-915-4091"/>
    <n v="36"/>
    <s v="Female"/>
    <s v="High"/>
    <s v="Widowed"/>
    <x v="0"/>
    <s v="Middle"/>
    <s v="á¸¨awallÄ«"/>
    <x v="13"/>
    <n v="398.97"/>
    <n v="3"/>
    <s v="Online"/>
    <n v="2"/>
    <n v="3"/>
    <n v="1"/>
    <s v="High"/>
    <s v="Not Sensitive"/>
    <n v="0.02"/>
    <n v="2"/>
    <n v="3"/>
    <s v="High"/>
    <s v="Tablet"/>
    <x v="2"/>
    <d v="2024-09-26T00:00:00"/>
    <b v="0"/>
    <b v="0"/>
    <s v="Non-Member"/>
    <s v="Impulsive"/>
    <s v="No Preference"/>
    <n v="9"/>
    <s v="Female"/>
    <s v="High Income"/>
    <n v="0.01"/>
  </r>
  <r>
    <s v="67-073-5578"/>
    <n v="27"/>
    <s v="Female"/>
    <s v="Middle"/>
    <s v="Divorced"/>
    <x v="1"/>
    <s v="Middle"/>
    <s v="SÃ£o Mateus do MaranhÃ£o"/>
    <x v="19"/>
    <n v="53.45"/>
    <n v="6"/>
    <s v="Mixed"/>
    <n v="2"/>
    <n v="3"/>
    <n v="1"/>
    <s v="High"/>
    <s v="Somewhat Sensitive"/>
    <n v="0.01"/>
    <n v="1"/>
    <n v="9"/>
    <s v="High"/>
    <s v="Tablet"/>
    <x v="2"/>
    <d v="2024-07-14T00:00:00"/>
    <b v="0"/>
    <b v="0"/>
    <s v="Non-Member"/>
    <s v="Need-based"/>
    <s v="Standard"/>
    <n v="11"/>
    <s v="Female"/>
    <s v="Average Income"/>
    <n v="1.0243902439024391E-2"/>
  </r>
  <r>
    <s v="27-010-9462"/>
    <n v="21"/>
    <s v="Agender"/>
    <s v="Middle"/>
    <s v="Married"/>
    <x v="0"/>
    <s v="High"/>
    <s v="Imielin"/>
    <x v="19"/>
    <n v="61.19"/>
    <n v="2"/>
    <s v="Mixed"/>
    <n v="4"/>
    <n v="5"/>
    <n v="1"/>
    <s v="None"/>
    <s v="Not Sensitive"/>
    <n v="0.02"/>
    <n v="2"/>
    <n v="6"/>
    <s v="High"/>
    <s v="Desktop"/>
    <x v="1"/>
    <d v="2024-08-12T00:00:00"/>
    <b v="1"/>
    <b v="1"/>
    <s v="Loyalty Member"/>
    <s v="Wants-based"/>
    <s v="No Preference"/>
    <n v="3"/>
    <s v="Diverse"/>
    <s v="Average Income"/>
    <n v="1.0243902439024391E-2"/>
  </r>
  <r>
    <s v="19-689-4556"/>
    <n v="50"/>
    <s v="Female"/>
    <s v="Middle"/>
    <s v="Married"/>
    <x v="1"/>
    <s v="Middle"/>
    <s v="Przeworsk"/>
    <x v="8"/>
    <n v="471.31"/>
    <n v="4"/>
    <s v="Mixed"/>
    <n v="1"/>
    <n v="5"/>
    <n v="2"/>
    <s v="High"/>
    <s v="Very Sensitive"/>
    <n v="0"/>
    <n v="0"/>
    <n v="8"/>
    <s v="None"/>
    <s v="Smartphone"/>
    <x v="3"/>
    <d v="2024-12-17T00:00:00"/>
    <b v="0"/>
    <b v="1"/>
    <s v="Loyalty Member"/>
    <s v="Impulsive"/>
    <s v="Express"/>
    <n v="7"/>
    <s v="Female"/>
    <s v="Average Income"/>
    <n v="9.189189189189189E-3"/>
  </r>
  <r>
    <s v="53-143-6147"/>
    <n v="49"/>
    <s v="Female"/>
    <s v="High"/>
    <s v="Divorced"/>
    <x v="1"/>
    <s v="High"/>
    <s v="Amsterdam Nieuw West"/>
    <x v="10"/>
    <n v="179.19"/>
    <n v="10"/>
    <s v="In-Store"/>
    <n v="3"/>
    <n v="1"/>
    <n v="1"/>
    <s v="Low"/>
    <s v="Not Sensitive"/>
    <n v="0.02"/>
    <n v="2"/>
    <n v="7"/>
    <s v="None"/>
    <s v="Tablet"/>
    <x v="1"/>
    <d v="2024-03-21T00:00:00"/>
    <b v="0"/>
    <b v="0"/>
    <s v="Non-Member"/>
    <s v="Impulsive"/>
    <s v="Express"/>
    <n v="12"/>
    <s v="Female"/>
    <s v="High Income"/>
    <n v="7.3170731707317069E-3"/>
  </r>
  <r>
    <s v="02-725-7664"/>
    <n v="43"/>
    <s v="Female"/>
    <s v="High"/>
    <s v="Divorced"/>
    <x v="1"/>
    <s v="Middle"/>
    <s v="Klishkivtsi"/>
    <x v="1"/>
    <n v="294.61"/>
    <n v="6"/>
    <s v="In-Store"/>
    <n v="2"/>
    <n v="1"/>
    <n v="0"/>
    <s v="None"/>
    <s v="Very Sensitive"/>
    <n v="0"/>
    <n v="0"/>
    <n v="2"/>
    <s v="None"/>
    <s v="Desktop"/>
    <x v="1"/>
    <d v="2024-10-03T00:00:00"/>
    <b v="0"/>
    <b v="1"/>
    <s v="Loyalty Member"/>
    <s v="Wants-based"/>
    <s v="Express"/>
    <n v="4"/>
    <s v="Female"/>
    <s v="High Income"/>
    <n v="9.3181818181818175E-3"/>
  </r>
  <r>
    <s v="54-439-4748"/>
    <n v="35"/>
    <s v="Non-binary"/>
    <s v="High"/>
    <s v="Widowed"/>
    <x v="0"/>
    <s v="High"/>
    <s v="Borova"/>
    <x v="10"/>
    <n v="375.45"/>
    <n v="6"/>
    <s v="Online"/>
    <n v="3"/>
    <n v="4"/>
    <n v="0"/>
    <s v="High"/>
    <s v="Not Sensitive"/>
    <n v="0.01"/>
    <n v="1"/>
    <n v="8"/>
    <s v="Medium"/>
    <s v="Smartphone"/>
    <x v="3"/>
    <d v="2024-04-14T00:00:00"/>
    <b v="0"/>
    <b v="1"/>
    <s v="Loyalty Member"/>
    <s v="Impulsive"/>
    <s v="Express"/>
    <n v="1"/>
    <s v="Diverse"/>
    <s v="High Income"/>
    <n v="7.3170731707317069E-3"/>
  </r>
  <r>
    <s v="66-949-9895"/>
    <n v="21"/>
    <s v="Male"/>
    <s v="Middle"/>
    <s v="Widowed"/>
    <x v="2"/>
    <s v="High"/>
    <s v="Vendargues"/>
    <x v="13"/>
    <n v="83.5"/>
    <n v="12"/>
    <s v="In-Store"/>
    <n v="2"/>
    <n v="4"/>
    <n v="0"/>
    <s v="None"/>
    <s v="Not Sensitive"/>
    <n v="0.02"/>
    <n v="2"/>
    <n v="7"/>
    <s v="Low"/>
    <s v="Smartphone"/>
    <x v="4"/>
    <d v="2024-01-25T00:00:00"/>
    <b v="1"/>
    <b v="1"/>
    <s v="Loyalty Member"/>
    <s v="Need-based"/>
    <s v="Standard"/>
    <n v="10"/>
    <s v="Male"/>
    <s v="Average Income"/>
    <n v="0.01"/>
  </r>
  <r>
    <s v="20-648-1010"/>
    <n v="34"/>
    <s v="Male"/>
    <s v="High"/>
    <s v="Married"/>
    <x v="1"/>
    <s v="Middle"/>
    <s v="Zilang"/>
    <x v="3"/>
    <n v="109.88"/>
    <n v="7"/>
    <s v="Online"/>
    <n v="4"/>
    <n v="4"/>
    <n v="1"/>
    <s v="Low"/>
    <s v="Very Sensitive"/>
    <n v="0.01"/>
    <n v="1"/>
    <n v="3"/>
    <s v="Medium"/>
    <s v="Smartphone"/>
    <x v="0"/>
    <d v="2024-01-05T00:00:00"/>
    <b v="0"/>
    <b v="1"/>
    <s v="Loyalty Member"/>
    <s v="Impulsive"/>
    <s v="Standard"/>
    <n v="11"/>
    <s v="Male"/>
    <s v="High Income"/>
    <n v="9.3999999999999986E-3"/>
  </r>
  <r>
    <s v="79-939-5393"/>
    <n v="21"/>
    <s v="Female"/>
    <s v="High"/>
    <s v="Married"/>
    <x v="1"/>
    <s v="High"/>
    <s v="Camalote"/>
    <x v="2"/>
    <n v="182.54"/>
    <n v="11"/>
    <s v="Mixed"/>
    <n v="5"/>
    <n v="5"/>
    <n v="1"/>
    <s v="Medium"/>
    <s v="Somewhat Sensitive"/>
    <n v="0.01"/>
    <n v="1"/>
    <n v="1"/>
    <s v="High"/>
    <s v="Tablet"/>
    <x v="4"/>
    <d v="2024-08-21T00:00:00"/>
    <b v="0"/>
    <b v="0"/>
    <s v="Non-Member"/>
    <s v="Need-based"/>
    <s v="Standard"/>
    <n v="13"/>
    <s v="Female"/>
    <s v="High Income"/>
    <n v="1.131578947368421E-2"/>
  </r>
  <r>
    <s v="89-249-8369"/>
    <n v="23"/>
    <s v="Female"/>
    <s v="High"/>
    <s v="Widowed"/>
    <x v="0"/>
    <s v="High"/>
    <s v="Julayjilah"/>
    <x v="4"/>
    <n v="465.48"/>
    <n v="3"/>
    <s v="Mixed"/>
    <n v="3"/>
    <n v="3"/>
    <n v="2"/>
    <s v="Medium"/>
    <s v="Very Sensitive"/>
    <n v="0.01"/>
    <n v="1"/>
    <n v="8"/>
    <s v="Medium"/>
    <s v="Tablet"/>
    <x v="4"/>
    <d v="2024-06-21T00:00:00"/>
    <b v="0"/>
    <b v="0"/>
    <s v="Non-Member"/>
    <s v="Wants-based"/>
    <s v="No Preference"/>
    <n v="1"/>
    <s v="Female"/>
    <s v="High Income"/>
    <n v="8.7804878048780496E-3"/>
  </r>
  <r>
    <s v="85-366-1482"/>
    <n v="31"/>
    <s v="Female"/>
    <s v="Middle"/>
    <s v="Married"/>
    <x v="1"/>
    <s v="Middle"/>
    <s v="Badajoz"/>
    <x v="10"/>
    <n v="224.52"/>
    <n v="8"/>
    <s v="Mixed"/>
    <n v="3"/>
    <n v="3"/>
    <n v="2"/>
    <s v="Low"/>
    <s v="Not Sensitive"/>
    <n v="0.01"/>
    <n v="1"/>
    <n v="5"/>
    <s v="High"/>
    <s v="Desktop"/>
    <x v="0"/>
    <d v="2024-11-29T00:00:00"/>
    <b v="1"/>
    <b v="0"/>
    <s v="Non-Member"/>
    <s v="Impulsive"/>
    <s v="Express"/>
    <n v="1"/>
    <s v="Female"/>
    <s v="Average Income"/>
    <n v="7.3170731707317069E-3"/>
  </r>
  <r>
    <s v="34-874-7357"/>
    <n v="21"/>
    <s v="Male"/>
    <s v="High"/>
    <s v="Widowed"/>
    <x v="2"/>
    <s v="Middle"/>
    <s v="Fort Wayne"/>
    <x v="21"/>
    <n v="281.37"/>
    <n v="12"/>
    <s v="Online"/>
    <n v="2"/>
    <n v="3"/>
    <n v="2"/>
    <s v="Low"/>
    <s v="Very Sensitive"/>
    <n v="0"/>
    <n v="0"/>
    <n v="2"/>
    <s v="Low"/>
    <s v="Smartphone"/>
    <x v="2"/>
    <d v="2024-01-02T00:00:00"/>
    <b v="0"/>
    <b v="1"/>
    <s v="Loyalty Member"/>
    <s v="Impulsive"/>
    <s v="Express"/>
    <n v="14"/>
    <s v="Male"/>
    <s v="High Income"/>
    <n v="8.8235294117647058E-3"/>
  </r>
  <r>
    <s v="11-820-5039"/>
    <n v="22"/>
    <s v="Female"/>
    <s v="Middle"/>
    <s v="Married"/>
    <x v="0"/>
    <s v="Middle"/>
    <s v="GalÃ¡n"/>
    <x v="2"/>
    <n v="125.68"/>
    <n v="2"/>
    <s v="Online"/>
    <n v="1"/>
    <n v="4"/>
    <n v="1"/>
    <s v="None"/>
    <s v="Not Sensitive"/>
    <n v="0.01"/>
    <n v="1"/>
    <n v="8"/>
    <s v="Medium"/>
    <s v="Smartphone"/>
    <x v="2"/>
    <d v="2024-06-21T00:00:00"/>
    <b v="1"/>
    <b v="0"/>
    <s v="Non-Member"/>
    <s v="Need-based"/>
    <s v="Express"/>
    <n v="9"/>
    <s v="Female"/>
    <s v="Average Income"/>
    <n v="1.131578947368421E-2"/>
  </r>
  <r>
    <s v="73-846-1423"/>
    <n v="38"/>
    <s v="Female"/>
    <s v="High"/>
    <s v="Single"/>
    <x v="1"/>
    <s v="High"/>
    <s v="Saint Joseph"/>
    <x v="21"/>
    <n v="178.21"/>
    <n v="7"/>
    <s v="In-Store"/>
    <n v="1"/>
    <n v="5"/>
    <n v="2"/>
    <s v="Low"/>
    <s v="Somewhat Sensitive"/>
    <n v="0.02"/>
    <n v="2"/>
    <n v="8"/>
    <s v="None"/>
    <s v="Desktop"/>
    <x v="1"/>
    <d v="2024-05-24T00:00:00"/>
    <b v="0"/>
    <b v="0"/>
    <s v="Non-Member"/>
    <s v="Planned"/>
    <s v="No Preference"/>
    <n v="9"/>
    <s v="Female"/>
    <s v="High Income"/>
    <n v="8.8235294117647058E-3"/>
  </r>
  <r>
    <s v="90-363-8040"/>
    <n v="27"/>
    <s v="Male"/>
    <s v="High"/>
    <s v="Divorced"/>
    <x v="0"/>
    <s v="Middle"/>
    <s v="Hospitalet De Llobregat, L'"/>
    <x v="10"/>
    <n v="483.23"/>
    <n v="7"/>
    <s v="Online"/>
    <n v="2"/>
    <n v="4"/>
    <n v="2"/>
    <s v="Medium"/>
    <s v="Somewhat Sensitive"/>
    <n v="0"/>
    <n v="0"/>
    <n v="5"/>
    <s v="High"/>
    <s v="Smartphone"/>
    <x v="1"/>
    <d v="2024-12-19T00:00:00"/>
    <b v="1"/>
    <b v="0"/>
    <s v="Non-Member"/>
    <s v="Impulsive"/>
    <s v="Express"/>
    <n v="9"/>
    <s v="Male"/>
    <s v="High Income"/>
    <n v="7.3170731707317069E-3"/>
  </r>
  <r>
    <s v="65-533-1660"/>
    <n v="18"/>
    <s v="Male"/>
    <s v="Middle"/>
    <s v="Married"/>
    <x v="2"/>
    <s v="High"/>
    <s v="Palma De Mallorca"/>
    <x v="3"/>
    <n v="415.3"/>
    <n v="11"/>
    <s v="In-Store"/>
    <n v="4"/>
    <n v="2"/>
    <n v="1"/>
    <s v="Low"/>
    <s v="Very Sensitive"/>
    <n v="0.01"/>
    <n v="1"/>
    <n v="9"/>
    <s v="None"/>
    <s v="Tablet"/>
    <x v="1"/>
    <d v="2024-09-25T00:00:00"/>
    <b v="0"/>
    <b v="1"/>
    <s v="Loyalty Member"/>
    <s v="Impulsive"/>
    <s v="Standard"/>
    <n v="2"/>
    <s v="Male"/>
    <s v="Average Income"/>
    <n v="9.3999999999999986E-3"/>
  </r>
  <r>
    <s v="98-376-8787"/>
    <n v="36"/>
    <s v="Male"/>
    <s v="High"/>
    <s v="Married"/>
    <x v="2"/>
    <s v="Middle"/>
    <s v="Pho Duc"/>
    <x v="13"/>
    <n v="85.52"/>
    <n v="7"/>
    <s v="Mixed"/>
    <n v="1"/>
    <n v="5"/>
    <n v="0"/>
    <s v="Medium"/>
    <s v="Somewhat Sensitive"/>
    <n v="0.01"/>
    <n v="1"/>
    <n v="3"/>
    <s v="Low"/>
    <s v="Smartphone"/>
    <x v="3"/>
    <d v="2024-10-31T00:00:00"/>
    <b v="0"/>
    <b v="1"/>
    <s v="Loyalty Member"/>
    <s v="Planned"/>
    <s v="No Preference"/>
    <n v="7"/>
    <s v="Male"/>
    <s v="High Income"/>
    <n v="0.01"/>
  </r>
  <r>
    <s v="18-938-9896"/>
    <n v="44"/>
    <s v="Female"/>
    <s v="Middle"/>
    <s v="Widowed"/>
    <x v="1"/>
    <s v="High"/>
    <s v="Åeba"/>
    <x v="12"/>
    <n v="422.31"/>
    <n v="2"/>
    <s v="In-Store"/>
    <n v="3"/>
    <n v="4"/>
    <n v="1"/>
    <s v="Medium"/>
    <s v="Very Sensitive"/>
    <n v="0"/>
    <n v="0"/>
    <n v="6"/>
    <s v="None"/>
    <s v="Smartphone"/>
    <x v="3"/>
    <d v="2024-08-09T00:00:00"/>
    <b v="1"/>
    <b v="1"/>
    <s v="Loyalty Member"/>
    <s v="Impulsive"/>
    <s v="No Preference"/>
    <n v="3"/>
    <s v="Female"/>
    <s v="Average Income"/>
    <n v="8.1395348837209301E-3"/>
  </r>
  <r>
    <s v="04-829-7037"/>
    <n v="48"/>
    <s v="Bigender"/>
    <s v="High"/>
    <s v="Married"/>
    <x v="1"/>
    <s v="High"/>
    <s v="Yaguaraparo"/>
    <x v="17"/>
    <n v="70.42"/>
    <n v="11"/>
    <s v="Online"/>
    <n v="4"/>
    <n v="5"/>
    <n v="1"/>
    <s v="High"/>
    <s v="Not Sensitive"/>
    <n v="0.02"/>
    <n v="2"/>
    <n v="7"/>
    <s v="Low"/>
    <s v="Desktop"/>
    <x v="3"/>
    <d v="2024-10-01T00:00:00"/>
    <b v="0"/>
    <b v="1"/>
    <s v="Loyalty Member"/>
    <s v="Need-based"/>
    <s v="Express"/>
    <n v="14"/>
    <s v="Diverse"/>
    <s v="High Income"/>
    <n v="8.5294117647058826E-3"/>
  </r>
  <r>
    <s v="93-455-0576"/>
    <n v="23"/>
    <s v="Female"/>
    <s v="Middle"/>
    <s v="Widowed"/>
    <x v="2"/>
    <s v="Middle"/>
    <s v="Novoorsk"/>
    <x v="16"/>
    <n v="437.4"/>
    <n v="6"/>
    <s v="Mixed"/>
    <n v="1"/>
    <n v="4"/>
    <n v="1"/>
    <s v="High"/>
    <s v="Somewhat Sensitive"/>
    <n v="0.02"/>
    <n v="2"/>
    <n v="5"/>
    <s v="Low"/>
    <s v="Tablet"/>
    <x v="0"/>
    <d v="2024-06-16T00:00:00"/>
    <b v="0"/>
    <b v="0"/>
    <s v="Non-Member"/>
    <s v="Planned"/>
    <s v="Express"/>
    <n v="1"/>
    <s v="Female"/>
    <s v="Average Income"/>
    <n v="8.2978723404255311E-3"/>
  </r>
  <r>
    <s v="84-637-9188"/>
    <n v="35"/>
    <s v="Male"/>
    <s v="Middle"/>
    <s v="Divorced"/>
    <x v="0"/>
    <s v="Middle"/>
    <s v="Wuyang"/>
    <x v="23"/>
    <n v="207.11"/>
    <n v="4"/>
    <s v="Mixed"/>
    <n v="1"/>
    <n v="4"/>
    <n v="2"/>
    <s v="High"/>
    <s v="Not Sensitive"/>
    <n v="0"/>
    <n v="0"/>
    <n v="1"/>
    <s v="Low"/>
    <s v="Tablet"/>
    <x v="3"/>
    <d v="2024-03-28T00:00:00"/>
    <b v="1"/>
    <b v="0"/>
    <s v="Non-Member"/>
    <s v="Need-based"/>
    <s v="No Preference"/>
    <n v="2"/>
    <s v="Male"/>
    <s v="Average Income"/>
    <n v="1.1000000000000001E-2"/>
  </r>
  <r>
    <s v="81-111-7832"/>
    <n v="50"/>
    <s v="Female"/>
    <s v="High"/>
    <s v="Widowed"/>
    <x v="0"/>
    <s v="Middle"/>
    <s v="PelasgÃ­a"/>
    <x v="9"/>
    <n v="378.87"/>
    <n v="2"/>
    <s v="Online"/>
    <n v="5"/>
    <n v="2"/>
    <n v="2"/>
    <s v="None"/>
    <s v="Very Sensitive"/>
    <n v="0.02"/>
    <n v="2"/>
    <n v="2"/>
    <s v="Medium"/>
    <s v="Desktop"/>
    <x v="2"/>
    <d v="2024-06-16T00:00:00"/>
    <b v="1"/>
    <b v="0"/>
    <s v="Non-Member"/>
    <s v="Planned"/>
    <s v="No Preference"/>
    <n v="9"/>
    <s v="Female"/>
    <s v="High Income"/>
    <n v="9.7727272727272732E-3"/>
  </r>
  <r>
    <s v="77-401-8183"/>
    <n v="30"/>
    <s v="Female"/>
    <s v="High"/>
    <s v="Divorced"/>
    <x v="1"/>
    <s v="High"/>
    <s v="PhÃºc Thá»"/>
    <x v="15"/>
    <n v="349"/>
    <n v="10"/>
    <s v="Mixed"/>
    <n v="3"/>
    <n v="5"/>
    <n v="1"/>
    <s v="Low"/>
    <s v="Not Sensitive"/>
    <n v="0.01"/>
    <n v="1"/>
    <n v="5"/>
    <s v="Low"/>
    <s v="Desktop"/>
    <x v="1"/>
    <d v="2024-01-15T00:00:00"/>
    <b v="0"/>
    <b v="1"/>
    <s v="Loyalty Member"/>
    <s v="Planned"/>
    <s v="No Preference"/>
    <n v="10"/>
    <s v="Female"/>
    <s v="High Income"/>
    <n v="1.0243902439024391E-2"/>
  </r>
  <r>
    <s v="01-484-8220"/>
    <n v="38"/>
    <s v="Male"/>
    <s v="Middle"/>
    <s v="Married"/>
    <x v="0"/>
    <s v="Middle"/>
    <s v="Vsevolozhsk"/>
    <x v="11"/>
    <n v="330.27"/>
    <n v="3"/>
    <s v="In-Store"/>
    <n v="3"/>
    <n v="2"/>
    <n v="1"/>
    <s v="High"/>
    <s v="Not Sensitive"/>
    <n v="0.01"/>
    <n v="1"/>
    <n v="9"/>
    <s v="High"/>
    <s v="Smartphone"/>
    <x v="3"/>
    <d v="2024-02-10T00:00:00"/>
    <b v="1"/>
    <b v="0"/>
    <s v="Non-Member"/>
    <s v="Impulsive"/>
    <s v="No Preference"/>
    <n v="9"/>
    <s v="Male"/>
    <s v="Average Income"/>
    <n v="1.0277777777777776E-2"/>
  </r>
  <r>
    <s v="11-121-0709"/>
    <n v="42"/>
    <s v="Male"/>
    <s v="Middle"/>
    <s v="Married"/>
    <x v="2"/>
    <s v="Middle"/>
    <s v="Kara Suu"/>
    <x v="18"/>
    <n v="410.29"/>
    <n v="10"/>
    <s v="Online"/>
    <n v="2"/>
    <n v="4"/>
    <n v="1"/>
    <s v="Low"/>
    <s v="Not Sensitive"/>
    <n v="0.02"/>
    <n v="2"/>
    <n v="4"/>
    <s v="High"/>
    <s v="Smartphone"/>
    <x v="0"/>
    <d v="2024-09-02T00:00:00"/>
    <b v="1"/>
    <b v="0"/>
    <s v="Non-Member"/>
    <s v="Planned"/>
    <s v="Express"/>
    <n v="1"/>
    <s v="Male"/>
    <s v="Average Income"/>
    <n v="8.5365853658536592E-3"/>
  </r>
  <r>
    <s v="36-649-0081"/>
    <n v="24"/>
    <s v="Female"/>
    <s v="High"/>
    <s v="Divorced"/>
    <x v="2"/>
    <s v="Middle"/>
    <s v="Beigucheng"/>
    <x v="11"/>
    <n v="400.86"/>
    <n v="7"/>
    <s v="Online"/>
    <n v="3"/>
    <n v="3"/>
    <n v="1"/>
    <s v="High"/>
    <s v="Very Sensitive"/>
    <n v="0.01"/>
    <n v="1"/>
    <n v="7"/>
    <s v="Low"/>
    <s v="Smartphone"/>
    <x v="0"/>
    <d v="2024-09-12T00:00:00"/>
    <b v="1"/>
    <b v="0"/>
    <s v="Non-Member"/>
    <s v="Planned"/>
    <s v="No Preference"/>
    <n v="5"/>
    <s v="Female"/>
    <s v="High Income"/>
    <n v="1.0277777777777776E-2"/>
  </r>
  <r>
    <s v="61-176-8712"/>
    <n v="27"/>
    <s v="Female"/>
    <s v="High"/>
    <s v="Married"/>
    <x v="2"/>
    <s v="Middle"/>
    <s v="Cerro"/>
    <x v="21"/>
    <n v="225.12"/>
    <n v="11"/>
    <s v="In-Store"/>
    <n v="3"/>
    <n v="2"/>
    <n v="1"/>
    <s v="Medium"/>
    <s v="Somewhat Sensitive"/>
    <n v="0"/>
    <n v="0"/>
    <n v="1"/>
    <s v="None"/>
    <s v="Desktop"/>
    <x v="4"/>
    <d v="2024-08-31T00:00:00"/>
    <b v="1"/>
    <b v="0"/>
    <s v="Non-Member"/>
    <s v="Planned"/>
    <s v="Express"/>
    <n v="6"/>
    <s v="Female"/>
    <s v="High Income"/>
    <n v="8.8235294117647058E-3"/>
  </r>
  <r>
    <s v="75-526-2611"/>
    <n v="36"/>
    <s v="Female"/>
    <s v="High"/>
    <s v="Widowed"/>
    <x v="2"/>
    <s v="High"/>
    <s v="Yamaga"/>
    <x v="21"/>
    <n v="273.48"/>
    <n v="12"/>
    <s v="Online"/>
    <n v="5"/>
    <n v="3"/>
    <n v="2"/>
    <s v="Low"/>
    <s v="Very Sensitive"/>
    <n v="0"/>
    <n v="0"/>
    <n v="5"/>
    <s v="Medium"/>
    <s v="Smartphone"/>
    <x v="3"/>
    <d v="2024-01-22T00:00:00"/>
    <b v="1"/>
    <b v="0"/>
    <s v="Non-Member"/>
    <s v="Wants-based"/>
    <s v="Express"/>
    <n v="5"/>
    <s v="Female"/>
    <s v="High Income"/>
    <n v="8.8235294117647058E-3"/>
  </r>
  <r>
    <s v="72-339-1854"/>
    <n v="19"/>
    <s v="Bigender"/>
    <s v="High"/>
    <s v="Single"/>
    <x v="2"/>
    <s v="Middle"/>
    <s v="Sacramento"/>
    <x v="4"/>
    <n v="363.84"/>
    <n v="11"/>
    <s v="Online"/>
    <n v="3"/>
    <n v="2"/>
    <n v="1"/>
    <s v="Low"/>
    <s v="Not Sensitive"/>
    <n v="0"/>
    <n v="0"/>
    <n v="3"/>
    <s v="Medium"/>
    <s v="Desktop"/>
    <x v="4"/>
    <d v="2024-08-30T00:00:00"/>
    <b v="1"/>
    <b v="0"/>
    <s v="Non-Member"/>
    <s v="Impulsive"/>
    <s v="Express"/>
    <n v="5"/>
    <s v="Diverse"/>
    <s v="High Income"/>
    <n v="8.7804878048780496E-3"/>
  </r>
  <r>
    <s v="80-360-6324"/>
    <n v="24"/>
    <s v="Female"/>
    <s v="High"/>
    <s v="Single"/>
    <x v="0"/>
    <s v="Middle"/>
    <s v="Foso"/>
    <x v="12"/>
    <n v="302.60000000000002"/>
    <n v="9"/>
    <s v="Online"/>
    <n v="1"/>
    <n v="4"/>
    <n v="2"/>
    <s v="Medium"/>
    <s v="Very Sensitive"/>
    <n v="0.02"/>
    <n v="2"/>
    <n v="10"/>
    <s v="None"/>
    <s v="Desktop"/>
    <x v="2"/>
    <d v="2024-07-23T00:00:00"/>
    <b v="0"/>
    <b v="1"/>
    <s v="Loyalty Member"/>
    <s v="Impulsive"/>
    <s v="Standard"/>
    <n v="2"/>
    <s v="Female"/>
    <s v="High Income"/>
    <n v="8.1395348837209301E-3"/>
  </r>
  <r>
    <s v="24-591-4327"/>
    <n v="35"/>
    <s v="Male"/>
    <s v="High"/>
    <s v="Divorced"/>
    <x v="1"/>
    <s v="High"/>
    <s v="Nowe Brzesko"/>
    <x v="9"/>
    <n v="317.08999999999997"/>
    <n v="6"/>
    <s v="Online"/>
    <n v="1"/>
    <n v="1"/>
    <n v="1"/>
    <s v="High"/>
    <s v="Not Sensitive"/>
    <n v="0.02"/>
    <n v="2"/>
    <n v="2"/>
    <s v="High"/>
    <s v="Desktop"/>
    <x v="3"/>
    <d v="2024-04-11T00:00:00"/>
    <b v="1"/>
    <b v="0"/>
    <s v="Non-Member"/>
    <s v="Impulsive"/>
    <s v="Standard"/>
    <n v="4"/>
    <s v="Male"/>
    <s v="High Income"/>
    <n v="9.7727272727272732E-3"/>
  </r>
  <r>
    <s v="58-487-8848"/>
    <n v="38"/>
    <s v="Female"/>
    <s v="High"/>
    <s v="Married"/>
    <x v="1"/>
    <s v="High"/>
    <s v="KonÄrak"/>
    <x v="21"/>
    <n v="193.32"/>
    <n v="9"/>
    <s v="Mixed"/>
    <n v="4"/>
    <n v="3"/>
    <n v="0"/>
    <s v="None"/>
    <s v="Very Sensitive"/>
    <n v="0"/>
    <n v="0"/>
    <n v="8"/>
    <s v="High"/>
    <s v="Tablet"/>
    <x v="1"/>
    <d v="2024-07-11T00:00:00"/>
    <b v="0"/>
    <b v="1"/>
    <s v="Loyalty Member"/>
    <s v="Wants-based"/>
    <s v="Express"/>
    <n v="6"/>
    <s v="Female"/>
    <s v="High Income"/>
    <n v="8.8235294117647058E-3"/>
  </r>
  <r>
    <s v="61-453-3503"/>
    <n v="34"/>
    <s v="Male"/>
    <s v="High"/>
    <s v="Widowed"/>
    <x v="1"/>
    <s v="High"/>
    <s v="Qingshandi"/>
    <x v="14"/>
    <n v="282.24"/>
    <n v="6"/>
    <s v="Online"/>
    <n v="2"/>
    <n v="3"/>
    <n v="2"/>
    <s v="None"/>
    <s v="Not Sensitive"/>
    <n v="0.01"/>
    <n v="1"/>
    <n v="7"/>
    <s v="Medium"/>
    <s v="Desktop"/>
    <x v="0"/>
    <d v="2024-09-16T00:00:00"/>
    <b v="1"/>
    <b v="1"/>
    <s v="Loyalty Member"/>
    <s v="Need-based"/>
    <s v="No Preference"/>
    <n v="1"/>
    <s v="Male"/>
    <s v="High Income"/>
    <n v="9.3023255813953487E-3"/>
  </r>
  <r>
    <s v="63-680-7694"/>
    <n v="29"/>
    <s v="Female"/>
    <s v="High"/>
    <s v="Divorced"/>
    <x v="2"/>
    <s v="Middle"/>
    <s v="Mbala"/>
    <x v="11"/>
    <n v="154.19"/>
    <n v="6"/>
    <s v="Online"/>
    <n v="5"/>
    <n v="4"/>
    <n v="1"/>
    <s v="Medium"/>
    <s v="Very Sensitive"/>
    <n v="0.02"/>
    <n v="2"/>
    <n v="1"/>
    <s v="None"/>
    <s v="Tablet"/>
    <x v="1"/>
    <d v="2024-09-22T00:00:00"/>
    <b v="1"/>
    <b v="1"/>
    <s v="Loyalty Member"/>
    <s v="Need-based"/>
    <s v="No Preference"/>
    <n v="1"/>
    <s v="Female"/>
    <s v="High Income"/>
    <n v="1.0277777777777776E-2"/>
  </r>
  <r>
    <s v="51-431-7150"/>
    <n v="41"/>
    <s v="Female"/>
    <s v="Middle"/>
    <s v="Widowed"/>
    <x v="0"/>
    <s v="Middle"/>
    <s v="Shiqiao"/>
    <x v="4"/>
    <n v="84.15"/>
    <n v="10"/>
    <s v="In-Store"/>
    <n v="1"/>
    <n v="3"/>
    <n v="1"/>
    <s v="High"/>
    <s v="Not Sensitive"/>
    <n v="0.02"/>
    <n v="2"/>
    <n v="1"/>
    <s v="High"/>
    <s v="Desktop"/>
    <x v="1"/>
    <d v="2024-11-03T00:00:00"/>
    <b v="1"/>
    <b v="1"/>
    <s v="Loyalty Member"/>
    <s v="Impulsive"/>
    <s v="Standard"/>
    <n v="1"/>
    <s v="Female"/>
    <s v="Average Income"/>
    <n v="8.7804878048780496E-3"/>
  </r>
  <r>
    <s v="23-039-9347"/>
    <n v="41"/>
    <s v="Male"/>
    <s v="Middle"/>
    <s v="Divorced"/>
    <x v="1"/>
    <s v="High"/>
    <s v="Yatsuomachi-higashikumisaka"/>
    <x v="18"/>
    <n v="214.69"/>
    <n v="7"/>
    <s v="In-Store"/>
    <n v="4"/>
    <n v="4"/>
    <n v="0"/>
    <s v="Medium"/>
    <s v="Not Sensitive"/>
    <n v="0.01"/>
    <n v="1"/>
    <n v="7"/>
    <s v="None"/>
    <s v="Tablet"/>
    <x v="0"/>
    <d v="2024-05-15T00:00:00"/>
    <b v="1"/>
    <b v="1"/>
    <s v="Loyalty Member"/>
    <s v="Wants-based"/>
    <s v="Standard"/>
    <n v="9"/>
    <s v="Male"/>
    <s v="Average Income"/>
    <n v="8.5365853658536592E-3"/>
  </r>
  <r>
    <s v="18-832-6916"/>
    <n v="32"/>
    <s v="Male"/>
    <s v="High"/>
    <s v="Married"/>
    <x v="0"/>
    <s v="High"/>
    <s v="Czarna DÄ…brÃ³wka"/>
    <x v="9"/>
    <n v="61.21"/>
    <n v="12"/>
    <s v="Mixed"/>
    <n v="5"/>
    <n v="5"/>
    <n v="0"/>
    <s v="None"/>
    <s v="Not Sensitive"/>
    <n v="0"/>
    <n v="0"/>
    <n v="5"/>
    <s v="Low"/>
    <s v="Smartphone"/>
    <x v="0"/>
    <d v="2024-11-24T00:00:00"/>
    <b v="1"/>
    <b v="0"/>
    <s v="Non-Member"/>
    <s v="Planned"/>
    <s v="Standard"/>
    <n v="13"/>
    <s v="Male"/>
    <s v="High Income"/>
    <n v="9.7727272727272732E-3"/>
  </r>
  <r>
    <s v="29-438-8126"/>
    <n v="36"/>
    <s v="Female"/>
    <s v="Middle"/>
    <s v="Single"/>
    <x v="1"/>
    <s v="High"/>
    <s v="Pasirmadang"/>
    <x v="12"/>
    <n v="462.48"/>
    <n v="11"/>
    <s v="Online"/>
    <n v="1"/>
    <n v="3"/>
    <n v="0"/>
    <s v="Medium"/>
    <s v="Very Sensitive"/>
    <n v="0.02"/>
    <n v="2"/>
    <n v="2"/>
    <s v="Low"/>
    <s v="Smartphone"/>
    <x v="2"/>
    <d v="2024-03-31T00:00:00"/>
    <b v="0"/>
    <b v="0"/>
    <s v="Non-Member"/>
    <s v="Planned"/>
    <s v="Express"/>
    <n v="12"/>
    <s v="Female"/>
    <s v="Average Income"/>
    <n v="8.1395348837209301E-3"/>
  </r>
  <r>
    <s v="68-201-1633"/>
    <n v="33"/>
    <s v="Male"/>
    <s v="Middle"/>
    <s v="Married"/>
    <x v="0"/>
    <s v="High"/>
    <s v="MaÃ±o"/>
    <x v="14"/>
    <n v="449.18"/>
    <n v="3"/>
    <s v="Mixed"/>
    <n v="5"/>
    <n v="3"/>
    <n v="2"/>
    <s v="Medium"/>
    <s v="Somewhat Sensitive"/>
    <n v="0"/>
    <n v="0"/>
    <n v="8"/>
    <s v="High"/>
    <s v="Tablet"/>
    <x v="0"/>
    <d v="2024-03-21T00:00:00"/>
    <b v="1"/>
    <b v="1"/>
    <s v="Loyalty Member"/>
    <s v="Wants-based"/>
    <s v="Standard"/>
    <n v="10"/>
    <s v="Male"/>
    <s v="Average Income"/>
    <n v="9.3023255813953487E-3"/>
  </r>
  <r>
    <s v="07-314-2945"/>
    <n v="25"/>
    <s v="Female"/>
    <s v="Middle"/>
    <s v="Married"/>
    <x v="2"/>
    <s v="Middle"/>
    <s v="Tiwi"/>
    <x v="7"/>
    <n v="314.36"/>
    <n v="7"/>
    <s v="In-Store"/>
    <n v="3"/>
    <n v="5"/>
    <n v="2"/>
    <s v="Medium"/>
    <s v="Very Sensitive"/>
    <n v="0.01"/>
    <n v="1"/>
    <n v="4"/>
    <s v="None"/>
    <s v="Desktop"/>
    <x v="4"/>
    <d v="2024-07-03T00:00:00"/>
    <b v="1"/>
    <b v="0"/>
    <s v="Non-Member"/>
    <s v="Impulsive"/>
    <s v="Express"/>
    <n v="1"/>
    <s v="Female"/>
    <s v="Average Income"/>
    <n v="8.5365853658536592E-3"/>
  </r>
  <r>
    <s v="64-490-6975"/>
    <n v="46"/>
    <s v="Female"/>
    <s v="Middle"/>
    <s v="Married"/>
    <x v="0"/>
    <s v="Middle"/>
    <s v="Ahar"/>
    <x v="23"/>
    <n v="367.7"/>
    <n v="3"/>
    <s v="Mixed"/>
    <n v="3"/>
    <n v="5"/>
    <n v="2"/>
    <s v="None"/>
    <s v="Somewhat Sensitive"/>
    <n v="0.02"/>
    <n v="2"/>
    <n v="3"/>
    <s v="High"/>
    <s v="Desktop"/>
    <x v="0"/>
    <d v="2024-03-17T00:00:00"/>
    <b v="1"/>
    <b v="1"/>
    <s v="Loyalty Member"/>
    <s v="Need-based"/>
    <s v="No Preference"/>
    <n v="3"/>
    <s v="Female"/>
    <s v="Average Income"/>
    <n v="1.1000000000000001E-2"/>
  </r>
  <r>
    <s v="91-789-3191"/>
    <n v="41"/>
    <s v="Female"/>
    <s v="High"/>
    <s v="Single"/>
    <x v="1"/>
    <s v="Middle"/>
    <s v="Dake"/>
    <x v="6"/>
    <n v="229.97"/>
    <n v="7"/>
    <s v="Mixed"/>
    <n v="3"/>
    <n v="4"/>
    <n v="0"/>
    <s v="None"/>
    <s v="Very Sensitive"/>
    <n v="0.02"/>
    <n v="2"/>
    <n v="9"/>
    <s v="None"/>
    <s v="Desktop"/>
    <x v="3"/>
    <d v="2024-11-21T00:00:00"/>
    <b v="0"/>
    <b v="1"/>
    <s v="Loyalty Member"/>
    <s v="Need-based"/>
    <s v="Standard"/>
    <n v="6"/>
    <s v="Female"/>
    <s v="High Income"/>
    <n v="8.431372549019607E-3"/>
  </r>
  <r>
    <s v="83-714-9649"/>
    <n v="28"/>
    <s v="Female"/>
    <s v="Middle"/>
    <s v="Widowed"/>
    <x v="0"/>
    <s v="Middle"/>
    <s v="Harstad"/>
    <x v="3"/>
    <n v="226.53"/>
    <n v="3"/>
    <s v="Online"/>
    <n v="3"/>
    <n v="1"/>
    <n v="1"/>
    <s v="High"/>
    <s v="Not Sensitive"/>
    <n v="0.01"/>
    <n v="1"/>
    <n v="10"/>
    <s v="Medium"/>
    <s v="Desktop"/>
    <x v="1"/>
    <d v="2024-08-02T00:00:00"/>
    <b v="1"/>
    <b v="0"/>
    <s v="Non-Member"/>
    <s v="Wants-based"/>
    <s v="No Preference"/>
    <n v="13"/>
    <s v="Female"/>
    <s v="Average Income"/>
    <n v="9.3999999999999986E-3"/>
  </r>
  <r>
    <s v="33-203-4230"/>
    <n v="23"/>
    <s v="Male"/>
    <s v="High"/>
    <s v="Divorced"/>
    <x v="2"/>
    <s v="Middle"/>
    <s v="Perbaungan"/>
    <x v="14"/>
    <n v="218.32"/>
    <n v="2"/>
    <s v="Mixed"/>
    <n v="5"/>
    <n v="3"/>
    <n v="0"/>
    <s v="High"/>
    <s v="Not Sensitive"/>
    <n v="0.02"/>
    <n v="2"/>
    <n v="7"/>
    <s v="Low"/>
    <s v="Desktop"/>
    <x v="1"/>
    <d v="2024-09-24T00:00:00"/>
    <b v="0"/>
    <b v="0"/>
    <s v="Non-Member"/>
    <s v="Need-based"/>
    <s v="Express"/>
    <n v="3"/>
    <s v="Male"/>
    <s v="High Income"/>
    <n v="9.3023255813953487E-3"/>
  </r>
  <r>
    <s v="90-918-2833"/>
    <n v="48"/>
    <s v="Female"/>
    <s v="High"/>
    <s v="Widowed"/>
    <x v="1"/>
    <s v="High"/>
    <s v="Soroti"/>
    <x v="4"/>
    <n v="132.66999999999999"/>
    <n v="7"/>
    <s v="In-Store"/>
    <n v="2"/>
    <n v="5"/>
    <n v="1"/>
    <s v="Low"/>
    <s v="Very Sensitive"/>
    <n v="0.02"/>
    <n v="2"/>
    <n v="3"/>
    <s v="Low"/>
    <s v="Smartphone"/>
    <x v="3"/>
    <d v="2024-12-18T00:00:00"/>
    <b v="1"/>
    <b v="0"/>
    <s v="Non-Member"/>
    <s v="Impulsive"/>
    <s v="Express"/>
    <n v="1"/>
    <s v="Female"/>
    <s v="High Income"/>
    <n v="8.7804878048780496E-3"/>
  </r>
  <r>
    <s v="53-409-1176"/>
    <n v="26"/>
    <s v="Male"/>
    <s v="High"/>
    <s v="Single"/>
    <x v="2"/>
    <s v="High"/>
    <s v="Caruaru"/>
    <x v="17"/>
    <n v="416.96"/>
    <n v="7"/>
    <s v="In-Store"/>
    <n v="5"/>
    <n v="1"/>
    <n v="1"/>
    <s v="High"/>
    <s v="Not Sensitive"/>
    <n v="0"/>
    <n v="0"/>
    <n v="1"/>
    <s v="High"/>
    <s v="Tablet"/>
    <x v="3"/>
    <d v="2024-05-25T00:00:00"/>
    <b v="0"/>
    <b v="0"/>
    <s v="Non-Member"/>
    <s v="Planned"/>
    <s v="Express"/>
    <n v="7"/>
    <s v="Male"/>
    <s v="High Income"/>
    <n v="8.5294117647058826E-3"/>
  </r>
  <r>
    <s v="52-491-3386"/>
    <n v="39"/>
    <s v="Female"/>
    <s v="High"/>
    <s v="Married"/>
    <x v="2"/>
    <s v="Middle"/>
    <s v="Kamiennik"/>
    <x v="17"/>
    <n v="459.51"/>
    <n v="7"/>
    <s v="In-Store"/>
    <n v="1"/>
    <n v="2"/>
    <n v="2"/>
    <s v="High"/>
    <s v="Not Sensitive"/>
    <n v="0"/>
    <n v="0"/>
    <n v="5"/>
    <s v="Medium"/>
    <s v="Tablet"/>
    <x v="2"/>
    <d v="2024-01-05T00:00:00"/>
    <b v="1"/>
    <b v="0"/>
    <s v="Non-Member"/>
    <s v="Need-based"/>
    <s v="No Preference"/>
    <n v="11"/>
    <s v="Female"/>
    <s v="High Income"/>
    <n v="8.5294117647058826E-3"/>
  </r>
  <r>
    <s v="10-870-3357"/>
    <n v="45"/>
    <s v="Male"/>
    <s v="Middle"/>
    <s v="Married"/>
    <x v="1"/>
    <s v="High"/>
    <s v="Boundiali"/>
    <x v="6"/>
    <n v="487.96"/>
    <n v="2"/>
    <s v="Mixed"/>
    <n v="5"/>
    <n v="3"/>
    <n v="2"/>
    <s v="Low"/>
    <s v="Very Sensitive"/>
    <n v="0"/>
    <n v="0"/>
    <n v="2"/>
    <s v="None"/>
    <s v="Desktop"/>
    <x v="1"/>
    <d v="2024-03-15T00:00:00"/>
    <b v="1"/>
    <b v="1"/>
    <s v="Loyalty Member"/>
    <s v="Need-based"/>
    <s v="No Preference"/>
    <n v="12"/>
    <s v="Male"/>
    <s v="Average Income"/>
    <n v="8.431372549019607E-3"/>
  </r>
  <r>
    <s v="41-816-7753"/>
    <n v="22"/>
    <s v="Male"/>
    <s v="Middle"/>
    <s v="Divorced"/>
    <x v="1"/>
    <s v="High"/>
    <s v="GÃ¶tene"/>
    <x v="16"/>
    <n v="150.11000000000001"/>
    <n v="7"/>
    <s v="Mixed"/>
    <n v="4"/>
    <n v="4"/>
    <n v="1.5"/>
    <s v="Low"/>
    <s v="Very Sensitive"/>
    <n v="0"/>
    <n v="0"/>
    <n v="3"/>
    <s v="High"/>
    <s v="Smartphone"/>
    <x v="0"/>
    <d v="2024-07-23T00:00:00"/>
    <b v="1"/>
    <b v="0"/>
    <s v="Non-Member"/>
    <s v="Wants-based"/>
    <s v="Standard"/>
    <n v="8"/>
    <s v="Male"/>
    <s v="Average Income"/>
    <n v="8.2978723404255311E-3"/>
  </r>
  <r>
    <s v="68-296-5978"/>
    <n v="36"/>
    <s v="Male"/>
    <s v="High"/>
    <s v="Married"/>
    <x v="1"/>
    <s v="Middle"/>
    <s v="Kadumelati"/>
    <x v="11"/>
    <n v="218.87"/>
    <n v="5"/>
    <s v="Mixed"/>
    <n v="4"/>
    <n v="3"/>
    <n v="0"/>
    <s v="Medium"/>
    <s v="Very Sensitive"/>
    <n v="0"/>
    <n v="0"/>
    <n v="4"/>
    <s v="Medium"/>
    <s v="Smartphone"/>
    <x v="4"/>
    <d v="2024-09-18T00:00:00"/>
    <b v="1"/>
    <b v="0"/>
    <s v="Non-Member"/>
    <s v="Planned"/>
    <s v="No Preference"/>
    <n v="11"/>
    <s v="Male"/>
    <s v="High Income"/>
    <n v="1.0277777777777776E-2"/>
  </r>
  <r>
    <s v="03-874-9055"/>
    <n v="29"/>
    <s v="Female"/>
    <s v="Middle"/>
    <s v="Married"/>
    <x v="0"/>
    <s v="High"/>
    <s v="Amparo"/>
    <x v="7"/>
    <n v="437.06"/>
    <n v="7"/>
    <s v="In-Store"/>
    <n v="3"/>
    <n v="5"/>
    <n v="2"/>
    <s v="Low"/>
    <s v="Very Sensitive"/>
    <n v="0"/>
    <n v="0"/>
    <n v="6"/>
    <s v="Low"/>
    <s v="Smartphone"/>
    <x v="4"/>
    <d v="2024-03-09T00:00:00"/>
    <b v="0"/>
    <b v="0"/>
    <s v="Non-Member"/>
    <s v="Impulsive"/>
    <s v="Express"/>
    <n v="11"/>
    <s v="Female"/>
    <s v="Average Income"/>
    <n v="8.5365853658536592E-3"/>
  </r>
  <r>
    <s v="28-123-8406"/>
    <n v="33"/>
    <s v="Male"/>
    <s v="High"/>
    <s v="Married"/>
    <x v="0"/>
    <s v="High"/>
    <s v="Shimen"/>
    <x v="21"/>
    <n v="122.58"/>
    <n v="2"/>
    <s v="In-Store"/>
    <n v="5"/>
    <n v="4"/>
    <n v="1.5"/>
    <s v="Low"/>
    <s v="Not Sensitive"/>
    <n v="0.02"/>
    <n v="2"/>
    <n v="5"/>
    <s v="None"/>
    <s v="Tablet"/>
    <x v="3"/>
    <d v="2024-01-29T00:00:00"/>
    <b v="1"/>
    <b v="0"/>
    <s v="Non-Member"/>
    <s v="Impulsive"/>
    <s v="Express"/>
    <n v="12"/>
    <s v="Male"/>
    <s v="High Income"/>
    <n v="8.8235294117647058E-3"/>
  </r>
  <r>
    <s v="01-089-2223"/>
    <n v="35"/>
    <s v="Male"/>
    <s v="High"/>
    <s v="Married"/>
    <x v="2"/>
    <s v="Middle"/>
    <s v="Philadelphia"/>
    <x v="1"/>
    <n v="195.07"/>
    <n v="8"/>
    <s v="Online"/>
    <n v="3"/>
    <n v="1"/>
    <n v="1"/>
    <s v="High"/>
    <s v="Somewhat Sensitive"/>
    <n v="0"/>
    <n v="0"/>
    <n v="6"/>
    <s v="None"/>
    <s v="Smartphone"/>
    <x v="2"/>
    <d v="2024-07-22T00:00:00"/>
    <b v="0"/>
    <b v="0"/>
    <s v="Non-Member"/>
    <s v="Impulsive"/>
    <s v="No Preference"/>
    <n v="10"/>
    <s v="Male"/>
    <s v="High Income"/>
    <n v="9.3181818181818175E-3"/>
  </r>
  <r>
    <s v="23-758-1012"/>
    <n v="39"/>
    <s v="Female"/>
    <s v="Middle"/>
    <s v="Single"/>
    <x v="1"/>
    <s v="High"/>
    <s v="Myingyan"/>
    <x v="5"/>
    <n v="190.06"/>
    <n v="9"/>
    <s v="In-Store"/>
    <n v="5"/>
    <n v="1"/>
    <n v="1"/>
    <s v="None"/>
    <s v="Somewhat Sensitive"/>
    <n v="0.01"/>
    <n v="1"/>
    <n v="2"/>
    <s v="Low"/>
    <s v="Smartphone"/>
    <x v="3"/>
    <d v="2024-02-03T00:00:00"/>
    <b v="1"/>
    <b v="1"/>
    <s v="Loyalty Member"/>
    <s v="Planned"/>
    <s v="Standard"/>
    <n v="12"/>
    <s v="Female"/>
    <s v="Average Income"/>
    <n v="1.0270270270270269E-2"/>
  </r>
  <r>
    <s v="34-788-8387"/>
    <n v="38"/>
    <s v="Female"/>
    <s v="Middle"/>
    <s v="Single"/>
    <x v="1"/>
    <s v="Middle"/>
    <s v="Qingqu"/>
    <x v="19"/>
    <n v="485.76"/>
    <n v="10"/>
    <s v="In-Store"/>
    <n v="3"/>
    <n v="4"/>
    <n v="0"/>
    <s v="Medium"/>
    <s v="Somewhat Sensitive"/>
    <n v="0"/>
    <n v="0"/>
    <n v="4"/>
    <s v="High"/>
    <s v="Desktop"/>
    <x v="2"/>
    <d v="2024-06-03T00:00:00"/>
    <b v="1"/>
    <b v="1"/>
    <s v="Loyalty Member"/>
    <s v="Wants-based"/>
    <s v="No Preference"/>
    <n v="4"/>
    <s v="Female"/>
    <s v="Average Income"/>
    <n v="1.0243902439024391E-2"/>
  </r>
  <r>
    <s v="53-865-9342"/>
    <n v="27"/>
    <s v="Female"/>
    <s v="High"/>
    <s v="Single"/>
    <x v="0"/>
    <s v="High"/>
    <s v="Poste de Flacq"/>
    <x v="5"/>
    <n v="242.57"/>
    <n v="7"/>
    <s v="In-Store"/>
    <n v="1"/>
    <n v="1"/>
    <n v="1"/>
    <s v="Low"/>
    <s v="Not Sensitive"/>
    <n v="0"/>
    <n v="0"/>
    <n v="10"/>
    <s v="Low"/>
    <s v="Smartphone"/>
    <x v="1"/>
    <d v="2024-10-05T00:00:00"/>
    <b v="1"/>
    <b v="0"/>
    <s v="Non-Member"/>
    <s v="Wants-based"/>
    <s v="No Preference"/>
    <n v="1"/>
    <s v="Female"/>
    <s v="High Income"/>
    <n v="1.0270270270270269E-2"/>
  </r>
  <r>
    <s v="79-052-8470"/>
    <n v="35"/>
    <s v="Male"/>
    <s v="Middle"/>
    <s v="Widowed"/>
    <x v="1"/>
    <s v="High"/>
    <s v="Å¢awr al BÄá¸©ah"/>
    <x v="17"/>
    <n v="303.13"/>
    <n v="2"/>
    <s v="Online"/>
    <n v="1"/>
    <n v="1"/>
    <n v="1"/>
    <s v="High"/>
    <s v="Not Sensitive"/>
    <n v="0"/>
    <n v="0"/>
    <n v="7"/>
    <s v="Medium"/>
    <s v="Desktop"/>
    <x v="2"/>
    <d v="2024-01-04T00:00:00"/>
    <b v="0"/>
    <b v="1"/>
    <s v="Loyalty Member"/>
    <s v="Need-based"/>
    <s v="Standard"/>
    <n v="10"/>
    <s v="Male"/>
    <s v="Average Income"/>
    <n v="8.5294117647058826E-3"/>
  </r>
  <r>
    <s v="86-359-7320"/>
    <n v="43"/>
    <s v="Female"/>
    <s v="Middle"/>
    <s v="Widowed"/>
    <x v="2"/>
    <s v="Middle"/>
    <s v="Phu Loc"/>
    <x v="16"/>
    <n v="136.1"/>
    <n v="5"/>
    <s v="In-Store"/>
    <n v="3"/>
    <n v="5"/>
    <n v="2"/>
    <s v="Low"/>
    <s v="Very Sensitive"/>
    <n v="0"/>
    <n v="0"/>
    <n v="2"/>
    <s v="High"/>
    <s v="Tablet"/>
    <x v="2"/>
    <d v="2024-02-27T00:00:00"/>
    <b v="0"/>
    <b v="1"/>
    <s v="Loyalty Member"/>
    <s v="Planned"/>
    <s v="Express"/>
    <n v="14"/>
    <s v="Female"/>
    <s v="Average Income"/>
    <n v="8.2978723404255311E-3"/>
  </r>
  <r>
    <s v="27-111-2242"/>
    <n v="40"/>
    <s v="Bigender"/>
    <s v="High"/>
    <s v="Single"/>
    <x v="0"/>
    <s v="Middle"/>
    <s v="Jembangan"/>
    <x v="13"/>
    <n v="249.02"/>
    <n v="11"/>
    <s v="Mixed"/>
    <n v="3"/>
    <n v="2"/>
    <n v="0.3"/>
    <s v="Medium"/>
    <s v="Not Sensitive"/>
    <n v="0.01"/>
    <n v="1"/>
    <n v="1"/>
    <s v="Medium"/>
    <s v="Smartphone"/>
    <x v="1"/>
    <d v="2024-10-01T00:00:00"/>
    <b v="1"/>
    <b v="1"/>
    <s v="Loyalty Member"/>
    <s v="Planned"/>
    <s v="Express"/>
    <n v="14"/>
    <s v="Diverse"/>
    <s v="High Income"/>
    <n v="0.01"/>
  </r>
  <r>
    <s v="84-538-0238"/>
    <n v="19"/>
    <s v="Male"/>
    <s v="Middle"/>
    <s v="Divorced"/>
    <x v="1"/>
    <s v="Middle"/>
    <s v="Harhorin"/>
    <x v="2"/>
    <n v="466.74"/>
    <n v="7"/>
    <s v="In-Store"/>
    <n v="3"/>
    <n v="4"/>
    <n v="0.2"/>
    <s v="Medium"/>
    <s v="Not Sensitive"/>
    <n v="0.02"/>
    <n v="2"/>
    <n v="3"/>
    <s v="High"/>
    <s v="Tablet"/>
    <x v="2"/>
    <d v="2024-12-11T00:00:00"/>
    <b v="1"/>
    <b v="1"/>
    <s v="Loyalty Member"/>
    <s v="Need-based"/>
    <s v="Express"/>
    <n v="5"/>
    <s v="Male"/>
    <s v="Average Income"/>
    <n v="1.131578947368421E-2"/>
  </r>
  <r>
    <s v="04-660-2742"/>
    <n v="46"/>
    <s v="Agender"/>
    <s v="High"/>
    <s v="Married"/>
    <x v="1"/>
    <s v="High"/>
    <s v="Meijiang"/>
    <x v="9"/>
    <n v="229.3"/>
    <n v="6"/>
    <s v="In-Store"/>
    <n v="4"/>
    <n v="5"/>
    <n v="2"/>
    <s v="None"/>
    <s v="Somewhat Sensitive"/>
    <n v="0"/>
    <n v="0"/>
    <n v="6"/>
    <s v="None"/>
    <s v="Smartphone"/>
    <x v="3"/>
    <d v="2024-11-25T00:00:00"/>
    <b v="0"/>
    <b v="0"/>
    <s v="Non-Member"/>
    <s v="Planned"/>
    <s v="Express"/>
    <n v="6"/>
    <s v="Diverse"/>
    <s v="High Income"/>
    <n v="9.7727272727272732E-3"/>
  </r>
  <r>
    <s v="96-496-9833"/>
    <n v="30"/>
    <s v="Female"/>
    <s v="High"/>
    <s v="Single"/>
    <x v="1"/>
    <s v="High"/>
    <s v="LaÃ±gub"/>
    <x v="12"/>
    <n v="450.52"/>
    <n v="8"/>
    <s v="Online"/>
    <n v="2"/>
    <n v="2"/>
    <n v="0.2"/>
    <s v="High"/>
    <s v="Somewhat Sensitive"/>
    <n v="0"/>
    <n v="0"/>
    <n v="6"/>
    <s v="Low"/>
    <s v="Desktop"/>
    <x v="1"/>
    <d v="2024-01-13T00:00:00"/>
    <b v="1"/>
    <b v="1"/>
    <s v="Loyalty Member"/>
    <s v="Need-based"/>
    <s v="No Preference"/>
    <n v="8"/>
    <s v="Female"/>
    <s v="High Income"/>
    <n v="8.1395348837209301E-3"/>
  </r>
  <r>
    <s v="27-672-6081"/>
    <n v="35"/>
    <s v="Male"/>
    <s v="High"/>
    <s v="Divorced"/>
    <x v="0"/>
    <s v="Middle"/>
    <s v="Bangbayang"/>
    <x v="19"/>
    <n v="246.44"/>
    <n v="4"/>
    <s v="Mixed"/>
    <n v="3"/>
    <n v="1"/>
    <n v="1"/>
    <s v="Medium"/>
    <s v="Somewhat Sensitive"/>
    <n v="0"/>
    <n v="0"/>
    <n v="3"/>
    <s v="Medium"/>
    <s v="Smartphone"/>
    <x v="2"/>
    <d v="2024-09-17T00:00:00"/>
    <b v="0"/>
    <b v="1"/>
    <s v="Loyalty Member"/>
    <s v="Wants-based"/>
    <s v="No Preference"/>
    <n v="5"/>
    <s v="Male"/>
    <s v="High Income"/>
    <n v="1.0243902439024391E-2"/>
  </r>
  <r>
    <s v="66-033-0540"/>
    <n v="34"/>
    <s v="Male"/>
    <s v="High"/>
    <s v="Widowed"/>
    <x v="1"/>
    <s v="Middle"/>
    <s v="StÄ›boÅ™ice"/>
    <x v="3"/>
    <n v="93.52"/>
    <n v="2"/>
    <s v="Online"/>
    <n v="1"/>
    <n v="5"/>
    <n v="1"/>
    <s v="None"/>
    <s v="Somewhat Sensitive"/>
    <n v="0.01"/>
    <n v="1"/>
    <n v="2"/>
    <s v="High"/>
    <s v="Desktop"/>
    <x v="1"/>
    <d v="2024-08-12T00:00:00"/>
    <b v="0"/>
    <b v="1"/>
    <s v="Loyalty Member"/>
    <s v="Planned"/>
    <s v="No Preference"/>
    <n v="12"/>
    <s v="Male"/>
    <s v="High Income"/>
    <n v="9.3999999999999986E-3"/>
  </r>
  <r>
    <s v="99-643-9845"/>
    <n v="28"/>
    <s v="Female"/>
    <s v="Middle"/>
    <s v="Married"/>
    <x v="1"/>
    <s v="High"/>
    <s v="Banturkrajan"/>
    <x v="19"/>
    <n v="137.75"/>
    <n v="6"/>
    <s v="Online"/>
    <n v="3"/>
    <n v="3"/>
    <n v="2"/>
    <s v="High"/>
    <s v="Very Sensitive"/>
    <n v="0"/>
    <n v="0"/>
    <n v="1"/>
    <s v="Medium"/>
    <s v="Smartphone"/>
    <x v="4"/>
    <d v="2024-09-09T00:00:00"/>
    <b v="0"/>
    <b v="1"/>
    <s v="Loyalty Member"/>
    <s v="Need-based"/>
    <s v="No Preference"/>
    <n v="4"/>
    <s v="Female"/>
    <s v="Average Income"/>
    <n v="1.0243902439024391E-2"/>
  </r>
  <r>
    <s v="27-571-9402"/>
    <n v="44"/>
    <s v="Female"/>
    <s v="Middle"/>
    <s v="Married"/>
    <x v="2"/>
    <s v="Middle"/>
    <s v="SÃ£o Torcato"/>
    <x v="3"/>
    <n v="78.64"/>
    <n v="5"/>
    <s v="Mixed"/>
    <n v="3"/>
    <n v="4"/>
    <n v="2"/>
    <s v="High"/>
    <s v="Somewhat Sensitive"/>
    <n v="0"/>
    <n v="0"/>
    <n v="3"/>
    <s v="High"/>
    <s v="Tablet"/>
    <x v="1"/>
    <d v="2024-05-26T00:00:00"/>
    <b v="1"/>
    <b v="0"/>
    <s v="Non-Member"/>
    <s v="Planned"/>
    <s v="Standard"/>
    <n v="12"/>
    <s v="Female"/>
    <s v="Average Income"/>
    <n v="9.3999999999999986E-3"/>
  </r>
  <r>
    <s v="10-430-5821"/>
    <n v="25"/>
    <s v="Male"/>
    <s v="High"/>
    <s v="Divorced"/>
    <x v="2"/>
    <s v="Middle"/>
    <s v="Kapan"/>
    <x v="14"/>
    <n v="214.82"/>
    <n v="9"/>
    <s v="Mixed"/>
    <n v="5"/>
    <n v="4"/>
    <n v="0.3"/>
    <s v="None"/>
    <s v="Very Sensitive"/>
    <n v="0.01"/>
    <n v="1"/>
    <n v="9"/>
    <s v="Medium"/>
    <s v="Tablet"/>
    <x v="3"/>
    <d v="2024-11-09T00:00:00"/>
    <b v="1"/>
    <b v="0"/>
    <s v="Non-Member"/>
    <s v="Planned"/>
    <s v="No Preference"/>
    <n v="11"/>
    <s v="Male"/>
    <s v="High Income"/>
    <n v="9.3023255813953487E-3"/>
  </r>
  <r>
    <s v="36-835-7445"/>
    <n v="45"/>
    <s v="Male"/>
    <s v="Middle"/>
    <s v="Married"/>
    <x v="0"/>
    <s v="High"/>
    <s v="VÄƒn Giang"/>
    <x v="7"/>
    <n v="57.39"/>
    <n v="3"/>
    <s v="Mixed"/>
    <n v="2"/>
    <n v="5"/>
    <n v="0.25"/>
    <s v="None"/>
    <s v="Somewhat Sensitive"/>
    <n v="0"/>
    <n v="0"/>
    <n v="10"/>
    <s v="Medium"/>
    <s v="Desktop"/>
    <x v="0"/>
    <d v="2024-07-19T00:00:00"/>
    <b v="0"/>
    <b v="0"/>
    <s v="Non-Member"/>
    <s v="Impulsive"/>
    <s v="Standard"/>
    <n v="3"/>
    <s v="Male"/>
    <s v="Average Income"/>
    <n v="8.5365853658536592E-3"/>
  </r>
  <r>
    <s v="41-602-4042"/>
    <n v="47"/>
    <s v="Female"/>
    <s v="High"/>
    <s v="Single"/>
    <x v="1"/>
    <s v="Middle"/>
    <s v="Oslo"/>
    <x v="21"/>
    <n v="363.91"/>
    <n v="10"/>
    <s v="Online"/>
    <n v="1"/>
    <n v="1"/>
    <n v="0.3"/>
    <s v="Medium"/>
    <s v="Very Sensitive"/>
    <n v="0"/>
    <n v="0"/>
    <n v="2"/>
    <s v="Low"/>
    <s v="Smartphone"/>
    <x v="4"/>
    <d v="2024-01-07T00:00:00"/>
    <b v="1"/>
    <b v="1"/>
    <s v="Loyalty Member"/>
    <s v="Planned"/>
    <s v="Standard"/>
    <n v="9"/>
    <s v="Female"/>
    <s v="High Income"/>
    <n v="8.8235294117647058E-3"/>
  </r>
  <r>
    <s v="63-743-6962"/>
    <n v="39"/>
    <s v="Male"/>
    <s v="Middle"/>
    <s v="Single"/>
    <x v="1"/>
    <s v="Middle"/>
    <s v="Tanushimarumachi-toyoki"/>
    <x v="22"/>
    <n v="304.79000000000002"/>
    <n v="12"/>
    <s v="In-Store"/>
    <n v="2"/>
    <n v="4"/>
    <n v="2"/>
    <s v="Low"/>
    <s v="Somewhat Sensitive"/>
    <n v="0.01"/>
    <n v="1"/>
    <n v="9"/>
    <s v="High"/>
    <s v="Desktop"/>
    <x v="3"/>
    <d v="2024-01-07T00:00:00"/>
    <b v="1"/>
    <b v="1"/>
    <s v="Loyalty Member"/>
    <s v="Wants-based"/>
    <s v="Standard"/>
    <n v="10"/>
    <s v="Male"/>
    <s v="Average Income"/>
    <n v="1.3157894736842106E-2"/>
  </r>
  <r>
    <s v="66-772-9922"/>
    <n v="32"/>
    <s v="Male"/>
    <s v="High"/>
    <s v="Divorced"/>
    <x v="1"/>
    <s v="Middle"/>
    <s v="Kazo"/>
    <x v="23"/>
    <n v="363.98"/>
    <n v="4"/>
    <s v="Online"/>
    <n v="4"/>
    <n v="4"/>
    <n v="1"/>
    <s v="None"/>
    <s v="Somewhat Sensitive"/>
    <n v="0.02"/>
    <n v="2"/>
    <n v="7"/>
    <s v="None"/>
    <s v="Tablet"/>
    <x v="1"/>
    <d v="2024-05-27T00:00:00"/>
    <b v="1"/>
    <b v="1"/>
    <s v="Loyalty Member"/>
    <s v="Planned"/>
    <s v="Express"/>
    <n v="1"/>
    <s v="Male"/>
    <s v="High Income"/>
    <n v="1.1000000000000001E-2"/>
  </r>
  <r>
    <s v="23-246-5927"/>
    <n v="47"/>
    <s v="Male"/>
    <s v="Middle"/>
    <s v="Widowed"/>
    <x v="0"/>
    <s v="High"/>
    <s v="Rawa Mazowiecka"/>
    <x v="5"/>
    <n v="249.6"/>
    <n v="7"/>
    <s v="Mixed"/>
    <n v="4"/>
    <n v="1"/>
    <n v="1"/>
    <s v="Low"/>
    <s v="Somewhat Sensitive"/>
    <n v="0.02"/>
    <n v="2"/>
    <n v="7"/>
    <s v="High"/>
    <s v="Smartphone"/>
    <x v="2"/>
    <d v="2024-05-11T00:00:00"/>
    <b v="1"/>
    <b v="0"/>
    <s v="Non-Member"/>
    <s v="Wants-based"/>
    <s v="Standard"/>
    <n v="11"/>
    <s v="Male"/>
    <s v="Average Income"/>
    <n v="1.0270270270270269E-2"/>
  </r>
  <r>
    <s v="74-022-7557"/>
    <n v="19"/>
    <s v="Male"/>
    <s v="High"/>
    <s v="Married"/>
    <x v="0"/>
    <s v="Middle"/>
    <s v="WÅnsan"/>
    <x v="13"/>
    <n v="345.04"/>
    <n v="12"/>
    <s v="In-Store"/>
    <n v="1"/>
    <n v="5"/>
    <n v="1"/>
    <s v="Low"/>
    <s v="Somewhat Sensitive"/>
    <n v="0"/>
    <n v="0"/>
    <n v="8"/>
    <s v="Medium"/>
    <s v="Tablet"/>
    <x v="0"/>
    <d v="2024-10-16T00:00:00"/>
    <b v="1"/>
    <b v="1"/>
    <s v="Loyalty Member"/>
    <s v="Planned"/>
    <s v="Express"/>
    <n v="13"/>
    <s v="Male"/>
    <s v="High Income"/>
    <n v="0.01"/>
  </r>
  <r>
    <s v="78-214-5658"/>
    <n v="48"/>
    <s v="Female"/>
    <s v="Middle"/>
    <s v="Single"/>
    <x v="1"/>
    <s v="High"/>
    <s v="Villavicencio"/>
    <x v="17"/>
    <n v="59.15"/>
    <n v="3"/>
    <s v="In-Store"/>
    <n v="4"/>
    <n v="2"/>
    <n v="1"/>
    <s v="None"/>
    <s v="Not Sensitive"/>
    <n v="0"/>
    <n v="0"/>
    <n v="1"/>
    <s v="High"/>
    <s v="Desktop"/>
    <x v="2"/>
    <d v="2024-04-19T00:00:00"/>
    <b v="0"/>
    <b v="0"/>
    <s v="Non-Member"/>
    <s v="Need-based"/>
    <s v="Standard"/>
    <n v="8"/>
    <s v="Female"/>
    <s v="Average Income"/>
    <n v="8.5294117647058826E-3"/>
  </r>
  <r>
    <s v="25-286-8786"/>
    <n v="27"/>
    <s v="Male"/>
    <s v="High"/>
    <s v="Single"/>
    <x v="2"/>
    <s v="High"/>
    <s v="Berlin"/>
    <x v="3"/>
    <n v="461.81"/>
    <n v="12"/>
    <s v="Mixed"/>
    <n v="4"/>
    <n v="3"/>
    <n v="0"/>
    <s v="Medium"/>
    <s v="Very Sensitive"/>
    <n v="0"/>
    <n v="0"/>
    <n v="8"/>
    <s v="Low"/>
    <s v="Desktop"/>
    <x v="3"/>
    <d v="2024-06-07T00:00:00"/>
    <b v="1"/>
    <b v="0"/>
    <s v="Non-Member"/>
    <s v="Wants-based"/>
    <s v="No Preference"/>
    <n v="8"/>
    <s v="Male"/>
    <s v="High Income"/>
    <n v="9.3999999999999986E-3"/>
  </r>
  <r>
    <s v="55-955-9889"/>
    <n v="31"/>
    <s v="Female"/>
    <s v="High"/>
    <s v="Divorced"/>
    <x v="0"/>
    <s v="High"/>
    <s v="Wailang"/>
    <x v="10"/>
    <n v="280.88"/>
    <n v="4"/>
    <s v="Mixed"/>
    <n v="3"/>
    <n v="4"/>
    <n v="1"/>
    <s v="High"/>
    <s v="Not Sensitive"/>
    <n v="0"/>
    <n v="0"/>
    <n v="2"/>
    <s v="High"/>
    <s v="Smartphone"/>
    <x v="0"/>
    <d v="2024-05-05T00:00:00"/>
    <b v="1"/>
    <b v="1"/>
    <s v="Loyalty Member"/>
    <s v="Planned"/>
    <s v="No Preference"/>
    <n v="2"/>
    <s v="Female"/>
    <s v="High Income"/>
    <n v="7.3170731707317069E-3"/>
  </r>
  <r>
    <s v="34-237-3943"/>
    <n v="44"/>
    <s v="Male"/>
    <s v="Middle"/>
    <s v="Married"/>
    <x v="2"/>
    <s v="Middle"/>
    <s v="Fangshan"/>
    <x v="8"/>
    <n v="283.7"/>
    <n v="8"/>
    <s v="Mixed"/>
    <n v="2"/>
    <n v="5"/>
    <n v="1"/>
    <s v="Medium"/>
    <s v="Not Sensitive"/>
    <n v="0.01"/>
    <n v="1"/>
    <n v="3"/>
    <s v="Low"/>
    <s v="Smartphone"/>
    <x v="4"/>
    <d v="2024-02-29T00:00:00"/>
    <b v="0"/>
    <b v="0"/>
    <s v="Non-Member"/>
    <s v="Impulsive"/>
    <s v="Express"/>
    <n v="8"/>
    <s v="Male"/>
    <s v="Average Income"/>
    <n v="9.189189189189189E-3"/>
  </r>
  <r>
    <s v="19-386-9088"/>
    <n v="24"/>
    <s v="Female"/>
    <s v="High"/>
    <s v="Widowed"/>
    <x v="1"/>
    <s v="Middle"/>
    <s v="Tallahassee"/>
    <x v="8"/>
    <n v="411.95"/>
    <n v="10"/>
    <s v="In-Store"/>
    <n v="5"/>
    <n v="3"/>
    <n v="1"/>
    <s v="None"/>
    <s v="Not Sensitive"/>
    <n v="0"/>
    <n v="0"/>
    <n v="4"/>
    <s v="None"/>
    <s v="Smartphone"/>
    <x v="1"/>
    <d v="2024-12-18T00:00:00"/>
    <b v="1"/>
    <b v="1"/>
    <s v="Loyalty Member"/>
    <s v="Impulsive"/>
    <s v="Standard"/>
    <n v="5"/>
    <s v="Female"/>
    <s v="High Income"/>
    <n v="9.189189189189189E-3"/>
  </r>
  <r>
    <s v="16-583-2801"/>
    <n v="32"/>
    <s v="Female"/>
    <s v="Middle"/>
    <s v="Widowed"/>
    <x v="2"/>
    <s v="Middle"/>
    <s v="Anchorage"/>
    <x v="0"/>
    <n v="476.11"/>
    <n v="5"/>
    <s v="In-Store"/>
    <n v="1"/>
    <n v="4"/>
    <n v="1"/>
    <s v="None"/>
    <s v="Very Sensitive"/>
    <n v="0.02"/>
    <n v="2"/>
    <n v="10"/>
    <s v="High"/>
    <s v="Desktop"/>
    <x v="2"/>
    <d v="2024-10-29T00:00:00"/>
    <b v="1"/>
    <b v="0"/>
    <s v="Non-Member"/>
    <s v="Wants-based"/>
    <s v="Standard"/>
    <n v="1"/>
    <s v="Female"/>
    <s v="Average Income"/>
    <n v="1.1363636363636364E-2"/>
  </r>
  <r>
    <s v="83-752-5439"/>
    <n v="28"/>
    <s v="Female"/>
    <s v="Middle"/>
    <s v="Married"/>
    <x v="2"/>
    <s v="High"/>
    <s v="Mulhouse"/>
    <x v="0"/>
    <n v="399.24"/>
    <n v="7"/>
    <s v="In-Store"/>
    <n v="4"/>
    <n v="2"/>
    <n v="1"/>
    <s v="Medium"/>
    <s v="Very Sensitive"/>
    <n v="0.01"/>
    <n v="1"/>
    <n v="2"/>
    <s v="Medium"/>
    <s v="Smartphone"/>
    <x v="2"/>
    <d v="2024-06-21T00:00:00"/>
    <b v="0"/>
    <b v="0"/>
    <s v="Non-Member"/>
    <s v="Need-based"/>
    <s v="Standard"/>
    <n v="10"/>
    <s v="Female"/>
    <s v="Average Income"/>
    <n v="1.1363636363636364E-2"/>
  </r>
  <r>
    <s v="25-485-2023"/>
    <n v="26"/>
    <s v="Male"/>
    <s v="Middle"/>
    <s v="Divorced"/>
    <x v="2"/>
    <s v="Middle"/>
    <s v="Tangkilsari"/>
    <x v="23"/>
    <n v="90.79"/>
    <n v="12"/>
    <s v="In-Store"/>
    <n v="4"/>
    <n v="1"/>
    <n v="2"/>
    <s v="Medium"/>
    <s v="Somewhat Sensitive"/>
    <n v="0"/>
    <n v="0"/>
    <n v="2"/>
    <s v="Medium"/>
    <s v="Tablet"/>
    <x v="3"/>
    <d v="2024-09-16T00:00:00"/>
    <b v="0"/>
    <b v="0"/>
    <s v="Non-Member"/>
    <s v="Planned"/>
    <s v="No Preference"/>
    <n v="6"/>
    <s v="Male"/>
    <s v="Average Income"/>
    <n v="1.1000000000000001E-2"/>
  </r>
  <r>
    <s v="90-822-7664"/>
    <n v="38"/>
    <s v="Female"/>
    <s v="Middle"/>
    <s v="Married"/>
    <x v="2"/>
    <s v="Middle"/>
    <s v="San Carlos"/>
    <x v="9"/>
    <n v="229.56"/>
    <n v="9"/>
    <s v="Online"/>
    <n v="1"/>
    <n v="2"/>
    <n v="1"/>
    <s v="None"/>
    <s v="Somewhat Sensitive"/>
    <n v="0"/>
    <n v="0"/>
    <n v="9"/>
    <s v="Low"/>
    <s v="Tablet"/>
    <x v="1"/>
    <d v="2024-01-14T00:00:00"/>
    <b v="1"/>
    <b v="1"/>
    <s v="Loyalty Member"/>
    <s v="Need-based"/>
    <s v="No Preference"/>
    <n v="11"/>
    <s v="Female"/>
    <s v="Average Income"/>
    <n v="9.7727272727272732E-3"/>
  </r>
  <r>
    <s v="22-039-6819"/>
    <n v="28"/>
    <s v="Female"/>
    <s v="Middle"/>
    <s v="Divorced"/>
    <x v="1"/>
    <s v="Middle"/>
    <s v="Queluz"/>
    <x v="6"/>
    <n v="160.47"/>
    <n v="7"/>
    <s v="Mixed"/>
    <n v="1"/>
    <n v="5"/>
    <n v="0"/>
    <s v="None"/>
    <s v="Not Sensitive"/>
    <n v="0"/>
    <n v="0"/>
    <n v="3"/>
    <s v="None"/>
    <s v="Smartphone"/>
    <x v="2"/>
    <d v="2024-03-17T00:00:00"/>
    <b v="1"/>
    <b v="0"/>
    <s v="Non-Member"/>
    <s v="Wants-based"/>
    <s v="No Preference"/>
    <n v="6"/>
    <s v="Female"/>
    <s v="Average Income"/>
    <n v="8.431372549019607E-3"/>
  </r>
  <r>
    <s v="50-395-1941"/>
    <n v="30"/>
    <s v="Genderqueer"/>
    <s v="High"/>
    <s v="Married"/>
    <x v="1"/>
    <s v="High"/>
    <s v="SÃ¤rkisalo"/>
    <x v="14"/>
    <n v="104.74"/>
    <n v="6"/>
    <s v="Online"/>
    <n v="2"/>
    <n v="4"/>
    <n v="2"/>
    <s v="None"/>
    <s v="Very Sensitive"/>
    <n v="0"/>
    <n v="0"/>
    <n v="4"/>
    <s v="Low"/>
    <s v="Smartphone"/>
    <x v="1"/>
    <d v="2024-09-22T00:00:00"/>
    <b v="0"/>
    <b v="0"/>
    <s v="Non-Member"/>
    <s v="Impulsive"/>
    <s v="No Preference"/>
    <n v="1"/>
    <s v="Diverse"/>
    <s v="High Income"/>
    <n v="9.3023255813953487E-3"/>
  </r>
  <r>
    <s v="99-771-9310"/>
    <n v="37"/>
    <s v="Female"/>
    <s v="High"/>
    <s v="Widowed"/>
    <x v="2"/>
    <s v="Middle"/>
    <s v="Vitoria-Gasteiz"/>
    <x v="1"/>
    <n v="399.95"/>
    <n v="10"/>
    <s v="In-Store"/>
    <n v="2"/>
    <n v="1"/>
    <n v="0"/>
    <s v="Low"/>
    <s v="Not Sensitive"/>
    <n v="0.01"/>
    <n v="1"/>
    <n v="2"/>
    <s v="High"/>
    <s v="Smartphone"/>
    <x v="4"/>
    <d v="2024-03-07T00:00:00"/>
    <b v="1"/>
    <b v="0"/>
    <s v="Non-Member"/>
    <s v="Need-based"/>
    <s v="Express"/>
    <n v="10"/>
    <s v="Female"/>
    <s v="High Income"/>
    <n v="9.3181818181818175E-3"/>
  </r>
  <r>
    <s v="18-518-0140"/>
    <n v="47"/>
    <s v="Female"/>
    <s v="High"/>
    <s v="Divorced"/>
    <x v="0"/>
    <s v="Middle"/>
    <s v="Coro"/>
    <x v="15"/>
    <n v="337.33"/>
    <n v="8"/>
    <s v="In-Store"/>
    <n v="1"/>
    <n v="4"/>
    <n v="1"/>
    <s v="None"/>
    <s v="Somewhat Sensitive"/>
    <n v="0"/>
    <n v="0"/>
    <n v="5"/>
    <s v="Medium"/>
    <s v="Desktop"/>
    <x v="2"/>
    <d v="2024-11-25T00:00:00"/>
    <b v="0"/>
    <b v="0"/>
    <s v="Non-Member"/>
    <s v="Planned"/>
    <s v="Express"/>
    <n v="10"/>
    <s v="Female"/>
    <s v="High Income"/>
    <n v="1.0243902439024391E-2"/>
  </r>
  <r>
    <s v="57-000-8646"/>
    <n v="41"/>
    <s v="Female"/>
    <s v="High"/>
    <s v="Widowed"/>
    <x v="2"/>
    <s v="Middle"/>
    <s v="Purwa"/>
    <x v="23"/>
    <n v="204.83"/>
    <n v="6"/>
    <s v="In-Store"/>
    <n v="5"/>
    <n v="1"/>
    <n v="0"/>
    <s v="High"/>
    <s v="Very Sensitive"/>
    <n v="0.01"/>
    <n v="1"/>
    <n v="5"/>
    <s v="Medium"/>
    <s v="Smartphone"/>
    <x v="2"/>
    <d v="2024-04-22T00:00:00"/>
    <b v="1"/>
    <b v="0"/>
    <s v="Non-Member"/>
    <s v="Wants-based"/>
    <s v="Standard"/>
    <n v="5"/>
    <s v="Female"/>
    <s v="High Income"/>
    <n v="1.1000000000000001E-2"/>
  </r>
  <r>
    <s v="81-926-9297"/>
    <n v="22"/>
    <s v="Female"/>
    <s v="Middle"/>
    <s v="Widowed"/>
    <x v="2"/>
    <s v="High"/>
    <s v="GÃ¤vle"/>
    <x v="12"/>
    <n v="193.94"/>
    <n v="11"/>
    <s v="Mixed"/>
    <n v="4"/>
    <n v="1"/>
    <n v="0"/>
    <s v="None"/>
    <s v="Not Sensitive"/>
    <n v="0"/>
    <n v="0"/>
    <n v="3"/>
    <s v="High"/>
    <s v="Desktop"/>
    <x v="3"/>
    <d v="2024-08-09T00:00:00"/>
    <b v="0"/>
    <b v="0"/>
    <s v="Non-Member"/>
    <s v="Wants-based"/>
    <s v="Standard"/>
    <n v="9"/>
    <s v="Female"/>
    <s v="Average Income"/>
    <n v="8.1395348837209301E-3"/>
  </r>
  <r>
    <s v="53-070-2625"/>
    <n v="46"/>
    <s v="Male"/>
    <s v="High"/>
    <s v="Married"/>
    <x v="2"/>
    <s v="Middle"/>
    <s v="Embu GuaÃ§u"/>
    <x v="7"/>
    <n v="460.37"/>
    <n v="10"/>
    <s v="Online"/>
    <n v="5"/>
    <n v="4"/>
    <n v="2"/>
    <s v="Low"/>
    <s v="Very Sensitive"/>
    <n v="0.02"/>
    <n v="2"/>
    <n v="7"/>
    <s v="High"/>
    <s v="Desktop"/>
    <x v="0"/>
    <d v="2024-07-13T00:00:00"/>
    <b v="1"/>
    <b v="1"/>
    <s v="Loyalty Member"/>
    <s v="Wants-based"/>
    <s v="Express"/>
    <n v="12"/>
    <s v="Male"/>
    <s v="High Income"/>
    <n v="8.5365853658536592E-3"/>
  </r>
  <r>
    <s v="63-217-7638"/>
    <n v="34"/>
    <s v="Non-binary"/>
    <s v="Middle"/>
    <s v="Single"/>
    <x v="0"/>
    <s v="Middle"/>
    <s v="Colima"/>
    <x v="17"/>
    <n v="297.29000000000002"/>
    <n v="9"/>
    <s v="Online"/>
    <n v="5"/>
    <n v="4"/>
    <n v="2"/>
    <s v="None"/>
    <s v="Not Sensitive"/>
    <n v="0"/>
    <n v="0"/>
    <n v="9"/>
    <s v="Low"/>
    <s v="Smartphone"/>
    <x v="4"/>
    <d v="2024-01-01T00:00:00"/>
    <b v="1"/>
    <b v="1"/>
    <s v="Loyalty Member"/>
    <s v="Need-based"/>
    <s v="Standard"/>
    <n v="3"/>
    <s v="Diverse"/>
    <s v="Average Income"/>
    <n v="8.5294117647058826E-3"/>
  </r>
  <r>
    <s v="64-120-6212"/>
    <n v="31"/>
    <s v="Male"/>
    <s v="Middle"/>
    <s v="Single"/>
    <x v="0"/>
    <s v="Middle"/>
    <s v="Fubin"/>
    <x v="5"/>
    <n v="389.47"/>
    <n v="4"/>
    <s v="In-Store"/>
    <n v="5"/>
    <n v="3"/>
    <n v="2"/>
    <s v="Low"/>
    <s v="Not Sensitive"/>
    <n v="0.01"/>
    <n v="1"/>
    <n v="9"/>
    <s v="High"/>
    <s v="Desktop"/>
    <x v="0"/>
    <d v="2024-02-11T00:00:00"/>
    <b v="1"/>
    <b v="1"/>
    <s v="Loyalty Member"/>
    <s v="Wants-based"/>
    <s v="Standard"/>
    <n v="6"/>
    <s v="Male"/>
    <s v="Average Income"/>
    <n v="1.0270270270270269E-2"/>
  </r>
  <r>
    <s v="01-404-3425"/>
    <n v="38"/>
    <s v="Male"/>
    <s v="High"/>
    <s v="Single"/>
    <x v="2"/>
    <s v="High"/>
    <s v="Talshand"/>
    <x v="3"/>
    <n v="370.05"/>
    <n v="11"/>
    <s v="Mixed"/>
    <n v="5"/>
    <n v="3"/>
    <n v="0"/>
    <s v="Medium"/>
    <s v="Very Sensitive"/>
    <n v="0.01"/>
    <n v="1"/>
    <n v="10"/>
    <s v="High"/>
    <s v="Smartphone"/>
    <x v="4"/>
    <d v="2024-10-30T00:00:00"/>
    <b v="1"/>
    <b v="1"/>
    <s v="Loyalty Member"/>
    <s v="Impulsive"/>
    <s v="No Preference"/>
    <n v="10"/>
    <s v="Male"/>
    <s v="High Income"/>
    <n v="9.3999999999999986E-3"/>
  </r>
  <r>
    <s v="68-971-6148"/>
    <n v="45"/>
    <s v="Male"/>
    <s v="High"/>
    <s v="Single"/>
    <x v="2"/>
    <s v="Middle"/>
    <s v="Palampal"/>
    <x v="23"/>
    <n v="462.24"/>
    <n v="2"/>
    <s v="Mixed"/>
    <n v="4"/>
    <n v="5"/>
    <n v="0"/>
    <s v="Low"/>
    <s v="Not Sensitive"/>
    <n v="0.02"/>
    <n v="2"/>
    <n v="1"/>
    <s v="None"/>
    <s v="Smartphone"/>
    <x v="3"/>
    <d v="2024-03-19T00:00:00"/>
    <b v="1"/>
    <b v="1"/>
    <s v="Loyalty Member"/>
    <s v="Wants-based"/>
    <s v="Express"/>
    <n v="13"/>
    <s v="Male"/>
    <s v="High Income"/>
    <n v="1.1000000000000001E-2"/>
  </r>
  <r>
    <s v="22-053-4627"/>
    <n v="30"/>
    <s v="Female"/>
    <s v="High"/>
    <s v="Married"/>
    <x v="1"/>
    <s v="High"/>
    <s v="KamÃ¡rai"/>
    <x v="1"/>
    <n v="472.53"/>
    <n v="11"/>
    <s v="Online"/>
    <n v="4"/>
    <n v="1"/>
    <n v="1"/>
    <s v="Medium"/>
    <s v="Somewhat Sensitive"/>
    <n v="0.02"/>
    <n v="2"/>
    <n v="7"/>
    <s v="Medium"/>
    <s v="Smartphone"/>
    <x v="2"/>
    <d v="2024-04-30T00:00:00"/>
    <b v="0"/>
    <b v="0"/>
    <s v="Non-Member"/>
    <s v="Wants-based"/>
    <s v="Express"/>
    <n v="4"/>
    <s v="Female"/>
    <s v="High Income"/>
    <n v="9.3181818181818175E-3"/>
  </r>
  <r>
    <s v="09-258-0424"/>
    <n v="45"/>
    <s v="Female"/>
    <s v="Middle"/>
    <s v="Married"/>
    <x v="1"/>
    <s v="Middle"/>
    <s v="Ettelbruck"/>
    <x v="3"/>
    <n v="407.29"/>
    <n v="3"/>
    <s v="In-Store"/>
    <n v="5"/>
    <n v="5"/>
    <n v="0"/>
    <s v="Low"/>
    <s v="Not Sensitive"/>
    <n v="0"/>
    <n v="0"/>
    <n v="5"/>
    <s v="Low"/>
    <s v="Tablet"/>
    <x v="3"/>
    <d v="2024-11-25T00:00:00"/>
    <b v="0"/>
    <b v="0"/>
    <s v="Non-Member"/>
    <s v="Planned"/>
    <s v="Express"/>
    <n v="3"/>
    <s v="Female"/>
    <s v="Average Income"/>
    <n v="9.3999999999999986E-3"/>
  </r>
  <r>
    <s v="56-782-9001"/>
    <n v="18"/>
    <s v="Male"/>
    <s v="High"/>
    <s v="Married"/>
    <x v="0"/>
    <s v="High"/>
    <s v="Cawayan"/>
    <x v="7"/>
    <n v="135.65"/>
    <n v="8"/>
    <s v="Online"/>
    <n v="4"/>
    <n v="1"/>
    <n v="1"/>
    <s v="Low"/>
    <s v="Very Sensitive"/>
    <n v="0"/>
    <n v="0"/>
    <n v="9"/>
    <s v="None"/>
    <s v="Desktop"/>
    <x v="3"/>
    <d v="2024-02-16T00:00:00"/>
    <b v="0"/>
    <b v="0"/>
    <s v="Non-Member"/>
    <s v="Impulsive"/>
    <s v="Standard"/>
    <n v="14"/>
    <s v="Male"/>
    <s v="High Income"/>
    <n v="8.5365853658536592E-3"/>
  </r>
  <r>
    <s v="05-506-7216"/>
    <n v="36"/>
    <s v="Male"/>
    <s v="High"/>
    <s v="Single"/>
    <x v="0"/>
    <s v="Middle"/>
    <s v="Don Carlos"/>
    <x v="9"/>
    <n v="352.35"/>
    <n v="4"/>
    <s v="Online"/>
    <n v="2"/>
    <n v="2"/>
    <n v="0"/>
    <s v="Low"/>
    <s v="Very Sensitive"/>
    <n v="0.01"/>
    <n v="1"/>
    <n v="1"/>
    <s v="Low"/>
    <s v="Smartphone"/>
    <x v="0"/>
    <d v="2024-06-20T00:00:00"/>
    <b v="0"/>
    <b v="0"/>
    <s v="Non-Member"/>
    <s v="Planned"/>
    <s v="Express"/>
    <n v="14"/>
    <s v="Male"/>
    <s v="High Income"/>
    <n v="9.7727272727272732E-3"/>
  </r>
  <r>
    <s v="47-356-9730"/>
    <n v="25"/>
    <s v="Female"/>
    <s v="High"/>
    <s v="Single"/>
    <x v="1"/>
    <s v="High"/>
    <s v="SeleuÅ¡"/>
    <x v="5"/>
    <n v="441.73"/>
    <n v="12"/>
    <s v="Online"/>
    <n v="1"/>
    <n v="4"/>
    <n v="2"/>
    <s v="Low"/>
    <s v="Somewhat Sensitive"/>
    <n v="0"/>
    <n v="0"/>
    <n v="8"/>
    <s v="Medium"/>
    <s v="Smartphone"/>
    <x v="0"/>
    <d v="2024-02-04T00:00:00"/>
    <b v="1"/>
    <b v="0"/>
    <s v="Non-Member"/>
    <s v="Planned"/>
    <s v="Standard"/>
    <n v="8"/>
    <s v="Female"/>
    <s v="High Income"/>
    <n v="1.0270270270270269E-2"/>
  </r>
  <r>
    <s v="42-898-6421"/>
    <n v="21"/>
    <s v="Female"/>
    <s v="High"/>
    <s v="Divorced"/>
    <x v="1"/>
    <s v="Middle"/>
    <s v="Cervantes"/>
    <x v="8"/>
    <n v="105.95"/>
    <n v="12"/>
    <s v="Mixed"/>
    <n v="1"/>
    <n v="4"/>
    <n v="2"/>
    <s v="Low"/>
    <s v="Very Sensitive"/>
    <n v="0.01"/>
    <n v="1"/>
    <n v="7"/>
    <s v="Medium"/>
    <s v="Desktop"/>
    <x v="4"/>
    <d v="2024-08-04T00:00:00"/>
    <b v="0"/>
    <b v="0"/>
    <s v="Non-Member"/>
    <s v="Impulsive"/>
    <s v="Standard"/>
    <n v="11"/>
    <s v="Female"/>
    <s v="High Income"/>
    <n v="9.189189189189189E-3"/>
  </r>
  <r>
    <s v="17-364-8685"/>
    <n v="26"/>
    <s v="Male"/>
    <s v="High"/>
    <s v="Single"/>
    <x v="2"/>
    <s v="High"/>
    <s v="Ebebiyin"/>
    <x v="19"/>
    <n v="351.54"/>
    <n v="11"/>
    <s v="Mixed"/>
    <n v="1"/>
    <n v="3"/>
    <n v="2"/>
    <s v="None"/>
    <s v="Somewhat Sensitive"/>
    <n v="0"/>
    <n v="0"/>
    <n v="8"/>
    <s v="None"/>
    <s v="Tablet"/>
    <x v="1"/>
    <d v="2024-03-21T00:00:00"/>
    <b v="1"/>
    <b v="0"/>
    <s v="Non-Member"/>
    <s v="Planned"/>
    <s v="Express"/>
    <n v="12"/>
    <s v="Male"/>
    <s v="High Income"/>
    <n v="1.0243902439024391E-2"/>
  </r>
  <r>
    <s v="13-618-9438"/>
    <n v="40"/>
    <s v="Male"/>
    <s v="High"/>
    <s v="Divorced"/>
    <x v="0"/>
    <s v="High"/>
    <s v="Chuquitira"/>
    <x v="3"/>
    <n v="321.26"/>
    <n v="12"/>
    <s v="Online"/>
    <n v="4"/>
    <n v="1"/>
    <n v="0"/>
    <s v="None"/>
    <s v="Very Sensitive"/>
    <n v="0"/>
    <n v="0"/>
    <n v="6"/>
    <s v="None"/>
    <s v="Desktop"/>
    <x v="2"/>
    <d v="2024-06-13T00:00:00"/>
    <b v="0"/>
    <b v="0"/>
    <s v="Non-Member"/>
    <s v="Need-based"/>
    <s v="Standard"/>
    <n v="14"/>
    <s v="Male"/>
    <s v="High Income"/>
    <n v="9.3999999999999986E-3"/>
  </r>
  <r>
    <s v="32-457-2982"/>
    <n v="47"/>
    <s v="Female"/>
    <s v="High"/>
    <s v="Divorced"/>
    <x v="1"/>
    <s v="Middle"/>
    <s v="Proletarsk"/>
    <x v="9"/>
    <n v="421.5"/>
    <n v="11"/>
    <s v="Online"/>
    <n v="5"/>
    <n v="1"/>
    <n v="2"/>
    <s v="Low"/>
    <s v="Somewhat Sensitive"/>
    <n v="0"/>
    <n v="0"/>
    <n v="8"/>
    <s v="None"/>
    <s v="Desktop"/>
    <x v="1"/>
    <d v="2024-04-04T00:00:00"/>
    <b v="1"/>
    <b v="1"/>
    <s v="Loyalty Member"/>
    <s v="Need-based"/>
    <s v="Express"/>
    <n v="3"/>
    <s v="Female"/>
    <s v="High Income"/>
    <n v="9.7727272727272732E-3"/>
  </r>
  <r>
    <s v="43-386-2489"/>
    <n v="27"/>
    <s v="Bigender"/>
    <s v="High"/>
    <s v="Widowed"/>
    <x v="1"/>
    <s v="Middle"/>
    <s v="Naghalin"/>
    <x v="1"/>
    <n v="253.29"/>
    <n v="6"/>
    <s v="Mixed"/>
    <n v="3"/>
    <n v="2"/>
    <n v="2"/>
    <s v="None"/>
    <s v="Somewhat Sensitive"/>
    <n v="0.01"/>
    <n v="1"/>
    <n v="4"/>
    <s v="None"/>
    <s v="Desktop"/>
    <x v="1"/>
    <d v="2024-05-02T00:00:00"/>
    <b v="1"/>
    <b v="0"/>
    <s v="Non-Member"/>
    <s v="Planned"/>
    <s v="Standard"/>
    <n v="8"/>
    <s v="Diverse"/>
    <s v="High Income"/>
    <n v="9.3181818181818175E-3"/>
  </r>
  <r>
    <s v="67-438-2378"/>
    <n v="29"/>
    <s v="Female"/>
    <s v="Middle"/>
    <s v="Divorced"/>
    <x v="1"/>
    <s v="High"/>
    <s v="Honolulu"/>
    <x v="23"/>
    <n v="217.62"/>
    <n v="3"/>
    <s v="Online"/>
    <n v="5"/>
    <n v="2"/>
    <n v="1"/>
    <s v="High"/>
    <s v="Very Sensitive"/>
    <n v="0.02"/>
    <n v="2"/>
    <n v="3"/>
    <s v="Low"/>
    <s v="Smartphone"/>
    <x v="1"/>
    <d v="2024-02-14T00:00:00"/>
    <b v="0"/>
    <b v="1"/>
    <s v="Loyalty Member"/>
    <s v="Impulsive"/>
    <s v="No Preference"/>
    <n v="5"/>
    <s v="Female"/>
    <s v="Average Income"/>
    <n v="1.1000000000000001E-2"/>
  </r>
  <r>
    <s v="65-431-1264"/>
    <n v="21"/>
    <s v="Male"/>
    <s v="Middle"/>
    <s v="Single"/>
    <x v="0"/>
    <s v="High"/>
    <s v="Dhalie"/>
    <x v="5"/>
    <n v="226.04"/>
    <n v="11"/>
    <s v="Online"/>
    <n v="4"/>
    <n v="1"/>
    <n v="1"/>
    <s v="None"/>
    <s v="Very Sensitive"/>
    <n v="0"/>
    <n v="0"/>
    <n v="9"/>
    <s v="Medium"/>
    <s v="Desktop"/>
    <x v="1"/>
    <d v="2024-05-14T00:00:00"/>
    <b v="1"/>
    <b v="0"/>
    <s v="Non-Member"/>
    <s v="Wants-based"/>
    <s v="Express"/>
    <n v="12"/>
    <s v="Male"/>
    <s v="Average Income"/>
    <n v="1.0270270270270269E-2"/>
  </r>
  <r>
    <s v="73-367-8478"/>
    <n v="41"/>
    <s v="Genderfluid"/>
    <s v="High"/>
    <s v="Single"/>
    <x v="0"/>
    <s v="High"/>
    <s v="Giesteira"/>
    <x v="12"/>
    <n v="52.79"/>
    <n v="4"/>
    <s v="Online"/>
    <n v="2"/>
    <n v="2"/>
    <n v="0"/>
    <s v="Low"/>
    <s v="Not Sensitive"/>
    <n v="0.01"/>
    <n v="1"/>
    <n v="7"/>
    <s v="None"/>
    <s v="Tablet"/>
    <x v="2"/>
    <d v="2024-02-06T00:00:00"/>
    <b v="1"/>
    <b v="1"/>
    <s v="Loyalty Member"/>
    <s v="Impulsive"/>
    <s v="Express"/>
    <n v="4"/>
    <s v="Diverse"/>
    <s v="High Income"/>
    <n v="8.1395348837209301E-3"/>
  </r>
  <r>
    <s v="84-162-8799"/>
    <n v="43"/>
    <s v="Male"/>
    <s v="Middle"/>
    <s v="Widowed"/>
    <x v="1"/>
    <s v="High"/>
    <s v="Khilok"/>
    <x v="23"/>
    <n v="385.08"/>
    <n v="7"/>
    <s v="In-Store"/>
    <n v="2"/>
    <n v="4"/>
    <n v="1"/>
    <s v="High"/>
    <s v="Somewhat Sensitive"/>
    <n v="0.01"/>
    <n v="1"/>
    <n v="1"/>
    <s v="Low"/>
    <s v="Tablet"/>
    <x v="2"/>
    <d v="2024-11-12T00:00:00"/>
    <b v="0"/>
    <b v="1"/>
    <s v="Loyalty Member"/>
    <s v="Impulsive"/>
    <s v="No Preference"/>
    <n v="1"/>
    <s v="Male"/>
    <s v="Average Income"/>
    <n v="1.1000000000000001E-2"/>
  </r>
  <r>
    <s v="51-546-9992"/>
    <n v="33"/>
    <s v="Male"/>
    <s v="High"/>
    <s v="Widowed"/>
    <x v="2"/>
    <s v="Middle"/>
    <s v="Cimara"/>
    <x v="11"/>
    <n v="181.1"/>
    <n v="2"/>
    <s v="Online"/>
    <n v="2"/>
    <n v="5"/>
    <n v="2"/>
    <s v="Low"/>
    <s v="Not Sensitive"/>
    <n v="0.02"/>
    <n v="2"/>
    <n v="7"/>
    <s v="Low"/>
    <s v="Tablet"/>
    <x v="0"/>
    <d v="2024-12-26T00:00:00"/>
    <b v="0"/>
    <b v="0"/>
    <s v="Non-Member"/>
    <s v="Impulsive"/>
    <s v="No Preference"/>
    <n v="5"/>
    <s v="Male"/>
    <s v="High Income"/>
    <n v="1.0277777777777776E-2"/>
  </r>
  <r>
    <s v="89-189-3295"/>
    <n v="23"/>
    <s v="Female"/>
    <s v="Middle"/>
    <s v="Single"/>
    <x v="2"/>
    <s v="Middle"/>
    <s v="Vereshchagino"/>
    <x v="2"/>
    <n v="246.41"/>
    <n v="7"/>
    <s v="In-Store"/>
    <n v="2"/>
    <n v="4"/>
    <n v="0"/>
    <s v="None"/>
    <s v="Somewhat Sensitive"/>
    <n v="0.02"/>
    <n v="2"/>
    <n v="8"/>
    <s v="Low"/>
    <s v="Smartphone"/>
    <x v="4"/>
    <d v="2024-10-01T00:00:00"/>
    <b v="1"/>
    <b v="0"/>
    <s v="Non-Member"/>
    <s v="Need-based"/>
    <s v="Standard"/>
    <n v="11"/>
    <s v="Female"/>
    <s v="Average Income"/>
    <n v="1.131578947368421E-2"/>
  </r>
  <r>
    <s v="45-776-7217"/>
    <n v="37"/>
    <s v="Female"/>
    <s v="Middle"/>
    <s v="Divorced"/>
    <x v="0"/>
    <s v="High"/>
    <s v="Binagadi"/>
    <x v="15"/>
    <n v="140.87"/>
    <n v="8"/>
    <s v="In-Store"/>
    <n v="3"/>
    <n v="3"/>
    <n v="2"/>
    <s v="Low"/>
    <s v="Not Sensitive"/>
    <n v="0.02"/>
    <n v="2"/>
    <n v="7"/>
    <s v="Medium"/>
    <s v="Tablet"/>
    <x v="3"/>
    <d v="2024-03-03T00:00:00"/>
    <b v="1"/>
    <b v="0"/>
    <s v="Non-Member"/>
    <s v="Impulsive"/>
    <s v="No Preference"/>
    <n v="9"/>
    <s v="Female"/>
    <s v="Average Income"/>
    <n v="1.0243902439024391E-2"/>
  </r>
  <r>
    <s v="71-354-5174"/>
    <n v="34"/>
    <s v="Female"/>
    <s v="High"/>
    <s v="Single"/>
    <x v="2"/>
    <s v="High"/>
    <s v="Tsuen Wan"/>
    <x v="14"/>
    <n v="151.25"/>
    <n v="2"/>
    <s v="In-Store"/>
    <n v="2"/>
    <n v="5"/>
    <n v="0"/>
    <s v="Medium"/>
    <s v="Somewhat Sensitive"/>
    <n v="0.01"/>
    <n v="1"/>
    <n v="8"/>
    <s v="Medium"/>
    <s v="Tablet"/>
    <x v="2"/>
    <d v="2024-04-20T00:00:00"/>
    <b v="1"/>
    <b v="0"/>
    <s v="Non-Member"/>
    <s v="Planned"/>
    <s v="No Preference"/>
    <n v="10"/>
    <s v="Female"/>
    <s v="High Income"/>
    <n v="9.3023255813953487E-3"/>
  </r>
  <r>
    <s v="05-975-6985"/>
    <n v="27"/>
    <s v="Male"/>
    <s v="High"/>
    <s v="Divorced"/>
    <x v="2"/>
    <s v="Middle"/>
    <s v="Banjar Batanpoh"/>
    <x v="11"/>
    <n v="171.52"/>
    <n v="3"/>
    <s v="Mixed"/>
    <n v="5"/>
    <n v="5"/>
    <n v="2"/>
    <s v="Medium"/>
    <s v="Very Sensitive"/>
    <n v="0.01"/>
    <n v="1"/>
    <n v="9"/>
    <s v="Medium"/>
    <s v="Smartphone"/>
    <x v="4"/>
    <d v="2024-08-21T00:00:00"/>
    <b v="1"/>
    <b v="1"/>
    <s v="Loyalty Member"/>
    <s v="Planned"/>
    <s v="Standard"/>
    <n v="12"/>
    <s v="Male"/>
    <s v="High Income"/>
    <n v="1.0277777777777776E-2"/>
  </r>
  <r>
    <s v="42-859-2475"/>
    <n v="40"/>
    <s v="Male"/>
    <s v="Middle"/>
    <s v="Widowed"/>
    <x v="2"/>
    <s v="High"/>
    <s v="Yenakiyeve"/>
    <x v="6"/>
    <n v="399.56"/>
    <n v="10"/>
    <s v="Online"/>
    <n v="4"/>
    <n v="2"/>
    <n v="1"/>
    <s v="Low"/>
    <s v="Not Sensitive"/>
    <n v="0"/>
    <n v="0"/>
    <n v="4"/>
    <s v="Medium"/>
    <s v="Desktop"/>
    <x v="4"/>
    <d v="2024-10-21T00:00:00"/>
    <b v="1"/>
    <b v="1"/>
    <s v="Loyalty Member"/>
    <s v="Need-based"/>
    <s v="No Preference"/>
    <n v="1"/>
    <s v="Male"/>
    <s v="Average Income"/>
    <n v="8.431372549019607E-3"/>
  </r>
  <r>
    <s v="34-094-1923"/>
    <n v="40"/>
    <s v="Female"/>
    <s v="Middle"/>
    <s v="Widowed"/>
    <x v="2"/>
    <s v="Middle"/>
    <s v="San Ramon"/>
    <x v="6"/>
    <n v="173.46"/>
    <n v="4"/>
    <s v="Mixed"/>
    <n v="5"/>
    <n v="3"/>
    <n v="1"/>
    <s v="None"/>
    <s v="Not Sensitive"/>
    <n v="0"/>
    <n v="0"/>
    <n v="9"/>
    <s v="Medium"/>
    <s v="Smartphone"/>
    <x v="1"/>
    <d v="2024-04-11T00:00:00"/>
    <b v="0"/>
    <b v="1"/>
    <s v="Loyalty Member"/>
    <s v="Wants-based"/>
    <s v="No Preference"/>
    <n v="2"/>
    <s v="Female"/>
    <s v="Average Income"/>
    <n v="8.431372549019607E-3"/>
  </r>
  <r>
    <s v="57-797-8139"/>
    <n v="43"/>
    <s v="Male"/>
    <s v="High"/>
    <s v="Widowed"/>
    <x v="0"/>
    <s v="High"/>
    <s v="SakÃ©tÃ©"/>
    <x v="16"/>
    <n v="332.14"/>
    <n v="10"/>
    <s v="Online"/>
    <n v="4"/>
    <n v="4"/>
    <n v="0"/>
    <s v="Low"/>
    <s v="Somewhat Sensitive"/>
    <n v="0.01"/>
    <n v="1"/>
    <n v="2"/>
    <s v="None"/>
    <s v="Desktop"/>
    <x v="1"/>
    <d v="2024-02-09T00:00:00"/>
    <b v="1"/>
    <b v="1"/>
    <s v="Loyalty Member"/>
    <s v="Planned"/>
    <s v="No Preference"/>
    <n v="13"/>
    <s v="Male"/>
    <s v="High Income"/>
    <n v="8.2978723404255311E-3"/>
  </r>
  <r>
    <s v="21-048-8669"/>
    <n v="37"/>
    <s v="Non-binary"/>
    <s v="Middle"/>
    <s v="Single"/>
    <x v="0"/>
    <s v="Middle"/>
    <s v="Pantenan"/>
    <x v="1"/>
    <n v="247.05"/>
    <n v="8"/>
    <s v="In-Store"/>
    <n v="3"/>
    <n v="2"/>
    <n v="1"/>
    <s v="Low"/>
    <s v="Somewhat Sensitive"/>
    <n v="0.01"/>
    <n v="1"/>
    <n v="8"/>
    <s v="High"/>
    <s v="Desktop"/>
    <x v="4"/>
    <d v="2024-05-25T00:00:00"/>
    <b v="0"/>
    <b v="0"/>
    <s v="Non-Member"/>
    <s v="Wants-based"/>
    <s v="Standard"/>
    <n v="2"/>
    <s v="Diverse"/>
    <s v="Average Income"/>
    <n v="9.3181818181818175E-3"/>
  </r>
  <r>
    <s v="30-038-8752"/>
    <n v="49"/>
    <s v="Male"/>
    <s v="High"/>
    <s v="Single"/>
    <x v="0"/>
    <s v="High"/>
    <s v="Antrukan"/>
    <x v="2"/>
    <n v="365.88"/>
    <n v="10"/>
    <s v="Mixed"/>
    <n v="4"/>
    <n v="5"/>
    <n v="1"/>
    <s v="None"/>
    <s v="Somewhat Sensitive"/>
    <n v="0.01"/>
    <n v="1"/>
    <n v="1"/>
    <s v="Medium"/>
    <s v="Tablet"/>
    <x v="1"/>
    <d v="2024-04-16T00:00:00"/>
    <b v="0"/>
    <b v="0"/>
    <s v="Non-Member"/>
    <s v="Wants-based"/>
    <s v="Express"/>
    <n v="9"/>
    <s v="Male"/>
    <s v="High Income"/>
    <n v="1.131578947368421E-2"/>
  </r>
  <r>
    <s v="06-237-7338"/>
    <n v="27"/>
    <s v="Female"/>
    <s v="Middle"/>
    <s v="Married"/>
    <x v="0"/>
    <s v="Middle"/>
    <s v="Dhahab"/>
    <x v="16"/>
    <n v="354.92"/>
    <n v="8"/>
    <s v="Mixed"/>
    <n v="5"/>
    <n v="4"/>
    <n v="0"/>
    <s v="None"/>
    <s v="Somewhat Sensitive"/>
    <n v="0"/>
    <n v="0"/>
    <n v="1"/>
    <s v="None"/>
    <s v="Tablet"/>
    <x v="2"/>
    <d v="2024-02-17T00:00:00"/>
    <b v="1"/>
    <b v="1"/>
    <s v="Loyalty Member"/>
    <s v="Wants-based"/>
    <s v="Express"/>
    <n v="13"/>
    <s v="Female"/>
    <s v="Average Income"/>
    <n v="8.2978723404255311E-3"/>
  </r>
  <r>
    <s v="71-817-5422"/>
    <n v="19"/>
    <s v="Female"/>
    <s v="High"/>
    <s v="Single"/>
    <x v="1"/>
    <s v="High"/>
    <s v="Vetluga"/>
    <x v="23"/>
    <n v="195.46"/>
    <n v="10"/>
    <s v="Mixed"/>
    <n v="5"/>
    <n v="3"/>
    <n v="2"/>
    <s v="None"/>
    <s v="Not Sensitive"/>
    <n v="0"/>
    <n v="0"/>
    <n v="10"/>
    <s v="Low"/>
    <s v="Tablet"/>
    <x v="3"/>
    <d v="2024-07-07T00:00:00"/>
    <b v="1"/>
    <b v="0"/>
    <s v="Non-Member"/>
    <s v="Impulsive"/>
    <s v="Standard"/>
    <n v="9"/>
    <s v="Female"/>
    <s v="High Income"/>
    <n v="1.1000000000000001E-2"/>
  </r>
  <r>
    <s v="68-512-0568"/>
    <n v="40"/>
    <s v="Female"/>
    <s v="High"/>
    <s v="Married"/>
    <x v="2"/>
    <s v="Middle"/>
    <s v="Wolfsberg"/>
    <x v="5"/>
    <n v="474.03"/>
    <n v="7"/>
    <s v="In-Store"/>
    <n v="3"/>
    <n v="1"/>
    <n v="1"/>
    <s v="Medium"/>
    <s v="Somewhat Sensitive"/>
    <n v="0"/>
    <n v="0"/>
    <n v="6"/>
    <s v="High"/>
    <s v="Desktop"/>
    <x v="3"/>
    <d v="2024-08-03T00:00:00"/>
    <b v="1"/>
    <b v="1"/>
    <s v="Loyalty Member"/>
    <s v="Need-based"/>
    <s v="Standard"/>
    <n v="13"/>
    <s v="Female"/>
    <s v="High Income"/>
    <n v="1.0270270270270269E-2"/>
  </r>
  <r>
    <s v="18-633-9387"/>
    <n v="27"/>
    <s v="Male"/>
    <s v="Middle"/>
    <s v="Married"/>
    <x v="0"/>
    <s v="High"/>
    <s v="San Bautista"/>
    <x v="9"/>
    <n v="106.96"/>
    <n v="6"/>
    <s v="In-Store"/>
    <n v="3"/>
    <n v="1"/>
    <n v="2"/>
    <s v="Low"/>
    <s v="Not Sensitive"/>
    <n v="0"/>
    <n v="0"/>
    <n v="7"/>
    <s v="Medium"/>
    <s v="Tablet"/>
    <x v="2"/>
    <d v="2024-03-09T00:00:00"/>
    <b v="1"/>
    <b v="1"/>
    <s v="Loyalty Member"/>
    <s v="Impulsive"/>
    <s v="Standard"/>
    <n v="3"/>
    <s v="Male"/>
    <s v="Average Income"/>
    <n v="9.7727272727272732E-3"/>
  </r>
  <r>
    <s v="08-977-4418"/>
    <n v="29"/>
    <s v="Female"/>
    <s v="Middle"/>
    <s v="Married"/>
    <x v="2"/>
    <s v="High"/>
    <s v="Reuleuet"/>
    <x v="13"/>
    <n v="371.84"/>
    <n v="9"/>
    <s v="In-Store"/>
    <n v="5"/>
    <n v="4"/>
    <n v="0"/>
    <s v="None"/>
    <s v="Not Sensitive"/>
    <n v="0.02"/>
    <n v="2"/>
    <n v="6"/>
    <s v="None"/>
    <s v="Tablet"/>
    <x v="3"/>
    <d v="2024-07-28T00:00:00"/>
    <b v="0"/>
    <b v="1"/>
    <s v="Loyalty Member"/>
    <s v="Impulsive"/>
    <s v="Standard"/>
    <n v="2"/>
    <s v="Female"/>
    <s v="Average Income"/>
    <n v="0.01"/>
  </r>
  <r>
    <s v="97-738-8095"/>
    <n v="45"/>
    <s v="Polygender"/>
    <s v="High"/>
    <s v="Single"/>
    <x v="0"/>
    <s v="High"/>
    <s v="Lonpao Dajah"/>
    <x v="18"/>
    <n v="461.16"/>
    <n v="8"/>
    <s v="Mixed"/>
    <n v="1"/>
    <n v="4"/>
    <n v="1"/>
    <s v="High"/>
    <s v="Not Sensitive"/>
    <n v="0"/>
    <n v="0"/>
    <n v="3"/>
    <s v="Medium"/>
    <s v="Smartphone"/>
    <x v="3"/>
    <d v="2024-02-29T00:00:00"/>
    <b v="1"/>
    <b v="1"/>
    <s v="Loyalty Member"/>
    <s v="Planned"/>
    <s v="Express"/>
    <n v="14"/>
    <s v="Diverse"/>
    <s v="High Income"/>
    <n v="8.5365853658536592E-3"/>
  </r>
  <r>
    <s v="15-421-1255"/>
    <n v="24"/>
    <s v="Female"/>
    <s v="High"/>
    <s v="Single"/>
    <x v="1"/>
    <s v="Middle"/>
    <s v="Nanqiao"/>
    <x v="5"/>
    <n v="497.75"/>
    <n v="11"/>
    <s v="In-Store"/>
    <n v="4"/>
    <n v="1"/>
    <n v="2"/>
    <s v="None"/>
    <s v="Very Sensitive"/>
    <n v="0.02"/>
    <n v="2"/>
    <n v="1"/>
    <s v="Medium"/>
    <s v="Smartphone"/>
    <x v="4"/>
    <d v="2024-07-03T00:00:00"/>
    <b v="1"/>
    <b v="0"/>
    <s v="Non-Member"/>
    <s v="Wants-based"/>
    <s v="Express"/>
    <n v="13"/>
    <s v="Female"/>
    <s v="High Income"/>
    <n v="1.0270270270270269E-2"/>
  </r>
  <r>
    <s v="92-142-4328"/>
    <n v="45"/>
    <s v="Female"/>
    <s v="Middle"/>
    <s v="Married"/>
    <x v="2"/>
    <s v="Middle"/>
    <s v="San Carlos"/>
    <x v="10"/>
    <n v="492.83"/>
    <n v="5"/>
    <s v="Online"/>
    <n v="2"/>
    <n v="1"/>
    <n v="0"/>
    <s v="High"/>
    <s v="Very Sensitive"/>
    <n v="0"/>
    <n v="0"/>
    <n v="4"/>
    <s v="High"/>
    <s v="Tablet"/>
    <x v="2"/>
    <d v="2024-03-02T00:00:00"/>
    <b v="1"/>
    <b v="0"/>
    <s v="Non-Member"/>
    <s v="Need-based"/>
    <s v="No Preference"/>
    <n v="2"/>
    <s v="Female"/>
    <s v="Average Income"/>
    <n v="7.3170731707317069E-3"/>
  </r>
  <r>
    <s v="06-357-6548"/>
    <n v="39"/>
    <s v="Female"/>
    <s v="Middle"/>
    <s v="Divorced"/>
    <x v="1"/>
    <s v="Middle"/>
    <s v="Ishikawa"/>
    <x v="19"/>
    <n v="295.54000000000002"/>
    <n v="8"/>
    <s v="Online"/>
    <n v="3"/>
    <n v="3"/>
    <n v="1"/>
    <s v="None"/>
    <s v="Very Sensitive"/>
    <n v="0.02"/>
    <n v="2"/>
    <n v="4"/>
    <s v="Low"/>
    <s v="Tablet"/>
    <x v="4"/>
    <d v="2024-07-27T00:00:00"/>
    <b v="0"/>
    <b v="0"/>
    <s v="Non-Member"/>
    <s v="Planned"/>
    <s v="Express"/>
    <n v="14"/>
    <s v="Female"/>
    <s v="Average Income"/>
    <n v="1.0243902439024391E-2"/>
  </r>
  <r>
    <s v="59-261-4453"/>
    <n v="40"/>
    <s v="Male"/>
    <s v="High"/>
    <s v="Widowed"/>
    <x v="1"/>
    <s v="High"/>
    <s v="Oguma"/>
    <x v="4"/>
    <n v="494.81"/>
    <n v="9"/>
    <s v="Mixed"/>
    <n v="2"/>
    <n v="4"/>
    <n v="1"/>
    <s v="Medium"/>
    <s v="Very Sensitive"/>
    <n v="0.01"/>
    <n v="1"/>
    <n v="7"/>
    <s v="Medium"/>
    <s v="Tablet"/>
    <x v="1"/>
    <d v="2024-05-26T00:00:00"/>
    <b v="1"/>
    <b v="1"/>
    <s v="Loyalty Member"/>
    <s v="Need-based"/>
    <s v="Standard"/>
    <n v="6"/>
    <s v="Male"/>
    <s v="High Income"/>
    <n v="8.7804878048780496E-3"/>
  </r>
  <r>
    <s v="35-644-3184"/>
    <n v="21"/>
    <s v="Female"/>
    <s v="High"/>
    <s v="Single"/>
    <x v="2"/>
    <s v="Middle"/>
    <s v="TÄ›Å¡any"/>
    <x v="7"/>
    <n v="160.25"/>
    <n v="7"/>
    <s v="Online"/>
    <n v="2"/>
    <n v="3"/>
    <n v="2"/>
    <s v="None"/>
    <s v="Very Sensitive"/>
    <n v="0.02"/>
    <n v="2"/>
    <n v="5"/>
    <s v="High"/>
    <s v="Desktop"/>
    <x v="1"/>
    <d v="2024-03-04T00:00:00"/>
    <b v="1"/>
    <b v="1"/>
    <s v="Loyalty Member"/>
    <s v="Need-based"/>
    <s v="No Preference"/>
    <n v="12"/>
    <s v="Female"/>
    <s v="High Income"/>
    <n v="8.5365853658536592E-3"/>
  </r>
  <r>
    <s v="30-528-9105"/>
    <n v="42"/>
    <s v="Female"/>
    <s v="Middle"/>
    <s v="Married"/>
    <x v="2"/>
    <s v="High"/>
    <s v="Aksha"/>
    <x v="0"/>
    <n v="198.36"/>
    <n v="4"/>
    <s v="Online"/>
    <n v="1"/>
    <n v="1"/>
    <n v="2"/>
    <s v="None"/>
    <s v="Somewhat Sensitive"/>
    <n v="0.01"/>
    <n v="1"/>
    <n v="9"/>
    <s v="None"/>
    <s v="Desktop"/>
    <x v="4"/>
    <d v="2024-12-13T00:00:00"/>
    <b v="0"/>
    <b v="1"/>
    <s v="Loyalty Member"/>
    <s v="Wants-based"/>
    <s v="Standard"/>
    <n v="4"/>
    <s v="Female"/>
    <s v="Average Income"/>
    <n v="1.1363636363636364E-2"/>
  </r>
  <r>
    <s v="14-709-8547"/>
    <n v="44"/>
    <s v="Female"/>
    <s v="Middle"/>
    <s v="Divorced"/>
    <x v="0"/>
    <s v="High"/>
    <s v="Lahan Sai"/>
    <x v="4"/>
    <n v="82.39"/>
    <n v="12"/>
    <s v="In-Store"/>
    <n v="5"/>
    <n v="1"/>
    <n v="1"/>
    <s v="None"/>
    <s v="Somewhat Sensitive"/>
    <n v="0"/>
    <n v="0"/>
    <n v="8"/>
    <s v="None"/>
    <s v="Smartphone"/>
    <x v="3"/>
    <d v="2024-02-24T00:00:00"/>
    <b v="0"/>
    <b v="0"/>
    <s v="Non-Member"/>
    <s v="Planned"/>
    <s v="Express"/>
    <n v="1"/>
    <s v="Female"/>
    <s v="Average Income"/>
    <n v="8.7804878048780496E-3"/>
  </r>
  <r>
    <s v="80-508-9866"/>
    <n v="46"/>
    <s v="Female"/>
    <s v="Middle"/>
    <s v="Married"/>
    <x v="2"/>
    <s v="High"/>
    <s v="EstÃ¢ncia"/>
    <x v="11"/>
    <n v="290.56"/>
    <n v="3"/>
    <s v="In-Store"/>
    <n v="5"/>
    <n v="1"/>
    <n v="2"/>
    <s v="None"/>
    <s v="Somewhat Sensitive"/>
    <n v="0.01"/>
    <n v="1"/>
    <n v="1"/>
    <s v="None"/>
    <s v="Desktop"/>
    <x v="1"/>
    <d v="2024-03-12T00:00:00"/>
    <b v="1"/>
    <b v="0"/>
    <s v="Non-Member"/>
    <s v="Wants-based"/>
    <s v="No Preference"/>
    <n v="4"/>
    <s v="Female"/>
    <s v="Average Income"/>
    <n v="1.0277777777777776E-2"/>
  </r>
  <r>
    <s v="27-100-0661"/>
    <n v="29"/>
    <s v="Male"/>
    <s v="High"/>
    <s v="Divorced"/>
    <x v="2"/>
    <s v="High"/>
    <s v="Las Lomas"/>
    <x v="9"/>
    <n v="206.79"/>
    <n v="5"/>
    <s v="In-Store"/>
    <n v="1"/>
    <n v="3"/>
    <n v="2"/>
    <s v="High"/>
    <s v="Very Sensitive"/>
    <n v="0.01"/>
    <n v="1"/>
    <n v="2"/>
    <s v="Low"/>
    <s v="Tablet"/>
    <x v="0"/>
    <d v="2024-08-21T00:00:00"/>
    <b v="0"/>
    <b v="0"/>
    <s v="Non-Member"/>
    <s v="Planned"/>
    <s v="Standard"/>
    <n v="4"/>
    <s v="Male"/>
    <s v="High Income"/>
    <n v="9.7727272727272732E-3"/>
  </r>
  <r>
    <s v="68-488-7343"/>
    <n v="19"/>
    <s v="Female"/>
    <s v="Middle"/>
    <s v="Married"/>
    <x v="1"/>
    <s v="High"/>
    <s v="Xiamayu"/>
    <x v="15"/>
    <n v="401.43"/>
    <n v="8"/>
    <s v="Mixed"/>
    <n v="4"/>
    <n v="2"/>
    <n v="0"/>
    <s v="None"/>
    <s v="Not Sensitive"/>
    <n v="0"/>
    <n v="0"/>
    <n v="6"/>
    <s v="High"/>
    <s v="Tablet"/>
    <x v="3"/>
    <d v="2024-05-23T00:00:00"/>
    <b v="1"/>
    <b v="1"/>
    <s v="Loyalty Member"/>
    <s v="Need-based"/>
    <s v="No Preference"/>
    <n v="5"/>
    <s v="Female"/>
    <s v="Average Income"/>
    <n v="1.0243902439024391E-2"/>
  </r>
  <r>
    <s v="63-304-1852"/>
    <n v="21"/>
    <s v="Male"/>
    <s v="High"/>
    <s v="Widowed"/>
    <x v="2"/>
    <s v="High"/>
    <s v="IÃ±apari"/>
    <x v="6"/>
    <n v="188.17"/>
    <n v="9"/>
    <s v="Online"/>
    <n v="5"/>
    <n v="5"/>
    <n v="0"/>
    <s v="Medium"/>
    <s v="Not Sensitive"/>
    <n v="0.01"/>
    <n v="1"/>
    <n v="5"/>
    <s v="Low"/>
    <s v="Desktop"/>
    <x v="2"/>
    <d v="2024-05-26T00:00:00"/>
    <b v="1"/>
    <b v="0"/>
    <s v="Non-Member"/>
    <s v="Need-based"/>
    <s v="Standard"/>
    <n v="9"/>
    <s v="Male"/>
    <s v="High Income"/>
    <n v="8.431372549019607E-3"/>
  </r>
  <r>
    <s v="53-843-5619"/>
    <n v="38"/>
    <s v="Female"/>
    <s v="High"/>
    <s v="Single"/>
    <x v="1"/>
    <s v="High"/>
    <s v="Orsay"/>
    <x v="0"/>
    <n v="83.21"/>
    <n v="10"/>
    <s v="Online"/>
    <n v="4"/>
    <n v="3"/>
    <n v="2"/>
    <s v="Low"/>
    <s v="Somewhat Sensitive"/>
    <n v="0"/>
    <n v="0"/>
    <n v="4"/>
    <s v="High"/>
    <s v="Desktop"/>
    <x v="3"/>
    <d v="2024-03-20T00:00:00"/>
    <b v="0"/>
    <b v="0"/>
    <s v="Non-Member"/>
    <s v="Impulsive"/>
    <s v="Standard"/>
    <n v="7"/>
    <s v="Female"/>
    <s v="High Income"/>
    <n v="1.1363636363636364E-2"/>
  </r>
  <r>
    <s v="44-786-7696"/>
    <n v="41"/>
    <s v="Bigender"/>
    <s v="Middle"/>
    <s v="Divorced"/>
    <x v="2"/>
    <s v="Middle"/>
    <s v="Zhongying"/>
    <x v="0"/>
    <n v="54.74"/>
    <n v="4"/>
    <s v="In-Store"/>
    <n v="1"/>
    <n v="2"/>
    <n v="0"/>
    <s v="None"/>
    <s v="Somewhat Sensitive"/>
    <n v="0"/>
    <n v="0"/>
    <n v="4"/>
    <s v="Low"/>
    <s v="Smartphone"/>
    <x v="1"/>
    <d v="2024-10-03T00:00:00"/>
    <b v="1"/>
    <b v="1"/>
    <s v="Loyalty Member"/>
    <s v="Impulsive"/>
    <s v="No Preference"/>
    <n v="14"/>
    <s v="Diverse"/>
    <s v="Average Income"/>
    <n v="1.1363636363636364E-2"/>
  </r>
  <r>
    <s v="45-631-4619"/>
    <n v="49"/>
    <s v="Female"/>
    <s v="High"/>
    <s v="Divorced"/>
    <x v="2"/>
    <s v="High"/>
    <s v="Bayá¸©Än"/>
    <x v="2"/>
    <n v="371.12"/>
    <n v="8"/>
    <s v="Online"/>
    <n v="5"/>
    <n v="1"/>
    <n v="2"/>
    <s v="High"/>
    <s v="Somewhat Sensitive"/>
    <n v="0.01"/>
    <n v="1"/>
    <n v="7"/>
    <s v="Low"/>
    <s v="Smartphone"/>
    <x v="1"/>
    <d v="2024-08-23T00:00:00"/>
    <b v="0"/>
    <b v="1"/>
    <s v="Loyalty Member"/>
    <s v="Wants-based"/>
    <s v="No Preference"/>
    <n v="8"/>
    <s v="Female"/>
    <s v="High Income"/>
    <n v="1.131578947368421E-2"/>
  </r>
  <r>
    <s v="11-850-1953"/>
    <n v="32"/>
    <s v="Genderfluid"/>
    <s v="Middle"/>
    <s v="Single"/>
    <x v="1"/>
    <s v="Middle"/>
    <s v="Beizhakou"/>
    <x v="12"/>
    <n v="293.64"/>
    <n v="3"/>
    <s v="In-Store"/>
    <n v="2"/>
    <n v="1"/>
    <n v="2"/>
    <s v="Low"/>
    <s v="Not Sensitive"/>
    <n v="0.02"/>
    <n v="2"/>
    <n v="8"/>
    <s v="None"/>
    <s v="Tablet"/>
    <x v="0"/>
    <d v="2024-09-17T00:00:00"/>
    <b v="1"/>
    <b v="0"/>
    <s v="Non-Member"/>
    <s v="Impulsive"/>
    <s v="Express"/>
    <n v="5"/>
    <s v="Diverse"/>
    <s v="Average Income"/>
    <n v="8.1395348837209301E-3"/>
  </r>
  <r>
    <s v="20-421-2544"/>
    <n v="24"/>
    <s v="Male"/>
    <s v="High"/>
    <s v="Married"/>
    <x v="1"/>
    <s v="High"/>
    <s v="KyÅngsÅng"/>
    <x v="5"/>
    <n v="185.83"/>
    <n v="11"/>
    <s v="In-Store"/>
    <n v="4"/>
    <n v="2"/>
    <n v="2"/>
    <s v="Low"/>
    <s v="Not Sensitive"/>
    <n v="0.02"/>
    <n v="2"/>
    <n v="9"/>
    <s v="Medium"/>
    <s v="Desktop"/>
    <x v="3"/>
    <d v="2024-10-17T00:00:00"/>
    <b v="0"/>
    <b v="1"/>
    <s v="Loyalty Member"/>
    <s v="Impulsive"/>
    <s v="Standard"/>
    <n v="1"/>
    <s v="Male"/>
    <s v="High Income"/>
    <n v="1.0270270270270269E-2"/>
  </r>
  <r>
    <s v="37-100-8709"/>
    <n v="27"/>
    <s v="Male"/>
    <s v="High"/>
    <s v="Divorced"/>
    <x v="2"/>
    <s v="Middle"/>
    <s v="Turinsk"/>
    <x v="2"/>
    <n v="117.13"/>
    <n v="7"/>
    <s v="Mixed"/>
    <n v="1"/>
    <n v="1"/>
    <n v="2"/>
    <s v="High"/>
    <s v="Somewhat Sensitive"/>
    <n v="0.01"/>
    <n v="1"/>
    <n v="10"/>
    <s v="High"/>
    <s v="Smartphone"/>
    <x v="0"/>
    <d v="2024-08-08T00:00:00"/>
    <b v="1"/>
    <b v="1"/>
    <s v="Loyalty Member"/>
    <s v="Planned"/>
    <s v="Express"/>
    <n v="6"/>
    <s v="Male"/>
    <s v="High Income"/>
    <n v="1.131578947368421E-2"/>
  </r>
  <r>
    <s v="78-361-5100"/>
    <n v="44"/>
    <s v="Female"/>
    <s v="Middle"/>
    <s v="Married"/>
    <x v="2"/>
    <s v="High"/>
    <s v="As SawdÄ"/>
    <x v="2"/>
    <n v="52.24"/>
    <n v="11"/>
    <s v="In-Store"/>
    <n v="3"/>
    <n v="1"/>
    <n v="0"/>
    <s v="Low"/>
    <s v="Not Sensitive"/>
    <n v="0.02"/>
    <n v="2"/>
    <n v="4"/>
    <s v="High"/>
    <s v="Smartphone"/>
    <x v="0"/>
    <d v="2024-12-12T00:00:00"/>
    <b v="1"/>
    <b v="1"/>
    <s v="Loyalty Member"/>
    <s v="Impulsive"/>
    <s v="Standard"/>
    <n v="8"/>
    <s v="Female"/>
    <s v="Average Income"/>
    <n v="1.131578947368421E-2"/>
  </r>
  <r>
    <s v="67-676-5945"/>
    <n v="28"/>
    <s v="Female"/>
    <s v="High"/>
    <s v="Married"/>
    <x v="0"/>
    <s v="High"/>
    <s v="Legaspi"/>
    <x v="15"/>
    <n v="446.69"/>
    <n v="7"/>
    <s v="In-Store"/>
    <n v="4"/>
    <n v="5"/>
    <n v="2"/>
    <s v="Medium"/>
    <s v="Somewhat Sensitive"/>
    <n v="0.01"/>
    <n v="1"/>
    <n v="5"/>
    <s v="High"/>
    <s v="Smartphone"/>
    <x v="4"/>
    <d v="2024-06-12T00:00:00"/>
    <b v="0"/>
    <b v="1"/>
    <s v="Loyalty Member"/>
    <s v="Planned"/>
    <s v="No Preference"/>
    <n v="13"/>
    <s v="Female"/>
    <s v="High Income"/>
    <n v="1.0243902439024391E-2"/>
  </r>
  <r>
    <s v="67-639-5838"/>
    <n v="23"/>
    <s v="Male"/>
    <s v="Middle"/>
    <s v="Married"/>
    <x v="1"/>
    <s v="Middle"/>
    <s v="Shimorskoye"/>
    <x v="12"/>
    <n v="216.84"/>
    <n v="5"/>
    <s v="In-Store"/>
    <n v="4"/>
    <n v="3"/>
    <n v="1"/>
    <s v="Low"/>
    <s v="Somewhat Sensitive"/>
    <n v="0.01"/>
    <n v="1"/>
    <n v="1"/>
    <s v="Low"/>
    <s v="Tablet"/>
    <x v="1"/>
    <d v="2024-03-28T00:00:00"/>
    <b v="0"/>
    <b v="0"/>
    <s v="Non-Member"/>
    <s v="Planned"/>
    <s v="Express"/>
    <n v="5"/>
    <s v="Male"/>
    <s v="Average Income"/>
    <n v="8.1395348837209301E-3"/>
  </r>
  <r>
    <s v="51-415-1931"/>
    <n v="42"/>
    <s v="Female"/>
    <s v="High"/>
    <s v="Divorced"/>
    <x v="1"/>
    <s v="High"/>
    <s v="KoÅ›cielec"/>
    <x v="13"/>
    <n v="75.27"/>
    <n v="7"/>
    <s v="Mixed"/>
    <n v="3"/>
    <n v="4"/>
    <n v="1"/>
    <s v="None"/>
    <s v="Not Sensitive"/>
    <n v="0.02"/>
    <n v="2"/>
    <n v="3"/>
    <s v="None"/>
    <s v="Desktop"/>
    <x v="1"/>
    <d v="2024-12-27T00:00:00"/>
    <b v="1"/>
    <b v="1"/>
    <s v="Loyalty Member"/>
    <s v="Impulsive"/>
    <s v="Express"/>
    <n v="1"/>
    <s v="Female"/>
    <s v="High Income"/>
    <n v="0.01"/>
  </r>
  <r>
    <s v="96-764-3843"/>
    <n v="20"/>
    <s v="Male"/>
    <s v="Middle"/>
    <s v="Widowed"/>
    <x v="2"/>
    <s v="High"/>
    <s v="Yongfu"/>
    <x v="2"/>
    <n v="308.87"/>
    <n v="2"/>
    <s v="In-Store"/>
    <n v="3"/>
    <n v="4"/>
    <n v="1"/>
    <s v="None"/>
    <s v="Not Sensitive"/>
    <n v="0.02"/>
    <n v="2"/>
    <n v="2"/>
    <s v="None"/>
    <s v="Tablet"/>
    <x v="4"/>
    <d v="2024-02-24T00:00:00"/>
    <b v="1"/>
    <b v="1"/>
    <s v="Loyalty Member"/>
    <s v="Impulsive"/>
    <s v="Express"/>
    <n v="11"/>
    <s v="Male"/>
    <s v="Average Income"/>
    <n v="1.131578947368421E-2"/>
  </r>
  <r>
    <s v="16-730-2056"/>
    <n v="49"/>
    <s v="Male"/>
    <s v="High"/>
    <s v="Divorced"/>
    <x v="2"/>
    <s v="Middle"/>
    <s v="VinkkilÃ¤"/>
    <x v="22"/>
    <n v="169.77"/>
    <n v="5"/>
    <s v="In-Store"/>
    <n v="1"/>
    <n v="4"/>
    <n v="0"/>
    <s v="Medium"/>
    <s v="Very Sensitive"/>
    <n v="0.02"/>
    <n v="2"/>
    <n v="9"/>
    <s v="None"/>
    <s v="Desktop"/>
    <x v="3"/>
    <d v="2024-06-15T00:00:00"/>
    <b v="1"/>
    <b v="1"/>
    <s v="Loyalty Member"/>
    <s v="Wants-based"/>
    <s v="Standard"/>
    <n v="7"/>
    <s v="Male"/>
    <s v="High Income"/>
    <n v="1.3157894736842106E-2"/>
  </r>
  <r>
    <s v="22-157-2494"/>
    <n v="19"/>
    <s v="Male"/>
    <s v="High"/>
    <s v="Divorced"/>
    <x v="1"/>
    <s v="High"/>
    <s v="Revolucion Verde"/>
    <x v="16"/>
    <n v="289.08"/>
    <n v="12"/>
    <s v="Online"/>
    <n v="2"/>
    <n v="1"/>
    <n v="0"/>
    <s v="None"/>
    <s v="Very Sensitive"/>
    <n v="0.01"/>
    <n v="1"/>
    <n v="10"/>
    <s v="Medium"/>
    <s v="Desktop"/>
    <x v="3"/>
    <d v="2024-08-14T00:00:00"/>
    <b v="1"/>
    <b v="1"/>
    <s v="Loyalty Member"/>
    <s v="Wants-based"/>
    <s v="Standard"/>
    <n v="7"/>
    <s v="Male"/>
    <s v="High Income"/>
    <n v="8.2978723404255311E-3"/>
  </r>
  <r>
    <s v="29-341-6463"/>
    <n v="38"/>
    <s v="Female"/>
    <s v="Middle"/>
    <s v="Single"/>
    <x v="1"/>
    <s v="High"/>
    <s v="Newton"/>
    <x v="22"/>
    <n v="74.09"/>
    <n v="10"/>
    <s v="Mixed"/>
    <n v="1"/>
    <n v="4"/>
    <n v="2"/>
    <s v="None"/>
    <s v="Somewhat Sensitive"/>
    <n v="0.02"/>
    <n v="2"/>
    <n v="9"/>
    <s v="Low"/>
    <s v="Tablet"/>
    <x v="3"/>
    <d v="2024-05-15T00:00:00"/>
    <b v="1"/>
    <b v="1"/>
    <s v="Loyalty Member"/>
    <s v="Impulsive"/>
    <s v="Standard"/>
    <n v="8"/>
    <s v="Female"/>
    <s v="Average Income"/>
    <n v="1.3157894736842106E-2"/>
  </r>
  <r>
    <s v="64-906-4475"/>
    <n v="43"/>
    <s v="Male"/>
    <s v="High"/>
    <s v="Married"/>
    <x v="1"/>
    <s v="Middle"/>
    <s v="Nantang"/>
    <x v="22"/>
    <n v="201.53"/>
    <n v="5"/>
    <s v="Online"/>
    <n v="2"/>
    <n v="3"/>
    <n v="1"/>
    <s v="None"/>
    <s v="Not Sensitive"/>
    <n v="0.01"/>
    <n v="1"/>
    <n v="6"/>
    <s v="High"/>
    <s v="Tablet"/>
    <x v="3"/>
    <d v="2024-06-01T00:00:00"/>
    <b v="0"/>
    <b v="1"/>
    <s v="Loyalty Member"/>
    <s v="Wants-based"/>
    <s v="No Preference"/>
    <n v="11"/>
    <s v="Male"/>
    <s v="High Income"/>
    <n v="1.3157894736842106E-2"/>
  </r>
  <r>
    <s v="36-340-8494"/>
    <n v="38"/>
    <s v="Male"/>
    <s v="Middle"/>
    <s v="Divorced"/>
    <x v="0"/>
    <s v="High"/>
    <s v="Perugia"/>
    <x v="17"/>
    <n v="244.6"/>
    <n v="12"/>
    <s v="Online"/>
    <n v="4"/>
    <n v="4"/>
    <n v="2"/>
    <s v="Medium"/>
    <s v="Somewhat Sensitive"/>
    <n v="0"/>
    <n v="0"/>
    <n v="6"/>
    <s v="None"/>
    <s v="Tablet"/>
    <x v="3"/>
    <d v="2024-08-25T00:00:00"/>
    <b v="0"/>
    <b v="0"/>
    <s v="Non-Member"/>
    <s v="Wants-based"/>
    <s v="Standard"/>
    <n v="3"/>
    <s v="Male"/>
    <s v="Average Income"/>
    <n v="8.5294117647058826E-3"/>
  </r>
  <r>
    <s v="77-031-4898"/>
    <n v="21"/>
    <s v="Male"/>
    <s v="Middle"/>
    <s v="Widowed"/>
    <x v="0"/>
    <s v="High"/>
    <s v="Tancheng"/>
    <x v="14"/>
    <n v="320.5"/>
    <n v="10"/>
    <s v="In-Store"/>
    <n v="3"/>
    <n v="4"/>
    <n v="2"/>
    <s v="Low"/>
    <s v="Somewhat Sensitive"/>
    <n v="0"/>
    <n v="0"/>
    <n v="9"/>
    <s v="Low"/>
    <s v="Tablet"/>
    <x v="4"/>
    <d v="2024-03-01T00:00:00"/>
    <b v="1"/>
    <b v="0"/>
    <s v="Non-Member"/>
    <s v="Need-based"/>
    <s v="Express"/>
    <n v="9"/>
    <s v="Male"/>
    <s v="Average Income"/>
    <n v="9.3023255813953487E-3"/>
  </r>
  <r>
    <s v="86-097-9642"/>
    <n v="27"/>
    <s v="Male"/>
    <s v="Middle"/>
    <s v="Widowed"/>
    <x v="2"/>
    <s v="Middle"/>
    <s v="Leon Postigo"/>
    <x v="23"/>
    <n v="91.63"/>
    <n v="3"/>
    <s v="In-Store"/>
    <n v="5"/>
    <n v="2"/>
    <n v="2"/>
    <s v="None"/>
    <s v="Not Sensitive"/>
    <n v="0"/>
    <n v="0"/>
    <n v="10"/>
    <s v="None"/>
    <s v="Tablet"/>
    <x v="2"/>
    <d v="2024-06-30T00:00:00"/>
    <b v="1"/>
    <b v="1"/>
    <s v="Loyalty Member"/>
    <s v="Wants-based"/>
    <s v="Standard"/>
    <n v="2"/>
    <s v="Male"/>
    <s v="Average Income"/>
    <n v="1.1000000000000001E-2"/>
  </r>
  <r>
    <s v="64-090-3433"/>
    <n v="35"/>
    <s v="Male"/>
    <s v="Middle"/>
    <s v="Married"/>
    <x v="2"/>
    <s v="High"/>
    <s v="BollÃ¨ne"/>
    <x v="6"/>
    <n v="251.93"/>
    <n v="8"/>
    <s v="In-Store"/>
    <n v="3"/>
    <n v="2"/>
    <n v="1"/>
    <s v="High"/>
    <s v="Very Sensitive"/>
    <n v="0.02"/>
    <n v="2"/>
    <n v="3"/>
    <s v="None"/>
    <s v="Tablet"/>
    <x v="2"/>
    <d v="2024-01-02T00:00:00"/>
    <b v="0"/>
    <b v="0"/>
    <s v="Non-Member"/>
    <s v="Need-based"/>
    <s v="Standard"/>
    <n v="7"/>
    <s v="Male"/>
    <s v="Average Income"/>
    <n v="8.431372549019607E-3"/>
  </r>
  <r>
    <s v="96-140-1936"/>
    <n v="30"/>
    <s v="Male"/>
    <s v="Middle"/>
    <s v="Married"/>
    <x v="0"/>
    <s v="Middle"/>
    <s v="Baihe"/>
    <x v="8"/>
    <n v="477.35"/>
    <n v="4"/>
    <s v="Online"/>
    <n v="2"/>
    <n v="5"/>
    <n v="0"/>
    <s v="High"/>
    <s v="Very Sensitive"/>
    <n v="0.01"/>
    <n v="1"/>
    <n v="2"/>
    <s v="Low"/>
    <s v="Desktop"/>
    <x v="1"/>
    <d v="2024-12-28T00:00:00"/>
    <b v="0"/>
    <b v="0"/>
    <s v="Non-Member"/>
    <s v="Need-based"/>
    <s v="No Preference"/>
    <n v="14"/>
    <s v="Male"/>
    <s v="Average Income"/>
    <n v="9.189189189189189E-3"/>
  </r>
  <r>
    <s v="38-830-6976"/>
    <n v="31"/>
    <s v="Male"/>
    <s v="High"/>
    <s v="Widowed"/>
    <x v="2"/>
    <s v="Middle"/>
    <s v="Puqi"/>
    <x v="15"/>
    <n v="86.63"/>
    <n v="10"/>
    <s v="Mixed"/>
    <n v="3"/>
    <n v="1"/>
    <n v="2"/>
    <s v="Medium"/>
    <s v="Somewhat Sensitive"/>
    <n v="0.02"/>
    <n v="2"/>
    <n v="2"/>
    <s v="Low"/>
    <s v="Tablet"/>
    <x v="4"/>
    <d v="2024-09-02T00:00:00"/>
    <b v="1"/>
    <b v="0"/>
    <s v="Non-Member"/>
    <s v="Wants-based"/>
    <s v="Express"/>
    <n v="3"/>
    <s v="Male"/>
    <s v="High Income"/>
    <n v="1.0243902439024391E-2"/>
  </r>
  <r>
    <s v="82-864-1154"/>
    <n v="50"/>
    <s v="Bigender"/>
    <s v="High"/>
    <s v="Divorced"/>
    <x v="1"/>
    <s v="High"/>
    <s v="Pedraza"/>
    <x v="10"/>
    <n v="474.42"/>
    <n v="4"/>
    <s v="In-Store"/>
    <n v="2"/>
    <n v="3"/>
    <n v="0"/>
    <s v="Medium"/>
    <s v="Not Sensitive"/>
    <n v="0.01"/>
    <n v="1"/>
    <n v="9"/>
    <s v="None"/>
    <s v="Desktop"/>
    <x v="2"/>
    <d v="2024-09-21T00:00:00"/>
    <b v="1"/>
    <b v="0"/>
    <s v="Non-Member"/>
    <s v="Need-based"/>
    <s v="No Preference"/>
    <n v="5"/>
    <s v="Diverse"/>
    <s v="High Income"/>
    <n v="7.3170731707317069E-3"/>
  </r>
  <r>
    <s v="79-711-6779"/>
    <n v="34"/>
    <s v="Female"/>
    <s v="High"/>
    <s v="Widowed"/>
    <x v="1"/>
    <s v="High"/>
    <s v="Hoolt"/>
    <x v="0"/>
    <n v="429.24"/>
    <n v="7"/>
    <s v="Mixed"/>
    <n v="3"/>
    <n v="5"/>
    <n v="1"/>
    <s v="High"/>
    <s v="Not Sensitive"/>
    <n v="0"/>
    <n v="0"/>
    <n v="1"/>
    <s v="Low"/>
    <s v="Tablet"/>
    <x v="2"/>
    <d v="2024-03-27T00:00:00"/>
    <b v="0"/>
    <b v="0"/>
    <s v="Non-Member"/>
    <s v="Need-based"/>
    <s v="No Preference"/>
    <n v="10"/>
    <s v="Female"/>
    <s v="High Income"/>
    <n v="1.1363636363636364E-2"/>
  </r>
  <r>
    <s v="22-860-9860"/>
    <n v="24"/>
    <s v="Female"/>
    <s v="High"/>
    <s v="Married"/>
    <x v="1"/>
    <s v="High"/>
    <s v="Pasinan Barat"/>
    <x v="3"/>
    <n v="470.38"/>
    <n v="8"/>
    <s v="Mixed"/>
    <n v="2"/>
    <n v="4"/>
    <n v="0"/>
    <s v="Medium"/>
    <s v="Not Sensitive"/>
    <n v="0.02"/>
    <n v="2"/>
    <n v="3"/>
    <s v="High"/>
    <s v="Smartphone"/>
    <x v="3"/>
    <d v="2024-11-11T00:00:00"/>
    <b v="1"/>
    <b v="1"/>
    <s v="Loyalty Member"/>
    <s v="Impulsive"/>
    <s v="Standard"/>
    <n v="9"/>
    <s v="Female"/>
    <s v="High Income"/>
    <n v="9.3999999999999986E-3"/>
  </r>
  <r>
    <s v="72-590-6161"/>
    <n v="32"/>
    <s v="Female"/>
    <s v="Middle"/>
    <s v="Single"/>
    <x v="2"/>
    <s v="High"/>
    <s v="Saltpond"/>
    <x v="0"/>
    <n v="495.8"/>
    <n v="4"/>
    <s v="Mixed"/>
    <n v="1"/>
    <n v="2"/>
    <n v="1"/>
    <s v="Low"/>
    <s v="Not Sensitive"/>
    <n v="0"/>
    <n v="0"/>
    <n v="7"/>
    <s v="None"/>
    <s v="Tablet"/>
    <x v="1"/>
    <d v="2024-09-16T00:00:00"/>
    <b v="1"/>
    <b v="1"/>
    <s v="Loyalty Member"/>
    <s v="Wants-based"/>
    <s v="Standard"/>
    <n v="10"/>
    <s v="Female"/>
    <s v="Average Income"/>
    <n v="1.1363636363636364E-2"/>
  </r>
  <r>
    <s v="76-213-5806"/>
    <n v="21"/>
    <s v="Female"/>
    <s v="High"/>
    <s v="Widowed"/>
    <x v="0"/>
    <s v="Middle"/>
    <s v="Rende"/>
    <x v="13"/>
    <n v="129.63999999999999"/>
    <n v="4"/>
    <s v="In-Store"/>
    <n v="3"/>
    <n v="1"/>
    <n v="2"/>
    <s v="None"/>
    <s v="Not Sensitive"/>
    <n v="0.01"/>
    <n v="1"/>
    <n v="3"/>
    <s v="Low"/>
    <s v="Desktop"/>
    <x v="2"/>
    <d v="2024-05-27T00:00:00"/>
    <b v="0"/>
    <b v="1"/>
    <s v="Loyalty Member"/>
    <s v="Need-based"/>
    <s v="Express"/>
    <n v="3"/>
    <s v="Female"/>
    <s v="High Income"/>
    <n v="0.01"/>
  </r>
  <r>
    <s v="66-894-5431"/>
    <n v="41"/>
    <s v="Male"/>
    <s v="Middle"/>
    <s v="Single"/>
    <x v="2"/>
    <s v="High"/>
    <s v="Zarasai"/>
    <x v="7"/>
    <n v="473.77"/>
    <n v="9"/>
    <s v="Online"/>
    <n v="3"/>
    <n v="1"/>
    <n v="2"/>
    <s v="Medium"/>
    <s v="Very Sensitive"/>
    <n v="0.02"/>
    <n v="2"/>
    <n v="9"/>
    <s v="None"/>
    <s v="Desktop"/>
    <x v="1"/>
    <d v="2024-05-02T00:00:00"/>
    <b v="0"/>
    <b v="0"/>
    <s v="Non-Member"/>
    <s v="Wants-based"/>
    <s v="No Preference"/>
    <n v="13"/>
    <s v="Male"/>
    <s v="Average Income"/>
    <n v="8.5365853658536592E-3"/>
  </r>
  <r>
    <s v="20-939-3906"/>
    <n v="40"/>
    <s v="Female"/>
    <s v="High"/>
    <s v="Married"/>
    <x v="1"/>
    <s v="Middle"/>
    <s v="Nanchangshan"/>
    <x v="13"/>
    <n v="130.84"/>
    <n v="4"/>
    <s v="Online"/>
    <n v="5"/>
    <n v="5"/>
    <n v="2"/>
    <s v="Medium"/>
    <s v="Very Sensitive"/>
    <n v="0.02"/>
    <n v="2"/>
    <n v="10"/>
    <s v="Low"/>
    <s v="Tablet"/>
    <x v="1"/>
    <d v="2024-09-13T00:00:00"/>
    <b v="1"/>
    <b v="1"/>
    <s v="Loyalty Member"/>
    <s v="Need-based"/>
    <s v="Standard"/>
    <n v="13"/>
    <s v="Female"/>
    <s v="High Income"/>
    <n v="0.01"/>
  </r>
  <r>
    <s v="86-390-9555"/>
    <n v="48"/>
    <s v="Male"/>
    <s v="Middle"/>
    <s v="Single"/>
    <x v="2"/>
    <s v="High"/>
    <s v="PegÃµes"/>
    <x v="19"/>
    <n v="436.54"/>
    <n v="12"/>
    <s v="Online"/>
    <n v="3"/>
    <n v="3"/>
    <n v="0"/>
    <s v="Medium"/>
    <s v="Very Sensitive"/>
    <n v="0.01"/>
    <n v="1"/>
    <n v="8"/>
    <s v="Low"/>
    <s v="Smartphone"/>
    <x v="2"/>
    <d v="2024-05-30T00:00:00"/>
    <b v="1"/>
    <b v="0"/>
    <s v="Non-Member"/>
    <s v="Wants-based"/>
    <s v="No Preference"/>
    <n v="9"/>
    <s v="Male"/>
    <s v="Average Income"/>
    <n v="1.0243902439024391E-2"/>
  </r>
  <r>
    <s v="91-602-0761"/>
    <n v="25"/>
    <s v="Female"/>
    <s v="Middle"/>
    <s v="Widowed"/>
    <x v="0"/>
    <s v="Middle"/>
    <s v="EspÃ­rito Santo do Pinhal"/>
    <x v="9"/>
    <n v="264.01"/>
    <n v="4"/>
    <s v="In-Store"/>
    <n v="3"/>
    <n v="4"/>
    <n v="0"/>
    <s v="High"/>
    <s v="Somewhat Sensitive"/>
    <n v="0.01"/>
    <n v="1"/>
    <n v="5"/>
    <s v="None"/>
    <s v="Desktop"/>
    <x v="3"/>
    <d v="2024-10-21T00:00:00"/>
    <b v="1"/>
    <b v="0"/>
    <s v="Non-Member"/>
    <s v="Need-based"/>
    <s v="No Preference"/>
    <n v="2"/>
    <s v="Female"/>
    <s v="Average Income"/>
    <n v="9.7727272727272732E-3"/>
  </r>
  <r>
    <s v="62-974-7965"/>
    <n v="30"/>
    <s v="Female"/>
    <s v="High"/>
    <s v="Divorced"/>
    <x v="0"/>
    <s v="High"/>
    <s v="Ãšjezd"/>
    <x v="22"/>
    <n v="58.27"/>
    <n v="2"/>
    <s v="In-Store"/>
    <n v="5"/>
    <n v="4"/>
    <n v="1"/>
    <s v="Medium"/>
    <s v="Somewhat Sensitive"/>
    <n v="0.01"/>
    <n v="1"/>
    <n v="4"/>
    <s v="Medium"/>
    <s v="Smartphone"/>
    <x v="4"/>
    <d v="2024-10-15T00:00:00"/>
    <b v="0"/>
    <b v="1"/>
    <s v="Loyalty Member"/>
    <s v="Need-based"/>
    <s v="No Preference"/>
    <n v="13"/>
    <s v="Female"/>
    <s v="High Income"/>
    <n v="1.3157894736842106E-2"/>
  </r>
  <r>
    <s v="21-232-1397"/>
    <n v="25"/>
    <s v="Male"/>
    <s v="Middle"/>
    <s v="Single"/>
    <x v="2"/>
    <s v="High"/>
    <s v="Bhadrapur"/>
    <x v="6"/>
    <n v="190.76"/>
    <n v="10"/>
    <s v="In-Store"/>
    <n v="5"/>
    <n v="5"/>
    <n v="2"/>
    <s v="None"/>
    <s v="Not Sensitive"/>
    <n v="0.01"/>
    <n v="1"/>
    <n v="3"/>
    <s v="High"/>
    <s v="Desktop"/>
    <x v="3"/>
    <d v="2024-11-07T00:00:00"/>
    <b v="0"/>
    <b v="0"/>
    <s v="Non-Member"/>
    <s v="Planned"/>
    <s v="Express"/>
    <n v="11"/>
    <s v="Male"/>
    <s v="Average Income"/>
    <n v="8.431372549019607E-3"/>
  </r>
  <r>
    <s v="31-364-4144"/>
    <n v="40"/>
    <s v="Female"/>
    <s v="High"/>
    <s v="Widowed"/>
    <x v="2"/>
    <s v="High"/>
    <s v="Kostrovo"/>
    <x v="9"/>
    <n v="105.76"/>
    <n v="8"/>
    <s v="Online"/>
    <n v="4"/>
    <n v="4"/>
    <n v="2"/>
    <s v="None"/>
    <s v="Very Sensitive"/>
    <n v="0.01"/>
    <n v="1"/>
    <n v="8"/>
    <s v="Medium"/>
    <s v="Tablet"/>
    <x v="0"/>
    <d v="2024-01-18T00:00:00"/>
    <b v="0"/>
    <b v="0"/>
    <s v="Non-Member"/>
    <s v="Planned"/>
    <s v="Express"/>
    <n v="4"/>
    <s v="Female"/>
    <s v="High Income"/>
    <n v="9.7727272727272732E-3"/>
  </r>
  <r>
    <s v="99-945-7193"/>
    <n v="24"/>
    <s v="Female"/>
    <s v="Middle"/>
    <s v="Single"/>
    <x v="2"/>
    <s v="High"/>
    <s v="Lemery"/>
    <x v="11"/>
    <n v="254.29"/>
    <n v="9"/>
    <s v="Mixed"/>
    <n v="5"/>
    <n v="4"/>
    <n v="0"/>
    <s v="Medium"/>
    <s v="Somewhat Sensitive"/>
    <n v="0.01"/>
    <n v="1"/>
    <n v="7"/>
    <s v="Low"/>
    <s v="Smartphone"/>
    <x v="4"/>
    <d v="2024-04-30T00:00:00"/>
    <b v="0"/>
    <b v="0"/>
    <s v="Non-Member"/>
    <s v="Impulsive"/>
    <s v="Express"/>
    <n v="3"/>
    <s v="Female"/>
    <s v="Average Income"/>
    <n v="1.0277777777777776E-2"/>
  </r>
  <r>
    <s v="91-053-3261"/>
    <n v="49"/>
    <s v="Male"/>
    <s v="Middle"/>
    <s v="Divorced"/>
    <x v="0"/>
    <s v="High"/>
    <s v="Youcheng"/>
    <x v="6"/>
    <n v="435.52"/>
    <n v="9"/>
    <s v="Online"/>
    <n v="5"/>
    <n v="3"/>
    <n v="2"/>
    <s v="High"/>
    <s v="Not Sensitive"/>
    <n v="0.01"/>
    <n v="1"/>
    <n v="2"/>
    <s v="Medium"/>
    <s v="Desktop"/>
    <x v="2"/>
    <d v="2024-11-12T00:00:00"/>
    <b v="1"/>
    <b v="0"/>
    <s v="Non-Member"/>
    <s v="Impulsive"/>
    <s v="No Preference"/>
    <n v="11"/>
    <s v="Male"/>
    <s v="Average Income"/>
    <n v="8.431372549019607E-3"/>
  </r>
  <r>
    <s v="50-447-5171"/>
    <n v="50"/>
    <s v="Female"/>
    <s v="High"/>
    <s v="Married"/>
    <x v="2"/>
    <s v="Middle"/>
    <s v="Napoli"/>
    <x v="2"/>
    <n v="235.49"/>
    <n v="5"/>
    <s v="In-Store"/>
    <n v="4"/>
    <n v="3"/>
    <n v="1"/>
    <s v="High"/>
    <s v="Somewhat Sensitive"/>
    <n v="0.01"/>
    <n v="1"/>
    <n v="6"/>
    <s v="None"/>
    <s v="Smartphone"/>
    <x v="4"/>
    <d v="2024-05-13T00:00:00"/>
    <b v="1"/>
    <b v="0"/>
    <s v="Non-Member"/>
    <s v="Impulsive"/>
    <s v="Express"/>
    <n v="5"/>
    <s v="Female"/>
    <s v="High Income"/>
    <n v="1.131578947368421E-2"/>
  </r>
  <r>
    <s v="89-754-7244"/>
    <n v="45"/>
    <s v="Male"/>
    <s v="High"/>
    <s v="Widowed"/>
    <x v="2"/>
    <s v="Middle"/>
    <s v="El CaÃ±o"/>
    <x v="7"/>
    <n v="161.34"/>
    <n v="3"/>
    <s v="Mixed"/>
    <n v="2"/>
    <n v="3"/>
    <n v="2"/>
    <s v="High"/>
    <s v="Very Sensitive"/>
    <n v="0.01"/>
    <n v="1"/>
    <n v="8"/>
    <s v="Medium"/>
    <s v="Tablet"/>
    <x v="0"/>
    <d v="2024-09-28T00:00:00"/>
    <b v="1"/>
    <b v="0"/>
    <s v="Non-Member"/>
    <s v="Impulsive"/>
    <s v="No Preference"/>
    <n v="4"/>
    <s v="Male"/>
    <s v="High Income"/>
    <n v="8.5365853658536592E-3"/>
  </r>
  <r>
    <s v="56-072-7011"/>
    <n v="19"/>
    <s v="Male"/>
    <s v="High"/>
    <s v="Single"/>
    <x v="2"/>
    <s v="High"/>
    <s v="Heemstede"/>
    <x v="7"/>
    <n v="167.67"/>
    <n v="11"/>
    <s v="In-Store"/>
    <n v="5"/>
    <n v="2"/>
    <n v="1"/>
    <s v="High"/>
    <s v="Very Sensitive"/>
    <n v="0"/>
    <n v="0"/>
    <n v="6"/>
    <s v="Medium"/>
    <s v="Smartphone"/>
    <x v="0"/>
    <d v="2024-03-18T00:00:00"/>
    <b v="0"/>
    <b v="1"/>
    <s v="Loyalty Member"/>
    <s v="Need-based"/>
    <s v="Express"/>
    <n v="5"/>
    <s v="Male"/>
    <s v="High Income"/>
    <n v="8.5365853658536592E-3"/>
  </r>
  <r>
    <s v="74-281-3421"/>
    <n v="50"/>
    <s v="Female"/>
    <s v="Middle"/>
    <s v="Widowed"/>
    <x v="1"/>
    <s v="High"/>
    <s v="Panyam"/>
    <x v="1"/>
    <n v="96.68"/>
    <n v="10"/>
    <s v="Mixed"/>
    <n v="5"/>
    <n v="2"/>
    <n v="2"/>
    <s v="High"/>
    <s v="Somewhat Sensitive"/>
    <n v="0.02"/>
    <n v="2"/>
    <n v="3"/>
    <s v="None"/>
    <s v="Smartphone"/>
    <x v="0"/>
    <d v="2024-04-13T00:00:00"/>
    <b v="1"/>
    <b v="0"/>
    <s v="Non-Member"/>
    <s v="Planned"/>
    <s v="No Preference"/>
    <n v="10"/>
    <s v="Female"/>
    <s v="Average Income"/>
    <n v="9.3181818181818175E-3"/>
  </r>
  <r>
    <s v="86-068-2133"/>
    <n v="32"/>
    <s v="Male"/>
    <s v="High"/>
    <s v="Married"/>
    <x v="2"/>
    <s v="High"/>
    <s v="Faraulep"/>
    <x v="0"/>
    <n v="234.58"/>
    <n v="3"/>
    <s v="Mixed"/>
    <n v="5"/>
    <n v="5"/>
    <n v="2"/>
    <s v="Low"/>
    <s v="Very Sensitive"/>
    <n v="0.02"/>
    <n v="2"/>
    <n v="6"/>
    <s v="None"/>
    <s v="Desktop"/>
    <x v="1"/>
    <d v="2024-04-23T00:00:00"/>
    <b v="1"/>
    <b v="0"/>
    <s v="Non-Member"/>
    <s v="Impulsive"/>
    <s v="Standard"/>
    <n v="1"/>
    <s v="Male"/>
    <s v="High Income"/>
    <n v="1.1363636363636364E-2"/>
  </r>
  <r>
    <s v="03-102-0288"/>
    <n v="21"/>
    <s v="Male"/>
    <s v="Middle"/>
    <s v="Married"/>
    <x v="2"/>
    <s v="Middle"/>
    <s v="San Isidro"/>
    <x v="4"/>
    <n v="156.47999999999999"/>
    <n v="7"/>
    <s v="In-Store"/>
    <n v="5"/>
    <n v="1"/>
    <n v="0"/>
    <s v="Low"/>
    <s v="Not Sensitive"/>
    <n v="0.02"/>
    <n v="2"/>
    <n v="5"/>
    <s v="Medium"/>
    <s v="Desktop"/>
    <x v="3"/>
    <d v="2024-03-13T00:00:00"/>
    <b v="0"/>
    <b v="1"/>
    <s v="Loyalty Member"/>
    <s v="Wants-based"/>
    <s v="No Preference"/>
    <n v="4"/>
    <s v="Male"/>
    <s v="Average Income"/>
    <n v="8.7804878048780496E-3"/>
  </r>
  <r>
    <s v="74-033-1145"/>
    <n v="27"/>
    <s v="Polygender"/>
    <s v="High"/>
    <s v="Widowed"/>
    <x v="0"/>
    <s v="Middle"/>
    <s v="Mranggen"/>
    <x v="23"/>
    <n v="489.66"/>
    <n v="11"/>
    <s v="Mixed"/>
    <n v="5"/>
    <n v="1"/>
    <n v="0"/>
    <s v="High"/>
    <s v="Not Sensitive"/>
    <n v="0.02"/>
    <n v="2"/>
    <n v="6"/>
    <s v="None"/>
    <s v="Tablet"/>
    <x v="3"/>
    <d v="2024-01-18T00:00:00"/>
    <b v="1"/>
    <b v="0"/>
    <s v="Non-Member"/>
    <s v="Wants-based"/>
    <s v="Standard"/>
    <n v="3"/>
    <s v="Diverse"/>
    <s v="High Income"/>
    <n v="1.1000000000000001E-2"/>
  </r>
  <r>
    <s v="24-272-6205"/>
    <n v="39"/>
    <s v="Agender"/>
    <s v="High"/>
    <s v="Divorced"/>
    <x v="2"/>
    <s v="High"/>
    <s v="Cigadog"/>
    <x v="12"/>
    <n v="161.85"/>
    <n v="9"/>
    <s v="In-Store"/>
    <n v="5"/>
    <n v="3"/>
    <n v="0"/>
    <s v="High"/>
    <s v="Very Sensitive"/>
    <n v="0"/>
    <n v="0"/>
    <n v="4"/>
    <s v="Medium"/>
    <s v="Smartphone"/>
    <x v="3"/>
    <d v="2024-04-25T00:00:00"/>
    <b v="1"/>
    <b v="0"/>
    <s v="Non-Member"/>
    <s v="Need-based"/>
    <s v="No Preference"/>
    <n v="10"/>
    <s v="Diverse"/>
    <s v="High Income"/>
    <n v="8.1395348837209301E-3"/>
  </r>
  <r>
    <s v="90-170-1951"/>
    <n v="34"/>
    <s v="Male"/>
    <s v="Middle"/>
    <s v="Widowed"/>
    <x v="2"/>
    <s v="High"/>
    <s v="Caitang"/>
    <x v="13"/>
    <n v="204.47"/>
    <n v="7"/>
    <s v="Online"/>
    <n v="2"/>
    <n v="1"/>
    <n v="1"/>
    <s v="None"/>
    <s v="Very Sensitive"/>
    <n v="0.02"/>
    <n v="2"/>
    <n v="9"/>
    <s v="None"/>
    <s v="Smartphone"/>
    <x v="0"/>
    <d v="2024-08-15T00:00:00"/>
    <b v="1"/>
    <b v="1"/>
    <s v="Loyalty Member"/>
    <s v="Wants-based"/>
    <s v="No Preference"/>
    <n v="3"/>
    <s v="Male"/>
    <s v="Average Income"/>
    <n v="0.01"/>
  </r>
  <r>
    <s v="73-259-8940"/>
    <n v="34"/>
    <s v="Female"/>
    <s v="Middle"/>
    <s v="Widowed"/>
    <x v="0"/>
    <s v="Middle"/>
    <s v="Masoyila"/>
    <x v="11"/>
    <n v="315.02999999999997"/>
    <n v="4"/>
    <s v="Online"/>
    <n v="1"/>
    <n v="5"/>
    <n v="0"/>
    <s v="High"/>
    <s v="Very Sensitive"/>
    <n v="0.01"/>
    <n v="1"/>
    <n v="6"/>
    <s v="Low"/>
    <s v="Tablet"/>
    <x v="1"/>
    <d v="2024-11-10T00:00:00"/>
    <b v="1"/>
    <b v="0"/>
    <s v="Non-Member"/>
    <s v="Planned"/>
    <s v="Express"/>
    <n v="2"/>
    <s v="Female"/>
    <s v="Average Income"/>
    <n v="1.0277777777777776E-2"/>
  </r>
  <r>
    <s v="77-796-5786"/>
    <n v="42"/>
    <s v="Male"/>
    <s v="Middle"/>
    <s v="Single"/>
    <x v="2"/>
    <s v="High"/>
    <s v="Beiyuan"/>
    <x v="4"/>
    <n v="330.36"/>
    <n v="12"/>
    <s v="In-Store"/>
    <n v="5"/>
    <n v="5"/>
    <n v="1"/>
    <s v="Low"/>
    <s v="Very Sensitive"/>
    <n v="0.01"/>
    <n v="1"/>
    <n v="4"/>
    <s v="Low"/>
    <s v="Tablet"/>
    <x v="3"/>
    <d v="2024-06-29T00:00:00"/>
    <b v="1"/>
    <b v="1"/>
    <s v="Loyalty Member"/>
    <s v="Need-based"/>
    <s v="No Preference"/>
    <n v="3"/>
    <s v="Male"/>
    <s v="Average Income"/>
    <n v="8.7804878048780496E-3"/>
  </r>
  <r>
    <s v="23-949-1954"/>
    <n v="42"/>
    <s v="Male"/>
    <s v="Middle"/>
    <s v="Single"/>
    <x v="0"/>
    <s v="Middle"/>
    <s v="Kariya"/>
    <x v="16"/>
    <n v="456.83"/>
    <n v="5"/>
    <s v="Online"/>
    <n v="2"/>
    <n v="5"/>
    <n v="0"/>
    <s v="None"/>
    <s v="Not Sensitive"/>
    <n v="0"/>
    <n v="0"/>
    <n v="9"/>
    <s v="High"/>
    <s v="Tablet"/>
    <x v="0"/>
    <d v="2024-06-20T00:00:00"/>
    <b v="0"/>
    <b v="0"/>
    <s v="Non-Member"/>
    <s v="Need-based"/>
    <s v="No Preference"/>
    <n v="13"/>
    <s v="Male"/>
    <s v="Average Income"/>
    <n v="8.2978723404255311E-3"/>
  </r>
  <r>
    <s v="51-313-7293"/>
    <n v="31"/>
    <s v="Male"/>
    <s v="High"/>
    <s v="Widowed"/>
    <x v="0"/>
    <s v="High"/>
    <s v="Malakhovka"/>
    <x v="23"/>
    <n v="236.05"/>
    <n v="6"/>
    <s v="In-Store"/>
    <n v="2"/>
    <n v="3"/>
    <n v="0"/>
    <s v="None"/>
    <s v="Very Sensitive"/>
    <n v="0.01"/>
    <n v="1"/>
    <n v="4"/>
    <s v="High"/>
    <s v="Desktop"/>
    <x v="3"/>
    <d v="2024-11-16T00:00:00"/>
    <b v="0"/>
    <b v="1"/>
    <s v="Loyalty Member"/>
    <s v="Need-based"/>
    <s v="No Preference"/>
    <n v="13"/>
    <s v="Male"/>
    <s v="High Income"/>
    <n v="1.1000000000000001E-2"/>
  </r>
  <r>
    <s v="62-797-9254"/>
    <n v="35"/>
    <s v="Female"/>
    <s v="High"/>
    <s v="Widowed"/>
    <x v="1"/>
    <s v="High"/>
    <s v="At-Bashi"/>
    <x v="3"/>
    <n v="289.27999999999997"/>
    <n v="9"/>
    <s v="Online"/>
    <n v="3"/>
    <n v="5"/>
    <n v="1"/>
    <s v="High"/>
    <s v="Somewhat Sensitive"/>
    <n v="0.02"/>
    <n v="2"/>
    <n v="7"/>
    <s v="Medium"/>
    <s v="Tablet"/>
    <x v="1"/>
    <d v="2024-06-29T00:00:00"/>
    <b v="0"/>
    <b v="1"/>
    <s v="Loyalty Member"/>
    <s v="Wants-based"/>
    <s v="Express"/>
    <n v="13"/>
    <s v="Female"/>
    <s v="High Income"/>
    <n v="9.3999999999999986E-3"/>
  </r>
  <r>
    <s v="27-941-4995"/>
    <n v="27"/>
    <s v="Female"/>
    <s v="High"/>
    <s v="Married"/>
    <x v="1"/>
    <s v="Middle"/>
    <s v="Sankeyushu"/>
    <x v="12"/>
    <n v="483.77"/>
    <n v="5"/>
    <s v="In-Store"/>
    <n v="1"/>
    <n v="2"/>
    <n v="0"/>
    <s v="None"/>
    <s v="Very Sensitive"/>
    <n v="0"/>
    <n v="0"/>
    <n v="5"/>
    <s v="None"/>
    <s v="Desktop"/>
    <x v="0"/>
    <d v="2024-07-20T00:00:00"/>
    <b v="0"/>
    <b v="0"/>
    <s v="Non-Member"/>
    <s v="Wants-based"/>
    <s v="No Preference"/>
    <n v="10"/>
    <s v="Female"/>
    <s v="High Income"/>
    <n v="8.1395348837209301E-3"/>
  </r>
  <r>
    <s v="01-799-2615"/>
    <n v="45"/>
    <s v="Male"/>
    <s v="Middle"/>
    <s v="Married"/>
    <x v="1"/>
    <s v="Middle"/>
    <s v="Limoges"/>
    <x v="4"/>
    <n v="64.5"/>
    <n v="7"/>
    <s v="In-Store"/>
    <n v="3"/>
    <n v="4"/>
    <n v="1"/>
    <s v="High"/>
    <s v="Somewhat Sensitive"/>
    <n v="0.01"/>
    <n v="1"/>
    <n v="7"/>
    <s v="High"/>
    <s v="Desktop"/>
    <x v="0"/>
    <d v="2024-07-28T00:00:00"/>
    <b v="1"/>
    <b v="0"/>
    <s v="Non-Member"/>
    <s v="Wants-based"/>
    <s v="No Preference"/>
    <n v="13"/>
    <s v="Male"/>
    <s v="Average Income"/>
    <n v="8.7804878048780496E-3"/>
  </r>
  <r>
    <s v="82-133-0444"/>
    <n v="43"/>
    <s v="Male"/>
    <s v="High"/>
    <s v="Married"/>
    <x v="0"/>
    <s v="Middle"/>
    <s v="HÃ¤gersten"/>
    <x v="19"/>
    <n v="436.57"/>
    <n v="4"/>
    <s v="Mixed"/>
    <n v="5"/>
    <n v="3"/>
    <n v="1"/>
    <s v="High"/>
    <s v="Not Sensitive"/>
    <n v="0.02"/>
    <n v="2"/>
    <n v="10"/>
    <s v="Low"/>
    <s v="Desktop"/>
    <x v="2"/>
    <d v="2024-02-02T00:00:00"/>
    <b v="0"/>
    <b v="0"/>
    <s v="Non-Member"/>
    <s v="Wants-based"/>
    <s v="Standard"/>
    <n v="3"/>
    <s v="Male"/>
    <s v="High Income"/>
    <n v="1.0243902439024391E-2"/>
  </r>
  <r>
    <s v="43-920-9499"/>
    <n v="35"/>
    <s v="Bigender"/>
    <s v="Middle"/>
    <s v="Widowed"/>
    <x v="1"/>
    <s v="Middle"/>
    <s v="Tarata"/>
    <x v="1"/>
    <n v="364.48"/>
    <n v="2"/>
    <s v="Mixed"/>
    <n v="3"/>
    <n v="3"/>
    <n v="0.2"/>
    <s v="None"/>
    <s v="Very Sensitive"/>
    <n v="0.02"/>
    <n v="2"/>
    <n v="5"/>
    <s v="None"/>
    <s v="Smartphone"/>
    <x v="3"/>
    <d v="2024-09-26T00:00:00"/>
    <b v="0"/>
    <b v="0"/>
    <s v="Non-Member"/>
    <s v="Planned"/>
    <s v="No Preference"/>
    <n v="13"/>
    <s v="Diverse"/>
    <s v="Average Income"/>
    <n v="9.3181818181818175E-3"/>
  </r>
  <r>
    <s v="17-551-9779"/>
    <n v="33"/>
    <s v="Female"/>
    <s v="Middle"/>
    <s v="Widowed"/>
    <x v="2"/>
    <s v="High"/>
    <s v="Marabahan"/>
    <x v="21"/>
    <n v="221.88"/>
    <n v="12"/>
    <s v="In-Store"/>
    <n v="1"/>
    <n v="4"/>
    <n v="2"/>
    <s v="Low"/>
    <s v="Somewhat Sensitive"/>
    <n v="0.01"/>
    <n v="1"/>
    <n v="6"/>
    <s v="None"/>
    <s v="Desktop"/>
    <x v="3"/>
    <d v="2024-04-04T00:00:00"/>
    <b v="1"/>
    <b v="0"/>
    <s v="Non-Member"/>
    <s v="Need-based"/>
    <s v="Express"/>
    <n v="9"/>
    <s v="Female"/>
    <s v="Average Income"/>
    <n v="8.8235294117647058E-3"/>
  </r>
  <r>
    <s v="49-037-2300"/>
    <n v="31"/>
    <s v="Female"/>
    <s v="Middle"/>
    <s v="Single"/>
    <x v="1"/>
    <s v="Middle"/>
    <s v="EslÄmÄbÄd"/>
    <x v="20"/>
    <n v="278.20999999999998"/>
    <n v="3"/>
    <s v="Mixed"/>
    <n v="5"/>
    <n v="1"/>
    <n v="2"/>
    <s v="Low"/>
    <s v="Somewhat Sensitive"/>
    <n v="0"/>
    <n v="0"/>
    <n v="7"/>
    <s v="Low"/>
    <s v="Tablet"/>
    <x v="3"/>
    <d v="2024-10-22T00:00:00"/>
    <b v="1"/>
    <b v="0"/>
    <s v="Non-Member"/>
    <s v="Need-based"/>
    <s v="No Preference"/>
    <n v="14"/>
    <s v="Female"/>
    <s v="Average Income"/>
    <n v="8.6666666666666663E-3"/>
  </r>
  <r>
    <s v="95-876-9757"/>
    <n v="31"/>
    <s v="Female"/>
    <s v="High"/>
    <s v="Married"/>
    <x v="2"/>
    <s v="High"/>
    <s v="Emar"/>
    <x v="18"/>
    <n v="344.43"/>
    <n v="7"/>
    <s v="Online"/>
    <n v="3"/>
    <n v="5"/>
    <n v="0"/>
    <s v="Medium"/>
    <s v="Not Sensitive"/>
    <n v="0.02"/>
    <n v="2"/>
    <n v="4"/>
    <s v="Medium"/>
    <s v="Desktop"/>
    <x v="0"/>
    <d v="2024-07-12T00:00:00"/>
    <b v="1"/>
    <b v="0"/>
    <s v="Non-Member"/>
    <s v="Impulsive"/>
    <s v="Standard"/>
    <n v="5"/>
    <s v="Female"/>
    <s v="High Income"/>
    <n v="8.5365853658536592E-3"/>
  </r>
  <r>
    <s v="47-947-4888"/>
    <n v="26"/>
    <s v="Male"/>
    <s v="High"/>
    <s v="Single"/>
    <x v="2"/>
    <s v="High"/>
    <s v="Baisha"/>
    <x v="15"/>
    <n v="326.08"/>
    <n v="11"/>
    <s v="In-Store"/>
    <n v="4"/>
    <n v="3"/>
    <n v="2"/>
    <s v="Medium"/>
    <s v="Not Sensitive"/>
    <n v="0.02"/>
    <n v="2"/>
    <n v="6"/>
    <s v="Medium"/>
    <s v="Tablet"/>
    <x v="1"/>
    <d v="2024-06-30T00:00:00"/>
    <b v="1"/>
    <b v="1"/>
    <s v="Loyalty Member"/>
    <s v="Impulsive"/>
    <s v="Express"/>
    <n v="8"/>
    <s v="Male"/>
    <s v="High Income"/>
    <n v="1.0243902439024391E-2"/>
  </r>
  <r>
    <s v="83-003-2165"/>
    <n v="49"/>
    <s v="Male"/>
    <s v="High"/>
    <s v="Married"/>
    <x v="0"/>
    <s v="Middle"/>
    <s v="Magdalena"/>
    <x v="0"/>
    <n v="437.97"/>
    <n v="8"/>
    <s v="Online"/>
    <n v="4"/>
    <n v="2"/>
    <n v="0"/>
    <s v="High"/>
    <s v="Not Sensitive"/>
    <n v="0"/>
    <n v="0"/>
    <n v="7"/>
    <s v="Medium"/>
    <s v="Tablet"/>
    <x v="2"/>
    <d v="2024-04-02T00:00:00"/>
    <b v="1"/>
    <b v="1"/>
    <s v="Loyalty Member"/>
    <s v="Need-based"/>
    <s v="Express"/>
    <n v="12"/>
    <s v="Male"/>
    <s v="High Income"/>
    <n v="1.1363636363636364E-2"/>
  </r>
  <r>
    <s v="27-619-9264"/>
    <n v="23"/>
    <s v="Male"/>
    <s v="High"/>
    <s v="Single"/>
    <x v="2"/>
    <s v="High"/>
    <s v="GÃ¶teborg"/>
    <x v="12"/>
    <n v="391.87"/>
    <n v="3"/>
    <s v="Online"/>
    <n v="1"/>
    <n v="4"/>
    <n v="2"/>
    <s v="High"/>
    <s v="Very Sensitive"/>
    <n v="0"/>
    <n v="0"/>
    <n v="2"/>
    <s v="Medium"/>
    <s v="Desktop"/>
    <x v="4"/>
    <d v="2024-02-16T00:00:00"/>
    <b v="1"/>
    <b v="0"/>
    <s v="Non-Member"/>
    <s v="Planned"/>
    <s v="Standard"/>
    <n v="6"/>
    <s v="Male"/>
    <s v="High Income"/>
    <n v="8.1395348837209301E-3"/>
  </r>
  <r>
    <s v="49-476-1729"/>
    <n v="42"/>
    <s v="Male"/>
    <s v="High"/>
    <s v="Single"/>
    <x v="2"/>
    <s v="Middle"/>
    <s v="SkÃ³rzec"/>
    <x v="22"/>
    <n v="333.41"/>
    <n v="3"/>
    <s v="Online"/>
    <n v="2"/>
    <n v="5"/>
    <n v="1"/>
    <s v="High"/>
    <s v="Very Sensitive"/>
    <n v="0.01"/>
    <n v="1"/>
    <n v="6"/>
    <s v="None"/>
    <s v="Tablet"/>
    <x v="1"/>
    <d v="2024-01-31T00:00:00"/>
    <b v="0"/>
    <b v="0"/>
    <s v="Non-Member"/>
    <s v="Planned"/>
    <s v="Standard"/>
    <n v="3"/>
    <s v="Male"/>
    <s v="High Income"/>
    <n v="1.3157894736842106E-2"/>
  </r>
  <r>
    <s v="64-803-7087"/>
    <n v="32"/>
    <s v="Male"/>
    <s v="Middle"/>
    <s v="Single"/>
    <x v="0"/>
    <s v="High"/>
    <s v="SÃ£o JoÃ£o dos Inhamuns"/>
    <x v="19"/>
    <n v="251.54"/>
    <n v="9"/>
    <s v="Online"/>
    <n v="5"/>
    <n v="1"/>
    <n v="0"/>
    <s v="High"/>
    <s v="Not Sensitive"/>
    <n v="0.02"/>
    <n v="2"/>
    <n v="10"/>
    <s v="Low"/>
    <s v="Desktop"/>
    <x v="1"/>
    <d v="2024-10-09T00:00:00"/>
    <b v="1"/>
    <b v="0"/>
    <s v="Non-Member"/>
    <s v="Impulsive"/>
    <s v="No Preference"/>
    <n v="1"/>
    <s v="Male"/>
    <s v="Average Income"/>
    <n v="1.0243902439024391E-2"/>
  </r>
  <r>
    <s v="01-925-4021"/>
    <n v="37"/>
    <s v="Female"/>
    <s v="Middle"/>
    <s v="Single"/>
    <x v="1"/>
    <s v="Middle"/>
    <s v="Tambaksari"/>
    <x v="13"/>
    <n v="292.08"/>
    <n v="7"/>
    <s v="In-Store"/>
    <n v="3"/>
    <n v="2"/>
    <n v="1"/>
    <s v="High"/>
    <s v="Somewhat Sensitive"/>
    <n v="0.02"/>
    <n v="2"/>
    <n v="9"/>
    <s v="Low"/>
    <s v="Smartphone"/>
    <x v="0"/>
    <d v="2024-04-09T00:00:00"/>
    <b v="0"/>
    <b v="0"/>
    <s v="Non-Member"/>
    <s v="Need-based"/>
    <s v="Standard"/>
    <n v="11"/>
    <s v="Female"/>
    <s v="Average Income"/>
    <n v="0.01"/>
  </r>
  <r>
    <s v="51-116-5937"/>
    <n v="25"/>
    <s v="Polygender"/>
    <s v="High"/>
    <s v="Widowed"/>
    <x v="0"/>
    <s v="Middle"/>
    <s v="Lazarat"/>
    <x v="22"/>
    <n v="204.29"/>
    <n v="11"/>
    <s v="In-Store"/>
    <n v="5"/>
    <n v="4"/>
    <n v="0"/>
    <s v="None"/>
    <s v="Not Sensitive"/>
    <n v="0.02"/>
    <n v="2"/>
    <n v="1"/>
    <s v="Medium"/>
    <s v="Smartphone"/>
    <x v="1"/>
    <d v="2024-05-16T00:00:00"/>
    <b v="0"/>
    <b v="0"/>
    <s v="Non-Member"/>
    <s v="Impulsive"/>
    <s v="Express"/>
    <n v="12"/>
    <s v="Diverse"/>
    <s v="High Income"/>
    <n v="1.3157894736842106E-2"/>
  </r>
  <r>
    <s v="72-454-2741"/>
    <n v="49"/>
    <s v="Male"/>
    <s v="Middle"/>
    <s v="Single"/>
    <x v="1"/>
    <s v="Middle"/>
    <s v="Belene"/>
    <x v="12"/>
    <n v="258.68"/>
    <n v="4"/>
    <s v="Online"/>
    <n v="4"/>
    <n v="2"/>
    <n v="1"/>
    <s v="Low"/>
    <s v="Somewhat Sensitive"/>
    <n v="0"/>
    <n v="0"/>
    <n v="9"/>
    <s v="None"/>
    <s v="Desktop"/>
    <x v="0"/>
    <d v="2024-10-22T00:00:00"/>
    <b v="0"/>
    <b v="0"/>
    <s v="Non-Member"/>
    <s v="Impulsive"/>
    <s v="No Preference"/>
    <n v="9"/>
    <s v="Male"/>
    <s v="Average Income"/>
    <n v="8.1395348837209301E-3"/>
  </r>
  <r>
    <s v="96-484-1000"/>
    <n v="26"/>
    <s v="Male"/>
    <s v="Middle"/>
    <s v="Married"/>
    <x v="0"/>
    <s v="High"/>
    <s v="Xiangshan"/>
    <x v="0"/>
    <n v="258.02"/>
    <n v="2"/>
    <s v="In-Store"/>
    <n v="3"/>
    <n v="2"/>
    <n v="1"/>
    <s v="Low"/>
    <s v="Very Sensitive"/>
    <n v="0.02"/>
    <n v="2"/>
    <n v="4"/>
    <s v="High"/>
    <s v="Desktop"/>
    <x v="1"/>
    <d v="2024-11-08T00:00:00"/>
    <b v="1"/>
    <b v="1"/>
    <s v="Loyalty Member"/>
    <s v="Need-based"/>
    <s v="Express"/>
    <n v="13"/>
    <s v="Male"/>
    <s v="Average Income"/>
    <n v="1.1363636363636364E-2"/>
  </r>
  <r>
    <s v="07-834-3350"/>
    <n v="29"/>
    <s v="Female"/>
    <s v="High"/>
    <s v="Single"/>
    <x v="2"/>
    <s v="Middle"/>
    <s v="San Luis"/>
    <x v="0"/>
    <n v="181.87"/>
    <n v="12"/>
    <s v="Mixed"/>
    <n v="4"/>
    <n v="1"/>
    <n v="1"/>
    <s v="Medium"/>
    <s v="Not Sensitive"/>
    <n v="0.02"/>
    <n v="2"/>
    <n v="4"/>
    <s v="High"/>
    <s v="Desktop"/>
    <x v="2"/>
    <d v="2024-09-01T00:00:00"/>
    <b v="0"/>
    <b v="1"/>
    <s v="Loyalty Member"/>
    <s v="Wants-based"/>
    <s v="No Preference"/>
    <n v="11"/>
    <s v="Female"/>
    <s v="High Income"/>
    <n v="1.1363636363636364E-2"/>
  </r>
  <r>
    <s v="11-802-5604"/>
    <n v="26"/>
    <s v="Male"/>
    <s v="High"/>
    <s v="Divorced"/>
    <x v="1"/>
    <s v="Middle"/>
    <s v="Zengfu"/>
    <x v="19"/>
    <n v="81.180000000000007"/>
    <n v="8"/>
    <s v="Online"/>
    <n v="4"/>
    <n v="5"/>
    <n v="1"/>
    <s v="Low"/>
    <s v="Not Sensitive"/>
    <n v="0.02"/>
    <n v="2"/>
    <n v="3"/>
    <s v="High"/>
    <s v="Tablet"/>
    <x v="4"/>
    <d v="2024-05-17T00:00:00"/>
    <b v="0"/>
    <b v="0"/>
    <s v="Non-Member"/>
    <s v="Impulsive"/>
    <s v="Express"/>
    <n v="3"/>
    <s v="Male"/>
    <s v="High Income"/>
    <n v="1.0243902439024391E-2"/>
  </r>
  <r>
    <s v="41-750-4105"/>
    <n v="23"/>
    <s v="Female"/>
    <s v="High"/>
    <s v="Divorced"/>
    <x v="2"/>
    <s v="High"/>
    <s v="Tingsryd"/>
    <x v="5"/>
    <n v="382.94"/>
    <n v="8"/>
    <s v="In-Store"/>
    <n v="1"/>
    <n v="3"/>
    <n v="0"/>
    <s v="Medium"/>
    <s v="Not Sensitive"/>
    <n v="0"/>
    <n v="0"/>
    <n v="6"/>
    <s v="None"/>
    <s v="Desktop"/>
    <x v="2"/>
    <d v="2024-05-19T00:00:00"/>
    <b v="0"/>
    <b v="0"/>
    <s v="Non-Member"/>
    <s v="Need-based"/>
    <s v="Standard"/>
    <n v="3"/>
    <s v="Female"/>
    <s v="High Income"/>
    <n v="1.0270270270270269E-2"/>
  </r>
  <r>
    <s v="31-491-8457"/>
    <n v="47"/>
    <s v="Female"/>
    <s v="High"/>
    <s v="Single"/>
    <x v="0"/>
    <s v="High"/>
    <s v="Tipaz"/>
    <x v="21"/>
    <n v="402.82"/>
    <n v="7"/>
    <s v="Online"/>
    <n v="4"/>
    <n v="5"/>
    <n v="0"/>
    <s v="None"/>
    <s v="Somewhat Sensitive"/>
    <n v="0.02"/>
    <n v="2"/>
    <n v="2"/>
    <s v="Low"/>
    <s v="Smartphone"/>
    <x v="2"/>
    <d v="2024-01-25T00:00:00"/>
    <b v="0"/>
    <b v="0"/>
    <s v="Non-Member"/>
    <s v="Wants-based"/>
    <s v="No Preference"/>
    <n v="13"/>
    <s v="Female"/>
    <s v="High Income"/>
    <n v="8.8235294117647058E-3"/>
  </r>
  <r>
    <s v="86-257-9581"/>
    <n v="30"/>
    <s v="Male"/>
    <s v="High"/>
    <s v="Single"/>
    <x v="0"/>
    <s v="Middle"/>
    <s v="WÄdÄ« as SalqÄ"/>
    <x v="0"/>
    <n v="497.76"/>
    <n v="2"/>
    <s v="In-Store"/>
    <n v="1"/>
    <n v="2"/>
    <n v="2"/>
    <s v="High"/>
    <s v="Very Sensitive"/>
    <n v="0.02"/>
    <n v="2"/>
    <n v="3"/>
    <s v="Medium"/>
    <s v="Smartphone"/>
    <x v="0"/>
    <d v="2024-03-08T00:00:00"/>
    <b v="1"/>
    <b v="1"/>
    <s v="Loyalty Member"/>
    <s v="Wants-based"/>
    <s v="No Preference"/>
    <n v="4"/>
    <s v="Male"/>
    <s v="High Income"/>
    <n v="1.1363636363636364E-2"/>
  </r>
  <r>
    <s v="22-981-6595"/>
    <n v="26"/>
    <s v="Female"/>
    <s v="High"/>
    <s v="Single"/>
    <x v="1"/>
    <s v="High"/>
    <s v="Wasagu"/>
    <x v="4"/>
    <n v="227.58"/>
    <n v="5"/>
    <s v="Online"/>
    <n v="4"/>
    <n v="2"/>
    <n v="1"/>
    <s v="High"/>
    <s v="Not Sensitive"/>
    <n v="0"/>
    <n v="0"/>
    <n v="1"/>
    <s v="Low"/>
    <s v="Tablet"/>
    <x v="0"/>
    <d v="2024-07-13T00:00:00"/>
    <b v="1"/>
    <b v="0"/>
    <s v="Non-Member"/>
    <s v="Need-based"/>
    <s v="No Preference"/>
    <n v="11"/>
    <s v="Female"/>
    <s v="High Income"/>
    <n v="8.7804878048780496E-3"/>
  </r>
  <r>
    <s v="54-002-5845"/>
    <n v="35"/>
    <s v="Female"/>
    <s v="High"/>
    <s v="Divorced"/>
    <x v="0"/>
    <s v="High"/>
    <s v="Wangsi"/>
    <x v="13"/>
    <n v="263.57"/>
    <n v="2"/>
    <s v="Mixed"/>
    <n v="2"/>
    <n v="3"/>
    <n v="0"/>
    <s v="High"/>
    <s v="Somewhat Sensitive"/>
    <n v="0.01"/>
    <n v="1"/>
    <n v="9"/>
    <s v="None"/>
    <s v="Tablet"/>
    <x v="1"/>
    <d v="2024-11-21T00:00:00"/>
    <b v="1"/>
    <b v="1"/>
    <s v="Loyalty Member"/>
    <s v="Impulsive"/>
    <s v="Express"/>
    <n v="8"/>
    <s v="Female"/>
    <s v="High Income"/>
    <n v="0.01"/>
  </r>
  <r>
    <s v="31-927-7787"/>
    <n v="40"/>
    <s v="Male"/>
    <s v="High"/>
    <s v="Married"/>
    <x v="1"/>
    <s v="High"/>
    <s v="Esmeralda"/>
    <x v="15"/>
    <n v="422.09"/>
    <n v="3"/>
    <s v="In-Store"/>
    <n v="4"/>
    <n v="1"/>
    <n v="1"/>
    <s v="High"/>
    <s v="Not Sensitive"/>
    <n v="0"/>
    <n v="0"/>
    <n v="9"/>
    <s v="Medium"/>
    <s v="Tablet"/>
    <x v="1"/>
    <d v="2024-03-31T00:00:00"/>
    <b v="1"/>
    <b v="0"/>
    <s v="Non-Member"/>
    <s v="Need-based"/>
    <s v="Standard"/>
    <n v="7"/>
    <s v="Male"/>
    <s v="High Income"/>
    <n v="1.0243902439024391E-2"/>
  </r>
  <r>
    <s v="46-098-9737"/>
    <n v="35"/>
    <s v="Male"/>
    <s v="Middle"/>
    <s v="Married"/>
    <x v="2"/>
    <s v="High"/>
    <s v="Chivilcoy"/>
    <x v="0"/>
    <n v="411.83"/>
    <n v="2"/>
    <s v="In-Store"/>
    <n v="2"/>
    <n v="3"/>
    <n v="2"/>
    <s v="High"/>
    <s v="Not Sensitive"/>
    <n v="0.01"/>
    <n v="1"/>
    <n v="3"/>
    <s v="Medium"/>
    <s v="Tablet"/>
    <x v="1"/>
    <d v="2024-04-28T00:00:00"/>
    <b v="1"/>
    <b v="1"/>
    <s v="Loyalty Member"/>
    <s v="Impulsive"/>
    <s v="Standard"/>
    <n v="10"/>
    <s v="Male"/>
    <s v="Average Income"/>
    <n v="1.1363636363636364E-2"/>
  </r>
  <r>
    <s v="27-017-7173"/>
    <n v="21"/>
    <s v="Male"/>
    <s v="Middle"/>
    <s v="Single"/>
    <x v="2"/>
    <s v="Middle"/>
    <s v="SÃ£o Miguel do Araguaia"/>
    <x v="14"/>
    <n v="242.65"/>
    <n v="3"/>
    <s v="Mixed"/>
    <n v="5"/>
    <n v="3"/>
    <n v="0.2"/>
    <s v="None"/>
    <s v="Very Sensitive"/>
    <n v="0.02"/>
    <n v="2"/>
    <n v="8"/>
    <s v="None"/>
    <s v="Tablet"/>
    <x v="4"/>
    <d v="2024-07-09T00:00:00"/>
    <b v="0"/>
    <b v="1"/>
    <s v="Loyalty Member"/>
    <s v="Planned"/>
    <s v="No Preference"/>
    <n v="9"/>
    <s v="Male"/>
    <s v="Average Income"/>
    <n v="9.3023255813953487E-3"/>
  </r>
  <r>
    <s v="53-102-9949"/>
    <n v="41"/>
    <s v="Male"/>
    <s v="Middle"/>
    <s v="Widowed"/>
    <x v="2"/>
    <s v="Middle"/>
    <s v="Libei"/>
    <x v="6"/>
    <n v="298.93"/>
    <n v="6"/>
    <s v="Mixed"/>
    <n v="5"/>
    <n v="2"/>
    <n v="0.2"/>
    <s v="None"/>
    <s v="Somewhat Sensitive"/>
    <n v="0.02"/>
    <n v="2"/>
    <n v="1"/>
    <s v="None"/>
    <s v="Tablet"/>
    <x v="1"/>
    <d v="2024-09-22T00:00:00"/>
    <b v="1"/>
    <b v="1"/>
    <s v="Loyalty Member"/>
    <s v="Planned"/>
    <s v="Express"/>
    <n v="2"/>
    <s v="Male"/>
    <s v="Average Income"/>
    <n v="8.431372549019607E-3"/>
  </r>
  <r>
    <s v="02-676-9312"/>
    <n v="44"/>
    <s v="Female"/>
    <s v="High"/>
    <s v="Single"/>
    <x v="0"/>
    <s v="High"/>
    <s v="Araci"/>
    <x v="7"/>
    <n v="191.21"/>
    <n v="7"/>
    <s v="Mixed"/>
    <n v="5"/>
    <n v="4"/>
    <n v="1"/>
    <s v="Low"/>
    <s v="Very Sensitive"/>
    <n v="0.02"/>
    <n v="2"/>
    <n v="6"/>
    <s v="Low"/>
    <s v="Smartphone"/>
    <x v="2"/>
    <d v="2024-04-04T00:00:00"/>
    <b v="0"/>
    <b v="0"/>
    <s v="Non-Member"/>
    <s v="Need-based"/>
    <s v="No Preference"/>
    <n v="13"/>
    <s v="Female"/>
    <s v="High Income"/>
    <n v="8.5365853658536592E-3"/>
  </r>
  <r>
    <s v="28-969-7540"/>
    <n v="44"/>
    <s v="Female"/>
    <s v="High"/>
    <s v="Married"/>
    <x v="2"/>
    <s v="Middle"/>
    <s v="KuÃ§ovÃ«"/>
    <x v="13"/>
    <n v="136.66999999999999"/>
    <n v="3"/>
    <s v="Online"/>
    <n v="3"/>
    <n v="1"/>
    <n v="1"/>
    <s v="Low"/>
    <s v="Somewhat Sensitive"/>
    <n v="0"/>
    <n v="0"/>
    <n v="2"/>
    <s v="High"/>
    <s v="Desktop"/>
    <x v="1"/>
    <d v="2024-06-20T00:00:00"/>
    <b v="0"/>
    <b v="1"/>
    <s v="Loyalty Member"/>
    <s v="Impulsive"/>
    <s v="Standard"/>
    <n v="1"/>
    <s v="Female"/>
    <s v="High Income"/>
    <n v="0.01"/>
  </r>
  <r>
    <s v="30-083-9565"/>
    <n v="37"/>
    <s v="Male"/>
    <s v="Middle"/>
    <s v="Widowed"/>
    <x v="2"/>
    <s v="High"/>
    <s v="Bokong Timur"/>
    <x v="6"/>
    <n v="324.11"/>
    <n v="11"/>
    <s v="Online"/>
    <n v="3"/>
    <n v="3"/>
    <n v="2"/>
    <s v="None"/>
    <s v="Very Sensitive"/>
    <n v="0"/>
    <n v="0"/>
    <n v="2"/>
    <s v="Low"/>
    <s v="Smartphone"/>
    <x v="4"/>
    <d v="2024-03-22T00:00:00"/>
    <b v="0"/>
    <b v="0"/>
    <s v="Non-Member"/>
    <s v="Impulsive"/>
    <s v="No Preference"/>
    <n v="7"/>
    <s v="Male"/>
    <s v="Average Income"/>
    <n v="8.431372549019607E-3"/>
  </r>
  <r>
    <s v="30-975-0306"/>
    <n v="40"/>
    <s v="Female"/>
    <s v="High"/>
    <s v="Widowed"/>
    <x v="0"/>
    <s v="High"/>
    <s v="Gaowu"/>
    <x v="9"/>
    <n v="105.64"/>
    <n v="6"/>
    <s v="Online"/>
    <n v="1"/>
    <n v="3"/>
    <n v="0"/>
    <s v="Low"/>
    <s v="Very Sensitive"/>
    <n v="0.02"/>
    <n v="2"/>
    <n v="1"/>
    <s v="None"/>
    <s v="Smartphone"/>
    <x v="3"/>
    <d v="2024-04-06T00:00:00"/>
    <b v="1"/>
    <b v="1"/>
    <s v="Loyalty Member"/>
    <s v="Planned"/>
    <s v="No Preference"/>
    <n v="12"/>
    <s v="Female"/>
    <s v="High Income"/>
    <n v="9.7727272727272732E-3"/>
  </r>
  <r>
    <s v="14-364-4904"/>
    <n v="43"/>
    <s v="Male"/>
    <s v="High"/>
    <s v="Widowed"/>
    <x v="2"/>
    <s v="High"/>
    <s v="GuÃ©ret"/>
    <x v="13"/>
    <n v="295.60000000000002"/>
    <n v="10"/>
    <s v="Online"/>
    <n v="1"/>
    <n v="2"/>
    <n v="1"/>
    <s v="High"/>
    <s v="Somewhat Sensitive"/>
    <n v="0"/>
    <n v="0"/>
    <n v="9"/>
    <s v="Low"/>
    <s v="Desktop"/>
    <x v="0"/>
    <d v="2024-05-20T00:00:00"/>
    <b v="1"/>
    <b v="1"/>
    <s v="Loyalty Member"/>
    <s v="Need-based"/>
    <s v="Standard"/>
    <n v="5"/>
    <s v="Male"/>
    <s v="High Income"/>
    <n v="0.01"/>
  </r>
  <r>
    <s v="08-652-2085"/>
    <n v="48"/>
    <s v="Male"/>
    <s v="Middle"/>
    <s v="Single"/>
    <x v="2"/>
    <s v="High"/>
    <s v="PostÅ™ekov"/>
    <x v="9"/>
    <n v="227.03"/>
    <n v="9"/>
    <s v="In-Store"/>
    <n v="4"/>
    <n v="4"/>
    <n v="2"/>
    <s v="Low"/>
    <s v="Not Sensitive"/>
    <n v="0.02"/>
    <n v="2"/>
    <n v="7"/>
    <s v="High"/>
    <s v="Tablet"/>
    <x v="3"/>
    <d v="2024-04-09T00:00:00"/>
    <b v="1"/>
    <b v="1"/>
    <s v="Loyalty Member"/>
    <s v="Need-based"/>
    <s v="No Preference"/>
    <n v="4"/>
    <s v="Male"/>
    <s v="Average Income"/>
    <n v="9.7727272727272732E-3"/>
  </r>
  <r>
    <s v="67-037-2087"/>
    <n v="32"/>
    <s v="Female"/>
    <s v="High"/>
    <s v="Divorced"/>
    <x v="0"/>
    <s v="Middle"/>
    <s v="Gobojango"/>
    <x v="11"/>
    <n v="485.77"/>
    <n v="10"/>
    <s v="Mixed"/>
    <n v="1"/>
    <n v="2"/>
    <n v="0"/>
    <s v="Low"/>
    <s v="Not Sensitive"/>
    <n v="0.02"/>
    <n v="2"/>
    <n v="6"/>
    <s v="None"/>
    <s v="Tablet"/>
    <x v="4"/>
    <d v="2024-12-04T00:00:00"/>
    <b v="0"/>
    <b v="0"/>
    <s v="Non-Member"/>
    <s v="Planned"/>
    <s v="No Preference"/>
    <n v="6"/>
    <s v="Female"/>
    <s v="High Income"/>
    <n v="1.0277777777777776E-2"/>
  </r>
  <r>
    <s v="09-737-8354"/>
    <n v="37"/>
    <s v="Female"/>
    <s v="Middle"/>
    <s v="Widowed"/>
    <x v="1"/>
    <s v="High"/>
    <s v="Tandahimba"/>
    <x v="9"/>
    <n v="173.43"/>
    <n v="4"/>
    <s v="In-Store"/>
    <n v="3"/>
    <n v="3"/>
    <n v="0"/>
    <s v="Medium"/>
    <s v="Not Sensitive"/>
    <n v="0.02"/>
    <n v="2"/>
    <n v="1"/>
    <s v="Low"/>
    <s v="Desktop"/>
    <x v="1"/>
    <d v="2024-05-27T00:00:00"/>
    <b v="1"/>
    <b v="1"/>
    <s v="Loyalty Member"/>
    <s v="Need-based"/>
    <s v="No Preference"/>
    <n v="14"/>
    <s v="Female"/>
    <s v="Average Income"/>
    <n v="9.7727272727272732E-3"/>
  </r>
  <r>
    <s v="12-417-5609"/>
    <n v="29"/>
    <s v="Female"/>
    <s v="Middle"/>
    <s v="Widowed"/>
    <x v="1"/>
    <s v="Middle"/>
    <s v="Iwade"/>
    <x v="15"/>
    <n v="462.96"/>
    <n v="2"/>
    <s v="Online"/>
    <n v="4"/>
    <n v="2"/>
    <n v="0"/>
    <s v="High"/>
    <s v="Very Sensitive"/>
    <n v="0.02"/>
    <n v="2"/>
    <n v="6"/>
    <s v="High"/>
    <s v="Tablet"/>
    <x v="4"/>
    <d v="2024-07-01T00:00:00"/>
    <b v="1"/>
    <b v="0"/>
    <s v="Non-Member"/>
    <s v="Planned"/>
    <s v="No Preference"/>
    <n v="3"/>
    <s v="Female"/>
    <s v="Average Income"/>
    <n v="1.0243902439024391E-2"/>
  </r>
  <r>
    <s v="25-096-6830"/>
    <n v="36"/>
    <s v="Male"/>
    <s v="High"/>
    <s v="Divorced"/>
    <x v="1"/>
    <s v="Middle"/>
    <s v="La Guata"/>
    <x v="7"/>
    <n v="203.13"/>
    <n v="10"/>
    <s v="Online"/>
    <n v="4"/>
    <n v="3"/>
    <n v="2"/>
    <s v="None"/>
    <s v="Somewhat Sensitive"/>
    <n v="0.01"/>
    <n v="1"/>
    <n v="5"/>
    <s v="High"/>
    <s v="Tablet"/>
    <x v="2"/>
    <d v="2024-08-15T00:00:00"/>
    <b v="1"/>
    <b v="0"/>
    <s v="Non-Member"/>
    <s v="Impulsive"/>
    <s v="Standard"/>
    <n v="6"/>
    <s v="Male"/>
    <s v="High Income"/>
    <n v="8.5365853658536592E-3"/>
  </r>
  <r>
    <s v="91-558-5922"/>
    <n v="50"/>
    <s v="Female"/>
    <s v="High"/>
    <s v="Married"/>
    <x v="2"/>
    <s v="High"/>
    <s v="Saint-Brieuc"/>
    <x v="16"/>
    <n v="443.11"/>
    <n v="9"/>
    <s v="In-Store"/>
    <n v="1"/>
    <n v="2"/>
    <n v="1"/>
    <s v="None"/>
    <s v="Very Sensitive"/>
    <n v="0"/>
    <n v="0"/>
    <n v="10"/>
    <s v="Low"/>
    <s v="Tablet"/>
    <x v="3"/>
    <d v="2024-01-19T00:00:00"/>
    <b v="1"/>
    <b v="1"/>
    <s v="Loyalty Member"/>
    <s v="Wants-based"/>
    <s v="No Preference"/>
    <n v="1"/>
    <s v="Female"/>
    <s v="High Income"/>
    <n v="8.2978723404255311E-3"/>
  </r>
  <r>
    <s v="25-560-4506"/>
    <n v="31"/>
    <s v="Bigender"/>
    <s v="High"/>
    <s v="Divorced"/>
    <x v="1"/>
    <s v="High"/>
    <s v="Paya Dapur"/>
    <x v="18"/>
    <n v="254.83"/>
    <n v="2"/>
    <s v="Mixed"/>
    <n v="1"/>
    <n v="2"/>
    <n v="1"/>
    <s v="None"/>
    <s v="Somewhat Sensitive"/>
    <n v="0.01"/>
    <n v="1"/>
    <n v="2"/>
    <s v="Low"/>
    <s v="Desktop"/>
    <x v="0"/>
    <d v="2024-09-18T00:00:00"/>
    <b v="0"/>
    <b v="0"/>
    <s v="Non-Member"/>
    <s v="Wants-based"/>
    <s v="Standard"/>
    <n v="1"/>
    <s v="Diverse"/>
    <s v="High Income"/>
    <n v="8.5365853658536592E-3"/>
  </r>
  <r>
    <s v="33-609-0598"/>
    <n v="29"/>
    <s v="Female"/>
    <s v="High"/>
    <s v="Single"/>
    <x v="2"/>
    <s v="Middle"/>
    <s v="Xinzha"/>
    <x v="8"/>
    <n v="336.89"/>
    <n v="4"/>
    <s v="Online"/>
    <n v="2"/>
    <n v="1"/>
    <n v="2"/>
    <s v="Medium"/>
    <s v="Very Sensitive"/>
    <n v="0.01"/>
    <n v="1"/>
    <n v="7"/>
    <s v="High"/>
    <s v="Smartphone"/>
    <x v="0"/>
    <d v="2024-06-17T00:00:00"/>
    <b v="0"/>
    <b v="0"/>
    <s v="Non-Member"/>
    <s v="Planned"/>
    <s v="Express"/>
    <n v="9"/>
    <s v="Female"/>
    <s v="High Income"/>
    <n v="9.189189189189189E-3"/>
  </r>
  <r>
    <s v="45-337-1798"/>
    <n v="26"/>
    <s v="Male"/>
    <s v="Middle"/>
    <s v="Married"/>
    <x v="0"/>
    <s v="Middle"/>
    <s v="Al QÄrah"/>
    <x v="15"/>
    <n v="337.17"/>
    <n v="8"/>
    <s v="In-Store"/>
    <n v="5"/>
    <n v="5"/>
    <n v="0"/>
    <s v="Low"/>
    <s v="Not Sensitive"/>
    <n v="0.01"/>
    <n v="1"/>
    <n v="6"/>
    <s v="Medium"/>
    <s v="Tablet"/>
    <x v="0"/>
    <d v="2024-07-26T00:00:00"/>
    <b v="0"/>
    <b v="1"/>
    <s v="Loyalty Member"/>
    <s v="Wants-based"/>
    <s v="No Preference"/>
    <n v="3"/>
    <s v="Male"/>
    <s v="Average Income"/>
    <n v="1.0243902439024391E-2"/>
  </r>
  <r>
    <s v="34-265-8558"/>
    <n v="22"/>
    <s v="Female"/>
    <s v="High"/>
    <s v="Single"/>
    <x v="1"/>
    <s v="High"/>
    <s v="Antipolo"/>
    <x v="1"/>
    <n v="429.24"/>
    <n v="2"/>
    <s v="Online"/>
    <n v="2"/>
    <n v="2"/>
    <n v="2"/>
    <s v="Medium"/>
    <s v="Very Sensitive"/>
    <n v="0"/>
    <n v="0"/>
    <n v="3"/>
    <s v="None"/>
    <s v="Desktop"/>
    <x v="4"/>
    <d v="2024-03-11T00:00:00"/>
    <b v="0"/>
    <b v="0"/>
    <s v="Non-Member"/>
    <s v="Planned"/>
    <s v="No Preference"/>
    <n v="13"/>
    <s v="Female"/>
    <s v="High Income"/>
    <n v="9.3181818181818175E-3"/>
  </r>
  <r>
    <s v="67-323-7406"/>
    <n v="35"/>
    <s v="Female"/>
    <s v="High"/>
    <s v="Married"/>
    <x v="1"/>
    <s v="High"/>
    <s v="Yuyangguan"/>
    <x v="13"/>
    <n v="197.7"/>
    <n v="7"/>
    <s v="Mixed"/>
    <n v="3"/>
    <n v="5"/>
    <n v="2"/>
    <s v="High"/>
    <s v="Somewhat Sensitive"/>
    <n v="0.01"/>
    <n v="1"/>
    <n v="6"/>
    <s v="Medium"/>
    <s v="Desktop"/>
    <x v="4"/>
    <d v="2024-09-27T00:00:00"/>
    <b v="0"/>
    <b v="0"/>
    <s v="Non-Member"/>
    <s v="Need-based"/>
    <s v="Standard"/>
    <n v="9"/>
    <s v="Female"/>
    <s v="High Income"/>
    <n v="0.01"/>
  </r>
  <r>
    <s v="40-149-8247"/>
    <n v="23"/>
    <s v="Male"/>
    <s v="Middle"/>
    <s v="Married"/>
    <x v="0"/>
    <s v="Middle"/>
    <s v="Qiman"/>
    <x v="3"/>
    <n v="336.96"/>
    <n v="2"/>
    <s v="In-Store"/>
    <n v="5"/>
    <n v="2"/>
    <n v="2"/>
    <s v="High"/>
    <s v="Not Sensitive"/>
    <n v="0"/>
    <n v="0"/>
    <n v="7"/>
    <s v="Low"/>
    <s v="Tablet"/>
    <x v="1"/>
    <d v="2024-09-05T00:00:00"/>
    <b v="1"/>
    <b v="1"/>
    <s v="Loyalty Member"/>
    <s v="Impulsive"/>
    <s v="No Preference"/>
    <n v="7"/>
    <s v="Male"/>
    <s v="Average Income"/>
    <n v="9.3999999999999986E-3"/>
  </r>
  <r>
    <s v="37-361-8691"/>
    <n v="40"/>
    <s v="Female"/>
    <s v="High"/>
    <s v="Married"/>
    <x v="1"/>
    <s v="High"/>
    <s v="Maguwon"/>
    <x v="12"/>
    <n v="489.81"/>
    <n v="11"/>
    <s v="Mixed"/>
    <n v="3"/>
    <n v="2"/>
    <n v="1"/>
    <s v="Low"/>
    <s v="Very Sensitive"/>
    <n v="0"/>
    <n v="0"/>
    <n v="1"/>
    <s v="None"/>
    <s v="Tablet"/>
    <x v="0"/>
    <d v="2024-12-22T00:00:00"/>
    <b v="0"/>
    <b v="0"/>
    <s v="Non-Member"/>
    <s v="Wants-based"/>
    <s v="No Preference"/>
    <n v="3"/>
    <s v="Female"/>
    <s v="High Income"/>
    <n v="8.1395348837209301E-3"/>
  </r>
  <r>
    <s v="17-763-9416"/>
    <n v="32"/>
    <s v="Female"/>
    <s v="High"/>
    <s v="Single"/>
    <x v="1"/>
    <s v="Middle"/>
    <s v="Tsibulev"/>
    <x v="14"/>
    <n v="455.55"/>
    <n v="8"/>
    <s v="Mixed"/>
    <n v="4"/>
    <n v="4"/>
    <n v="1"/>
    <s v="High"/>
    <s v="Somewhat Sensitive"/>
    <n v="0"/>
    <n v="0"/>
    <n v="6"/>
    <s v="High"/>
    <s v="Desktop"/>
    <x v="1"/>
    <d v="2024-10-29T00:00:00"/>
    <b v="0"/>
    <b v="0"/>
    <s v="Non-Member"/>
    <s v="Planned"/>
    <s v="No Preference"/>
    <n v="10"/>
    <s v="Female"/>
    <s v="High Income"/>
    <n v="9.3023255813953487E-3"/>
  </r>
  <r>
    <s v="56-453-8263"/>
    <n v="29"/>
    <s v="Male"/>
    <s v="Middle"/>
    <s v="Divorced"/>
    <x v="2"/>
    <s v="Middle"/>
    <s v="San Antonio Aguas Calientes"/>
    <x v="7"/>
    <n v="266.61"/>
    <n v="3"/>
    <s v="Online"/>
    <n v="3"/>
    <n v="1"/>
    <n v="1"/>
    <s v="Medium"/>
    <s v="Very Sensitive"/>
    <n v="0.02"/>
    <n v="2"/>
    <n v="8"/>
    <s v="None"/>
    <s v="Tablet"/>
    <x v="2"/>
    <d v="2024-06-06T00:00:00"/>
    <b v="1"/>
    <b v="0"/>
    <s v="Non-Member"/>
    <s v="Need-based"/>
    <s v="Standard"/>
    <n v="7"/>
    <s v="Male"/>
    <s v="Average Income"/>
    <n v="8.5365853658536592E-3"/>
  </r>
  <r>
    <s v="19-560-0717"/>
    <n v="50"/>
    <s v="Polygender"/>
    <s v="Middle"/>
    <s v="Married"/>
    <x v="1"/>
    <s v="High"/>
    <s v="Pombas"/>
    <x v="22"/>
    <n v="460.88"/>
    <n v="5"/>
    <s v="Mixed"/>
    <n v="3"/>
    <n v="4"/>
    <n v="2"/>
    <s v="None"/>
    <s v="Not Sensitive"/>
    <n v="0.02"/>
    <n v="2"/>
    <n v="4"/>
    <s v="High"/>
    <s v="Tablet"/>
    <x v="4"/>
    <d v="2024-04-12T00:00:00"/>
    <b v="1"/>
    <b v="0"/>
    <s v="Non-Member"/>
    <s v="Impulsive"/>
    <s v="Standard"/>
    <n v="2"/>
    <s v="Diverse"/>
    <s v="Average Income"/>
    <n v="1.3157894736842106E-2"/>
  </r>
  <r>
    <s v="40-199-1803"/>
    <n v="42"/>
    <s v="Male"/>
    <s v="High"/>
    <s v="Single"/>
    <x v="1"/>
    <s v="Middle"/>
    <s v="Kuâ€˜aydinah"/>
    <x v="18"/>
    <n v="361.4"/>
    <n v="2"/>
    <s v="In-Store"/>
    <n v="2"/>
    <n v="5"/>
    <n v="1"/>
    <s v="Medium"/>
    <s v="Somewhat Sensitive"/>
    <n v="0"/>
    <n v="0"/>
    <n v="5"/>
    <s v="Medium"/>
    <s v="Desktop"/>
    <x v="0"/>
    <d v="2024-12-21T00:00:00"/>
    <b v="0"/>
    <b v="1"/>
    <s v="Loyalty Member"/>
    <s v="Impulsive"/>
    <s v="No Preference"/>
    <n v="7"/>
    <s v="Male"/>
    <s v="High Income"/>
    <n v="8.5365853658536592E-3"/>
  </r>
  <r>
    <s v="09-332-0236"/>
    <n v="47"/>
    <s v="Female"/>
    <s v="Middle"/>
    <s v="Divorced"/>
    <x v="2"/>
    <s v="Middle"/>
    <s v="San Marcos"/>
    <x v="15"/>
    <n v="51.86"/>
    <n v="4"/>
    <s v="Mixed"/>
    <n v="3"/>
    <n v="5"/>
    <n v="0.2"/>
    <s v="Medium"/>
    <s v="Not Sensitive"/>
    <n v="0.02"/>
    <n v="2"/>
    <n v="6"/>
    <s v="High"/>
    <s v="Tablet"/>
    <x v="0"/>
    <d v="2024-12-25T00:00:00"/>
    <b v="0"/>
    <b v="1"/>
    <s v="Loyalty Member"/>
    <s v="Need-based"/>
    <s v="No Preference"/>
    <n v="6"/>
    <s v="Female"/>
    <s v="Average Income"/>
    <n v="1.0243902439024391E-2"/>
  </r>
  <r>
    <s v="83-982-5300"/>
    <n v="27"/>
    <s v="Male"/>
    <s v="Middle"/>
    <s v="Married"/>
    <x v="1"/>
    <s v="Middle"/>
    <s v="Chum Phae"/>
    <x v="2"/>
    <n v="310.16000000000003"/>
    <n v="5"/>
    <s v="Mixed"/>
    <n v="5"/>
    <n v="3"/>
    <n v="1"/>
    <s v="None"/>
    <s v="Somewhat Sensitive"/>
    <n v="0"/>
    <n v="0"/>
    <n v="4"/>
    <s v="High"/>
    <s v="Desktop"/>
    <x v="4"/>
    <d v="2024-12-01T00:00:00"/>
    <b v="0"/>
    <b v="0"/>
    <s v="Non-Member"/>
    <s v="Need-based"/>
    <s v="Standard"/>
    <n v="14"/>
    <s v="Male"/>
    <s v="Average Income"/>
    <n v="1.131578947368421E-2"/>
  </r>
  <r>
    <s v="46-662-1571"/>
    <n v="40"/>
    <s v="Female"/>
    <s v="Middle"/>
    <s v="Widowed"/>
    <x v="2"/>
    <s v="Middle"/>
    <s v="La Laja"/>
    <x v="12"/>
    <n v="300.73"/>
    <n v="8"/>
    <s v="Online"/>
    <n v="4"/>
    <n v="2"/>
    <n v="1"/>
    <s v="Low"/>
    <s v="Somewhat Sensitive"/>
    <n v="0.02"/>
    <n v="2"/>
    <n v="9"/>
    <s v="High"/>
    <s v="Desktop"/>
    <x v="4"/>
    <d v="2024-03-31T00:00:00"/>
    <b v="1"/>
    <b v="1"/>
    <s v="Loyalty Member"/>
    <s v="Need-based"/>
    <s v="No Preference"/>
    <n v="10"/>
    <s v="Female"/>
    <s v="Average Income"/>
    <n v="8.1395348837209301E-3"/>
  </r>
  <r>
    <s v="20-699-9217"/>
    <n v="28"/>
    <s v="Female"/>
    <s v="High"/>
    <s v="Married"/>
    <x v="1"/>
    <s v="Middle"/>
    <s v="San Juan del Cesar"/>
    <x v="12"/>
    <n v="356.87"/>
    <n v="12"/>
    <s v="Mixed"/>
    <n v="1"/>
    <n v="4"/>
    <n v="0"/>
    <s v="High"/>
    <s v="Not Sensitive"/>
    <n v="0.01"/>
    <n v="1"/>
    <n v="9"/>
    <s v="Medium"/>
    <s v="Smartphone"/>
    <x v="2"/>
    <d v="2024-10-12T00:00:00"/>
    <b v="0"/>
    <b v="1"/>
    <s v="Loyalty Member"/>
    <s v="Impulsive"/>
    <s v="Standard"/>
    <n v="10"/>
    <s v="Female"/>
    <s v="High Income"/>
    <n v="8.1395348837209301E-3"/>
  </r>
  <r>
    <s v="26-150-0209"/>
    <n v="28"/>
    <s v="Male"/>
    <s v="Middle"/>
    <s v="Widowed"/>
    <x v="1"/>
    <s v="Middle"/>
    <s v="Taiyigong"/>
    <x v="20"/>
    <n v="82.37"/>
    <n v="6"/>
    <s v="Mixed"/>
    <n v="1"/>
    <n v="1"/>
    <n v="1"/>
    <s v="Medium"/>
    <s v="Not Sensitive"/>
    <n v="0"/>
    <n v="0"/>
    <n v="4"/>
    <s v="Medium"/>
    <s v="Smartphone"/>
    <x v="0"/>
    <d v="2024-12-25T00:00:00"/>
    <b v="0"/>
    <b v="0"/>
    <s v="Non-Member"/>
    <s v="Impulsive"/>
    <s v="Standard"/>
    <n v="2"/>
    <s v="Male"/>
    <s v="Average Income"/>
    <n v="8.6666666666666663E-3"/>
  </r>
  <r>
    <s v="94-985-5336"/>
    <n v="29"/>
    <s v="Female"/>
    <s v="High"/>
    <s v="Divorced"/>
    <x v="0"/>
    <s v="High"/>
    <s v="GÃ¤vle"/>
    <x v="20"/>
    <n v="372.6"/>
    <n v="3"/>
    <s v="Mixed"/>
    <n v="4"/>
    <n v="5"/>
    <n v="1"/>
    <s v="High"/>
    <s v="Very Sensitive"/>
    <n v="0.02"/>
    <n v="2"/>
    <n v="6"/>
    <s v="Low"/>
    <s v="Tablet"/>
    <x v="1"/>
    <d v="2024-01-11T00:00:00"/>
    <b v="1"/>
    <b v="1"/>
    <s v="Loyalty Member"/>
    <s v="Planned"/>
    <s v="Express"/>
    <n v="10"/>
    <s v="Female"/>
    <s v="High Income"/>
    <n v="8.6666666666666663E-3"/>
  </r>
  <r>
    <s v="97-715-3606"/>
    <n v="29"/>
    <s v="Female"/>
    <s v="Middle"/>
    <s v="Widowed"/>
    <x v="1"/>
    <s v="High"/>
    <s v="Tayabamba"/>
    <x v="9"/>
    <n v="78.319999999999993"/>
    <n v="9"/>
    <s v="Online"/>
    <n v="2"/>
    <n v="4"/>
    <n v="2"/>
    <s v="Low"/>
    <s v="Somewhat Sensitive"/>
    <n v="0.02"/>
    <n v="2"/>
    <n v="10"/>
    <s v="Low"/>
    <s v="Smartphone"/>
    <x v="1"/>
    <d v="2024-07-29T00:00:00"/>
    <b v="0"/>
    <b v="1"/>
    <s v="Loyalty Member"/>
    <s v="Need-based"/>
    <s v="Standard"/>
    <n v="7"/>
    <s v="Female"/>
    <s v="Average Income"/>
    <n v="9.7727272727272732E-3"/>
  </r>
  <r>
    <s v="02-100-4320"/>
    <n v="32"/>
    <s v="Female"/>
    <s v="High"/>
    <s v="Single"/>
    <x v="2"/>
    <s v="High"/>
    <s v="Majennang"/>
    <x v="15"/>
    <n v="71.72"/>
    <n v="12"/>
    <s v="Online"/>
    <n v="3"/>
    <n v="5"/>
    <n v="1"/>
    <s v="High"/>
    <s v="Somewhat Sensitive"/>
    <n v="0.02"/>
    <n v="2"/>
    <n v="5"/>
    <s v="Low"/>
    <s v="Tablet"/>
    <x v="1"/>
    <d v="2024-01-11T00:00:00"/>
    <b v="1"/>
    <b v="1"/>
    <s v="Loyalty Member"/>
    <s v="Wants-based"/>
    <s v="Express"/>
    <n v="13"/>
    <s v="Female"/>
    <s v="High Income"/>
    <n v="1.0243902439024391E-2"/>
  </r>
  <r>
    <s v="16-070-0138"/>
    <n v="39"/>
    <s v="Female"/>
    <s v="High"/>
    <s v="Single"/>
    <x v="1"/>
    <s v="High"/>
    <s v="Njeru"/>
    <x v="8"/>
    <n v="241.1"/>
    <n v="12"/>
    <s v="In-Store"/>
    <n v="1"/>
    <n v="5"/>
    <n v="2"/>
    <s v="None"/>
    <s v="Not Sensitive"/>
    <n v="0.02"/>
    <n v="2"/>
    <n v="2"/>
    <s v="Medium"/>
    <s v="Desktop"/>
    <x v="0"/>
    <d v="2024-07-30T00:00:00"/>
    <b v="0"/>
    <b v="1"/>
    <s v="Loyalty Member"/>
    <s v="Planned"/>
    <s v="No Preference"/>
    <n v="8"/>
    <s v="Female"/>
    <s v="High Income"/>
    <n v="9.189189189189189E-3"/>
  </r>
  <r>
    <s v="82-474-5074"/>
    <n v="22"/>
    <s v="Male"/>
    <s v="Middle"/>
    <s v="Married"/>
    <x v="0"/>
    <s v="High"/>
    <s v="Ambatolaona"/>
    <x v="22"/>
    <n v="96.86"/>
    <n v="9"/>
    <s v="Mixed"/>
    <n v="5"/>
    <n v="5"/>
    <n v="0"/>
    <s v="None"/>
    <s v="Not Sensitive"/>
    <n v="0.02"/>
    <n v="2"/>
    <n v="10"/>
    <s v="Medium"/>
    <s v="Desktop"/>
    <x v="2"/>
    <d v="2024-07-28T00:00:00"/>
    <b v="0"/>
    <b v="1"/>
    <s v="Loyalty Member"/>
    <s v="Wants-based"/>
    <s v="Standard"/>
    <n v="7"/>
    <s v="Male"/>
    <s v="Average Income"/>
    <n v="1.3157894736842106E-2"/>
  </r>
  <r>
    <s v="36-444-5336"/>
    <n v="48"/>
    <s v="Male"/>
    <s v="Middle"/>
    <s v="Divorced"/>
    <x v="2"/>
    <s v="High"/>
    <s v="Jianggang"/>
    <x v="1"/>
    <n v="276.25"/>
    <n v="11"/>
    <s v="In-Store"/>
    <n v="2"/>
    <n v="1"/>
    <n v="2"/>
    <s v="High"/>
    <s v="Not Sensitive"/>
    <n v="0.02"/>
    <n v="2"/>
    <n v="4"/>
    <s v="None"/>
    <s v="Smartphone"/>
    <x v="4"/>
    <d v="2024-11-11T00:00:00"/>
    <b v="1"/>
    <b v="1"/>
    <s v="Loyalty Member"/>
    <s v="Impulsive"/>
    <s v="Express"/>
    <n v="8"/>
    <s v="Male"/>
    <s v="Average Income"/>
    <n v="9.3181818181818175E-3"/>
  </r>
  <r>
    <s v="54-680-5344"/>
    <n v="29"/>
    <s v="Male"/>
    <s v="Middle"/>
    <s v="Widowed"/>
    <x v="2"/>
    <s v="Middle"/>
    <s v="Langkou"/>
    <x v="2"/>
    <n v="318.45"/>
    <n v="10"/>
    <s v="In-Store"/>
    <n v="2"/>
    <n v="1"/>
    <n v="2"/>
    <s v="None"/>
    <s v="Somewhat Sensitive"/>
    <n v="0.02"/>
    <n v="2"/>
    <n v="4"/>
    <s v="High"/>
    <s v="Smartphone"/>
    <x v="3"/>
    <d v="2024-10-25T00:00:00"/>
    <b v="0"/>
    <b v="1"/>
    <s v="Loyalty Member"/>
    <s v="Planned"/>
    <s v="No Preference"/>
    <n v="5"/>
    <s v="Male"/>
    <s v="Average Income"/>
    <n v="1.131578947368421E-2"/>
  </r>
  <r>
    <s v="16-364-8096"/>
    <n v="41"/>
    <s v="Female"/>
    <s v="High"/>
    <s v="Married"/>
    <x v="1"/>
    <s v="High"/>
    <s v="HornÃ­ SuchÃ¡"/>
    <x v="9"/>
    <n v="117.03"/>
    <n v="6"/>
    <s v="Online"/>
    <n v="3"/>
    <n v="2"/>
    <n v="0"/>
    <s v="None"/>
    <s v="Very Sensitive"/>
    <n v="0.02"/>
    <n v="2"/>
    <n v="9"/>
    <s v="Medium"/>
    <s v="Tablet"/>
    <x v="4"/>
    <d v="2024-09-20T00:00:00"/>
    <b v="0"/>
    <b v="0"/>
    <s v="Non-Member"/>
    <s v="Impulsive"/>
    <s v="Standard"/>
    <n v="5"/>
    <s v="Female"/>
    <s v="High Income"/>
    <n v="9.7727272727272732E-3"/>
  </r>
  <r>
    <s v="62-644-8183"/>
    <n v="50"/>
    <s v="Female"/>
    <s v="Middle"/>
    <s v="Married"/>
    <x v="2"/>
    <s v="High"/>
    <s v="Haradok"/>
    <x v="16"/>
    <n v="490.41"/>
    <n v="7"/>
    <s v="Online"/>
    <n v="3"/>
    <n v="5"/>
    <n v="1"/>
    <s v="Medium"/>
    <s v="Very Sensitive"/>
    <n v="0.01"/>
    <n v="1"/>
    <n v="10"/>
    <s v="Low"/>
    <s v="Tablet"/>
    <x v="3"/>
    <d v="2024-10-22T00:00:00"/>
    <b v="1"/>
    <b v="0"/>
    <s v="Non-Member"/>
    <s v="Planned"/>
    <s v="Standard"/>
    <n v="5"/>
    <s v="Female"/>
    <s v="Average Income"/>
    <n v="8.2978723404255311E-3"/>
  </r>
  <r>
    <s v="59-971-0799"/>
    <n v="48"/>
    <s v="Male"/>
    <s v="Middle"/>
    <s v="Divorced"/>
    <x v="0"/>
    <s v="High"/>
    <s v="Vichuga"/>
    <x v="18"/>
    <n v="476.42"/>
    <n v="7"/>
    <s v="In-Store"/>
    <n v="1"/>
    <n v="1"/>
    <n v="1"/>
    <s v="High"/>
    <s v="Very Sensitive"/>
    <n v="0"/>
    <n v="0"/>
    <n v="2"/>
    <s v="High"/>
    <s v="Desktop"/>
    <x v="2"/>
    <d v="2024-09-09T00:00:00"/>
    <b v="1"/>
    <b v="0"/>
    <s v="Non-Member"/>
    <s v="Need-based"/>
    <s v="Standard"/>
    <n v="2"/>
    <s v="Male"/>
    <s v="Average Income"/>
    <n v="8.5365853658536592E-3"/>
  </r>
  <r>
    <s v="64-031-2046"/>
    <n v="29"/>
    <s v="Female"/>
    <s v="High"/>
    <s v="Divorced"/>
    <x v="2"/>
    <s v="High"/>
    <s v="Luci"/>
    <x v="21"/>
    <n v="392.27"/>
    <n v="5"/>
    <s v="Mixed"/>
    <n v="4"/>
    <n v="5"/>
    <n v="1"/>
    <s v="High"/>
    <s v="Not Sensitive"/>
    <n v="0"/>
    <n v="0"/>
    <n v="2"/>
    <s v="Low"/>
    <s v="Tablet"/>
    <x v="3"/>
    <d v="2024-07-17T00:00:00"/>
    <b v="1"/>
    <b v="0"/>
    <s v="Non-Member"/>
    <s v="Wants-based"/>
    <s v="No Preference"/>
    <n v="7"/>
    <s v="Female"/>
    <s v="High Income"/>
    <n v="8.8235294117647058E-3"/>
  </r>
  <r>
    <s v="87-079-0237"/>
    <n v="36"/>
    <s v="Male"/>
    <s v="High"/>
    <s v="Single"/>
    <x v="0"/>
    <s v="Middle"/>
    <s v="Guolemude"/>
    <x v="11"/>
    <n v="207.24"/>
    <n v="9"/>
    <s v="Online"/>
    <n v="2"/>
    <n v="2"/>
    <n v="0"/>
    <s v="Low"/>
    <s v="Not Sensitive"/>
    <n v="0"/>
    <n v="0"/>
    <n v="6"/>
    <s v="None"/>
    <s v="Desktop"/>
    <x v="2"/>
    <d v="2024-05-12T00:00:00"/>
    <b v="1"/>
    <b v="0"/>
    <s v="Non-Member"/>
    <s v="Impulsive"/>
    <s v="No Preference"/>
    <n v="3"/>
    <s v="Male"/>
    <s v="High Income"/>
    <n v="1.0277777777777776E-2"/>
  </r>
  <r>
    <s v="78-091-8662"/>
    <n v="43"/>
    <s v="Male"/>
    <s v="High"/>
    <s v="Divorced"/>
    <x v="1"/>
    <s v="Middle"/>
    <s v="Prengtale"/>
    <x v="0"/>
    <n v="141.63"/>
    <n v="3"/>
    <s v="Online"/>
    <n v="4"/>
    <n v="1"/>
    <n v="1"/>
    <s v="None"/>
    <s v="Somewhat Sensitive"/>
    <n v="0.01"/>
    <n v="1"/>
    <n v="8"/>
    <s v="Low"/>
    <s v="Smartphone"/>
    <x v="4"/>
    <d v="2024-10-11T00:00:00"/>
    <b v="1"/>
    <b v="1"/>
    <s v="Loyalty Member"/>
    <s v="Planned"/>
    <s v="Express"/>
    <n v="11"/>
    <s v="Male"/>
    <s v="High Income"/>
    <n v="1.1363636363636364E-2"/>
  </r>
  <r>
    <s v="62-720-2922"/>
    <n v="30"/>
    <s v="Male"/>
    <s v="High"/>
    <s v="Widowed"/>
    <x v="0"/>
    <s v="High"/>
    <s v="Cabanas"/>
    <x v="3"/>
    <n v="244.47"/>
    <n v="5"/>
    <s v="Online"/>
    <n v="3"/>
    <n v="4"/>
    <n v="1"/>
    <s v="High"/>
    <s v="Very Sensitive"/>
    <n v="0.01"/>
    <n v="1"/>
    <n v="5"/>
    <s v="Low"/>
    <s v="Smartphone"/>
    <x v="4"/>
    <d v="2024-06-23T00:00:00"/>
    <b v="0"/>
    <b v="0"/>
    <s v="Non-Member"/>
    <s v="Impulsive"/>
    <s v="No Preference"/>
    <n v="4"/>
    <s v="Male"/>
    <s v="High Income"/>
    <n v="9.3999999999999986E-3"/>
  </r>
  <r>
    <s v="47-528-3961"/>
    <n v="24"/>
    <s v="Male"/>
    <s v="High"/>
    <s v="Married"/>
    <x v="2"/>
    <s v="High"/>
    <s v="FaÄ«áº•ÄbÄd"/>
    <x v="0"/>
    <n v="251.63"/>
    <n v="9"/>
    <s v="Online"/>
    <n v="3"/>
    <n v="1"/>
    <n v="0"/>
    <s v="Low"/>
    <s v="Not Sensitive"/>
    <n v="0"/>
    <n v="0"/>
    <n v="2"/>
    <s v="High"/>
    <s v="Desktop"/>
    <x v="0"/>
    <d v="2024-08-23T00:00:00"/>
    <b v="1"/>
    <b v="1"/>
    <s v="Loyalty Member"/>
    <s v="Need-based"/>
    <s v="Express"/>
    <n v="10"/>
    <s v="Male"/>
    <s v="High Income"/>
    <n v="1.1363636363636364E-2"/>
  </r>
  <r>
    <s v="21-808-2293"/>
    <n v="30"/>
    <s v="Male"/>
    <s v="Middle"/>
    <s v="Divorced"/>
    <x v="0"/>
    <s v="Middle"/>
    <s v="Sukumo"/>
    <x v="16"/>
    <n v="431.78"/>
    <n v="12"/>
    <s v="Online"/>
    <n v="1"/>
    <n v="3"/>
    <n v="1"/>
    <s v="Medium"/>
    <s v="Very Sensitive"/>
    <n v="0.01"/>
    <n v="1"/>
    <n v="8"/>
    <s v="Low"/>
    <s v="Smartphone"/>
    <x v="1"/>
    <d v="2024-02-15T00:00:00"/>
    <b v="1"/>
    <b v="0"/>
    <s v="Non-Member"/>
    <s v="Impulsive"/>
    <s v="No Preference"/>
    <n v="7"/>
    <s v="Male"/>
    <s v="Average Income"/>
    <n v="8.2978723404255311E-3"/>
  </r>
  <r>
    <s v="22-022-9256"/>
    <n v="37"/>
    <s v="Female"/>
    <s v="Middle"/>
    <s v="Married"/>
    <x v="2"/>
    <s v="High"/>
    <s v="Fenglu"/>
    <x v="23"/>
    <n v="303.08999999999997"/>
    <n v="2"/>
    <s v="Online"/>
    <n v="2"/>
    <n v="5"/>
    <n v="1"/>
    <s v="None"/>
    <s v="Very Sensitive"/>
    <n v="0.02"/>
    <n v="2"/>
    <n v="9"/>
    <s v="None"/>
    <s v="Tablet"/>
    <x v="3"/>
    <d v="2024-01-10T00:00:00"/>
    <b v="0"/>
    <b v="0"/>
    <s v="Non-Member"/>
    <s v="Impulsive"/>
    <s v="No Preference"/>
    <n v="11"/>
    <s v="Female"/>
    <s v="Average Income"/>
    <n v="1.1000000000000001E-2"/>
  </r>
  <r>
    <s v="96-772-7220"/>
    <n v="40"/>
    <s v="Male"/>
    <s v="High"/>
    <s v="Married"/>
    <x v="0"/>
    <s v="High"/>
    <s v="Tanjungbalai"/>
    <x v="22"/>
    <n v="341.24"/>
    <n v="9"/>
    <s v="Mixed"/>
    <n v="5"/>
    <n v="5"/>
    <n v="2"/>
    <s v="Low"/>
    <s v="Somewhat Sensitive"/>
    <n v="0.01"/>
    <n v="1"/>
    <n v="3"/>
    <s v="None"/>
    <s v="Tablet"/>
    <x v="0"/>
    <d v="2024-11-18T00:00:00"/>
    <b v="1"/>
    <b v="0"/>
    <s v="Non-Member"/>
    <s v="Need-based"/>
    <s v="Standard"/>
    <n v="4"/>
    <s v="Male"/>
    <s v="High Income"/>
    <n v="1.3157894736842106E-2"/>
  </r>
  <r>
    <s v="25-866-7286"/>
    <n v="30"/>
    <s v="Female"/>
    <s v="Middle"/>
    <s v="Divorced"/>
    <x v="2"/>
    <s v="High"/>
    <s v="Carrefour"/>
    <x v="13"/>
    <n v="211.39"/>
    <n v="10"/>
    <s v="Online"/>
    <n v="4"/>
    <n v="5"/>
    <n v="1"/>
    <s v="Medium"/>
    <s v="Not Sensitive"/>
    <n v="0"/>
    <n v="0"/>
    <n v="1"/>
    <s v="Low"/>
    <s v="Desktop"/>
    <x v="3"/>
    <d v="2024-05-10T00:00:00"/>
    <b v="1"/>
    <b v="0"/>
    <s v="Non-Member"/>
    <s v="Planned"/>
    <s v="Express"/>
    <n v="1"/>
    <s v="Female"/>
    <s v="Average Income"/>
    <n v="0.01"/>
  </r>
  <r>
    <s v="72-694-4159"/>
    <n v="39"/>
    <s v="Female"/>
    <s v="Middle"/>
    <s v="Married"/>
    <x v="0"/>
    <s v="Middle"/>
    <s v="Tewulike"/>
    <x v="13"/>
    <n v="379.21"/>
    <n v="9"/>
    <s v="Mixed"/>
    <n v="1"/>
    <n v="5"/>
    <n v="1"/>
    <s v="Low"/>
    <s v="Somewhat Sensitive"/>
    <n v="0.01"/>
    <n v="1"/>
    <n v="1"/>
    <s v="High"/>
    <s v="Smartphone"/>
    <x v="1"/>
    <d v="2024-09-18T00:00:00"/>
    <b v="1"/>
    <b v="1"/>
    <s v="Loyalty Member"/>
    <s v="Impulsive"/>
    <s v="No Preference"/>
    <n v="1"/>
    <s v="Female"/>
    <s v="Average Income"/>
    <n v="0.01"/>
  </r>
  <r>
    <s v="10-079-8237"/>
    <n v="46"/>
    <s v="Female"/>
    <s v="High"/>
    <s v="Widowed"/>
    <x v="2"/>
    <s v="High"/>
    <s v="Hejiang"/>
    <x v="7"/>
    <n v="309.52999999999997"/>
    <n v="8"/>
    <s v="Mixed"/>
    <n v="2"/>
    <n v="1"/>
    <n v="1"/>
    <s v="None"/>
    <s v="Very Sensitive"/>
    <n v="0.02"/>
    <n v="2"/>
    <n v="6"/>
    <s v="None"/>
    <s v="Smartphone"/>
    <x v="4"/>
    <d v="2024-04-14T00:00:00"/>
    <b v="0"/>
    <b v="1"/>
    <s v="Loyalty Member"/>
    <s v="Planned"/>
    <s v="Standard"/>
    <n v="5"/>
    <s v="Female"/>
    <s v="High Income"/>
    <n v="8.5365853658536592E-3"/>
  </r>
  <r>
    <s v="47-460-8015"/>
    <n v="48"/>
    <s v="Male"/>
    <s v="Middle"/>
    <s v="Divorced"/>
    <x v="2"/>
    <s v="High"/>
    <s v="Yaizu"/>
    <x v="5"/>
    <n v="359.45"/>
    <n v="6"/>
    <s v="Online"/>
    <n v="4"/>
    <n v="1"/>
    <n v="2"/>
    <s v="Low"/>
    <s v="Not Sensitive"/>
    <n v="0.01"/>
    <n v="1"/>
    <n v="8"/>
    <s v="Medium"/>
    <s v="Desktop"/>
    <x v="3"/>
    <d v="2024-03-06T00:00:00"/>
    <b v="0"/>
    <b v="0"/>
    <s v="Non-Member"/>
    <s v="Impulsive"/>
    <s v="Standard"/>
    <n v="11"/>
    <s v="Male"/>
    <s v="Average Income"/>
    <n v="1.0270270270270269E-2"/>
  </r>
  <r>
    <s v="06-061-0023"/>
    <n v="20"/>
    <s v="Female"/>
    <s v="High"/>
    <s v="Widowed"/>
    <x v="1"/>
    <s v="Middle"/>
    <s v="KembÃ©"/>
    <x v="11"/>
    <n v="479.62"/>
    <n v="8"/>
    <s v="In-Store"/>
    <n v="3"/>
    <n v="1"/>
    <n v="2"/>
    <s v="High"/>
    <s v="Not Sensitive"/>
    <n v="0.01"/>
    <n v="1"/>
    <n v="3"/>
    <s v="Low"/>
    <s v="Tablet"/>
    <x v="3"/>
    <d v="2024-04-19T00:00:00"/>
    <b v="0"/>
    <b v="0"/>
    <s v="Non-Member"/>
    <s v="Planned"/>
    <s v="Express"/>
    <n v="10"/>
    <s v="Female"/>
    <s v="High Income"/>
    <n v="1.0277777777777776E-2"/>
  </r>
  <r>
    <s v="80-487-2550"/>
    <n v="34"/>
    <s v="Male"/>
    <s v="High"/>
    <s v="Married"/>
    <x v="0"/>
    <s v="Middle"/>
    <s v="Novokayakent"/>
    <x v="13"/>
    <n v="208.6"/>
    <n v="2"/>
    <s v="Mixed"/>
    <n v="5"/>
    <n v="1"/>
    <n v="2"/>
    <s v="None"/>
    <s v="Somewhat Sensitive"/>
    <n v="0"/>
    <n v="0"/>
    <n v="5"/>
    <s v="High"/>
    <s v="Smartphone"/>
    <x v="0"/>
    <d v="2024-02-29T00:00:00"/>
    <b v="1"/>
    <b v="1"/>
    <s v="Loyalty Member"/>
    <s v="Impulsive"/>
    <s v="Standard"/>
    <n v="3"/>
    <s v="Male"/>
    <s v="High Income"/>
    <n v="0.01"/>
  </r>
  <r>
    <s v="23-617-2637"/>
    <n v="50"/>
    <s v="Female"/>
    <s v="Middle"/>
    <s v="Single"/>
    <x v="2"/>
    <s v="High"/>
    <s v="Hekou"/>
    <x v="14"/>
    <n v="180.21"/>
    <n v="2"/>
    <s v="Mixed"/>
    <n v="5"/>
    <n v="5"/>
    <n v="0"/>
    <s v="None"/>
    <s v="Very Sensitive"/>
    <n v="0.01"/>
    <n v="1"/>
    <n v="1"/>
    <s v="Medium"/>
    <s v="Desktop"/>
    <x v="4"/>
    <d v="2024-01-22T00:00:00"/>
    <b v="0"/>
    <b v="1"/>
    <s v="Loyalty Member"/>
    <s v="Need-based"/>
    <s v="Express"/>
    <n v="14"/>
    <s v="Female"/>
    <s v="Average Income"/>
    <n v="9.3023255813953487E-3"/>
  </r>
  <r>
    <s v="60-005-5187"/>
    <n v="25"/>
    <s v="Male"/>
    <s v="Middle"/>
    <s v="Single"/>
    <x v="1"/>
    <s v="High"/>
    <s v="Bailadores"/>
    <x v="13"/>
    <n v="197.9"/>
    <n v="3"/>
    <s v="Mixed"/>
    <n v="2"/>
    <n v="1"/>
    <n v="2"/>
    <s v="Medium"/>
    <s v="Not Sensitive"/>
    <n v="0"/>
    <n v="0"/>
    <n v="8"/>
    <s v="High"/>
    <s v="Desktop"/>
    <x v="2"/>
    <d v="2024-01-18T00:00:00"/>
    <b v="1"/>
    <b v="1"/>
    <s v="Loyalty Member"/>
    <s v="Wants-based"/>
    <s v="Standard"/>
    <n v="14"/>
    <s v="Male"/>
    <s v="Average Income"/>
    <n v="0.01"/>
  </r>
  <r>
    <s v="24-371-5870"/>
    <n v="49"/>
    <s v="Male"/>
    <s v="Middle"/>
    <s v="Single"/>
    <x v="0"/>
    <s v="High"/>
    <s v="Masuda"/>
    <x v="3"/>
    <n v="362.3"/>
    <n v="7"/>
    <s v="Online"/>
    <n v="4"/>
    <n v="2"/>
    <n v="0.2"/>
    <s v="Low"/>
    <s v="Not Sensitive"/>
    <n v="0"/>
    <n v="0"/>
    <n v="4"/>
    <s v="Low"/>
    <s v="Tablet"/>
    <x v="3"/>
    <d v="2024-09-30T00:00:00"/>
    <b v="1"/>
    <b v="1"/>
    <s v="Loyalty Member"/>
    <s v="Planned"/>
    <s v="Standard"/>
    <n v="6"/>
    <s v="Male"/>
    <s v="Average Income"/>
    <n v="9.3999999999999986E-3"/>
  </r>
  <r>
    <s v="02-055-8248"/>
    <n v="25"/>
    <s v="Female"/>
    <s v="High"/>
    <s v="Divorced"/>
    <x v="0"/>
    <s v="High"/>
    <s v="Martanesh"/>
    <x v="18"/>
    <n v="159.53"/>
    <n v="11"/>
    <s v="Mixed"/>
    <n v="3"/>
    <n v="4"/>
    <n v="2"/>
    <s v="Low"/>
    <s v="Very Sensitive"/>
    <n v="0"/>
    <n v="0"/>
    <n v="3"/>
    <s v="Low"/>
    <s v="Desktop"/>
    <x v="4"/>
    <d v="2024-04-27T00:00:00"/>
    <b v="1"/>
    <b v="1"/>
    <s v="Loyalty Member"/>
    <s v="Impulsive"/>
    <s v="Express"/>
    <n v="7"/>
    <s v="Female"/>
    <s v="High Income"/>
    <n v="8.5365853658536592E-3"/>
  </r>
  <r>
    <s v="54-238-5459"/>
    <n v="40"/>
    <s v="Female"/>
    <s v="High"/>
    <s v="Widowed"/>
    <x v="1"/>
    <s v="High"/>
    <s v="Xinzhou"/>
    <x v="23"/>
    <n v="149.52000000000001"/>
    <n v="9"/>
    <s v="In-Store"/>
    <n v="2"/>
    <n v="5"/>
    <n v="1"/>
    <s v="None"/>
    <s v="Somewhat Sensitive"/>
    <n v="0"/>
    <n v="0"/>
    <n v="6"/>
    <s v="None"/>
    <s v="Smartphone"/>
    <x v="4"/>
    <d v="2024-03-10T00:00:00"/>
    <b v="0"/>
    <b v="0"/>
    <s v="Non-Member"/>
    <s v="Wants-based"/>
    <s v="No Preference"/>
    <n v="8"/>
    <s v="Female"/>
    <s v="High Income"/>
    <n v="1.1000000000000001E-2"/>
  </r>
  <r>
    <s v="85-922-0190"/>
    <n v="19"/>
    <s v="Female"/>
    <s v="High"/>
    <s v="Widowed"/>
    <x v="0"/>
    <s v="High"/>
    <s v="Nanfeng"/>
    <x v="16"/>
    <n v="206.32"/>
    <n v="5"/>
    <s v="Online"/>
    <n v="3"/>
    <n v="3"/>
    <n v="1"/>
    <s v="Low"/>
    <s v="Not Sensitive"/>
    <n v="0"/>
    <n v="0"/>
    <n v="4"/>
    <s v="None"/>
    <s v="Desktop"/>
    <x v="1"/>
    <d v="2024-10-12T00:00:00"/>
    <b v="1"/>
    <b v="0"/>
    <s v="Non-Member"/>
    <s v="Wants-based"/>
    <s v="Express"/>
    <n v="12"/>
    <s v="Female"/>
    <s v="High Income"/>
    <n v="8.2978723404255311E-3"/>
  </r>
  <r>
    <s v="48-271-1908"/>
    <n v="40"/>
    <s v="Bigender"/>
    <s v="High"/>
    <s v="Single"/>
    <x v="0"/>
    <s v="High"/>
    <s v="Oke Ila"/>
    <x v="15"/>
    <n v="308.58"/>
    <n v="11"/>
    <s v="Online"/>
    <n v="2"/>
    <n v="5"/>
    <n v="2"/>
    <s v="Medium"/>
    <s v="Not Sensitive"/>
    <n v="0"/>
    <n v="0"/>
    <n v="7"/>
    <s v="Medium"/>
    <s v="Smartphone"/>
    <x v="2"/>
    <d v="2024-05-21T00:00:00"/>
    <b v="0"/>
    <b v="1"/>
    <s v="Loyalty Member"/>
    <s v="Need-based"/>
    <s v="Express"/>
    <n v="12"/>
    <s v="Diverse"/>
    <s v="High Income"/>
    <n v="1.0243902439024391E-2"/>
  </r>
  <r>
    <s v="46-978-3874"/>
    <n v="22"/>
    <s v="Female"/>
    <s v="High"/>
    <s v="Single"/>
    <x v="1"/>
    <s v="Middle"/>
    <s v="Rio Pardo"/>
    <x v="19"/>
    <n v="91.34"/>
    <n v="5"/>
    <s v="Online"/>
    <n v="2"/>
    <n v="1"/>
    <n v="1"/>
    <s v="None"/>
    <s v="Not Sensitive"/>
    <n v="0"/>
    <n v="0"/>
    <n v="1"/>
    <s v="None"/>
    <s v="Smartphone"/>
    <x v="2"/>
    <d v="2024-01-10T00:00:00"/>
    <b v="1"/>
    <b v="1"/>
    <s v="Loyalty Member"/>
    <s v="Impulsive"/>
    <s v="Express"/>
    <n v="6"/>
    <s v="Female"/>
    <s v="High Income"/>
    <n v="1.0243902439024391E-2"/>
  </r>
  <r>
    <s v="53-595-7635"/>
    <n v="25"/>
    <s v="Female"/>
    <s v="High"/>
    <s v="Divorced"/>
    <x v="1"/>
    <s v="Middle"/>
    <s v="Pingtang"/>
    <x v="8"/>
    <n v="455.44"/>
    <n v="7"/>
    <s v="Mixed"/>
    <n v="4"/>
    <n v="2"/>
    <n v="1"/>
    <s v="Low"/>
    <s v="Very Sensitive"/>
    <n v="0.02"/>
    <n v="2"/>
    <n v="3"/>
    <s v="Low"/>
    <s v="Smartphone"/>
    <x v="3"/>
    <d v="2024-05-07T00:00:00"/>
    <b v="0"/>
    <b v="0"/>
    <s v="Non-Member"/>
    <s v="Need-based"/>
    <s v="No Preference"/>
    <n v="3"/>
    <s v="Female"/>
    <s v="High Income"/>
    <n v="9.189189189189189E-3"/>
  </r>
  <r>
    <s v="08-185-6608"/>
    <n v="32"/>
    <s v="Female"/>
    <s v="High"/>
    <s v="Divorced"/>
    <x v="2"/>
    <s v="Middle"/>
    <s v="Podbrdo"/>
    <x v="15"/>
    <n v="468.16"/>
    <n v="8"/>
    <s v="Online"/>
    <n v="3"/>
    <n v="5"/>
    <n v="1"/>
    <s v="Low"/>
    <s v="Somewhat Sensitive"/>
    <n v="0.01"/>
    <n v="1"/>
    <n v="5"/>
    <s v="High"/>
    <s v="Desktop"/>
    <x v="0"/>
    <d v="2024-01-22T00:00:00"/>
    <b v="0"/>
    <b v="0"/>
    <s v="Non-Member"/>
    <s v="Planned"/>
    <s v="Standard"/>
    <n v="2"/>
    <s v="Female"/>
    <s v="High Income"/>
    <n v="1.0243902439024391E-2"/>
  </r>
  <r>
    <s v="20-562-2569"/>
    <n v="44"/>
    <s v="Female"/>
    <s v="High"/>
    <s v="Divorced"/>
    <x v="0"/>
    <s v="High"/>
    <s v="Aramayuan"/>
    <x v="7"/>
    <n v="463.67"/>
    <n v="5"/>
    <s v="Online"/>
    <n v="2"/>
    <n v="4"/>
    <n v="0.3"/>
    <s v="High"/>
    <s v="Not Sensitive"/>
    <n v="0.02"/>
    <n v="2"/>
    <n v="4"/>
    <s v="None"/>
    <s v="Tablet"/>
    <x v="1"/>
    <d v="2024-07-07T00:00:00"/>
    <b v="1"/>
    <b v="0"/>
    <s v="Non-Member"/>
    <s v="Need-based"/>
    <s v="Standard"/>
    <n v="5"/>
    <s v="Female"/>
    <s v="High Income"/>
    <n v="8.5365853658536592E-3"/>
  </r>
  <r>
    <s v="41-366-4205"/>
    <n v="50"/>
    <s v="Female"/>
    <s v="High"/>
    <s v="Single"/>
    <x v="1"/>
    <s v="Middle"/>
    <s v="Paquera"/>
    <x v="0"/>
    <n v="69.78"/>
    <n v="9"/>
    <s v="Mixed"/>
    <n v="4"/>
    <n v="3"/>
    <n v="2"/>
    <s v="Low"/>
    <s v="Very Sensitive"/>
    <n v="0"/>
    <n v="0"/>
    <n v="6"/>
    <s v="Low"/>
    <s v="Tablet"/>
    <x v="4"/>
    <d v="2024-03-28T00:00:00"/>
    <b v="1"/>
    <b v="0"/>
    <s v="Non-Member"/>
    <s v="Wants-based"/>
    <s v="No Preference"/>
    <n v="9"/>
    <s v="Female"/>
    <s v="High Income"/>
    <n v="1.1363636363636364E-2"/>
  </r>
  <r>
    <s v="77-241-7621"/>
    <n v="26"/>
    <s v="Male"/>
    <s v="High"/>
    <s v="Married"/>
    <x v="0"/>
    <s v="High"/>
    <s v="Warudoyong"/>
    <x v="1"/>
    <n v="453.37"/>
    <n v="10"/>
    <s v="Mixed"/>
    <n v="1"/>
    <n v="1"/>
    <n v="2"/>
    <s v="Low"/>
    <s v="Very Sensitive"/>
    <n v="0"/>
    <n v="0"/>
    <n v="6"/>
    <s v="High"/>
    <s v="Desktop"/>
    <x v="0"/>
    <d v="2024-03-11T00:00:00"/>
    <b v="1"/>
    <b v="1"/>
    <s v="Loyalty Member"/>
    <s v="Wants-based"/>
    <s v="Express"/>
    <n v="9"/>
    <s v="Male"/>
    <s v="High Income"/>
    <n v="9.3181818181818175E-3"/>
  </r>
  <r>
    <s v="53-091-2176"/>
    <n v="21"/>
    <s v="Female"/>
    <s v="High"/>
    <s v="Widowed"/>
    <x v="0"/>
    <s v="Middle"/>
    <s v="BÃ©ziers"/>
    <x v="15"/>
    <n v="106.15"/>
    <n v="12"/>
    <s v="In-Store"/>
    <n v="4"/>
    <n v="4"/>
    <n v="0.3"/>
    <s v="Low"/>
    <s v="Somewhat Sensitive"/>
    <n v="0"/>
    <n v="0"/>
    <n v="5"/>
    <s v="Medium"/>
    <s v="Desktop"/>
    <x v="4"/>
    <d v="2024-03-30T00:00:00"/>
    <b v="1"/>
    <b v="1"/>
    <s v="Loyalty Member"/>
    <s v="Impulsive"/>
    <s v="Standard"/>
    <n v="8"/>
    <s v="Female"/>
    <s v="High Income"/>
    <n v="1.0243902439024391E-2"/>
  </r>
  <r>
    <s v="48-203-9118"/>
    <n v="21"/>
    <s v="Female"/>
    <s v="Middle"/>
    <s v="Single"/>
    <x v="1"/>
    <s v="High"/>
    <s v="Dongzhou"/>
    <x v="10"/>
    <n v="378.47"/>
    <n v="6"/>
    <s v="Online"/>
    <n v="5"/>
    <n v="2"/>
    <n v="0.33"/>
    <s v="Medium"/>
    <s v="Not Sensitive"/>
    <n v="0.01"/>
    <n v="1"/>
    <n v="10"/>
    <s v="Low"/>
    <s v="Tablet"/>
    <x v="3"/>
    <d v="2024-12-08T00:00:00"/>
    <b v="0"/>
    <b v="0"/>
    <s v="Non-Member"/>
    <s v="Planned"/>
    <s v="Express"/>
    <n v="2"/>
    <s v="Female"/>
    <s v="Average Income"/>
    <n v="7.3170731707317069E-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37-611-6911"/>
    <x v="0"/>
    <s v="Female"/>
    <s v="Middle"/>
    <s v="Married"/>
    <x v="0"/>
    <s v="Middle"/>
    <s v="Ã‰vry"/>
    <s v="Gardening &amp; Outdoors"/>
    <n v="333.8"/>
    <n v="4"/>
    <x v="0"/>
    <x v="0"/>
    <x v="0"/>
    <n v="2"/>
    <x v="0"/>
    <x v="0"/>
    <n v="0.01"/>
    <n v="1"/>
    <x v="0"/>
    <x v="0"/>
    <x v="0"/>
    <s v="Credit Card"/>
    <x v="0"/>
    <b v="1"/>
    <b v="0"/>
    <x v="0"/>
    <x v="0"/>
    <s v="No Preference"/>
    <n v="2"/>
    <x v="0"/>
    <x v="0"/>
    <n v="1.1363636363636364E-2"/>
  </r>
  <r>
    <s v="29-392-9296"/>
    <x v="1"/>
    <s v="Male"/>
    <s v="A"/>
    <s v="Married"/>
    <x v="1"/>
    <s v="High"/>
    <s v="Huocheng"/>
    <s v="Food &amp; Beverages"/>
    <n v="222.22"/>
    <n v="11"/>
    <x v="1"/>
    <x v="1"/>
    <x v="1"/>
    <n v="2"/>
    <x v="1"/>
    <x v="1"/>
    <n v="0.01"/>
    <n v="1"/>
    <x v="1"/>
    <x v="1"/>
    <x v="0"/>
    <s v="PayPal"/>
    <x v="1"/>
    <b v="1"/>
    <b v="0"/>
    <x v="0"/>
    <x v="1"/>
    <s v="Standard"/>
    <n v="6"/>
    <x v="1"/>
    <x v="1"/>
    <n v="9.3181818181818175E-3"/>
  </r>
  <r>
    <s v="84-649-5117"/>
    <x v="2"/>
    <s v="Female"/>
    <s v="Middle"/>
    <s v="Single"/>
    <x v="2"/>
    <s v="High"/>
    <s v="Huzhen"/>
    <s v="Office Supplies"/>
    <n v="426.22"/>
    <n v="2"/>
    <x v="0"/>
    <x v="0"/>
    <x v="0"/>
    <n v="0.3"/>
    <x v="2"/>
    <x v="1"/>
    <n v="0.01"/>
    <n v="1"/>
    <x v="0"/>
    <x v="2"/>
    <x v="1"/>
    <s v="Debit Card"/>
    <x v="2"/>
    <b v="1"/>
    <b v="1"/>
    <x v="1"/>
    <x v="2"/>
    <s v="No Preference"/>
    <n v="3"/>
    <x v="0"/>
    <x v="0"/>
    <n v="1.131578947368421E-2"/>
  </r>
  <r>
    <s v="48-980-6078"/>
    <x v="3"/>
    <s v="Female"/>
    <s v="Middle"/>
    <s v="Single"/>
    <x v="2"/>
    <s v="Middle"/>
    <s v="WiwilÃ­"/>
    <s v="Home Appliances"/>
    <n v="101.31"/>
    <n v="6"/>
    <x v="0"/>
    <x v="1"/>
    <x v="1"/>
    <n v="1"/>
    <x v="3"/>
    <x v="0"/>
    <n v="0"/>
    <n v="0"/>
    <x v="2"/>
    <x v="0"/>
    <x v="1"/>
    <s v="Other"/>
    <x v="3"/>
    <b v="1"/>
    <b v="1"/>
    <x v="1"/>
    <x v="0"/>
    <s v="Express"/>
    <n v="10"/>
    <x v="0"/>
    <x v="0"/>
    <n v="9.3999999999999986E-3"/>
  </r>
  <r>
    <s v="91-170-9072"/>
    <x v="4"/>
    <s v="Female"/>
    <s v="Middle"/>
    <s v="Widowed"/>
    <x v="1"/>
    <s v="Middle"/>
    <s v="Nara"/>
    <s v="Furniture"/>
    <n v="211.7"/>
    <n v="6"/>
    <x v="0"/>
    <x v="1"/>
    <x v="2"/>
    <n v="0"/>
    <x v="1"/>
    <x v="1"/>
    <n v="0.02"/>
    <n v="2"/>
    <x v="3"/>
    <x v="0"/>
    <x v="1"/>
    <s v="Debit Card"/>
    <x v="4"/>
    <b v="0"/>
    <b v="0"/>
    <x v="0"/>
    <x v="1"/>
    <s v="No Preference"/>
    <n v="4"/>
    <x v="0"/>
    <x v="0"/>
    <n v="8.7804878048780496E-3"/>
  </r>
  <r>
    <s v="82-561-4233"/>
    <x v="5"/>
    <s v="Male"/>
    <s v="Middle"/>
    <s v="Married"/>
    <x v="2"/>
    <s v="High"/>
    <s v="Boro Utara"/>
    <s v="Office Supplies"/>
    <n v="487.95"/>
    <n v="8"/>
    <x v="0"/>
    <x v="1"/>
    <x v="3"/>
    <n v="0"/>
    <x v="3"/>
    <x v="1"/>
    <n v="0.02"/>
    <n v="2"/>
    <x v="4"/>
    <x v="0"/>
    <x v="0"/>
    <s v="Debit Card"/>
    <x v="5"/>
    <b v="0"/>
    <b v="0"/>
    <x v="0"/>
    <x v="3"/>
    <s v="No Preference"/>
    <n v="7"/>
    <x v="1"/>
    <x v="0"/>
    <n v="1.131578947368421E-2"/>
  </r>
  <r>
    <s v="90-144-9193"/>
    <x v="6"/>
    <s v="Female"/>
    <s v="Middle"/>
    <s v="Divorced"/>
    <x v="1"/>
    <s v="Middle"/>
    <s v="Liren"/>
    <s v="Furniture"/>
    <n v="486.4"/>
    <n v="12"/>
    <x v="2"/>
    <x v="2"/>
    <x v="0"/>
    <n v="1"/>
    <x v="3"/>
    <x v="0"/>
    <n v="0"/>
    <n v="0"/>
    <x v="5"/>
    <x v="2"/>
    <x v="2"/>
    <s v="Debit Card"/>
    <x v="2"/>
    <b v="1"/>
    <b v="0"/>
    <x v="0"/>
    <x v="0"/>
    <s v="Express"/>
    <n v="13"/>
    <x v="0"/>
    <x v="0"/>
    <n v="8.7804878048780496E-3"/>
  </r>
  <r>
    <s v="88-661-4689"/>
    <x v="7"/>
    <s v="Male"/>
    <s v="Middle"/>
    <s v="Single"/>
    <x v="1"/>
    <s v="Middle"/>
    <s v="Taocheng"/>
    <s v="Books"/>
    <n v="218.06"/>
    <n v="6"/>
    <x v="2"/>
    <x v="0"/>
    <x v="2"/>
    <n v="1"/>
    <x v="2"/>
    <x v="0"/>
    <n v="0.02"/>
    <n v="2"/>
    <x v="5"/>
    <x v="0"/>
    <x v="2"/>
    <s v="Credit Card"/>
    <x v="6"/>
    <b v="0"/>
    <b v="1"/>
    <x v="1"/>
    <x v="2"/>
    <s v="No Preference"/>
    <n v="13"/>
    <x v="1"/>
    <x v="0"/>
    <n v="1.0270270270270269E-2"/>
  </r>
  <r>
    <s v="37-065-3182"/>
    <x v="2"/>
    <s v="Female"/>
    <s v="High"/>
    <s v="Divorced"/>
    <x v="2"/>
    <s v="Middle"/>
    <s v="GrÃ¥bo"/>
    <s v="Office Supplies"/>
    <n v="201.96"/>
    <n v="8"/>
    <x v="1"/>
    <x v="1"/>
    <x v="0"/>
    <n v="0"/>
    <x v="2"/>
    <x v="2"/>
    <n v="0.01"/>
    <n v="1"/>
    <x v="6"/>
    <x v="1"/>
    <x v="2"/>
    <s v="Cash"/>
    <x v="7"/>
    <b v="0"/>
    <b v="0"/>
    <x v="0"/>
    <x v="0"/>
    <s v="Standard"/>
    <n v="7"/>
    <x v="0"/>
    <x v="1"/>
    <n v="1.131578947368421E-2"/>
  </r>
  <r>
    <s v="84-894-9222"/>
    <x v="8"/>
    <s v="Bigender"/>
    <s v="High"/>
    <s v="Married"/>
    <x v="0"/>
    <s v="High"/>
    <s v="Pryamitsyno"/>
    <s v="Sports &amp; Outdoors"/>
    <n v="418.83"/>
    <n v="7"/>
    <x v="2"/>
    <x v="2"/>
    <x v="0"/>
    <n v="1"/>
    <x v="0"/>
    <x v="0"/>
    <n v="0.01"/>
    <n v="1"/>
    <x v="1"/>
    <x v="3"/>
    <x v="0"/>
    <s v="PayPal"/>
    <x v="8"/>
    <b v="1"/>
    <b v="0"/>
    <x v="0"/>
    <x v="0"/>
    <s v="No Preference"/>
    <n v="13"/>
    <x v="2"/>
    <x v="1"/>
    <n v="8.431372549019607E-3"/>
  </r>
  <r>
    <s v="44-674-4037"/>
    <x v="4"/>
    <s v="Male"/>
    <s v="Middle"/>
    <s v="Divorced"/>
    <x v="0"/>
    <s v="Middle"/>
    <s v="Punta Gorda"/>
    <s v="Mobile Accessories"/>
    <n v="389.7"/>
    <n v="12"/>
    <x v="1"/>
    <x v="3"/>
    <x v="2"/>
    <n v="0.5"/>
    <x v="2"/>
    <x v="1"/>
    <n v="0"/>
    <n v="0"/>
    <x v="7"/>
    <x v="1"/>
    <x v="2"/>
    <s v="PayPal"/>
    <x v="9"/>
    <b v="1"/>
    <b v="0"/>
    <x v="0"/>
    <x v="3"/>
    <s v="Express"/>
    <n v="12"/>
    <x v="1"/>
    <x v="0"/>
    <n v="8.5365853658536592E-3"/>
  </r>
  <r>
    <s v="78-116-8349"/>
    <x v="9"/>
    <s v="Female"/>
    <s v="High"/>
    <s v="Widowed"/>
    <x v="0"/>
    <s v="Middle"/>
    <s v="GyÅ‘r"/>
    <s v="Sports &amp; Outdoors"/>
    <n v="238.93"/>
    <n v="5"/>
    <x v="2"/>
    <x v="4"/>
    <x v="3"/>
    <n v="1"/>
    <x v="1"/>
    <x v="2"/>
    <n v="0"/>
    <n v="0"/>
    <x v="3"/>
    <x v="1"/>
    <x v="0"/>
    <s v="Cash"/>
    <x v="10"/>
    <b v="1"/>
    <b v="0"/>
    <x v="0"/>
    <x v="3"/>
    <s v="No Preference"/>
    <n v="1"/>
    <x v="0"/>
    <x v="1"/>
    <n v="8.431372549019607E-3"/>
  </r>
  <r>
    <s v="19-933-8095"/>
    <x v="10"/>
    <s v="Male"/>
    <s v="Middle"/>
    <s v="Single"/>
    <x v="0"/>
    <s v="High"/>
    <s v="Gaosheng"/>
    <s v="Luxury Goods"/>
    <n v="61.22"/>
    <n v="7"/>
    <x v="1"/>
    <x v="0"/>
    <x v="4"/>
    <n v="2"/>
    <x v="2"/>
    <x v="2"/>
    <n v="0.01"/>
    <n v="1"/>
    <x v="0"/>
    <x v="1"/>
    <x v="2"/>
    <s v="Debit Card"/>
    <x v="11"/>
    <b v="1"/>
    <b v="1"/>
    <x v="1"/>
    <x v="0"/>
    <s v="No Preference"/>
    <n v="5"/>
    <x v="1"/>
    <x v="0"/>
    <n v="9.189189189189189E-3"/>
  </r>
  <r>
    <s v="80-684-5072"/>
    <x v="11"/>
    <s v="Male"/>
    <s v="High"/>
    <s v="Married"/>
    <x v="1"/>
    <s v="Middle"/>
    <s v="Rokytne"/>
    <s v="Animal Feed"/>
    <n v="79.81"/>
    <n v="4"/>
    <x v="0"/>
    <x v="0"/>
    <x v="0"/>
    <n v="0"/>
    <x v="3"/>
    <x v="1"/>
    <n v="0"/>
    <n v="0"/>
    <x v="5"/>
    <x v="1"/>
    <x v="1"/>
    <s v="Debit Card"/>
    <x v="12"/>
    <b v="0"/>
    <b v="1"/>
    <x v="1"/>
    <x v="1"/>
    <s v="Standard"/>
    <n v="14"/>
    <x v="1"/>
    <x v="1"/>
    <n v="9.7727272727272732E-3"/>
  </r>
  <r>
    <s v="23-302-7502"/>
    <x v="12"/>
    <s v="Female"/>
    <s v="High"/>
    <s v="Widowed"/>
    <x v="1"/>
    <s v="High"/>
    <s v="Alameda"/>
    <s v="Health Care"/>
    <n v="58.51"/>
    <n v="2"/>
    <x v="2"/>
    <x v="4"/>
    <x v="2"/>
    <n v="0.5"/>
    <x v="0"/>
    <x v="1"/>
    <n v="0"/>
    <n v="0"/>
    <x v="7"/>
    <x v="3"/>
    <x v="2"/>
    <s v="PayPal"/>
    <x v="13"/>
    <b v="1"/>
    <b v="1"/>
    <x v="1"/>
    <x v="3"/>
    <s v="No Preference"/>
    <n v="14"/>
    <x v="0"/>
    <x v="1"/>
    <n v="7.3170731707317069E-3"/>
  </r>
  <r>
    <s v="90-069-8934"/>
    <x v="13"/>
    <s v="Male"/>
    <s v="High"/>
    <s v="Divorced"/>
    <x v="2"/>
    <s v="High"/>
    <s v="DhankutÄ"/>
    <s v="Hotels"/>
    <n v="109.29"/>
    <n v="3"/>
    <x v="2"/>
    <x v="1"/>
    <x v="2"/>
    <n v="0"/>
    <x v="1"/>
    <x v="0"/>
    <n v="0.02"/>
    <n v="2"/>
    <x v="6"/>
    <x v="1"/>
    <x v="2"/>
    <s v="Debit Card"/>
    <x v="14"/>
    <b v="0"/>
    <b v="1"/>
    <x v="1"/>
    <x v="1"/>
    <s v="Express"/>
    <n v="11"/>
    <x v="1"/>
    <x v="1"/>
    <n v="1.0277777777777776E-2"/>
  </r>
  <r>
    <s v="45-073-7243"/>
    <x v="14"/>
    <s v="Male"/>
    <s v="High"/>
    <s v="Single"/>
    <x v="0"/>
    <s v="High"/>
    <s v="Jindong"/>
    <s v="Furniture"/>
    <n v="356.45"/>
    <n v="6"/>
    <x v="0"/>
    <x v="0"/>
    <x v="0"/>
    <n v="2"/>
    <x v="2"/>
    <x v="2"/>
    <n v="0"/>
    <n v="0"/>
    <x v="0"/>
    <x v="3"/>
    <x v="1"/>
    <s v="Credit Card"/>
    <x v="15"/>
    <b v="0"/>
    <b v="1"/>
    <x v="1"/>
    <x v="3"/>
    <s v="Standard"/>
    <n v="8"/>
    <x v="1"/>
    <x v="1"/>
    <n v="8.7804878048780496E-3"/>
  </r>
  <r>
    <s v="89-883-2101"/>
    <x v="9"/>
    <s v="Female"/>
    <s v="Middle"/>
    <s v="Divorced"/>
    <x v="0"/>
    <s v="High"/>
    <s v="Ngeru"/>
    <s v="Mobile Accessories"/>
    <n v="236.99"/>
    <n v="10"/>
    <x v="0"/>
    <x v="2"/>
    <x v="2"/>
    <n v="0"/>
    <x v="3"/>
    <x v="2"/>
    <n v="0"/>
    <n v="0"/>
    <x v="8"/>
    <x v="0"/>
    <x v="0"/>
    <s v="PayPal"/>
    <x v="16"/>
    <b v="1"/>
    <b v="1"/>
    <x v="1"/>
    <x v="2"/>
    <s v="No Preference"/>
    <n v="13"/>
    <x v="0"/>
    <x v="0"/>
    <n v="8.5365853658536592E-3"/>
  </r>
  <r>
    <s v="00-477-9449"/>
    <x v="15"/>
    <s v="Male"/>
    <s v="Middle"/>
    <s v="Widowed"/>
    <x v="0"/>
    <s v="High"/>
    <s v="White Rock"/>
    <s v="Packages"/>
    <n v="454.39"/>
    <n v="10"/>
    <x v="1"/>
    <x v="2"/>
    <x v="2"/>
    <n v="2"/>
    <x v="1"/>
    <x v="1"/>
    <n v="0"/>
    <n v="0"/>
    <x v="4"/>
    <x v="0"/>
    <x v="2"/>
    <s v="Other"/>
    <x v="17"/>
    <b v="0"/>
    <b v="1"/>
    <x v="1"/>
    <x v="2"/>
    <s v="Standard"/>
    <n v="3"/>
    <x v="1"/>
    <x v="0"/>
    <n v="8.1395348837209301E-3"/>
  </r>
  <r>
    <s v="67-159-7366"/>
    <x v="3"/>
    <s v="Female"/>
    <s v="High"/>
    <s v="Widowed"/>
    <x v="0"/>
    <s v="Middle"/>
    <s v="Monastyrshchina"/>
    <s v="Electronics"/>
    <n v="490.75"/>
    <n v="10"/>
    <x v="1"/>
    <x v="2"/>
    <x v="2"/>
    <n v="1"/>
    <x v="0"/>
    <x v="2"/>
    <n v="0.01"/>
    <n v="1"/>
    <x v="7"/>
    <x v="2"/>
    <x v="1"/>
    <s v="Debit Card"/>
    <x v="18"/>
    <b v="0"/>
    <b v="0"/>
    <x v="0"/>
    <x v="1"/>
    <s v="Standard"/>
    <n v="13"/>
    <x v="0"/>
    <x v="1"/>
    <n v="0.01"/>
  </r>
  <r>
    <s v="85-691-4293"/>
    <x v="6"/>
    <s v="Female"/>
    <s v="Middle"/>
    <s v="Widowed"/>
    <x v="1"/>
    <s v="Middle"/>
    <s v="Pangkalanbunut"/>
    <s v="Software &amp; Apps"/>
    <n v="463.07"/>
    <n v="7"/>
    <x v="0"/>
    <x v="4"/>
    <x v="4"/>
    <n v="0"/>
    <x v="0"/>
    <x v="2"/>
    <n v="0.01"/>
    <n v="1"/>
    <x v="6"/>
    <x v="3"/>
    <x v="1"/>
    <s v="PayPal"/>
    <x v="17"/>
    <b v="1"/>
    <b v="0"/>
    <x v="0"/>
    <x v="1"/>
    <s v="No Preference"/>
    <n v="11"/>
    <x v="0"/>
    <x v="0"/>
    <n v="9.3023255813953487E-3"/>
  </r>
  <r>
    <s v="56-085-0464"/>
    <x v="15"/>
    <s v="Female"/>
    <s v="High"/>
    <s v="Married"/>
    <x v="2"/>
    <s v="High"/>
    <s v="Lederaba"/>
    <s v="Baby Products"/>
    <n v="56.74"/>
    <n v="5"/>
    <x v="2"/>
    <x v="0"/>
    <x v="1"/>
    <n v="0"/>
    <x v="1"/>
    <x v="2"/>
    <n v="0"/>
    <n v="0"/>
    <x v="9"/>
    <x v="0"/>
    <x v="1"/>
    <s v="Other"/>
    <x v="19"/>
    <b v="1"/>
    <b v="0"/>
    <x v="0"/>
    <x v="2"/>
    <s v="Express"/>
    <n v="7"/>
    <x v="0"/>
    <x v="1"/>
    <n v="1.0243902439024391E-2"/>
  </r>
  <r>
    <s v="33-264-2822"/>
    <x v="9"/>
    <s v="Male"/>
    <s v="High"/>
    <s v="Divorced"/>
    <x v="0"/>
    <s v="Middle"/>
    <s v="Lugo"/>
    <s v="Toys &amp; Games"/>
    <n v="371.32"/>
    <n v="7"/>
    <x v="1"/>
    <x v="4"/>
    <x v="2"/>
    <n v="0.7"/>
    <x v="1"/>
    <x v="1"/>
    <n v="0.02"/>
    <n v="2"/>
    <x v="2"/>
    <x v="0"/>
    <x v="0"/>
    <s v="Debit Card"/>
    <x v="20"/>
    <b v="1"/>
    <b v="1"/>
    <x v="1"/>
    <x v="2"/>
    <s v="Standard"/>
    <n v="6"/>
    <x v="1"/>
    <x v="1"/>
    <n v="8.2978723404255311E-3"/>
  </r>
  <r>
    <s v="95-478-2650"/>
    <x v="14"/>
    <s v="Female"/>
    <s v="Middle"/>
    <s v="Single"/>
    <x v="0"/>
    <s v="Middle"/>
    <s v="SÃ£o Roque"/>
    <s v="Software &amp; Apps"/>
    <n v="461"/>
    <n v="7"/>
    <x v="2"/>
    <x v="2"/>
    <x v="2"/>
    <n v="1"/>
    <x v="3"/>
    <x v="1"/>
    <n v="0"/>
    <n v="0"/>
    <x v="8"/>
    <x v="2"/>
    <x v="0"/>
    <s v="Cash"/>
    <x v="21"/>
    <b v="0"/>
    <b v="1"/>
    <x v="1"/>
    <x v="1"/>
    <s v="Standard"/>
    <n v="9"/>
    <x v="0"/>
    <x v="0"/>
    <n v="9.3023255813953487E-3"/>
  </r>
  <r>
    <s v="04-349-6759"/>
    <x v="4"/>
    <s v="Female"/>
    <s v="High"/>
    <s v="Married"/>
    <x v="0"/>
    <s v="High"/>
    <s v="BanÄ« KhaddÄsh"/>
    <s v="Food &amp; Beverages"/>
    <n v="253.37"/>
    <n v="6"/>
    <x v="1"/>
    <x v="4"/>
    <x v="1"/>
    <n v="1"/>
    <x v="0"/>
    <x v="2"/>
    <n v="0.02"/>
    <n v="2"/>
    <x v="3"/>
    <x v="1"/>
    <x v="0"/>
    <s v="Other"/>
    <x v="22"/>
    <b v="1"/>
    <b v="0"/>
    <x v="0"/>
    <x v="2"/>
    <s v="Standard"/>
    <n v="8"/>
    <x v="0"/>
    <x v="1"/>
    <n v="9.3181818181818175E-3"/>
  </r>
  <r>
    <s v="21-755-8745"/>
    <x v="14"/>
    <s v="Male"/>
    <s v="High"/>
    <s v="Widowed"/>
    <x v="1"/>
    <s v="High"/>
    <s v="Montpellier"/>
    <s v="Packages"/>
    <n v="136.53"/>
    <n v="3"/>
    <x v="0"/>
    <x v="2"/>
    <x v="2"/>
    <n v="2"/>
    <x v="3"/>
    <x v="1"/>
    <n v="0.01"/>
    <n v="1"/>
    <x v="4"/>
    <x v="1"/>
    <x v="1"/>
    <s v="PayPal"/>
    <x v="23"/>
    <b v="1"/>
    <b v="1"/>
    <x v="1"/>
    <x v="3"/>
    <s v="Standard"/>
    <n v="10"/>
    <x v="1"/>
    <x v="1"/>
    <n v="8.1395348837209301E-3"/>
  </r>
  <r>
    <s v="29-625-7057"/>
    <x v="16"/>
    <s v="Female"/>
    <s v="Middle"/>
    <s v="Single"/>
    <x v="2"/>
    <s v="Middle"/>
    <s v="Nesovice"/>
    <s v="Arts &amp; Crafts"/>
    <n v="489.05"/>
    <n v="10"/>
    <x v="2"/>
    <x v="0"/>
    <x v="3"/>
    <n v="0"/>
    <x v="3"/>
    <x v="0"/>
    <n v="0.02"/>
    <n v="2"/>
    <x v="6"/>
    <x v="1"/>
    <x v="2"/>
    <s v="PayPal"/>
    <x v="24"/>
    <b v="1"/>
    <b v="1"/>
    <x v="1"/>
    <x v="3"/>
    <s v="Standard"/>
    <n v="7"/>
    <x v="0"/>
    <x v="0"/>
    <n v="8.5294117647058826E-3"/>
  </r>
  <r>
    <s v="58-623-8404"/>
    <x v="17"/>
    <s v="Male"/>
    <s v="High"/>
    <s v="Single"/>
    <x v="2"/>
    <s v="High"/>
    <s v="Pasirhuni"/>
    <s v="Electronics"/>
    <n v="81.91"/>
    <n v="10"/>
    <x v="1"/>
    <x v="1"/>
    <x v="2"/>
    <n v="1"/>
    <x v="1"/>
    <x v="2"/>
    <n v="0"/>
    <n v="0"/>
    <x v="7"/>
    <x v="0"/>
    <x v="2"/>
    <s v="Debit Card"/>
    <x v="25"/>
    <b v="0"/>
    <b v="1"/>
    <x v="1"/>
    <x v="0"/>
    <s v="Express"/>
    <n v="2"/>
    <x v="1"/>
    <x v="1"/>
    <n v="0.01"/>
  </r>
  <r>
    <s v="56-506-4709"/>
    <x v="17"/>
    <s v="Male"/>
    <s v="Middle"/>
    <s v="Married"/>
    <x v="0"/>
    <s v="Middle"/>
    <s v="Glendale"/>
    <s v="Arts &amp; Crafts"/>
    <n v="135.80000000000001"/>
    <n v="2"/>
    <x v="1"/>
    <x v="2"/>
    <x v="0"/>
    <n v="1"/>
    <x v="2"/>
    <x v="0"/>
    <n v="0.01"/>
    <n v="1"/>
    <x v="6"/>
    <x v="1"/>
    <x v="2"/>
    <s v="Debit Card"/>
    <x v="26"/>
    <b v="0"/>
    <b v="1"/>
    <x v="1"/>
    <x v="3"/>
    <s v="No Preference"/>
    <n v="9"/>
    <x v="1"/>
    <x v="0"/>
    <n v="8.5294117647058826E-3"/>
  </r>
  <r>
    <s v="25-839-8670"/>
    <x v="5"/>
    <s v="Female"/>
    <s v="Middle"/>
    <s v="Widowed"/>
    <x v="1"/>
    <s v="Middle"/>
    <s v="TÃ¡la"/>
    <s v="Health Supplements"/>
    <n v="382.24"/>
    <n v="12"/>
    <x v="1"/>
    <x v="3"/>
    <x v="0"/>
    <n v="1"/>
    <x v="3"/>
    <x v="2"/>
    <n v="0.01"/>
    <n v="1"/>
    <x v="7"/>
    <x v="1"/>
    <x v="0"/>
    <s v="PayPal"/>
    <x v="27"/>
    <b v="1"/>
    <b v="1"/>
    <x v="1"/>
    <x v="3"/>
    <s v="Standard"/>
    <n v="3"/>
    <x v="0"/>
    <x v="0"/>
    <n v="8.5365853658536592E-3"/>
  </r>
  <r>
    <s v="89-194-0596"/>
    <x v="4"/>
    <s v="Female"/>
    <s v="High"/>
    <s v="Married"/>
    <x v="0"/>
    <s v="Middle"/>
    <s v="Marseille"/>
    <s v="Gardening &amp; Outdoors"/>
    <n v="354.7"/>
    <n v="5"/>
    <x v="2"/>
    <x v="4"/>
    <x v="4"/>
    <n v="0"/>
    <x v="0"/>
    <x v="2"/>
    <n v="0.02"/>
    <n v="2"/>
    <x v="0"/>
    <x v="0"/>
    <x v="1"/>
    <s v="Other"/>
    <x v="28"/>
    <b v="1"/>
    <b v="0"/>
    <x v="0"/>
    <x v="3"/>
    <s v="Express"/>
    <n v="12"/>
    <x v="0"/>
    <x v="1"/>
    <n v="1.1363636363636364E-2"/>
  </r>
  <r>
    <s v="55-163-1389"/>
    <x v="2"/>
    <s v="Male"/>
    <s v="High"/>
    <s v="Divorced"/>
    <x v="0"/>
    <s v="High"/>
    <s v="Nasielsk"/>
    <s v="Mobile Accessories"/>
    <n v="433.82"/>
    <n v="6"/>
    <x v="2"/>
    <x v="1"/>
    <x v="4"/>
    <n v="1"/>
    <x v="1"/>
    <x v="0"/>
    <n v="0"/>
    <n v="0"/>
    <x v="8"/>
    <x v="3"/>
    <x v="2"/>
    <s v="Other"/>
    <x v="29"/>
    <b v="0"/>
    <b v="1"/>
    <x v="1"/>
    <x v="3"/>
    <s v="Express"/>
    <n v="10"/>
    <x v="1"/>
    <x v="1"/>
    <n v="8.5365853658536592E-3"/>
  </r>
  <r>
    <s v="28-225-4286"/>
    <x v="7"/>
    <s v="Genderfluid"/>
    <s v="High"/>
    <s v="Married"/>
    <x v="0"/>
    <s v="Middle"/>
    <s v="Paris 06"/>
    <s v="Mobile Accessories"/>
    <n v="282.13"/>
    <n v="5"/>
    <x v="0"/>
    <x v="4"/>
    <x v="0"/>
    <n v="1"/>
    <x v="0"/>
    <x v="0"/>
    <n v="0.01"/>
    <n v="1"/>
    <x v="6"/>
    <x v="0"/>
    <x v="0"/>
    <s v="Other"/>
    <x v="30"/>
    <b v="1"/>
    <b v="0"/>
    <x v="0"/>
    <x v="0"/>
    <s v="Standard"/>
    <n v="9"/>
    <x v="2"/>
    <x v="1"/>
    <n v="8.5365853658536592E-3"/>
  </r>
  <r>
    <s v="14-305-8712"/>
    <x v="18"/>
    <s v="Male"/>
    <s v="High"/>
    <s v="Widowed"/>
    <x v="1"/>
    <s v="Middle"/>
    <s v="Bronnitsy"/>
    <s v="Mobile Accessories"/>
    <n v="454.38"/>
    <n v="10"/>
    <x v="2"/>
    <x v="1"/>
    <x v="2"/>
    <n v="0"/>
    <x v="0"/>
    <x v="0"/>
    <n v="0"/>
    <n v="0"/>
    <x v="3"/>
    <x v="3"/>
    <x v="1"/>
    <s v="PayPal"/>
    <x v="31"/>
    <b v="1"/>
    <b v="0"/>
    <x v="0"/>
    <x v="2"/>
    <s v="No Preference"/>
    <n v="7"/>
    <x v="1"/>
    <x v="1"/>
    <n v="8.5365853658536592E-3"/>
  </r>
  <r>
    <s v="85-738-6864"/>
    <x v="8"/>
    <s v="Male"/>
    <s v="Middle"/>
    <s v="Married"/>
    <x v="1"/>
    <s v="High"/>
    <s v="Inayauan"/>
    <s v="Mobile Accessories"/>
    <n v="138.88"/>
    <n v="7"/>
    <x v="1"/>
    <x v="2"/>
    <x v="2"/>
    <n v="1"/>
    <x v="0"/>
    <x v="1"/>
    <n v="0.01"/>
    <n v="1"/>
    <x v="4"/>
    <x v="0"/>
    <x v="0"/>
    <s v="Cash"/>
    <x v="32"/>
    <b v="1"/>
    <b v="0"/>
    <x v="0"/>
    <x v="3"/>
    <s v="No Preference"/>
    <n v="4"/>
    <x v="1"/>
    <x v="0"/>
    <n v="8.5365853658536592E-3"/>
  </r>
  <r>
    <s v="17-198-5155"/>
    <x v="12"/>
    <s v="Female"/>
    <s v="High"/>
    <s v="Single"/>
    <x v="0"/>
    <s v="High"/>
    <s v="Qianjin"/>
    <s v="Books"/>
    <n v="52.34"/>
    <n v="6"/>
    <x v="1"/>
    <x v="1"/>
    <x v="2"/>
    <n v="1"/>
    <x v="2"/>
    <x v="0"/>
    <n v="0.01"/>
    <n v="1"/>
    <x v="1"/>
    <x v="3"/>
    <x v="0"/>
    <s v="PayPal"/>
    <x v="33"/>
    <b v="1"/>
    <b v="1"/>
    <x v="1"/>
    <x v="3"/>
    <s v="Express"/>
    <n v="13"/>
    <x v="0"/>
    <x v="1"/>
    <n v="1.0270270270270269E-2"/>
  </r>
  <r>
    <s v="15-354-9904"/>
    <x v="10"/>
    <s v="Male"/>
    <s v="Middle"/>
    <s v="Single"/>
    <x v="0"/>
    <s v="High"/>
    <s v="Bagahanlad"/>
    <s v="Groceries"/>
    <n v="338.2"/>
    <n v="7"/>
    <x v="2"/>
    <x v="1"/>
    <x v="0"/>
    <n v="0"/>
    <x v="0"/>
    <x v="1"/>
    <n v="0.01"/>
    <n v="1"/>
    <x v="5"/>
    <x v="3"/>
    <x v="0"/>
    <s v="Other"/>
    <x v="34"/>
    <b v="1"/>
    <b v="0"/>
    <x v="0"/>
    <x v="1"/>
    <s v="Standard"/>
    <n v="7"/>
    <x v="1"/>
    <x v="0"/>
    <n v="1.0243902439024391E-2"/>
  </r>
  <r>
    <s v="35-198-9248"/>
    <x v="6"/>
    <s v="Female"/>
    <s v="Middle"/>
    <s v="Widowed"/>
    <x v="1"/>
    <s v="Middle"/>
    <s v="Rzewnie"/>
    <s v="Toys &amp; Games"/>
    <n v="263.14999999999998"/>
    <n v="3"/>
    <x v="1"/>
    <x v="3"/>
    <x v="0"/>
    <n v="1"/>
    <x v="3"/>
    <x v="0"/>
    <n v="0.01"/>
    <n v="1"/>
    <x v="3"/>
    <x v="1"/>
    <x v="0"/>
    <s v="Other"/>
    <x v="35"/>
    <b v="1"/>
    <b v="0"/>
    <x v="0"/>
    <x v="2"/>
    <s v="Express"/>
    <n v="10"/>
    <x v="0"/>
    <x v="0"/>
    <n v="8.2978723404255311E-3"/>
  </r>
  <r>
    <s v="03-950-6074"/>
    <x v="15"/>
    <s v="Female"/>
    <s v="Middle"/>
    <s v="Married"/>
    <x v="2"/>
    <s v="Middle"/>
    <s v="Strabychovo"/>
    <s v="Software &amp; Apps"/>
    <n v="371.58"/>
    <n v="2"/>
    <x v="0"/>
    <x v="2"/>
    <x v="1"/>
    <n v="2"/>
    <x v="3"/>
    <x v="1"/>
    <n v="0"/>
    <n v="0"/>
    <x v="3"/>
    <x v="0"/>
    <x v="1"/>
    <s v="Cash"/>
    <x v="36"/>
    <b v="1"/>
    <b v="1"/>
    <x v="1"/>
    <x v="1"/>
    <s v="No Preference"/>
    <n v="11"/>
    <x v="0"/>
    <x v="0"/>
    <n v="9.3023255813953487E-3"/>
  </r>
  <r>
    <s v="19-999-0134"/>
    <x v="12"/>
    <s v="Male"/>
    <s v="Middle"/>
    <s v="Widowed"/>
    <x v="0"/>
    <s v="Middle"/>
    <s v="Hongqi"/>
    <s v="Health Care"/>
    <n v="353.4"/>
    <n v="2"/>
    <x v="2"/>
    <x v="2"/>
    <x v="3"/>
    <n v="2"/>
    <x v="1"/>
    <x v="2"/>
    <n v="0"/>
    <n v="0"/>
    <x v="2"/>
    <x v="2"/>
    <x v="0"/>
    <s v="Credit Card"/>
    <x v="37"/>
    <b v="0"/>
    <b v="1"/>
    <x v="1"/>
    <x v="2"/>
    <s v="No Preference"/>
    <n v="3"/>
    <x v="1"/>
    <x v="0"/>
    <n v="7.3170731707317069E-3"/>
  </r>
  <r>
    <s v="57-989-1487"/>
    <x v="19"/>
    <s v="Female"/>
    <s v="Middle"/>
    <s v="Divorced"/>
    <x v="1"/>
    <s v="High"/>
    <s v="Oeoh"/>
    <s v="Software &amp; Apps"/>
    <n v="329.41"/>
    <n v="5"/>
    <x v="1"/>
    <x v="0"/>
    <x v="3"/>
    <n v="0"/>
    <x v="1"/>
    <x v="0"/>
    <n v="0.01"/>
    <n v="1"/>
    <x v="2"/>
    <x v="1"/>
    <x v="2"/>
    <s v="Cash"/>
    <x v="38"/>
    <b v="1"/>
    <b v="1"/>
    <x v="1"/>
    <x v="0"/>
    <s v="No Preference"/>
    <n v="2"/>
    <x v="0"/>
    <x v="0"/>
    <n v="9.3023255813953487E-3"/>
  </r>
  <r>
    <s v="07-816-2673"/>
    <x v="19"/>
    <s v="Female"/>
    <s v="Middle"/>
    <s v="Married"/>
    <x v="2"/>
    <s v="Middle"/>
    <s v="Topolâ€™noye"/>
    <s v="Food &amp; Beverages"/>
    <n v="54.46"/>
    <n v="5"/>
    <x v="2"/>
    <x v="4"/>
    <x v="0"/>
    <n v="1"/>
    <x v="3"/>
    <x v="1"/>
    <n v="0.01"/>
    <n v="1"/>
    <x v="2"/>
    <x v="2"/>
    <x v="0"/>
    <s v="Other"/>
    <x v="39"/>
    <b v="0"/>
    <b v="0"/>
    <x v="0"/>
    <x v="2"/>
    <s v="Standard"/>
    <n v="1"/>
    <x v="0"/>
    <x v="0"/>
    <n v="9.3181818181818175E-3"/>
  </r>
  <r>
    <s v="70-761-3550"/>
    <x v="20"/>
    <s v="Male"/>
    <s v="High"/>
    <s v="Widowed"/>
    <x v="2"/>
    <s v="Middle"/>
    <s v="KovÃ¡Å™ov"/>
    <s v="Books"/>
    <n v="257.12"/>
    <n v="8"/>
    <x v="2"/>
    <x v="2"/>
    <x v="1"/>
    <n v="0"/>
    <x v="3"/>
    <x v="1"/>
    <n v="0.02"/>
    <n v="2"/>
    <x v="2"/>
    <x v="1"/>
    <x v="1"/>
    <s v="Other"/>
    <x v="25"/>
    <b v="1"/>
    <b v="0"/>
    <x v="0"/>
    <x v="2"/>
    <s v="No Preference"/>
    <n v="11"/>
    <x v="1"/>
    <x v="1"/>
    <n v="1.0270270270270269E-2"/>
  </r>
  <r>
    <s v="38-242-3251"/>
    <x v="20"/>
    <s v="Male"/>
    <s v="High"/>
    <s v="Divorced"/>
    <x v="0"/>
    <s v="Middle"/>
    <s v="Majdal BanÄ« FÄá¸‘il"/>
    <s v="Arts &amp; Crafts"/>
    <n v="293.04000000000002"/>
    <n v="11"/>
    <x v="1"/>
    <x v="4"/>
    <x v="4"/>
    <n v="1"/>
    <x v="0"/>
    <x v="2"/>
    <n v="0.01"/>
    <n v="1"/>
    <x v="4"/>
    <x v="2"/>
    <x v="2"/>
    <s v="PayPal"/>
    <x v="40"/>
    <b v="1"/>
    <b v="0"/>
    <x v="0"/>
    <x v="3"/>
    <s v="Standard"/>
    <n v="6"/>
    <x v="1"/>
    <x v="1"/>
    <n v="8.5294117647058826E-3"/>
  </r>
  <r>
    <s v="95-525-0842"/>
    <x v="10"/>
    <s v="Male"/>
    <s v="High"/>
    <s v="Single"/>
    <x v="2"/>
    <s v="High"/>
    <s v="Delta del Tigre"/>
    <s v="Books"/>
    <n v="110.4"/>
    <n v="12"/>
    <x v="0"/>
    <x v="0"/>
    <x v="1"/>
    <n v="2"/>
    <x v="0"/>
    <x v="0"/>
    <n v="0.01"/>
    <n v="1"/>
    <x v="4"/>
    <x v="3"/>
    <x v="0"/>
    <s v="Debit Card"/>
    <x v="41"/>
    <b v="0"/>
    <b v="0"/>
    <x v="0"/>
    <x v="0"/>
    <s v="Standard"/>
    <n v="12"/>
    <x v="1"/>
    <x v="1"/>
    <n v="1.0270270270270269E-2"/>
  </r>
  <r>
    <s v="37-101-4922"/>
    <x v="21"/>
    <s v="Female"/>
    <s v="Middle"/>
    <s v="Married"/>
    <x v="2"/>
    <s v="High"/>
    <s v="Santa Cruz La Laguna"/>
    <s v="Mobile Accessories"/>
    <n v="76.27"/>
    <n v="4"/>
    <x v="1"/>
    <x v="2"/>
    <x v="3"/>
    <n v="0"/>
    <x v="0"/>
    <x v="1"/>
    <n v="0"/>
    <n v="0"/>
    <x v="8"/>
    <x v="3"/>
    <x v="1"/>
    <s v="Credit Card"/>
    <x v="42"/>
    <b v="1"/>
    <b v="0"/>
    <x v="0"/>
    <x v="1"/>
    <s v="Standard"/>
    <n v="10"/>
    <x v="0"/>
    <x v="0"/>
    <n v="8.5365853658536592E-3"/>
  </r>
  <r>
    <s v="37-128-5425"/>
    <x v="13"/>
    <s v="Female"/>
    <s v="High"/>
    <s v="Widowed"/>
    <x v="0"/>
    <s v="Middle"/>
    <s v="Manchester"/>
    <s v="Toys &amp; Games"/>
    <n v="392.08"/>
    <n v="6"/>
    <x v="2"/>
    <x v="2"/>
    <x v="0"/>
    <n v="1"/>
    <x v="0"/>
    <x v="2"/>
    <n v="0.02"/>
    <n v="2"/>
    <x v="0"/>
    <x v="1"/>
    <x v="0"/>
    <s v="Other"/>
    <x v="43"/>
    <b v="1"/>
    <b v="1"/>
    <x v="1"/>
    <x v="0"/>
    <s v="Express"/>
    <n v="6"/>
    <x v="0"/>
    <x v="1"/>
    <n v="8.2978723404255311E-3"/>
  </r>
  <r>
    <s v="27-439-9545"/>
    <x v="8"/>
    <s v="Female"/>
    <s v="High"/>
    <s v="Married"/>
    <x v="0"/>
    <s v="High"/>
    <s v="NorrkÃ¶ping"/>
    <s v="Toys &amp; Games"/>
    <n v="51.22"/>
    <n v="6"/>
    <x v="2"/>
    <x v="2"/>
    <x v="1"/>
    <n v="0"/>
    <x v="0"/>
    <x v="2"/>
    <n v="0.01"/>
    <n v="1"/>
    <x v="1"/>
    <x v="3"/>
    <x v="0"/>
    <s v="Cash"/>
    <x v="44"/>
    <b v="1"/>
    <b v="1"/>
    <x v="1"/>
    <x v="3"/>
    <s v="Standard"/>
    <n v="5"/>
    <x v="0"/>
    <x v="1"/>
    <n v="8.2978723404255311E-3"/>
  </r>
  <r>
    <s v="37-126-7954"/>
    <x v="9"/>
    <s v="Male"/>
    <s v="Middle"/>
    <s v="Divorced"/>
    <x v="0"/>
    <s v="High"/>
    <s v="SoÅ›no"/>
    <s v="Clothing"/>
    <n v="227.57"/>
    <n v="2"/>
    <x v="2"/>
    <x v="3"/>
    <x v="4"/>
    <n v="0"/>
    <x v="3"/>
    <x v="0"/>
    <n v="0.01"/>
    <n v="1"/>
    <x v="9"/>
    <x v="0"/>
    <x v="0"/>
    <s v="PayPal"/>
    <x v="45"/>
    <b v="0"/>
    <b v="1"/>
    <x v="1"/>
    <x v="1"/>
    <s v="No Preference"/>
    <n v="14"/>
    <x v="1"/>
    <x v="0"/>
    <n v="8.6666666666666663E-3"/>
  </r>
  <r>
    <s v="82-990-0504"/>
    <x v="19"/>
    <s v="Female"/>
    <s v="Middle"/>
    <s v="Widowed"/>
    <x v="0"/>
    <s v="Middle"/>
    <s v="PÃ©lla"/>
    <s v="Groceries"/>
    <n v="378.87"/>
    <n v="7"/>
    <x v="2"/>
    <x v="3"/>
    <x v="4"/>
    <n v="0"/>
    <x v="0"/>
    <x v="2"/>
    <n v="0.01"/>
    <n v="1"/>
    <x v="6"/>
    <x v="2"/>
    <x v="0"/>
    <s v="PayPal"/>
    <x v="46"/>
    <b v="1"/>
    <b v="0"/>
    <x v="0"/>
    <x v="3"/>
    <s v="No Preference"/>
    <n v="5"/>
    <x v="0"/>
    <x v="0"/>
    <n v="1.0243902439024391E-2"/>
  </r>
  <r>
    <s v="21-734-0212"/>
    <x v="2"/>
    <s v="Female"/>
    <s v="Middle"/>
    <s v="Widowed"/>
    <x v="1"/>
    <s v="High"/>
    <s v="Namur"/>
    <s v="Beauty &amp; Personal Care"/>
    <n v="423.92"/>
    <n v="8"/>
    <x v="0"/>
    <x v="1"/>
    <x v="1"/>
    <n v="2"/>
    <x v="2"/>
    <x v="0"/>
    <n v="0"/>
    <n v="0"/>
    <x v="5"/>
    <x v="1"/>
    <x v="0"/>
    <s v="Credit Card"/>
    <x v="47"/>
    <b v="0"/>
    <b v="1"/>
    <x v="1"/>
    <x v="0"/>
    <s v="Standard"/>
    <n v="8"/>
    <x v="0"/>
    <x v="0"/>
    <n v="8.8235294117647058E-3"/>
  </r>
  <r>
    <s v="76-148-9413"/>
    <x v="20"/>
    <s v="Non-binary"/>
    <s v="High"/>
    <s v="Widowed"/>
    <x v="2"/>
    <s v="Middle"/>
    <s v="Benevides"/>
    <s v="Arts &amp; Crafts"/>
    <n v="111.24"/>
    <n v="9"/>
    <x v="0"/>
    <x v="0"/>
    <x v="4"/>
    <n v="0"/>
    <x v="1"/>
    <x v="0"/>
    <n v="0"/>
    <n v="0"/>
    <x v="6"/>
    <x v="1"/>
    <x v="1"/>
    <s v="Credit Card"/>
    <x v="48"/>
    <b v="1"/>
    <b v="0"/>
    <x v="0"/>
    <x v="0"/>
    <s v="No Preference"/>
    <n v="12"/>
    <x v="2"/>
    <x v="1"/>
    <n v="8.5294117647058826E-3"/>
  </r>
  <r>
    <s v="53-639-3774"/>
    <x v="14"/>
    <s v="Female"/>
    <s v="Middle"/>
    <s v="Single"/>
    <x v="0"/>
    <s v="Middle"/>
    <s v="Qinghaihu"/>
    <s v="Travel &amp; Leisure Flights"/>
    <n v="299.31"/>
    <n v="7"/>
    <x v="0"/>
    <x v="2"/>
    <x v="2"/>
    <n v="1"/>
    <x v="1"/>
    <x v="2"/>
    <n v="0.02"/>
    <n v="2"/>
    <x v="4"/>
    <x v="0"/>
    <x v="2"/>
    <s v="Debit Card"/>
    <x v="49"/>
    <b v="1"/>
    <b v="0"/>
    <x v="0"/>
    <x v="0"/>
    <s v="Express"/>
    <n v="3"/>
    <x v="0"/>
    <x v="0"/>
    <n v="1.3157894736842106E-2"/>
  </r>
  <r>
    <s v="20-817-9584"/>
    <x v="21"/>
    <s v="Male"/>
    <s v="Middle"/>
    <s v="Widowed"/>
    <x v="2"/>
    <s v="Middle"/>
    <s v="AlfeizerÃ£o"/>
    <s v="Animal Feed"/>
    <n v="169.28"/>
    <n v="7"/>
    <x v="0"/>
    <x v="4"/>
    <x v="2"/>
    <n v="1"/>
    <x v="0"/>
    <x v="0"/>
    <n v="0.02"/>
    <n v="2"/>
    <x v="2"/>
    <x v="2"/>
    <x v="0"/>
    <s v="Cash"/>
    <x v="50"/>
    <b v="1"/>
    <b v="1"/>
    <x v="1"/>
    <x v="2"/>
    <s v="No Preference"/>
    <n v="6"/>
    <x v="1"/>
    <x v="0"/>
    <n v="9.7727272727272732E-3"/>
  </r>
  <r>
    <s v="18-655-3670"/>
    <x v="3"/>
    <s v="Male"/>
    <s v="Middle"/>
    <s v="Widowed"/>
    <x v="1"/>
    <s v="High"/>
    <s v="ProstÅ™ednÃ­ BeÄva"/>
    <s v="Office Supplies"/>
    <n v="449.13"/>
    <n v="9"/>
    <x v="1"/>
    <x v="2"/>
    <x v="1"/>
    <n v="0.5"/>
    <x v="1"/>
    <x v="1"/>
    <n v="0.02"/>
    <n v="2"/>
    <x v="6"/>
    <x v="2"/>
    <x v="0"/>
    <s v="Credit Card"/>
    <x v="51"/>
    <b v="0"/>
    <b v="0"/>
    <x v="0"/>
    <x v="3"/>
    <s v="No Preference"/>
    <n v="14"/>
    <x v="1"/>
    <x v="0"/>
    <n v="1.131578947368421E-2"/>
  </r>
  <r>
    <s v="72-431-5021"/>
    <x v="22"/>
    <s v="Female"/>
    <s v="High"/>
    <s v="Married"/>
    <x v="2"/>
    <s v="High"/>
    <s v="Oeiras"/>
    <s v="Animal Feed"/>
    <n v="427.48"/>
    <n v="6"/>
    <x v="2"/>
    <x v="4"/>
    <x v="4"/>
    <n v="0"/>
    <x v="1"/>
    <x v="1"/>
    <n v="0.01"/>
    <n v="1"/>
    <x v="2"/>
    <x v="2"/>
    <x v="1"/>
    <s v="Debit Card"/>
    <x v="52"/>
    <b v="1"/>
    <b v="0"/>
    <x v="0"/>
    <x v="2"/>
    <s v="Standard"/>
    <n v="11"/>
    <x v="0"/>
    <x v="1"/>
    <n v="9.7727272727272732E-3"/>
  </r>
  <r>
    <s v="07-479-3919"/>
    <x v="23"/>
    <s v="Female"/>
    <s v="Middle"/>
    <s v="Single"/>
    <x v="1"/>
    <s v="High"/>
    <s v="KÃ½thnos"/>
    <s v="Sports &amp; Outdoors"/>
    <n v="171.61"/>
    <n v="3"/>
    <x v="2"/>
    <x v="1"/>
    <x v="1"/>
    <n v="2"/>
    <x v="2"/>
    <x v="2"/>
    <n v="0.01"/>
    <n v="1"/>
    <x v="9"/>
    <x v="1"/>
    <x v="2"/>
    <s v="Credit Card"/>
    <x v="53"/>
    <b v="1"/>
    <b v="0"/>
    <x v="0"/>
    <x v="3"/>
    <s v="Express"/>
    <n v="8"/>
    <x v="0"/>
    <x v="0"/>
    <n v="8.431372549019607E-3"/>
  </r>
  <r>
    <s v="17-032-6274"/>
    <x v="13"/>
    <s v="Female"/>
    <s v="High"/>
    <s v="Married"/>
    <x v="0"/>
    <s v="High"/>
    <s v="Rizal"/>
    <s v="Books"/>
    <n v="240.28"/>
    <n v="3"/>
    <x v="2"/>
    <x v="1"/>
    <x v="0"/>
    <n v="2"/>
    <x v="3"/>
    <x v="1"/>
    <n v="0.02"/>
    <n v="2"/>
    <x v="0"/>
    <x v="3"/>
    <x v="0"/>
    <s v="Cash"/>
    <x v="54"/>
    <b v="1"/>
    <b v="1"/>
    <x v="1"/>
    <x v="2"/>
    <s v="Standard"/>
    <n v="4"/>
    <x v="0"/>
    <x v="1"/>
    <n v="1.0270270270270269E-2"/>
  </r>
  <r>
    <s v="64-166-9097"/>
    <x v="10"/>
    <s v="Female"/>
    <s v="High"/>
    <s v="Single"/>
    <x v="1"/>
    <s v="High"/>
    <s v="Fullerton"/>
    <s v="Furniture"/>
    <n v="310.17"/>
    <n v="6"/>
    <x v="1"/>
    <x v="2"/>
    <x v="3"/>
    <n v="2"/>
    <x v="1"/>
    <x v="2"/>
    <n v="0"/>
    <n v="0"/>
    <x v="3"/>
    <x v="0"/>
    <x v="1"/>
    <s v="Debit Card"/>
    <x v="55"/>
    <b v="0"/>
    <b v="0"/>
    <x v="0"/>
    <x v="1"/>
    <s v="No Preference"/>
    <n v="13"/>
    <x v="0"/>
    <x v="1"/>
    <n v="8.7804878048780496E-3"/>
  </r>
  <r>
    <s v="39-499-3854"/>
    <x v="8"/>
    <s v="Female"/>
    <s v="Middle"/>
    <s v="Married"/>
    <x v="0"/>
    <s v="Middle"/>
    <s v="Huaidao"/>
    <s v="Hotels"/>
    <n v="166"/>
    <n v="10"/>
    <x v="2"/>
    <x v="0"/>
    <x v="3"/>
    <n v="0"/>
    <x v="3"/>
    <x v="1"/>
    <n v="0.02"/>
    <n v="2"/>
    <x v="3"/>
    <x v="3"/>
    <x v="1"/>
    <s v="PayPal"/>
    <x v="56"/>
    <b v="0"/>
    <b v="0"/>
    <x v="0"/>
    <x v="2"/>
    <s v="Express"/>
    <n v="5"/>
    <x v="0"/>
    <x v="0"/>
    <n v="1.0277777777777776E-2"/>
  </r>
  <r>
    <s v="39-636-5871"/>
    <x v="9"/>
    <s v="Male"/>
    <s v="High"/>
    <s v="Divorced"/>
    <x v="0"/>
    <s v="High"/>
    <s v="Bilice"/>
    <s v="Baby Products"/>
    <n v="362.01"/>
    <n v="2"/>
    <x v="1"/>
    <x v="2"/>
    <x v="2"/>
    <n v="1"/>
    <x v="0"/>
    <x v="0"/>
    <n v="0.02"/>
    <n v="2"/>
    <x v="2"/>
    <x v="3"/>
    <x v="0"/>
    <s v="Debit Card"/>
    <x v="57"/>
    <b v="0"/>
    <b v="0"/>
    <x v="0"/>
    <x v="2"/>
    <s v="Express"/>
    <n v="1"/>
    <x v="1"/>
    <x v="1"/>
    <n v="1.0243902439024391E-2"/>
  </r>
  <r>
    <s v="71-667-2334"/>
    <x v="4"/>
    <s v="Polygender"/>
    <s v="High"/>
    <s v="Married"/>
    <x v="0"/>
    <s v="Middle"/>
    <s v="Isla Verde"/>
    <s v="Travel &amp; Leisure Flights"/>
    <n v="348.5"/>
    <n v="3"/>
    <x v="0"/>
    <x v="2"/>
    <x v="3"/>
    <n v="2"/>
    <x v="0"/>
    <x v="1"/>
    <n v="0"/>
    <n v="0"/>
    <x v="9"/>
    <x v="3"/>
    <x v="1"/>
    <s v="Debit Card"/>
    <x v="58"/>
    <b v="0"/>
    <b v="0"/>
    <x v="0"/>
    <x v="3"/>
    <s v="No Preference"/>
    <n v="8"/>
    <x v="2"/>
    <x v="1"/>
    <n v="1.3157894736842106E-2"/>
  </r>
  <r>
    <s v="35-192-9050"/>
    <x v="11"/>
    <s v="Female"/>
    <s v="Middle"/>
    <s v="Married"/>
    <x v="0"/>
    <s v="High"/>
    <s v="Hunkuyi"/>
    <s v="Animal Feed"/>
    <n v="395.97"/>
    <n v="9"/>
    <x v="1"/>
    <x v="3"/>
    <x v="2"/>
    <n v="0"/>
    <x v="1"/>
    <x v="2"/>
    <n v="0.01"/>
    <n v="1"/>
    <x v="9"/>
    <x v="2"/>
    <x v="0"/>
    <s v="Debit Card"/>
    <x v="59"/>
    <b v="1"/>
    <b v="1"/>
    <x v="1"/>
    <x v="1"/>
    <s v="Standard"/>
    <n v="1"/>
    <x v="0"/>
    <x v="0"/>
    <n v="9.7727272727272732E-3"/>
  </r>
  <r>
    <s v="91-440-0011"/>
    <x v="17"/>
    <s v="Female"/>
    <s v="Middle"/>
    <s v="Widowed"/>
    <x v="1"/>
    <s v="Middle"/>
    <s v="Shiree"/>
    <s v="Sports &amp; Outdoors"/>
    <n v="474.99"/>
    <n v="9"/>
    <x v="2"/>
    <x v="2"/>
    <x v="2"/>
    <n v="1"/>
    <x v="0"/>
    <x v="0"/>
    <n v="0"/>
    <n v="0"/>
    <x v="8"/>
    <x v="1"/>
    <x v="2"/>
    <s v="Credit Card"/>
    <x v="21"/>
    <b v="1"/>
    <b v="0"/>
    <x v="0"/>
    <x v="3"/>
    <s v="Standard"/>
    <n v="5"/>
    <x v="0"/>
    <x v="0"/>
    <n v="8.431372549019607E-3"/>
  </r>
  <r>
    <s v="20-830-4758"/>
    <x v="22"/>
    <s v="Female"/>
    <s v="Middle"/>
    <s v="Widowed"/>
    <x v="1"/>
    <s v="Middle"/>
    <s v="Strezhevoy"/>
    <s v="Luxury Goods"/>
    <n v="286.43"/>
    <n v="4"/>
    <x v="0"/>
    <x v="3"/>
    <x v="3"/>
    <n v="0"/>
    <x v="3"/>
    <x v="2"/>
    <n v="0.02"/>
    <n v="2"/>
    <x v="4"/>
    <x v="0"/>
    <x v="2"/>
    <s v="Cash"/>
    <x v="60"/>
    <b v="1"/>
    <b v="0"/>
    <x v="0"/>
    <x v="1"/>
    <s v="Express"/>
    <n v="14"/>
    <x v="0"/>
    <x v="0"/>
    <n v="9.189189189189189E-3"/>
  </r>
  <r>
    <s v="84-337-1016"/>
    <x v="24"/>
    <s v="Genderfluid"/>
    <s v="High"/>
    <s v="Widowed"/>
    <x v="1"/>
    <s v="High"/>
    <s v="Longxing"/>
    <s v="Health Care"/>
    <n v="333.32"/>
    <n v="8"/>
    <x v="2"/>
    <x v="3"/>
    <x v="0"/>
    <n v="0"/>
    <x v="2"/>
    <x v="2"/>
    <n v="0"/>
    <n v="0"/>
    <x v="4"/>
    <x v="1"/>
    <x v="1"/>
    <s v="Credit Card"/>
    <x v="61"/>
    <b v="1"/>
    <b v="0"/>
    <x v="0"/>
    <x v="3"/>
    <s v="No Preference"/>
    <n v="3"/>
    <x v="2"/>
    <x v="1"/>
    <n v="7.3170731707317069E-3"/>
  </r>
  <r>
    <s v="09-346-4992"/>
    <x v="19"/>
    <s v="Bigender"/>
    <s v="High"/>
    <s v="Single"/>
    <x v="2"/>
    <s v="High"/>
    <s v="JesÃºs MenÃ©ndez"/>
    <s v="Electronics"/>
    <n v="223.47"/>
    <n v="9"/>
    <x v="0"/>
    <x v="2"/>
    <x v="1"/>
    <n v="1"/>
    <x v="3"/>
    <x v="0"/>
    <n v="0"/>
    <n v="0"/>
    <x v="6"/>
    <x v="0"/>
    <x v="0"/>
    <s v="Debit Card"/>
    <x v="62"/>
    <b v="1"/>
    <b v="1"/>
    <x v="1"/>
    <x v="0"/>
    <s v="Standard"/>
    <n v="8"/>
    <x v="2"/>
    <x v="1"/>
    <n v="0.01"/>
  </r>
  <r>
    <s v="75-083-3608"/>
    <x v="25"/>
    <s v="Male"/>
    <s v="Middle"/>
    <s v="Divorced"/>
    <x v="2"/>
    <s v="Middle"/>
    <s v="Hongguang"/>
    <s v="Sports &amp; Outdoors"/>
    <n v="414.83"/>
    <n v="2"/>
    <x v="0"/>
    <x v="2"/>
    <x v="2"/>
    <n v="0.5"/>
    <x v="3"/>
    <x v="0"/>
    <n v="0.02"/>
    <n v="2"/>
    <x v="7"/>
    <x v="1"/>
    <x v="2"/>
    <s v="Credit Card"/>
    <x v="12"/>
    <b v="0"/>
    <b v="0"/>
    <x v="0"/>
    <x v="3"/>
    <s v="Express"/>
    <n v="8"/>
    <x v="1"/>
    <x v="0"/>
    <n v="8.431372549019607E-3"/>
  </r>
  <r>
    <s v="29-779-7209"/>
    <x v="10"/>
    <s v="Female"/>
    <s v="High"/>
    <s v="Widowed"/>
    <x v="2"/>
    <s v="High"/>
    <s v="Pilaya"/>
    <s v="Books"/>
    <n v="391.38"/>
    <n v="5"/>
    <x v="1"/>
    <x v="0"/>
    <x v="4"/>
    <n v="2"/>
    <x v="2"/>
    <x v="1"/>
    <n v="0"/>
    <n v="0"/>
    <x v="0"/>
    <x v="2"/>
    <x v="0"/>
    <s v="Other"/>
    <x v="63"/>
    <b v="0"/>
    <b v="0"/>
    <x v="0"/>
    <x v="0"/>
    <s v="No Preference"/>
    <n v="8"/>
    <x v="0"/>
    <x v="1"/>
    <n v="1.0270270270270269E-2"/>
  </r>
  <r>
    <s v="12-409-5166"/>
    <x v="18"/>
    <s v="Male"/>
    <s v="Middle"/>
    <s v="Divorced"/>
    <x v="0"/>
    <s v="High"/>
    <s v="Camp Ithier"/>
    <s v="Furniture"/>
    <n v="368.4"/>
    <n v="11"/>
    <x v="2"/>
    <x v="2"/>
    <x v="0"/>
    <n v="1"/>
    <x v="3"/>
    <x v="1"/>
    <n v="0"/>
    <n v="0"/>
    <x v="4"/>
    <x v="1"/>
    <x v="2"/>
    <s v="Credit Card"/>
    <x v="64"/>
    <b v="0"/>
    <b v="0"/>
    <x v="0"/>
    <x v="0"/>
    <s v="No Preference"/>
    <n v="13"/>
    <x v="1"/>
    <x v="0"/>
    <n v="8.7804878048780496E-3"/>
  </r>
  <r>
    <s v="07-024-4995"/>
    <x v="23"/>
    <s v="Bigender"/>
    <s v="Middle"/>
    <s v="Widowed"/>
    <x v="1"/>
    <s v="Middle"/>
    <s v="Holboo"/>
    <s v="Furniture"/>
    <n v="328.36"/>
    <n v="11"/>
    <x v="1"/>
    <x v="3"/>
    <x v="2"/>
    <n v="2"/>
    <x v="3"/>
    <x v="2"/>
    <n v="0"/>
    <n v="0"/>
    <x v="7"/>
    <x v="0"/>
    <x v="0"/>
    <s v="Cash"/>
    <x v="65"/>
    <b v="0"/>
    <b v="1"/>
    <x v="1"/>
    <x v="1"/>
    <s v="Express"/>
    <n v="4"/>
    <x v="2"/>
    <x v="0"/>
    <n v="8.7804878048780496E-3"/>
  </r>
  <r>
    <s v="74-478-5950"/>
    <x v="14"/>
    <s v="Female"/>
    <s v="Middle"/>
    <s v="Divorced"/>
    <x v="0"/>
    <s v="Middle"/>
    <s v="Luxi"/>
    <s v="Home Appliances"/>
    <n v="424.39"/>
    <n v="9"/>
    <x v="0"/>
    <x v="1"/>
    <x v="1"/>
    <n v="1"/>
    <x v="3"/>
    <x v="0"/>
    <n v="0"/>
    <n v="0"/>
    <x v="0"/>
    <x v="2"/>
    <x v="1"/>
    <s v="Credit Card"/>
    <x v="66"/>
    <b v="1"/>
    <b v="0"/>
    <x v="0"/>
    <x v="1"/>
    <s v="No Preference"/>
    <n v="13"/>
    <x v="0"/>
    <x v="0"/>
    <n v="9.3999999999999986E-3"/>
  </r>
  <r>
    <s v="31-395-1286"/>
    <x v="26"/>
    <s v="Male"/>
    <s v="High"/>
    <s v="Married"/>
    <x v="1"/>
    <s v="High"/>
    <s v="Ostashkov"/>
    <s v="Health Supplements"/>
    <n v="197.12"/>
    <n v="10"/>
    <x v="1"/>
    <x v="4"/>
    <x v="2"/>
    <n v="0"/>
    <x v="2"/>
    <x v="0"/>
    <n v="0.01"/>
    <n v="1"/>
    <x v="2"/>
    <x v="3"/>
    <x v="0"/>
    <s v="Other"/>
    <x v="67"/>
    <b v="1"/>
    <b v="1"/>
    <x v="1"/>
    <x v="1"/>
    <s v="Standard"/>
    <n v="10"/>
    <x v="1"/>
    <x v="1"/>
    <n v="8.5365853658536592E-3"/>
  </r>
  <r>
    <s v="60-838-4334"/>
    <x v="5"/>
    <s v="Male"/>
    <s v="High"/>
    <s v="Single"/>
    <x v="0"/>
    <s v="High"/>
    <s v="Hongshanzui"/>
    <s v="Books"/>
    <n v="454.57"/>
    <n v="9"/>
    <x v="0"/>
    <x v="2"/>
    <x v="0"/>
    <n v="1"/>
    <x v="2"/>
    <x v="0"/>
    <n v="0"/>
    <n v="0"/>
    <x v="2"/>
    <x v="3"/>
    <x v="1"/>
    <s v="Debit Card"/>
    <x v="68"/>
    <b v="1"/>
    <b v="1"/>
    <x v="1"/>
    <x v="1"/>
    <s v="Express"/>
    <n v="1"/>
    <x v="1"/>
    <x v="1"/>
    <n v="1.0270270270270269E-2"/>
  </r>
  <r>
    <s v="71-197-8227"/>
    <x v="14"/>
    <s v="Male"/>
    <s v="Middle"/>
    <s v="Divorced"/>
    <x v="1"/>
    <s v="High"/>
    <s v="Tocoa"/>
    <s v="Electronics"/>
    <n v="298.38"/>
    <n v="4"/>
    <x v="0"/>
    <x v="1"/>
    <x v="2"/>
    <n v="2"/>
    <x v="3"/>
    <x v="2"/>
    <n v="0"/>
    <n v="0"/>
    <x v="6"/>
    <x v="2"/>
    <x v="0"/>
    <s v="Cash"/>
    <x v="69"/>
    <b v="0"/>
    <b v="1"/>
    <x v="1"/>
    <x v="0"/>
    <s v="Standard"/>
    <n v="3"/>
    <x v="1"/>
    <x v="0"/>
    <n v="0.01"/>
  </r>
  <r>
    <s v="15-530-3861"/>
    <x v="15"/>
    <s v="Male"/>
    <s v="High"/>
    <s v="Divorced"/>
    <x v="1"/>
    <s v="High"/>
    <s v="Bayan Tuohai"/>
    <s v="Clothing"/>
    <n v="111.7"/>
    <n v="6"/>
    <x v="2"/>
    <x v="4"/>
    <x v="0"/>
    <n v="0"/>
    <x v="1"/>
    <x v="0"/>
    <n v="0.02"/>
    <n v="2"/>
    <x v="1"/>
    <x v="1"/>
    <x v="0"/>
    <s v="Credit Card"/>
    <x v="70"/>
    <b v="0"/>
    <b v="0"/>
    <x v="0"/>
    <x v="3"/>
    <s v="Standard"/>
    <n v="7"/>
    <x v="1"/>
    <x v="1"/>
    <n v="8.6666666666666663E-3"/>
  </r>
  <r>
    <s v="30-567-4471"/>
    <x v="10"/>
    <s v="Male"/>
    <s v="Middle"/>
    <s v="Married"/>
    <x v="0"/>
    <s v="Middle"/>
    <s v="Parumasan"/>
    <s v="Clothing"/>
    <n v="373.69"/>
    <n v="10"/>
    <x v="2"/>
    <x v="1"/>
    <x v="4"/>
    <n v="2"/>
    <x v="1"/>
    <x v="1"/>
    <n v="0.01"/>
    <n v="1"/>
    <x v="8"/>
    <x v="0"/>
    <x v="0"/>
    <s v="Credit Card"/>
    <x v="71"/>
    <b v="0"/>
    <b v="1"/>
    <x v="1"/>
    <x v="2"/>
    <s v="Express"/>
    <n v="14"/>
    <x v="1"/>
    <x v="0"/>
    <n v="8.6666666666666663E-3"/>
  </r>
  <r>
    <s v="04-465-1819"/>
    <x v="14"/>
    <s v="Male"/>
    <s v="High"/>
    <s v="Widowed"/>
    <x v="2"/>
    <s v="Middle"/>
    <s v="Karpogory"/>
    <s v="Jewelry &amp; Accessories"/>
    <n v="354.87"/>
    <n v="5"/>
    <x v="1"/>
    <x v="3"/>
    <x v="1"/>
    <n v="0"/>
    <x v="0"/>
    <x v="1"/>
    <n v="0.02"/>
    <n v="2"/>
    <x v="7"/>
    <x v="0"/>
    <x v="2"/>
    <s v="Cash"/>
    <x v="72"/>
    <b v="0"/>
    <b v="1"/>
    <x v="1"/>
    <x v="3"/>
    <s v="Express"/>
    <n v="12"/>
    <x v="1"/>
    <x v="1"/>
    <n v="1.1000000000000001E-2"/>
  </r>
  <r>
    <s v="69-692-0614"/>
    <x v="27"/>
    <s v="Female"/>
    <s v="Middle"/>
    <s v="Widowed"/>
    <x v="0"/>
    <s v="High"/>
    <s v="ShÄhzÄdpur"/>
    <s v="Mobile Accessories"/>
    <n v="214.48"/>
    <n v="2"/>
    <x v="2"/>
    <x v="4"/>
    <x v="4"/>
    <n v="2"/>
    <x v="0"/>
    <x v="2"/>
    <n v="0.01"/>
    <n v="1"/>
    <x v="4"/>
    <x v="0"/>
    <x v="0"/>
    <s v="Cash"/>
    <x v="73"/>
    <b v="1"/>
    <b v="1"/>
    <x v="1"/>
    <x v="1"/>
    <s v="Express"/>
    <n v="2"/>
    <x v="0"/>
    <x v="0"/>
    <n v="8.5365853658536592E-3"/>
  </r>
  <r>
    <s v="12-839-8066"/>
    <x v="28"/>
    <s v="Male"/>
    <s v="High"/>
    <s v="Divorced"/>
    <x v="0"/>
    <s v="Middle"/>
    <s v="Muaratiga"/>
    <s v="Software &amp; Apps"/>
    <n v="399.58"/>
    <n v="6"/>
    <x v="1"/>
    <x v="1"/>
    <x v="2"/>
    <n v="0"/>
    <x v="0"/>
    <x v="2"/>
    <n v="0.01"/>
    <n v="1"/>
    <x v="8"/>
    <x v="2"/>
    <x v="0"/>
    <s v="Other"/>
    <x v="74"/>
    <b v="1"/>
    <b v="0"/>
    <x v="0"/>
    <x v="0"/>
    <s v="Standard"/>
    <n v="7"/>
    <x v="1"/>
    <x v="1"/>
    <n v="9.3023255813953487E-3"/>
  </r>
  <r>
    <s v="05-465-8765"/>
    <x v="23"/>
    <s v="Female"/>
    <s v="High"/>
    <s v="Widowed"/>
    <x v="1"/>
    <s v="Middle"/>
    <s v="Gjegjan"/>
    <s v="Luxury Goods"/>
    <n v="380.99"/>
    <n v="7"/>
    <x v="0"/>
    <x v="3"/>
    <x v="4"/>
    <n v="1"/>
    <x v="2"/>
    <x v="0"/>
    <n v="0"/>
    <n v="0"/>
    <x v="2"/>
    <x v="3"/>
    <x v="2"/>
    <s v="Cash"/>
    <x v="16"/>
    <b v="1"/>
    <b v="1"/>
    <x v="1"/>
    <x v="0"/>
    <s v="No Preference"/>
    <n v="8"/>
    <x v="0"/>
    <x v="1"/>
    <n v="9.189189189189189E-3"/>
  </r>
  <r>
    <s v="81-580-3810"/>
    <x v="15"/>
    <s v="Male"/>
    <s v="Middle"/>
    <s v="Married"/>
    <x v="1"/>
    <s v="High"/>
    <s v="CrÃ©teil"/>
    <s v="Food &amp; Beverages"/>
    <n v="79"/>
    <n v="10"/>
    <x v="2"/>
    <x v="3"/>
    <x v="4"/>
    <n v="1"/>
    <x v="1"/>
    <x v="2"/>
    <n v="0.02"/>
    <n v="2"/>
    <x v="9"/>
    <x v="2"/>
    <x v="1"/>
    <s v="Cash"/>
    <x v="75"/>
    <b v="0"/>
    <b v="1"/>
    <x v="1"/>
    <x v="3"/>
    <s v="Standard"/>
    <n v="7"/>
    <x v="1"/>
    <x v="0"/>
    <n v="9.3181818181818175E-3"/>
  </r>
  <r>
    <s v="74-353-6312"/>
    <x v="19"/>
    <s v="Female"/>
    <s v="Middle"/>
    <s v="Married"/>
    <x v="0"/>
    <s v="Middle"/>
    <s v="Pameungpeuk"/>
    <s v="Groceries"/>
    <n v="113.88"/>
    <n v="2"/>
    <x v="2"/>
    <x v="0"/>
    <x v="4"/>
    <n v="2"/>
    <x v="1"/>
    <x v="1"/>
    <n v="0.02"/>
    <n v="2"/>
    <x v="7"/>
    <x v="1"/>
    <x v="0"/>
    <s v="PayPal"/>
    <x v="76"/>
    <b v="0"/>
    <b v="0"/>
    <x v="0"/>
    <x v="1"/>
    <s v="Express"/>
    <n v="9"/>
    <x v="0"/>
    <x v="0"/>
    <n v="1.0243902439024391E-2"/>
  </r>
  <r>
    <s v="78-824-1887"/>
    <x v="29"/>
    <s v="Male"/>
    <s v="Middle"/>
    <s v="Married"/>
    <x v="1"/>
    <s v="Middle"/>
    <s v="Junshan"/>
    <s v="Travel &amp; Leisure Flights"/>
    <n v="121.57"/>
    <n v="4"/>
    <x v="0"/>
    <x v="3"/>
    <x v="0"/>
    <n v="0"/>
    <x v="3"/>
    <x v="1"/>
    <n v="0"/>
    <n v="0"/>
    <x v="7"/>
    <x v="1"/>
    <x v="2"/>
    <s v="Other"/>
    <x v="77"/>
    <b v="0"/>
    <b v="1"/>
    <x v="1"/>
    <x v="2"/>
    <s v="No Preference"/>
    <n v="13"/>
    <x v="1"/>
    <x v="0"/>
    <n v="1.3157894736842106E-2"/>
  </r>
  <r>
    <s v="31-218-0024"/>
    <x v="6"/>
    <s v="Female"/>
    <s v="High"/>
    <s v="Divorced"/>
    <x v="1"/>
    <s v="Middle"/>
    <s v="Lewotola"/>
    <s v="Health Supplements"/>
    <n v="215.54"/>
    <n v="11"/>
    <x v="2"/>
    <x v="1"/>
    <x v="1"/>
    <n v="2"/>
    <x v="2"/>
    <x v="0"/>
    <n v="0.02"/>
    <n v="2"/>
    <x v="9"/>
    <x v="1"/>
    <x v="2"/>
    <s v="Credit Card"/>
    <x v="78"/>
    <b v="1"/>
    <b v="1"/>
    <x v="1"/>
    <x v="3"/>
    <s v="No Preference"/>
    <n v="10"/>
    <x v="0"/>
    <x v="1"/>
    <n v="8.5365853658536592E-3"/>
  </r>
  <r>
    <s v="15-711-4107"/>
    <x v="20"/>
    <s v="Male"/>
    <s v="High"/>
    <s v="Married"/>
    <x v="0"/>
    <s v="High"/>
    <s v="Laocheng"/>
    <s v="Furniture"/>
    <n v="87.03"/>
    <n v="10"/>
    <x v="0"/>
    <x v="3"/>
    <x v="1"/>
    <n v="0"/>
    <x v="2"/>
    <x v="2"/>
    <n v="0.01"/>
    <n v="1"/>
    <x v="1"/>
    <x v="1"/>
    <x v="2"/>
    <s v="PayPal"/>
    <x v="14"/>
    <b v="0"/>
    <b v="1"/>
    <x v="1"/>
    <x v="0"/>
    <s v="No Preference"/>
    <n v="7"/>
    <x v="1"/>
    <x v="1"/>
    <n v="8.7804878048780496E-3"/>
  </r>
  <r>
    <s v="76-672-1193"/>
    <x v="24"/>
    <s v="Male"/>
    <s v="High"/>
    <s v="Divorced"/>
    <x v="1"/>
    <s v="High"/>
    <s v="GuacarÃ­"/>
    <s v="Travel &amp; Leisure Flights"/>
    <n v="111.75"/>
    <n v="4"/>
    <x v="1"/>
    <x v="3"/>
    <x v="2"/>
    <n v="0"/>
    <x v="3"/>
    <x v="1"/>
    <n v="0.01"/>
    <n v="1"/>
    <x v="9"/>
    <x v="1"/>
    <x v="0"/>
    <s v="Debit Card"/>
    <x v="79"/>
    <b v="0"/>
    <b v="1"/>
    <x v="1"/>
    <x v="2"/>
    <s v="Standard"/>
    <n v="8"/>
    <x v="1"/>
    <x v="1"/>
    <n v="1.3157894736842106E-2"/>
  </r>
  <r>
    <s v="46-503-5589"/>
    <x v="30"/>
    <s v="Female"/>
    <s v="High"/>
    <s v="Widowed"/>
    <x v="2"/>
    <s v="High"/>
    <s v="Sancang"/>
    <s v="Office Supplies"/>
    <n v="136.19999999999999"/>
    <n v="2"/>
    <x v="0"/>
    <x v="1"/>
    <x v="4"/>
    <n v="2"/>
    <x v="2"/>
    <x v="1"/>
    <n v="0"/>
    <n v="0"/>
    <x v="2"/>
    <x v="1"/>
    <x v="0"/>
    <s v="PayPal"/>
    <x v="31"/>
    <b v="1"/>
    <b v="1"/>
    <x v="1"/>
    <x v="0"/>
    <s v="Express"/>
    <n v="9"/>
    <x v="0"/>
    <x v="1"/>
    <n v="1.131578947368421E-2"/>
  </r>
  <r>
    <s v="87-499-6916"/>
    <x v="18"/>
    <s v="Male"/>
    <s v="Middle"/>
    <s v="Married"/>
    <x v="1"/>
    <s v="Middle"/>
    <s v="Ndewel"/>
    <s v="Food &amp; Beverages"/>
    <n v="439.31"/>
    <n v="4"/>
    <x v="1"/>
    <x v="1"/>
    <x v="4"/>
    <n v="1"/>
    <x v="1"/>
    <x v="2"/>
    <n v="0"/>
    <n v="0"/>
    <x v="9"/>
    <x v="3"/>
    <x v="1"/>
    <s v="Debit Card"/>
    <x v="14"/>
    <b v="0"/>
    <b v="1"/>
    <x v="1"/>
    <x v="1"/>
    <s v="No Preference"/>
    <n v="7"/>
    <x v="1"/>
    <x v="0"/>
    <n v="9.3181818181818175E-3"/>
  </r>
  <r>
    <s v="30-520-8656"/>
    <x v="24"/>
    <s v="Female"/>
    <s v="Middle"/>
    <s v="Married"/>
    <x v="0"/>
    <s v="Middle"/>
    <s v="San Patricio"/>
    <s v="Health Care"/>
    <n v="194.93"/>
    <n v="9"/>
    <x v="2"/>
    <x v="4"/>
    <x v="2"/>
    <n v="1"/>
    <x v="3"/>
    <x v="0"/>
    <n v="0"/>
    <n v="0"/>
    <x v="7"/>
    <x v="0"/>
    <x v="0"/>
    <s v="Other"/>
    <x v="80"/>
    <b v="1"/>
    <b v="1"/>
    <x v="1"/>
    <x v="2"/>
    <s v="No Preference"/>
    <n v="5"/>
    <x v="0"/>
    <x v="0"/>
    <n v="7.3170731707317069E-3"/>
  </r>
  <r>
    <s v="36-323-3504"/>
    <x v="3"/>
    <s v="Male"/>
    <s v="Middle"/>
    <s v="Widowed"/>
    <x v="2"/>
    <s v="High"/>
    <s v="Fengtai"/>
    <s v="Food &amp; Beverages"/>
    <n v="377.67"/>
    <n v="8"/>
    <x v="2"/>
    <x v="0"/>
    <x v="3"/>
    <n v="0"/>
    <x v="0"/>
    <x v="2"/>
    <n v="0.02"/>
    <n v="2"/>
    <x v="2"/>
    <x v="1"/>
    <x v="2"/>
    <s v="PayPal"/>
    <x v="81"/>
    <b v="1"/>
    <b v="0"/>
    <x v="0"/>
    <x v="0"/>
    <s v="No Preference"/>
    <n v="14"/>
    <x v="1"/>
    <x v="0"/>
    <n v="9.3181818181818175E-3"/>
  </r>
  <r>
    <s v="93-810-4051"/>
    <x v="29"/>
    <s v="Agender"/>
    <s v="High"/>
    <s v="Single"/>
    <x v="2"/>
    <s v="High"/>
    <s v="á¸awrÄn ad Daydah"/>
    <s v="Beauty &amp; Personal Care"/>
    <n v="108.61"/>
    <n v="10"/>
    <x v="1"/>
    <x v="1"/>
    <x v="4"/>
    <n v="0"/>
    <x v="0"/>
    <x v="2"/>
    <n v="0"/>
    <n v="0"/>
    <x v="4"/>
    <x v="2"/>
    <x v="1"/>
    <s v="Cash"/>
    <x v="82"/>
    <b v="1"/>
    <b v="1"/>
    <x v="1"/>
    <x v="0"/>
    <s v="No Preference"/>
    <n v="14"/>
    <x v="2"/>
    <x v="1"/>
    <n v="8.8235294117647058E-3"/>
  </r>
  <r>
    <s v="66-515-3648"/>
    <x v="28"/>
    <s v="Female"/>
    <s v="Middle"/>
    <s v="Married"/>
    <x v="0"/>
    <s v="Middle"/>
    <s v="Magdalena"/>
    <s v="Health Care"/>
    <n v="366.77"/>
    <n v="7"/>
    <x v="0"/>
    <x v="4"/>
    <x v="3"/>
    <n v="2"/>
    <x v="2"/>
    <x v="1"/>
    <n v="0"/>
    <n v="0"/>
    <x v="5"/>
    <x v="0"/>
    <x v="1"/>
    <s v="Debit Card"/>
    <x v="83"/>
    <b v="0"/>
    <b v="0"/>
    <x v="0"/>
    <x v="2"/>
    <s v="Standard"/>
    <n v="1"/>
    <x v="0"/>
    <x v="0"/>
    <n v="7.3170731707317069E-3"/>
  </r>
  <r>
    <s v="09-216-1957"/>
    <x v="16"/>
    <s v="Female"/>
    <s v="High"/>
    <s v="Divorced"/>
    <x v="2"/>
    <s v="Middle"/>
    <s v="LeÅ›nica"/>
    <s v="Jewelry &amp; Accessories"/>
    <n v="178.04"/>
    <n v="5"/>
    <x v="1"/>
    <x v="0"/>
    <x v="1"/>
    <n v="2"/>
    <x v="1"/>
    <x v="0"/>
    <n v="0"/>
    <n v="0"/>
    <x v="1"/>
    <x v="1"/>
    <x v="0"/>
    <s v="Credit Card"/>
    <x v="12"/>
    <b v="0"/>
    <b v="0"/>
    <x v="0"/>
    <x v="0"/>
    <s v="No Preference"/>
    <n v="12"/>
    <x v="0"/>
    <x v="1"/>
    <n v="1.1000000000000001E-2"/>
  </r>
  <r>
    <s v="23-253-2565"/>
    <x v="25"/>
    <s v="Female"/>
    <s v="High"/>
    <s v="Divorced"/>
    <x v="1"/>
    <s v="High"/>
    <s v="Hinlayagan Ilaud"/>
    <s v="Toys &amp; Games"/>
    <n v="461.09"/>
    <n v="8"/>
    <x v="2"/>
    <x v="4"/>
    <x v="1"/>
    <n v="0"/>
    <x v="1"/>
    <x v="0"/>
    <n v="0"/>
    <n v="0"/>
    <x v="7"/>
    <x v="3"/>
    <x v="1"/>
    <s v="Debit Card"/>
    <x v="84"/>
    <b v="1"/>
    <b v="0"/>
    <x v="0"/>
    <x v="0"/>
    <s v="No Preference"/>
    <n v="8"/>
    <x v="0"/>
    <x v="1"/>
    <n v="8.2978723404255311E-3"/>
  </r>
  <r>
    <s v="74-509-4985"/>
    <x v="24"/>
    <s v="Female"/>
    <s v="High"/>
    <s v="Single"/>
    <x v="1"/>
    <s v="Middle"/>
    <s v="Forshaga"/>
    <s v="Hotels"/>
    <n v="211.16"/>
    <n v="5"/>
    <x v="1"/>
    <x v="2"/>
    <x v="3"/>
    <n v="1"/>
    <x v="3"/>
    <x v="2"/>
    <n v="0"/>
    <n v="0"/>
    <x v="4"/>
    <x v="0"/>
    <x v="1"/>
    <s v="PayPal"/>
    <x v="85"/>
    <b v="0"/>
    <b v="0"/>
    <x v="0"/>
    <x v="3"/>
    <s v="Standard"/>
    <n v="2"/>
    <x v="0"/>
    <x v="1"/>
    <n v="1.0277777777777776E-2"/>
  </r>
  <r>
    <s v="05-857-1572"/>
    <x v="25"/>
    <s v="Female"/>
    <s v="Middle"/>
    <s v="Widowed"/>
    <x v="0"/>
    <s v="High"/>
    <s v="Rakszawa"/>
    <s v="Animal Feed"/>
    <n v="421.95"/>
    <n v="8"/>
    <x v="0"/>
    <x v="1"/>
    <x v="0"/>
    <n v="0"/>
    <x v="1"/>
    <x v="1"/>
    <n v="0.01"/>
    <n v="1"/>
    <x v="2"/>
    <x v="0"/>
    <x v="1"/>
    <s v="Other"/>
    <x v="86"/>
    <b v="0"/>
    <b v="1"/>
    <x v="1"/>
    <x v="0"/>
    <s v="No Preference"/>
    <n v="7"/>
    <x v="0"/>
    <x v="0"/>
    <n v="9.7727272727272732E-3"/>
  </r>
  <r>
    <s v="26-521-8328"/>
    <x v="1"/>
    <s v="Female"/>
    <s v="Middle"/>
    <s v="Divorced"/>
    <x v="0"/>
    <s v="High"/>
    <s v="Fengjiang"/>
    <s v="Furniture"/>
    <n v="378.59"/>
    <n v="5"/>
    <x v="2"/>
    <x v="2"/>
    <x v="1"/>
    <n v="0"/>
    <x v="0"/>
    <x v="0"/>
    <n v="0"/>
    <n v="0"/>
    <x v="7"/>
    <x v="1"/>
    <x v="2"/>
    <s v="Other"/>
    <x v="87"/>
    <b v="0"/>
    <b v="0"/>
    <x v="0"/>
    <x v="1"/>
    <s v="No Preference"/>
    <n v="14"/>
    <x v="0"/>
    <x v="0"/>
    <n v="8.7804878048780496E-3"/>
  </r>
  <r>
    <s v="31-147-6197"/>
    <x v="25"/>
    <s v="Non-binary"/>
    <s v="High"/>
    <s v="Divorced"/>
    <x v="1"/>
    <s v="High"/>
    <s v="Jiangcun"/>
    <s v="Office Supplies"/>
    <n v="268.93"/>
    <n v="2"/>
    <x v="0"/>
    <x v="0"/>
    <x v="0"/>
    <n v="1"/>
    <x v="1"/>
    <x v="2"/>
    <n v="0.01"/>
    <n v="1"/>
    <x v="4"/>
    <x v="0"/>
    <x v="0"/>
    <s v="Debit Card"/>
    <x v="82"/>
    <b v="0"/>
    <b v="0"/>
    <x v="0"/>
    <x v="2"/>
    <s v="Express"/>
    <n v="8"/>
    <x v="2"/>
    <x v="1"/>
    <n v="1.131578947368421E-2"/>
  </r>
  <r>
    <s v="90-093-0469"/>
    <x v="21"/>
    <s v="Male"/>
    <s v="Middle"/>
    <s v="Divorced"/>
    <x v="0"/>
    <s v="High"/>
    <s v="ÅŒkuchi"/>
    <s v="Health Care"/>
    <n v="444.87"/>
    <n v="11"/>
    <x v="2"/>
    <x v="0"/>
    <x v="2"/>
    <n v="0"/>
    <x v="1"/>
    <x v="1"/>
    <n v="0.01"/>
    <n v="1"/>
    <x v="8"/>
    <x v="2"/>
    <x v="2"/>
    <s v="Other"/>
    <x v="88"/>
    <b v="0"/>
    <b v="0"/>
    <x v="0"/>
    <x v="1"/>
    <s v="No Preference"/>
    <n v="7"/>
    <x v="1"/>
    <x v="0"/>
    <n v="7.3170731707317069E-3"/>
  </r>
  <r>
    <s v="38-935-1865"/>
    <x v="27"/>
    <s v="Female"/>
    <s v="High"/>
    <s v="Widowed"/>
    <x v="0"/>
    <s v="High"/>
    <s v="Novoukrainskiy"/>
    <s v="Beauty &amp; Personal Care"/>
    <n v="160.82"/>
    <n v="7"/>
    <x v="1"/>
    <x v="1"/>
    <x v="1"/>
    <n v="1"/>
    <x v="3"/>
    <x v="0"/>
    <n v="0"/>
    <n v="0"/>
    <x v="2"/>
    <x v="1"/>
    <x v="1"/>
    <s v="Cash"/>
    <x v="58"/>
    <b v="1"/>
    <b v="1"/>
    <x v="1"/>
    <x v="1"/>
    <s v="No Preference"/>
    <n v="3"/>
    <x v="0"/>
    <x v="1"/>
    <n v="8.8235294117647058E-3"/>
  </r>
  <r>
    <s v="75-953-8663"/>
    <x v="22"/>
    <s v="Male"/>
    <s v="High"/>
    <s v="Single"/>
    <x v="2"/>
    <s v="Middle"/>
    <s v="Acobambilla"/>
    <s v="Hotels"/>
    <n v="494.18"/>
    <n v="6"/>
    <x v="0"/>
    <x v="4"/>
    <x v="0"/>
    <n v="1"/>
    <x v="1"/>
    <x v="1"/>
    <n v="0.01"/>
    <n v="1"/>
    <x v="6"/>
    <x v="0"/>
    <x v="2"/>
    <s v="Cash"/>
    <x v="84"/>
    <b v="0"/>
    <b v="0"/>
    <x v="0"/>
    <x v="0"/>
    <s v="Standard"/>
    <n v="14"/>
    <x v="1"/>
    <x v="1"/>
    <n v="1.0277777777777776E-2"/>
  </r>
  <r>
    <s v="38-478-2681"/>
    <x v="0"/>
    <s v="Male"/>
    <s v="Middle"/>
    <s v="Single"/>
    <x v="0"/>
    <s v="Middle"/>
    <s v="Kyonju"/>
    <s v="Home Appliances"/>
    <n v="177.05"/>
    <n v="5"/>
    <x v="2"/>
    <x v="1"/>
    <x v="1"/>
    <n v="1"/>
    <x v="0"/>
    <x v="0"/>
    <n v="0.02"/>
    <n v="2"/>
    <x v="2"/>
    <x v="2"/>
    <x v="0"/>
    <s v="Cash"/>
    <x v="71"/>
    <b v="1"/>
    <b v="1"/>
    <x v="1"/>
    <x v="2"/>
    <s v="Standard"/>
    <n v="1"/>
    <x v="1"/>
    <x v="0"/>
    <n v="9.3999999999999986E-3"/>
  </r>
  <r>
    <s v="70-895-5298"/>
    <x v="31"/>
    <s v="Female"/>
    <s v="Middle"/>
    <s v="Married"/>
    <x v="2"/>
    <s v="High"/>
    <s v="Pomar"/>
    <s v="Food &amp; Beverages"/>
    <n v="450.66"/>
    <n v="7"/>
    <x v="1"/>
    <x v="2"/>
    <x v="0"/>
    <n v="0"/>
    <x v="3"/>
    <x v="0"/>
    <n v="0.02"/>
    <n v="2"/>
    <x v="7"/>
    <x v="3"/>
    <x v="0"/>
    <s v="Credit Card"/>
    <x v="89"/>
    <b v="0"/>
    <b v="1"/>
    <x v="1"/>
    <x v="0"/>
    <s v="No Preference"/>
    <n v="9"/>
    <x v="0"/>
    <x v="0"/>
    <n v="9.3181818181818175E-3"/>
  </r>
  <r>
    <s v="02-653-5884"/>
    <x v="21"/>
    <s v="Female"/>
    <s v="High"/>
    <s v="Married"/>
    <x v="0"/>
    <s v="Middle"/>
    <s v="ZalÅ£an"/>
    <s v="Arts &amp; Crafts"/>
    <n v="164.27"/>
    <n v="6"/>
    <x v="2"/>
    <x v="0"/>
    <x v="3"/>
    <n v="2"/>
    <x v="3"/>
    <x v="1"/>
    <n v="0.02"/>
    <n v="2"/>
    <x v="0"/>
    <x v="2"/>
    <x v="2"/>
    <s v="PayPal"/>
    <x v="90"/>
    <b v="1"/>
    <b v="0"/>
    <x v="0"/>
    <x v="1"/>
    <s v="No Preference"/>
    <n v="14"/>
    <x v="0"/>
    <x v="1"/>
    <n v="8.5294117647058826E-3"/>
  </r>
  <r>
    <s v="11-719-8800"/>
    <x v="14"/>
    <s v="Female"/>
    <s v="Middle"/>
    <s v="Widowed"/>
    <x v="2"/>
    <s v="High"/>
    <s v="TrÃ©lazÃ©"/>
    <s v="Food &amp; Beverages"/>
    <n v="346.36"/>
    <n v="12"/>
    <x v="0"/>
    <x v="4"/>
    <x v="0"/>
    <n v="0"/>
    <x v="1"/>
    <x v="0"/>
    <n v="0"/>
    <n v="0"/>
    <x v="0"/>
    <x v="3"/>
    <x v="1"/>
    <s v="Credit Card"/>
    <x v="24"/>
    <b v="0"/>
    <b v="0"/>
    <x v="0"/>
    <x v="0"/>
    <s v="Standard"/>
    <n v="14"/>
    <x v="0"/>
    <x v="0"/>
    <n v="9.3181818181818175E-3"/>
  </r>
  <r>
    <s v="59-355-5251"/>
    <x v="4"/>
    <s v="Female"/>
    <s v="Middle"/>
    <s v="Widowed"/>
    <x v="1"/>
    <s v="High"/>
    <s v="Messina"/>
    <s v="Animal Feed"/>
    <n v="377.77"/>
    <n v="9"/>
    <x v="0"/>
    <x v="4"/>
    <x v="4"/>
    <n v="1"/>
    <x v="1"/>
    <x v="1"/>
    <n v="0.01"/>
    <n v="1"/>
    <x v="1"/>
    <x v="3"/>
    <x v="0"/>
    <s v="Credit Card"/>
    <x v="91"/>
    <b v="1"/>
    <b v="1"/>
    <x v="1"/>
    <x v="2"/>
    <s v="Standard"/>
    <n v="3"/>
    <x v="0"/>
    <x v="0"/>
    <n v="9.7727272727272732E-3"/>
  </r>
  <r>
    <s v="82-572-9091"/>
    <x v="19"/>
    <s v="Female"/>
    <s v="Middle"/>
    <s v="Widowed"/>
    <x v="1"/>
    <s v="Middle"/>
    <s v="MrÄ…gowo"/>
    <s v="Travel &amp; Leisure Flights"/>
    <n v="163.41"/>
    <n v="2"/>
    <x v="1"/>
    <x v="0"/>
    <x v="0"/>
    <n v="2"/>
    <x v="2"/>
    <x v="1"/>
    <n v="0.01"/>
    <n v="1"/>
    <x v="8"/>
    <x v="1"/>
    <x v="2"/>
    <s v="Other"/>
    <x v="20"/>
    <b v="1"/>
    <b v="1"/>
    <x v="1"/>
    <x v="0"/>
    <s v="Express"/>
    <n v="4"/>
    <x v="0"/>
    <x v="0"/>
    <n v="1.3157894736842106E-2"/>
  </r>
  <r>
    <s v="86-044-1071"/>
    <x v="12"/>
    <s v="Female"/>
    <s v="Middle"/>
    <s v="Divorced"/>
    <x v="2"/>
    <s v="Middle"/>
    <s v="Ngawi"/>
    <s v="Hotels"/>
    <n v="467.58"/>
    <n v="10"/>
    <x v="0"/>
    <x v="3"/>
    <x v="4"/>
    <n v="0"/>
    <x v="0"/>
    <x v="0"/>
    <n v="0.01"/>
    <n v="1"/>
    <x v="9"/>
    <x v="2"/>
    <x v="2"/>
    <s v="PayPal"/>
    <x v="92"/>
    <b v="1"/>
    <b v="1"/>
    <x v="1"/>
    <x v="1"/>
    <s v="Standard"/>
    <n v="7"/>
    <x v="0"/>
    <x v="0"/>
    <n v="1.0277777777777776E-2"/>
  </r>
  <r>
    <s v="08-733-0300"/>
    <x v="7"/>
    <s v="Female"/>
    <s v="Middle"/>
    <s v="Widowed"/>
    <x v="0"/>
    <s v="High"/>
    <s v="Oslo"/>
    <s v="Books"/>
    <n v="247.51"/>
    <n v="10"/>
    <x v="0"/>
    <x v="2"/>
    <x v="1"/>
    <n v="2"/>
    <x v="2"/>
    <x v="0"/>
    <n v="0.01"/>
    <n v="1"/>
    <x v="8"/>
    <x v="2"/>
    <x v="0"/>
    <s v="Credit Card"/>
    <x v="93"/>
    <b v="1"/>
    <b v="0"/>
    <x v="0"/>
    <x v="2"/>
    <s v="Standard"/>
    <n v="2"/>
    <x v="0"/>
    <x v="0"/>
    <n v="1.0270270270270269E-2"/>
  </r>
  <r>
    <s v="70-108-1493"/>
    <x v="8"/>
    <s v="Female"/>
    <s v="Middle"/>
    <s v="Single"/>
    <x v="1"/>
    <s v="High"/>
    <s v="Dobrica"/>
    <s v="Office Supplies"/>
    <n v="365.1"/>
    <n v="3"/>
    <x v="1"/>
    <x v="2"/>
    <x v="3"/>
    <n v="0"/>
    <x v="0"/>
    <x v="1"/>
    <n v="0.01"/>
    <n v="1"/>
    <x v="4"/>
    <x v="1"/>
    <x v="2"/>
    <s v="Debit Card"/>
    <x v="94"/>
    <b v="0"/>
    <b v="1"/>
    <x v="1"/>
    <x v="1"/>
    <s v="No Preference"/>
    <n v="1"/>
    <x v="0"/>
    <x v="0"/>
    <n v="1.131578947368421E-2"/>
  </r>
  <r>
    <s v="46-230-8307"/>
    <x v="9"/>
    <s v="Female"/>
    <s v="High"/>
    <s v="Single"/>
    <x v="2"/>
    <s v="Middle"/>
    <s v="La Roche-sur-Yon"/>
    <s v="Health Care"/>
    <n v="485.42"/>
    <n v="5"/>
    <x v="2"/>
    <x v="3"/>
    <x v="4"/>
    <n v="2"/>
    <x v="3"/>
    <x v="0"/>
    <n v="0.01"/>
    <n v="1"/>
    <x v="9"/>
    <x v="1"/>
    <x v="2"/>
    <s v="Other"/>
    <x v="41"/>
    <b v="1"/>
    <b v="0"/>
    <x v="0"/>
    <x v="1"/>
    <s v="No Preference"/>
    <n v="4"/>
    <x v="0"/>
    <x v="1"/>
    <n v="7.3170731707317069E-3"/>
  </r>
  <r>
    <s v="74-431-0242"/>
    <x v="30"/>
    <s v="Female"/>
    <s v="Middle"/>
    <s v="Widowed"/>
    <x v="0"/>
    <s v="High"/>
    <s v="Point Pedro"/>
    <s v="Health Care"/>
    <n v="250.54"/>
    <n v="4"/>
    <x v="1"/>
    <x v="1"/>
    <x v="3"/>
    <n v="1"/>
    <x v="3"/>
    <x v="1"/>
    <n v="0.02"/>
    <n v="2"/>
    <x v="3"/>
    <x v="0"/>
    <x v="2"/>
    <s v="Credit Card"/>
    <x v="10"/>
    <b v="0"/>
    <b v="0"/>
    <x v="0"/>
    <x v="1"/>
    <s v="No Preference"/>
    <n v="3"/>
    <x v="0"/>
    <x v="0"/>
    <n v="7.3170731707317069E-3"/>
  </r>
  <r>
    <s v="78-272-6417"/>
    <x v="1"/>
    <s v="Female"/>
    <s v="Middle"/>
    <s v="Divorced"/>
    <x v="1"/>
    <s v="High"/>
    <s v="Marseille"/>
    <s v="Jewelry &amp; Accessories"/>
    <n v="163.13999999999999"/>
    <n v="5"/>
    <x v="0"/>
    <x v="0"/>
    <x v="2"/>
    <n v="0"/>
    <x v="2"/>
    <x v="0"/>
    <n v="0.01"/>
    <n v="1"/>
    <x v="6"/>
    <x v="0"/>
    <x v="2"/>
    <s v="Debit Card"/>
    <x v="95"/>
    <b v="1"/>
    <b v="1"/>
    <x v="1"/>
    <x v="3"/>
    <s v="No Preference"/>
    <n v="1"/>
    <x v="0"/>
    <x v="0"/>
    <n v="1.1000000000000001E-2"/>
  </r>
  <r>
    <s v="13-792-4356"/>
    <x v="6"/>
    <s v="Male"/>
    <s v="High"/>
    <s v="Divorced"/>
    <x v="0"/>
    <s v="Middle"/>
    <s v="Tianbao"/>
    <s v="Gardening &amp; Outdoors"/>
    <n v="162.31"/>
    <n v="8"/>
    <x v="1"/>
    <x v="0"/>
    <x v="1"/>
    <n v="1"/>
    <x v="3"/>
    <x v="2"/>
    <n v="0.01"/>
    <n v="1"/>
    <x v="6"/>
    <x v="3"/>
    <x v="0"/>
    <s v="Credit Card"/>
    <x v="61"/>
    <b v="0"/>
    <b v="0"/>
    <x v="0"/>
    <x v="0"/>
    <s v="No Preference"/>
    <n v="11"/>
    <x v="1"/>
    <x v="1"/>
    <n v="1.1363636363636364E-2"/>
  </r>
  <r>
    <s v="04-563-9091"/>
    <x v="14"/>
    <s v="Male"/>
    <s v="Middle"/>
    <s v="Widowed"/>
    <x v="2"/>
    <s v="High"/>
    <s v="Puqian"/>
    <s v="Office Supplies"/>
    <n v="328.21"/>
    <n v="7"/>
    <x v="0"/>
    <x v="0"/>
    <x v="0"/>
    <n v="2"/>
    <x v="2"/>
    <x v="1"/>
    <n v="0.02"/>
    <n v="2"/>
    <x v="6"/>
    <x v="2"/>
    <x v="1"/>
    <s v="Credit Card"/>
    <x v="96"/>
    <b v="0"/>
    <b v="0"/>
    <x v="0"/>
    <x v="0"/>
    <s v="No Preference"/>
    <n v="12"/>
    <x v="1"/>
    <x v="0"/>
    <n v="1.131578947368421E-2"/>
  </r>
  <r>
    <s v="79-592-5396"/>
    <x v="12"/>
    <s v="Female"/>
    <s v="High"/>
    <s v="Married"/>
    <x v="2"/>
    <s v="High"/>
    <s v="Binalbagan"/>
    <s v="Sports &amp; Outdoors"/>
    <n v="268.58999999999997"/>
    <n v="4"/>
    <x v="2"/>
    <x v="1"/>
    <x v="3"/>
    <n v="1"/>
    <x v="3"/>
    <x v="2"/>
    <n v="0.01"/>
    <n v="1"/>
    <x v="2"/>
    <x v="3"/>
    <x v="2"/>
    <s v="Debit Card"/>
    <x v="97"/>
    <b v="1"/>
    <b v="1"/>
    <x v="1"/>
    <x v="0"/>
    <s v="Standard"/>
    <n v="3"/>
    <x v="0"/>
    <x v="1"/>
    <n v="8.431372549019607E-3"/>
  </r>
  <r>
    <s v="39-952-4459"/>
    <x v="27"/>
    <s v="Female"/>
    <s v="High"/>
    <s v="Divorced"/>
    <x v="1"/>
    <s v="High"/>
    <s v="Tessalit"/>
    <s v="Electronics"/>
    <n v="257.37"/>
    <n v="7"/>
    <x v="2"/>
    <x v="1"/>
    <x v="3"/>
    <n v="0"/>
    <x v="1"/>
    <x v="2"/>
    <n v="0.02"/>
    <n v="2"/>
    <x v="1"/>
    <x v="3"/>
    <x v="1"/>
    <s v="PayPal"/>
    <x v="49"/>
    <b v="1"/>
    <b v="0"/>
    <x v="0"/>
    <x v="1"/>
    <s v="Express"/>
    <n v="13"/>
    <x v="0"/>
    <x v="1"/>
    <n v="0.01"/>
  </r>
  <r>
    <s v="67-935-7964"/>
    <x v="30"/>
    <s v="Female"/>
    <s v="Middle"/>
    <s v="Single"/>
    <x v="1"/>
    <s v="High"/>
    <s v="Nikolayevsk"/>
    <s v="Office Supplies"/>
    <n v="205.49"/>
    <n v="4"/>
    <x v="1"/>
    <x v="0"/>
    <x v="3"/>
    <n v="2"/>
    <x v="2"/>
    <x v="0"/>
    <n v="0.02"/>
    <n v="2"/>
    <x v="6"/>
    <x v="1"/>
    <x v="0"/>
    <s v="Cash"/>
    <x v="98"/>
    <b v="1"/>
    <b v="0"/>
    <x v="0"/>
    <x v="0"/>
    <s v="Express"/>
    <n v="11"/>
    <x v="0"/>
    <x v="0"/>
    <n v="1.131578947368421E-2"/>
  </r>
  <r>
    <s v="26-828-2720"/>
    <x v="13"/>
    <s v="Male"/>
    <s v="High"/>
    <s v="Divorced"/>
    <x v="2"/>
    <s v="High"/>
    <s v="Dashuipo"/>
    <s v="Mobile Accessories"/>
    <n v="407.91"/>
    <n v="7"/>
    <x v="1"/>
    <x v="2"/>
    <x v="0"/>
    <n v="0"/>
    <x v="2"/>
    <x v="1"/>
    <n v="0"/>
    <n v="0"/>
    <x v="1"/>
    <x v="2"/>
    <x v="0"/>
    <s v="Other"/>
    <x v="50"/>
    <b v="1"/>
    <b v="1"/>
    <x v="1"/>
    <x v="0"/>
    <s v="Standard"/>
    <n v="14"/>
    <x v="1"/>
    <x v="1"/>
    <n v="8.5365853658536592E-3"/>
  </r>
  <r>
    <s v="57-410-7415"/>
    <x v="4"/>
    <s v="Female"/>
    <s v="High"/>
    <s v="Divorced"/>
    <x v="0"/>
    <s v="High"/>
    <s v="TÃ½n nad Vltavou"/>
    <s v="Food &amp; Beverages"/>
    <n v="254.73"/>
    <n v="6"/>
    <x v="2"/>
    <x v="4"/>
    <x v="3"/>
    <n v="0"/>
    <x v="1"/>
    <x v="2"/>
    <n v="0"/>
    <n v="0"/>
    <x v="4"/>
    <x v="2"/>
    <x v="1"/>
    <s v="Other"/>
    <x v="99"/>
    <b v="1"/>
    <b v="1"/>
    <x v="1"/>
    <x v="2"/>
    <s v="Express"/>
    <n v="3"/>
    <x v="0"/>
    <x v="1"/>
    <n v="9.3181818181818175E-3"/>
  </r>
  <r>
    <s v="62-989-8214"/>
    <x v="12"/>
    <s v="Female"/>
    <s v="Middle"/>
    <s v="Divorced"/>
    <x v="0"/>
    <s v="High"/>
    <s v="Kaum Kaler"/>
    <s v="Clothing"/>
    <n v="397.78"/>
    <n v="12"/>
    <x v="2"/>
    <x v="1"/>
    <x v="3"/>
    <n v="1"/>
    <x v="1"/>
    <x v="1"/>
    <n v="0.02"/>
    <n v="2"/>
    <x v="0"/>
    <x v="3"/>
    <x v="1"/>
    <s v="PayPal"/>
    <x v="100"/>
    <b v="0"/>
    <b v="1"/>
    <x v="1"/>
    <x v="2"/>
    <s v="No Preference"/>
    <n v="11"/>
    <x v="0"/>
    <x v="0"/>
    <n v="8.6666666666666663E-3"/>
  </r>
  <r>
    <s v="73-827-2774"/>
    <x v="4"/>
    <s v="Female"/>
    <s v="High"/>
    <s v="Married"/>
    <x v="0"/>
    <s v="High"/>
    <s v="Gandapura"/>
    <s v="Electronics"/>
    <n v="305.29000000000002"/>
    <n v="3"/>
    <x v="2"/>
    <x v="2"/>
    <x v="3"/>
    <n v="1"/>
    <x v="1"/>
    <x v="2"/>
    <n v="0.01"/>
    <n v="1"/>
    <x v="8"/>
    <x v="3"/>
    <x v="2"/>
    <s v="Debit Card"/>
    <x v="101"/>
    <b v="1"/>
    <b v="1"/>
    <x v="1"/>
    <x v="2"/>
    <s v="Standard"/>
    <n v="10"/>
    <x v="0"/>
    <x v="1"/>
    <n v="0.01"/>
  </r>
  <r>
    <s v="19-643-1879"/>
    <x v="5"/>
    <s v="Male"/>
    <s v="Middle"/>
    <s v="Divorced"/>
    <x v="1"/>
    <s v="High"/>
    <s v="Kawangkoan"/>
    <s v="Food &amp; Beverages"/>
    <n v="257.86"/>
    <n v="6"/>
    <x v="2"/>
    <x v="2"/>
    <x v="4"/>
    <n v="0"/>
    <x v="0"/>
    <x v="0"/>
    <n v="0"/>
    <n v="0"/>
    <x v="7"/>
    <x v="1"/>
    <x v="0"/>
    <s v="PayPal"/>
    <x v="51"/>
    <b v="1"/>
    <b v="1"/>
    <x v="1"/>
    <x v="0"/>
    <s v="Express"/>
    <n v="1"/>
    <x v="1"/>
    <x v="0"/>
    <n v="9.3181818181818175E-3"/>
  </r>
  <r>
    <s v="57-345-3921"/>
    <x v="21"/>
    <s v="Female"/>
    <s v="High"/>
    <s v="Single"/>
    <x v="1"/>
    <s v="Middle"/>
    <s v="Mondorf-les-Bains"/>
    <s v="Jewelry &amp; Accessories"/>
    <n v="393.45"/>
    <n v="12"/>
    <x v="1"/>
    <x v="1"/>
    <x v="1"/>
    <n v="0"/>
    <x v="2"/>
    <x v="0"/>
    <n v="0.02"/>
    <n v="2"/>
    <x v="3"/>
    <x v="3"/>
    <x v="2"/>
    <s v="Credit Card"/>
    <x v="102"/>
    <b v="0"/>
    <b v="0"/>
    <x v="0"/>
    <x v="0"/>
    <s v="Express"/>
    <n v="12"/>
    <x v="0"/>
    <x v="1"/>
    <n v="1.1000000000000001E-2"/>
  </r>
  <r>
    <s v="98-817-6731"/>
    <x v="12"/>
    <s v="Male"/>
    <s v="High"/>
    <s v="Married"/>
    <x v="0"/>
    <s v="Middle"/>
    <s v="Manwakh"/>
    <s v="Health Supplements"/>
    <n v="58.49"/>
    <n v="6"/>
    <x v="2"/>
    <x v="2"/>
    <x v="4"/>
    <n v="0"/>
    <x v="1"/>
    <x v="2"/>
    <n v="0"/>
    <n v="0"/>
    <x v="8"/>
    <x v="1"/>
    <x v="0"/>
    <s v="Other"/>
    <x v="103"/>
    <b v="1"/>
    <b v="1"/>
    <x v="1"/>
    <x v="3"/>
    <s v="Express"/>
    <n v="7"/>
    <x v="1"/>
    <x v="1"/>
    <n v="8.5365853658536592E-3"/>
  </r>
  <r>
    <s v="31-788-0864"/>
    <x v="21"/>
    <s v="Male"/>
    <s v="Middle"/>
    <s v="Single"/>
    <x v="1"/>
    <s v="Middle"/>
    <s v="Karlstad"/>
    <s v="Beauty &amp; Personal Care"/>
    <n v="226.48"/>
    <n v="11"/>
    <x v="1"/>
    <x v="0"/>
    <x v="3"/>
    <n v="2"/>
    <x v="0"/>
    <x v="1"/>
    <n v="0.02"/>
    <n v="2"/>
    <x v="0"/>
    <x v="1"/>
    <x v="0"/>
    <s v="Debit Card"/>
    <x v="15"/>
    <b v="1"/>
    <b v="0"/>
    <x v="0"/>
    <x v="0"/>
    <s v="Express"/>
    <n v="11"/>
    <x v="1"/>
    <x v="0"/>
    <n v="8.8235294117647058E-3"/>
  </r>
  <r>
    <s v="27-806-4972"/>
    <x v="29"/>
    <s v="Female"/>
    <s v="High"/>
    <s v="Single"/>
    <x v="2"/>
    <s v="Middle"/>
    <s v="Obong"/>
    <s v="Health Care"/>
    <n v="469.22"/>
    <n v="6"/>
    <x v="1"/>
    <x v="3"/>
    <x v="1"/>
    <n v="1"/>
    <x v="3"/>
    <x v="1"/>
    <n v="0"/>
    <n v="0"/>
    <x v="2"/>
    <x v="2"/>
    <x v="0"/>
    <s v="Credit Card"/>
    <x v="95"/>
    <b v="0"/>
    <b v="0"/>
    <x v="0"/>
    <x v="1"/>
    <s v="No Preference"/>
    <n v="7"/>
    <x v="0"/>
    <x v="1"/>
    <n v="7.3170731707317069E-3"/>
  </r>
  <r>
    <s v="48-343-1220"/>
    <x v="21"/>
    <s v="Female"/>
    <s v="High"/>
    <s v="Divorced"/>
    <x v="1"/>
    <s v="High"/>
    <s v="Kolsko"/>
    <s v="Jewelry &amp; Accessories"/>
    <n v="335.32"/>
    <n v="6"/>
    <x v="0"/>
    <x v="1"/>
    <x v="3"/>
    <n v="1"/>
    <x v="0"/>
    <x v="1"/>
    <n v="0"/>
    <n v="0"/>
    <x v="2"/>
    <x v="2"/>
    <x v="2"/>
    <s v="Other"/>
    <x v="104"/>
    <b v="1"/>
    <b v="0"/>
    <x v="0"/>
    <x v="3"/>
    <s v="No Preference"/>
    <n v="10"/>
    <x v="0"/>
    <x v="1"/>
    <n v="1.1000000000000001E-2"/>
  </r>
  <r>
    <s v="15-640-6493"/>
    <x v="16"/>
    <s v="Male"/>
    <s v="High"/>
    <s v="Divorced"/>
    <x v="1"/>
    <s v="Middle"/>
    <s v="DÄlbandÄ«n"/>
    <s v="Animal Feed"/>
    <n v="184.74"/>
    <n v="5"/>
    <x v="1"/>
    <x v="4"/>
    <x v="2"/>
    <n v="0"/>
    <x v="1"/>
    <x v="2"/>
    <n v="0.01"/>
    <n v="1"/>
    <x v="1"/>
    <x v="1"/>
    <x v="0"/>
    <s v="Debit Card"/>
    <x v="105"/>
    <b v="0"/>
    <b v="1"/>
    <x v="1"/>
    <x v="2"/>
    <s v="No Preference"/>
    <n v="10"/>
    <x v="1"/>
    <x v="1"/>
    <n v="9.7727272727272732E-3"/>
  </r>
  <r>
    <s v="64-846-7450"/>
    <x v="14"/>
    <s v="Genderqueer"/>
    <s v="High"/>
    <s v="Divorced"/>
    <x v="0"/>
    <s v="Middle"/>
    <s v="Shazi"/>
    <s v="Travel &amp; Leisure Flights"/>
    <n v="442.18"/>
    <n v="5"/>
    <x v="1"/>
    <x v="4"/>
    <x v="3"/>
    <n v="1"/>
    <x v="0"/>
    <x v="2"/>
    <n v="0.02"/>
    <n v="2"/>
    <x v="3"/>
    <x v="1"/>
    <x v="1"/>
    <s v="PayPal"/>
    <x v="106"/>
    <b v="0"/>
    <b v="0"/>
    <x v="0"/>
    <x v="2"/>
    <s v="Express"/>
    <n v="12"/>
    <x v="2"/>
    <x v="1"/>
    <n v="1.3157894736842106E-2"/>
  </r>
  <r>
    <s v="58-788-8938"/>
    <x v="1"/>
    <s v="Male"/>
    <s v="High"/>
    <s v="Married"/>
    <x v="1"/>
    <s v="Middle"/>
    <s v="HachiÅji"/>
    <s v="Health Supplements"/>
    <n v="427.1"/>
    <n v="8"/>
    <x v="0"/>
    <x v="3"/>
    <x v="4"/>
    <n v="1"/>
    <x v="3"/>
    <x v="0"/>
    <n v="0"/>
    <n v="0"/>
    <x v="6"/>
    <x v="3"/>
    <x v="2"/>
    <s v="PayPal"/>
    <x v="107"/>
    <b v="0"/>
    <b v="1"/>
    <x v="1"/>
    <x v="3"/>
    <s v="No Preference"/>
    <n v="5"/>
    <x v="1"/>
    <x v="1"/>
    <n v="8.5365853658536592E-3"/>
  </r>
  <r>
    <s v="52-240-3825"/>
    <x v="10"/>
    <s v="Male"/>
    <s v="High"/>
    <s v="Widowed"/>
    <x v="1"/>
    <s v="High"/>
    <s v="Jolo"/>
    <s v="Home Appliances"/>
    <n v="326.82"/>
    <n v="4"/>
    <x v="0"/>
    <x v="1"/>
    <x v="4"/>
    <n v="1"/>
    <x v="3"/>
    <x v="0"/>
    <n v="0.02"/>
    <n v="2"/>
    <x v="1"/>
    <x v="3"/>
    <x v="0"/>
    <s v="Credit Card"/>
    <x v="108"/>
    <b v="1"/>
    <b v="0"/>
    <x v="0"/>
    <x v="3"/>
    <s v="Standard"/>
    <n v="4"/>
    <x v="1"/>
    <x v="1"/>
    <n v="9.3999999999999986E-3"/>
  </r>
  <r>
    <s v="60-618-2561"/>
    <x v="30"/>
    <s v="Male"/>
    <s v="High"/>
    <s v="Widowed"/>
    <x v="1"/>
    <s v="Middle"/>
    <s v="Pedra Azul"/>
    <s v="Hotels"/>
    <n v="98.97"/>
    <n v="12"/>
    <x v="1"/>
    <x v="2"/>
    <x v="0"/>
    <n v="2"/>
    <x v="0"/>
    <x v="2"/>
    <n v="0.01"/>
    <n v="1"/>
    <x v="0"/>
    <x v="1"/>
    <x v="0"/>
    <s v="Other"/>
    <x v="5"/>
    <b v="1"/>
    <b v="1"/>
    <x v="1"/>
    <x v="2"/>
    <s v="No Preference"/>
    <n v="11"/>
    <x v="1"/>
    <x v="1"/>
    <n v="1.0277777777777776E-2"/>
  </r>
  <r>
    <s v="94-969-6819"/>
    <x v="4"/>
    <s v="Male"/>
    <s v="High"/>
    <s v="Single"/>
    <x v="1"/>
    <s v="High"/>
    <s v="Gustavsberg"/>
    <s v="Health Care"/>
    <n v="77.650000000000006"/>
    <n v="6"/>
    <x v="2"/>
    <x v="3"/>
    <x v="2"/>
    <n v="1"/>
    <x v="1"/>
    <x v="0"/>
    <n v="0.02"/>
    <n v="2"/>
    <x v="4"/>
    <x v="0"/>
    <x v="0"/>
    <s v="Cash"/>
    <x v="109"/>
    <b v="1"/>
    <b v="1"/>
    <x v="1"/>
    <x v="3"/>
    <s v="No Preference"/>
    <n v="1"/>
    <x v="1"/>
    <x v="1"/>
    <n v="7.3170731707317069E-3"/>
  </r>
  <r>
    <s v="76-982-8107"/>
    <x v="26"/>
    <s v="Female"/>
    <s v="Middle"/>
    <s v="Widowed"/>
    <x v="2"/>
    <s v="High"/>
    <s v="La Mohammedia"/>
    <s v="Electronics"/>
    <n v="85.61"/>
    <n v="2"/>
    <x v="2"/>
    <x v="4"/>
    <x v="4"/>
    <n v="1"/>
    <x v="3"/>
    <x v="1"/>
    <n v="0.01"/>
    <n v="1"/>
    <x v="4"/>
    <x v="2"/>
    <x v="2"/>
    <s v="Other"/>
    <x v="3"/>
    <b v="1"/>
    <b v="1"/>
    <x v="1"/>
    <x v="0"/>
    <s v="Standard"/>
    <n v="5"/>
    <x v="0"/>
    <x v="0"/>
    <n v="0.01"/>
  </r>
  <r>
    <s v="52-779-8972"/>
    <x v="26"/>
    <s v="Male"/>
    <s v="High"/>
    <s v="Widowed"/>
    <x v="1"/>
    <s v="High"/>
    <s v="Florida"/>
    <s v="Food &amp; Beverages"/>
    <n v="164.79"/>
    <n v="4"/>
    <x v="1"/>
    <x v="1"/>
    <x v="4"/>
    <n v="0"/>
    <x v="0"/>
    <x v="0"/>
    <n v="0.02"/>
    <n v="2"/>
    <x v="1"/>
    <x v="1"/>
    <x v="0"/>
    <s v="Credit Card"/>
    <x v="110"/>
    <b v="1"/>
    <b v="1"/>
    <x v="1"/>
    <x v="2"/>
    <s v="No Preference"/>
    <n v="1"/>
    <x v="1"/>
    <x v="1"/>
    <n v="9.3181818181818175E-3"/>
  </r>
  <r>
    <s v="40-520-3271"/>
    <x v="3"/>
    <s v="Female"/>
    <s v="High"/>
    <s v="Widowed"/>
    <x v="1"/>
    <s v="High"/>
    <s v="Zhongcheng"/>
    <s v="Health Supplements"/>
    <n v="235.46"/>
    <n v="10"/>
    <x v="1"/>
    <x v="1"/>
    <x v="2"/>
    <n v="2"/>
    <x v="0"/>
    <x v="1"/>
    <n v="0"/>
    <n v="0"/>
    <x v="0"/>
    <x v="0"/>
    <x v="2"/>
    <s v="Credit Card"/>
    <x v="41"/>
    <b v="0"/>
    <b v="1"/>
    <x v="1"/>
    <x v="2"/>
    <s v="No Preference"/>
    <n v="2"/>
    <x v="0"/>
    <x v="1"/>
    <n v="8.5365853658536592E-3"/>
  </r>
  <r>
    <s v="79-884-5600"/>
    <x v="15"/>
    <s v="Female"/>
    <s v="High"/>
    <s v="Widowed"/>
    <x v="2"/>
    <s v="Middle"/>
    <s v="Goiatuba"/>
    <s v="Books"/>
    <n v="245.14"/>
    <n v="4"/>
    <x v="2"/>
    <x v="4"/>
    <x v="0"/>
    <n v="1"/>
    <x v="3"/>
    <x v="2"/>
    <n v="0.01"/>
    <n v="1"/>
    <x v="7"/>
    <x v="3"/>
    <x v="1"/>
    <s v="PayPal"/>
    <x v="40"/>
    <b v="1"/>
    <b v="0"/>
    <x v="0"/>
    <x v="2"/>
    <s v="Standard"/>
    <n v="3"/>
    <x v="0"/>
    <x v="1"/>
    <n v="1.0270270270270269E-2"/>
  </r>
  <r>
    <s v="80-607-9947"/>
    <x v="20"/>
    <s v="Male"/>
    <s v="High"/>
    <s v="Divorced"/>
    <x v="0"/>
    <s v="Middle"/>
    <s v="Krajan Kidul Rojopolo"/>
    <s v="Toys &amp; Games"/>
    <n v="439.91"/>
    <n v="5"/>
    <x v="2"/>
    <x v="3"/>
    <x v="2"/>
    <n v="2"/>
    <x v="2"/>
    <x v="0"/>
    <n v="0"/>
    <n v="0"/>
    <x v="5"/>
    <x v="3"/>
    <x v="1"/>
    <s v="Other"/>
    <x v="40"/>
    <b v="0"/>
    <b v="0"/>
    <x v="0"/>
    <x v="0"/>
    <s v="Express"/>
    <n v="10"/>
    <x v="1"/>
    <x v="1"/>
    <n v="8.2978723404255311E-3"/>
  </r>
  <r>
    <s v="87-290-8263"/>
    <x v="16"/>
    <s v="Male"/>
    <s v="High"/>
    <s v="Widowed"/>
    <x v="1"/>
    <s v="High"/>
    <s v="Metchosin"/>
    <s v="Home Appliances"/>
    <n v="309.22000000000003"/>
    <n v="5"/>
    <x v="0"/>
    <x v="1"/>
    <x v="0"/>
    <n v="2"/>
    <x v="2"/>
    <x v="1"/>
    <n v="0.02"/>
    <n v="2"/>
    <x v="7"/>
    <x v="0"/>
    <x v="0"/>
    <s v="Cash"/>
    <x v="68"/>
    <b v="0"/>
    <b v="0"/>
    <x v="0"/>
    <x v="3"/>
    <s v="Standard"/>
    <n v="10"/>
    <x v="1"/>
    <x v="1"/>
    <n v="9.3999999999999986E-3"/>
  </r>
  <r>
    <s v="99-316-9993"/>
    <x v="23"/>
    <s v="Male"/>
    <s v="Middle"/>
    <s v="Widowed"/>
    <x v="2"/>
    <s v="Middle"/>
    <s v="Staritsa"/>
    <s v="Groceries"/>
    <n v="146.59"/>
    <n v="10"/>
    <x v="0"/>
    <x v="0"/>
    <x v="1"/>
    <n v="2"/>
    <x v="2"/>
    <x v="2"/>
    <n v="0"/>
    <n v="0"/>
    <x v="6"/>
    <x v="0"/>
    <x v="1"/>
    <s v="Cash"/>
    <x v="111"/>
    <b v="0"/>
    <b v="1"/>
    <x v="1"/>
    <x v="2"/>
    <s v="No Preference"/>
    <n v="3"/>
    <x v="1"/>
    <x v="0"/>
    <n v="1.0243902439024391E-2"/>
  </r>
  <r>
    <s v="54-164-2243"/>
    <x v="18"/>
    <s v="Male"/>
    <s v="Middle"/>
    <s v="Single"/>
    <x v="1"/>
    <s v="Middle"/>
    <s v="Benito Juarez"/>
    <s v="Hotels"/>
    <n v="298.73"/>
    <n v="4"/>
    <x v="2"/>
    <x v="3"/>
    <x v="0"/>
    <n v="1"/>
    <x v="3"/>
    <x v="1"/>
    <n v="0"/>
    <n v="0"/>
    <x v="6"/>
    <x v="2"/>
    <x v="0"/>
    <s v="Debit Card"/>
    <x v="112"/>
    <b v="0"/>
    <b v="1"/>
    <x v="1"/>
    <x v="0"/>
    <s v="No Preference"/>
    <n v="4"/>
    <x v="1"/>
    <x v="0"/>
    <n v="1.0277777777777776E-2"/>
  </r>
  <r>
    <s v="14-784-5606"/>
    <x v="24"/>
    <s v="Genderqueer"/>
    <s v="High"/>
    <s v="Single"/>
    <x v="0"/>
    <s v="High"/>
    <s v="ManÃ­"/>
    <s v="Food &amp; Beverages"/>
    <n v="395.01"/>
    <n v="2"/>
    <x v="0"/>
    <x v="3"/>
    <x v="4"/>
    <n v="2"/>
    <x v="1"/>
    <x v="2"/>
    <n v="0"/>
    <n v="0"/>
    <x v="9"/>
    <x v="3"/>
    <x v="2"/>
    <s v="Credit Card"/>
    <x v="72"/>
    <b v="1"/>
    <b v="0"/>
    <x v="0"/>
    <x v="1"/>
    <s v="Standard"/>
    <n v="3"/>
    <x v="2"/>
    <x v="1"/>
    <n v="9.3181818181818175E-3"/>
  </r>
  <r>
    <s v="47-992-7446"/>
    <x v="30"/>
    <s v="Male"/>
    <s v="Middle"/>
    <s v="Married"/>
    <x v="0"/>
    <s v="High"/>
    <s v="Vitali"/>
    <s v="Electronics"/>
    <n v="371.19"/>
    <n v="10"/>
    <x v="0"/>
    <x v="3"/>
    <x v="4"/>
    <n v="2"/>
    <x v="3"/>
    <x v="0"/>
    <n v="0.01"/>
    <n v="1"/>
    <x v="8"/>
    <x v="3"/>
    <x v="2"/>
    <s v="Credit Card"/>
    <x v="113"/>
    <b v="0"/>
    <b v="0"/>
    <x v="0"/>
    <x v="3"/>
    <s v="Express"/>
    <n v="1"/>
    <x v="1"/>
    <x v="0"/>
    <n v="0.01"/>
  </r>
  <r>
    <s v="37-513-5073"/>
    <x v="4"/>
    <s v="Female"/>
    <s v="Middle"/>
    <s v="Married"/>
    <x v="2"/>
    <s v="High"/>
    <s v="Mizque"/>
    <s v="Electronics"/>
    <n v="193.76"/>
    <n v="10"/>
    <x v="0"/>
    <x v="4"/>
    <x v="3"/>
    <n v="1"/>
    <x v="1"/>
    <x v="1"/>
    <n v="0"/>
    <n v="0"/>
    <x v="6"/>
    <x v="2"/>
    <x v="2"/>
    <s v="Debit Card"/>
    <x v="114"/>
    <b v="0"/>
    <b v="0"/>
    <x v="0"/>
    <x v="1"/>
    <s v="No Preference"/>
    <n v="12"/>
    <x v="0"/>
    <x v="0"/>
    <n v="0.01"/>
  </r>
  <r>
    <s v="93-473-7248"/>
    <x v="20"/>
    <s v="Male"/>
    <s v="Middle"/>
    <s v="Divorced"/>
    <x v="2"/>
    <s v="High"/>
    <s v="Zgornje PirniÄe"/>
    <s v="Baby Products"/>
    <n v="424.27"/>
    <n v="6"/>
    <x v="2"/>
    <x v="3"/>
    <x v="2"/>
    <n v="2"/>
    <x v="0"/>
    <x v="1"/>
    <n v="0.02"/>
    <n v="2"/>
    <x v="8"/>
    <x v="2"/>
    <x v="0"/>
    <s v="Cash"/>
    <x v="115"/>
    <b v="1"/>
    <b v="1"/>
    <x v="1"/>
    <x v="3"/>
    <s v="Standard"/>
    <n v="12"/>
    <x v="1"/>
    <x v="0"/>
    <n v="1.0243902439024391E-2"/>
  </r>
  <r>
    <s v="72-830-1211"/>
    <x v="9"/>
    <s v="Male"/>
    <s v="High"/>
    <s v="Single"/>
    <x v="0"/>
    <s v="High"/>
    <s v="Cipolletti"/>
    <s v="Jewelry &amp; Accessories"/>
    <n v="496.11"/>
    <n v="2"/>
    <x v="0"/>
    <x v="2"/>
    <x v="3"/>
    <n v="1"/>
    <x v="3"/>
    <x v="0"/>
    <n v="0.02"/>
    <n v="2"/>
    <x v="8"/>
    <x v="1"/>
    <x v="1"/>
    <s v="PayPal"/>
    <x v="32"/>
    <b v="1"/>
    <b v="0"/>
    <x v="0"/>
    <x v="2"/>
    <s v="Standard"/>
    <n v="12"/>
    <x v="1"/>
    <x v="1"/>
    <n v="1.1000000000000001E-2"/>
  </r>
  <r>
    <s v="87-934-6762"/>
    <x v="30"/>
    <s v="Male"/>
    <s v="High"/>
    <s v="Widowed"/>
    <x v="0"/>
    <s v="Middle"/>
    <s v="SollefteÃ¥"/>
    <s v="Baby Products"/>
    <n v="341.91"/>
    <n v="3"/>
    <x v="2"/>
    <x v="4"/>
    <x v="2"/>
    <n v="0"/>
    <x v="2"/>
    <x v="1"/>
    <n v="0.01"/>
    <n v="1"/>
    <x v="5"/>
    <x v="0"/>
    <x v="0"/>
    <s v="Cash"/>
    <x v="23"/>
    <b v="0"/>
    <b v="0"/>
    <x v="0"/>
    <x v="2"/>
    <s v="Express"/>
    <n v="7"/>
    <x v="1"/>
    <x v="1"/>
    <n v="1.0243902439024391E-2"/>
  </r>
  <r>
    <s v="71-975-9564"/>
    <x v="13"/>
    <s v="Male"/>
    <s v="High"/>
    <s v="Married"/>
    <x v="2"/>
    <s v="High"/>
    <s v="Klonowa"/>
    <s v="Gardening &amp; Outdoors"/>
    <n v="127.66"/>
    <n v="11"/>
    <x v="2"/>
    <x v="3"/>
    <x v="4"/>
    <n v="2"/>
    <x v="2"/>
    <x v="1"/>
    <n v="0.02"/>
    <n v="2"/>
    <x v="0"/>
    <x v="0"/>
    <x v="1"/>
    <s v="Credit Card"/>
    <x v="116"/>
    <b v="0"/>
    <b v="1"/>
    <x v="1"/>
    <x v="3"/>
    <s v="Standard"/>
    <n v="7"/>
    <x v="1"/>
    <x v="1"/>
    <n v="1.1363636363636364E-2"/>
  </r>
  <r>
    <s v="40-232-5631"/>
    <x v="26"/>
    <s v="Genderfluid"/>
    <s v="Middle"/>
    <s v="Single"/>
    <x v="0"/>
    <s v="Middle"/>
    <s v="Suvorov"/>
    <s v="Software &amp; Apps"/>
    <n v="227.47"/>
    <n v="2"/>
    <x v="2"/>
    <x v="2"/>
    <x v="4"/>
    <n v="2"/>
    <x v="2"/>
    <x v="2"/>
    <n v="0.01"/>
    <n v="1"/>
    <x v="7"/>
    <x v="1"/>
    <x v="0"/>
    <s v="Other"/>
    <x v="117"/>
    <b v="1"/>
    <b v="0"/>
    <x v="0"/>
    <x v="0"/>
    <s v="Express"/>
    <n v="9"/>
    <x v="2"/>
    <x v="0"/>
    <n v="9.3023255813953487E-3"/>
  </r>
  <r>
    <s v="22-414-4955"/>
    <x v="22"/>
    <s v="Male"/>
    <s v="High"/>
    <s v="Widowed"/>
    <x v="0"/>
    <s v="High"/>
    <s v="Dragash"/>
    <s v="Health Supplements"/>
    <n v="342.99"/>
    <n v="3"/>
    <x v="1"/>
    <x v="4"/>
    <x v="4"/>
    <n v="2"/>
    <x v="2"/>
    <x v="2"/>
    <n v="0"/>
    <n v="0"/>
    <x v="9"/>
    <x v="3"/>
    <x v="1"/>
    <s v="Other"/>
    <x v="118"/>
    <b v="0"/>
    <b v="1"/>
    <x v="1"/>
    <x v="2"/>
    <s v="Express"/>
    <n v="6"/>
    <x v="1"/>
    <x v="1"/>
    <n v="8.5365853658536592E-3"/>
  </r>
  <r>
    <s v="99-089-1930"/>
    <x v="1"/>
    <s v="Non-binary"/>
    <s v="High"/>
    <s v="Married"/>
    <x v="2"/>
    <s v="Middle"/>
    <s v="Freiburg im Breisgau"/>
    <s v="Packages"/>
    <n v="306.48"/>
    <n v="5"/>
    <x v="0"/>
    <x v="3"/>
    <x v="3"/>
    <n v="0"/>
    <x v="1"/>
    <x v="2"/>
    <n v="0"/>
    <n v="0"/>
    <x v="5"/>
    <x v="2"/>
    <x v="0"/>
    <s v="Credit Card"/>
    <x v="115"/>
    <b v="0"/>
    <b v="1"/>
    <x v="1"/>
    <x v="0"/>
    <s v="Standard"/>
    <n v="14"/>
    <x v="2"/>
    <x v="1"/>
    <n v="8.1395348837209301E-3"/>
  </r>
  <r>
    <s v="62-198-2511"/>
    <x v="0"/>
    <s v="Male"/>
    <s v="Middle"/>
    <s v="Divorced"/>
    <x v="2"/>
    <s v="High"/>
    <s v="Macau"/>
    <s v="Home Appliances"/>
    <n v="308.54000000000002"/>
    <n v="3"/>
    <x v="0"/>
    <x v="3"/>
    <x v="3"/>
    <n v="0"/>
    <x v="3"/>
    <x v="1"/>
    <n v="0.01"/>
    <n v="1"/>
    <x v="1"/>
    <x v="1"/>
    <x v="2"/>
    <s v="Credit Card"/>
    <x v="119"/>
    <b v="0"/>
    <b v="1"/>
    <x v="1"/>
    <x v="1"/>
    <s v="Standard"/>
    <n v="7"/>
    <x v="1"/>
    <x v="0"/>
    <n v="9.3999999999999986E-3"/>
  </r>
  <r>
    <s v="21-297-1223"/>
    <x v="1"/>
    <s v="Male"/>
    <s v="High"/>
    <s v="Single"/>
    <x v="2"/>
    <s v="Middle"/>
    <s v="Pancas"/>
    <s v="Travel &amp; Leisure Flights"/>
    <n v="124.17"/>
    <n v="12"/>
    <x v="0"/>
    <x v="0"/>
    <x v="4"/>
    <n v="2"/>
    <x v="3"/>
    <x v="2"/>
    <n v="0.02"/>
    <n v="2"/>
    <x v="7"/>
    <x v="1"/>
    <x v="1"/>
    <s v="Debit Card"/>
    <x v="26"/>
    <b v="1"/>
    <b v="1"/>
    <x v="1"/>
    <x v="3"/>
    <s v="Standard"/>
    <n v="6"/>
    <x v="1"/>
    <x v="1"/>
    <n v="1.3157894736842106E-2"/>
  </r>
  <r>
    <s v="10-961-9336"/>
    <x v="23"/>
    <s v="Female"/>
    <s v="Middle"/>
    <s v="Married"/>
    <x v="2"/>
    <s v="Middle"/>
    <s v="Dayapan"/>
    <s v="Travel &amp; Leisure Flights"/>
    <n v="78"/>
    <n v="5"/>
    <x v="2"/>
    <x v="3"/>
    <x v="0"/>
    <n v="0"/>
    <x v="0"/>
    <x v="1"/>
    <n v="0.01"/>
    <n v="1"/>
    <x v="2"/>
    <x v="2"/>
    <x v="2"/>
    <s v="Debit Card"/>
    <x v="98"/>
    <b v="1"/>
    <b v="0"/>
    <x v="0"/>
    <x v="1"/>
    <s v="No Preference"/>
    <n v="11"/>
    <x v="0"/>
    <x v="0"/>
    <n v="1.3157894736842106E-2"/>
  </r>
  <r>
    <s v="71-473-2656"/>
    <x v="23"/>
    <s v="Female"/>
    <s v="High"/>
    <s v="Married"/>
    <x v="0"/>
    <s v="Middle"/>
    <s v="Gordon Town"/>
    <s v="Health Care"/>
    <n v="393.03"/>
    <n v="4"/>
    <x v="0"/>
    <x v="4"/>
    <x v="2"/>
    <n v="0"/>
    <x v="3"/>
    <x v="0"/>
    <n v="0.01"/>
    <n v="1"/>
    <x v="4"/>
    <x v="3"/>
    <x v="1"/>
    <s v="Cash"/>
    <x v="120"/>
    <b v="1"/>
    <b v="1"/>
    <x v="1"/>
    <x v="3"/>
    <s v="Standard"/>
    <n v="7"/>
    <x v="0"/>
    <x v="1"/>
    <n v="7.3170731707317069E-3"/>
  </r>
  <r>
    <s v="84-954-2973"/>
    <x v="14"/>
    <s v="Female"/>
    <s v="High"/>
    <s v="Single"/>
    <x v="2"/>
    <s v="Middle"/>
    <s v="Proptisht"/>
    <s v="Hotels"/>
    <n v="102.09"/>
    <n v="3"/>
    <x v="0"/>
    <x v="3"/>
    <x v="2"/>
    <n v="0"/>
    <x v="0"/>
    <x v="2"/>
    <n v="0.01"/>
    <n v="1"/>
    <x v="5"/>
    <x v="3"/>
    <x v="0"/>
    <s v="PayPal"/>
    <x v="121"/>
    <b v="0"/>
    <b v="1"/>
    <x v="1"/>
    <x v="0"/>
    <s v="Express"/>
    <n v="1"/>
    <x v="0"/>
    <x v="1"/>
    <n v="1.0277777777777776E-2"/>
  </r>
  <r>
    <s v="22-382-9636"/>
    <x v="11"/>
    <s v="Male"/>
    <s v="Middle"/>
    <s v="Married"/>
    <x v="0"/>
    <s v="High"/>
    <s v="Kamal"/>
    <s v="Health Care"/>
    <n v="426.21"/>
    <n v="3"/>
    <x v="0"/>
    <x v="3"/>
    <x v="2"/>
    <n v="2"/>
    <x v="3"/>
    <x v="0"/>
    <n v="0.02"/>
    <n v="2"/>
    <x v="1"/>
    <x v="1"/>
    <x v="1"/>
    <s v="Other"/>
    <x v="72"/>
    <b v="0"/>
    <b v="1"/>
    <x v="1"/>
    <x v="1"/>
    <s v="Standard"/>
    <n v="2"/>
    <x v="1"/>
    <x v="0"/>
    <n v="7.3170731707317069E-3"/>
  </r>
  <r>
    <s v="89-724-2536"/>
    <x v="21"/>
    <s v="Male"/>
    <s v="Middle"/>
    <s v="Widowed"/>
    <x v="2"/>
    <s v="High"/>
    <s v="Kouvola"/>
    <s v="Arts &amp; Crafts"/>
    <n v="140.31"/>
    <n v="2"/>
    <x v="2"/>
    <x v="2"/>
    <x v="2"/>
    <n v="1"/>
    <x v="2"/>
    <x v="2"/>
    <n v="0.02"/>
    <n v="2"/>
    <x v="1"/>
    <x v="0"/>
    <x v="2"/>
    <s v="Cash"/>
    <x v="33"/>
    <b v="1"/>
    <b v="1"/>
    <x v="1"/>
    <x v="2"/>
    <s v="Express"/>
    <n v="8"/>
    <x v="1"/>
    <x v="0"/>
    <n v="8.5294117647058826E-3"/>
  </r>
  <r>
    <s v="85-391-1888"/>
    <x v="27"/>
    <s v="Female"/>
    <s v="High"/>
    <s v="Widowed"/>
    <x v="2"/>
    <s v="Middle"/>
    <s v="Zhongdong"/>
    <s v="Software &amp; Apps"/>
    <n v="413.7"/>
    <n v="8"/>
    <x v="0"/>
    <x v="1"/>
    <x v="3"/>
    <n v="0.3"/>
    <x v="2"/>
    <x v="2"/>
    <n v="0"/>
    <n v="0"/>
    <x v="5"/>
    <x v="1"/>
    <x v="2"/>
    <s v="Other"/>
    <x v="50"/>
    <b v="0"/>
    <b v="1"/>
    <x v="1"/>
    <x v="0"/>
    <s v="No Preference"/>
    <n v="6"/>
    <x v="0"/>
    <x v="1"/>
    <n v="9.3023255813953487E-3"/>
  </r>
  <r>
    <s v="84-934-2483"/>
    <x v="1"/>
    <s v="Male"/>
    <s v="High"/>
    <s v="Widowed"/>
    <x v="2"/>
    <s v="Middle"/>
    <s v="Betong"/>
    <s v="Arts &amp; Crafts"/>
    <n v="348.63"/>
    <n v="4"/>
    <x v="2"/>
    <x v="0"/>
    <x v="4"/>
    <n v="0"/>
    <x v="3"/>
    <x v="0"/>
    <n v="0"/>
    <n v="0"/>
    <x v="0"/>
    <x v="0"/>
    <x v="1"/>
    <s v="Debit Card"/>
    <x v="46"/>
    <b v="0"/>
    <b v="0"/>
    <x v="0"/>
    <x v="3"/>
    <s v="No Preference"/>
    <n v="6"/>
    <x v="1"/>
    <x v="1"/>
    <n v="8.5294117647058826E-3"/>
  </r>
  <r>
    <s v="96-229-1698"/>
    <x v="25"/>
    <s v="Female"/>
    <s v="Middle"/>
    <s v="Widowed"/>
    <x v="1"/>
    <s v="Middle"/>
    <s v="Jinping"/>
    <s v="Animal Feed"/>
    <n v="91.27"/>
    <n v="7"/>
    <x v="1"/>
    <x v="0"/>
    <x v="1"/>
    <n v="0"/>
    <x v="3"/>
    <x v="1"/>
    <n v="0.02"/>
    <n v="2"/>
    <x v="9"/>
    <x v="0"/>
    <x v="0"/>
    <s v="Cash"/>
    <x v="64"/>
    <b v="1"/>
    <b v="1"/>
    <x v="1"/>
    <x v="3"/>
    <s v="Express"/>
    <n v="13"/>
    <x v="0"/>
    <x v="0"/>
    <n v="9.7727272727272732E-3"/>
  </r>
  <r>
    <s v="36-948-6994"/>
    <x v="3"/>
    <s v="Female"/>
    <s v="High"/>
    <s v="Divorced"/>
    <x v="0"/>
    <s v="High"/>
    <s v="Mgachi"/>
    <s v="Luxury Goods"/>
    <n v="359.94"/>
    <n v="11"/>
    <x v="0"/>
    <x v="2"/>
    <x v="0"/>
    <n v="2"/>
    <x v="0"/>
    <x v="2"/>
    <n v="0.01"/>
    <n v="1"/>
    <x v="8"/>
    <x v="2"/>
    <x v="1"/>
    <s v="Cash"/>
    <x v="122"/>
    <b v="0"/>
    <b v="1"/>
    <x v="1"/>
    <x v="1"/>
    <s v="Express"/>
    <n v="9"/>
    <x v="0"/>
    <x v="1"/>
    <n v="9.189189189189189E-3"/>
  </r>
  <r>
    <s v="43-172-9431"/>
    <x v="8"/>
    <s v="Male"/>
    <s v="Middle"/>
    <s v="Divorced"/>
    <x v="1"/>
    <s v="Middle"/>
    <s v="Lameira"/>
    <s v="Gardening &amp; Outdoors"/>
    <n v="138.19999999999999"/>
    <n v="8"/>
    <x v="1"/>
    <x v="3"/>
    <x v="4"/>
    <n v="2"/>
    <x v="3"/>
    <x v="1"/>
    <n v="0"/>
    <n v="0"/>
    <x v="9"/>
    <x v="2"/>
    <x v="2"/>
    <s v="Debit Card"/>
    <x v="123"/>
    <b v="0"/>
    <b v="1"/>
    <x v="1"/>
    <x v="0"/>
    <s v="No Preference"/>
    <n v="12"/>
    <x v="1"/>
    <x v="0"/>
    <n v="1.1363636363636364E-2"/>
  </r>
  <r>
    <s v="53-690-5759"/>
    <x v="9"/>
    <s v="Agender"/>
    <s v="High"/>
    <s v="Divorced"/>
    <x v="1"/>
    <s v="High"/>
    <s v="Medicine Hat"/>
    <s v="Home Appliances"/>
    <n v="196.33"/>
    <n v="11"/>
    <x v="2"/>
    <x v="4"/>
    <x v="3"/>
    <n v="1"/>
    <x v="1"/>
    <x v="1"/>
    <n v="0"/>
    <n v="0"/>
    <x v="1"/>
    <x v="0"/>
    <x v="2"/>
    <s v="Debit Card"/>
    <x v="29"/>
    <b v="1"/>
    <b v="1"/>
    <x v="1"/>
    <x v="3"/>
    <s v="Standard"/>
    <n v="11"/>
    <x v="2"/>
    <x v="1"/>
    <n v="9.3999999999999986E-3"/>
  </r>
  <r>
    <s v="00-496-3067"/>
    <x v="11"/>
    <s v="Female"/>
    <s v="Middle"/>
    <s v="Widowed"/>
    <x v="0"/>
    <s v="Middle"/>
    <s v="Oslo"/>
    <s v="Packages"/>
    <n v="249.24"/>
    <n v="8"/>
    <x v="1"/>
    <x v="4"/>
    <x v="3"/>
    <n v="1"/>
    <x v="1"/>
    <x v="0"/>
    <n v="0.02"/>
    <n v="2"/>
    <x v="4"/>
    <x v="1"/>
    <x v="1"/>
    <s v="Cash"/>
    <x v="124"/>
    <b v="0"/>
    <b v="1"/>
    <x v="1"/>
    <x v="0"/>
    <s v="Standard"/>
    <n v="7"/>
    <x v="0"/>
    <x v="0"/>
    <n v="8.1395348837209301E-3"/>
  </r>
  <r>
    <s v="10-330-6387"/>
    <x v="5"/>
    <s v="Male"/>
    <s v="High"/>
    <s v="Divorced"/>
    <x v="1"/>
    <s v="High"/>
    <s v="YenikÃ¶y"/>
    <s v="Furniture"/>
    <n v="129.1"/>
    <n v="12"/>
    <x v="0"/>
    <x v="0"/>
    <x v="3"/>
    <n v="2"/>
    <x v="2"/>
    <x v="1"/>
    <n v="0"/>
    <n v="0"/>
    <x v="8"/>
    <x v="1"/>
    <x v="2"/>
    <s v="Credit Card"/>
    <x v="92"/>
    <b v="1"/>
    <b v="0"/>
    <x v="0"/>
    <x v="3"/>
    <s v="No Preference"/>
    <n v="7"/>
    <x v="1"/>
    <x v="1"/>
    <n v="8.7804878048780496E-3"/>
  </r>
  <r>
    <s v="87-590-8963"/>
    <x v="5"/>
    <s v="Female"/>
    <s v="High"/>
    <s v="Married"/>
    <x v="2"/>
    <s v="High"/>
    <s v="Peer"/>
    <s v="Baby Products"/>
    <n v="112.69"/>
    <n v="10"/>
    <x v="1"/>
    <x v="3"/>
    <x v="2"/>
    <n v="0"/>
    <x v="3"/>
    <x v="1"/>
    <n v="0"/>
    <n v="0"/>
    <x v="0"/>
    <x v="3"/>
    <x v="1"/>
    <s v="Debit Card"/>
    <x v="113"/>
    <b v="0"/>
    <b v="1"/>
    <x v="1"/>
    <x v="0"/>
    <s v="Standard"/>
    <n v="1"/>
    <x v="0"/>
    <x v="1"/>
    <n v="1.0243902439024391E-2"/>
  </r>
  <r>
    <s v="47-931-2642"/>
    <x v="19"/>
    <s v="Male"/>
    <s v="Middle"/>
    <s v="Widowed"/>
    <x v="0"/>
    <s v="High"/>
    <s v="BelÅ«sovka"/>
    <s v="Beauty &amp; Personal Care"/>
    <n v="267.85000000000002"/>
    <n v="5"/>
    <x v="2"/>
    <x v="0"/>
    <x v="4"/>
    <n v="2"/>
    <x v="1"/>
    <x v="0"/>
    <n v="0.01"/>
    <n v="1"/>
    <x v="1"/>
    <x v="1"/>
    <x v="1"/>
    <s v="Credit Card"/>
    <x v="125"/>
    <b v="0"/>
    <b v="1"/>
    <x v="1"/>
    <x v="0"/>
    <s v="Standard"/>
    <n v="7"/>
    <x v="1"/>
    <x v="0"/>
    <n v="8.8235294117647058E-3"/>
  </r>
  <r>
    <s v="76-501-6422"/>
    <x v="2"/>
    <s v="Male"/>
    <s v="Middle"/>
    <s v="Divorced"/>
    <x v="1"/>
    <s v="Middle"/>
    <s v="Houston"/>
    <s v="Home Appliances"/>
    <n v="205.36"/>
    <n v="12"/>
    <x v="2"/>
    <x v="3"/>
    <x v="0"/>
    <n v="2"/>
    <x v="3"/>
    <x v="2"/>
    <n v="0"/>
    <n v="0"/>
    <x v="2"/>
    <x v="2"/>
    <x v="0"/>
    <s v="Credit Card"/>
    <x v="69"/>
    <b v="0"/>
    <b v="0"/>
    <x v="0"/>
    <x v="2"/>
    <s v="Express"/>
    <n v="5"/>
    <x v="1"/>
    <x v="0"/>
    <n v="9.3999999999999986E-3"/>
  </r>
  <r>
    <s v="39-274-2175"/>
    <x v="18"/>
    <s v="Polygender"/>
    <s v="High"/>
    <s v="Divorced"/>
    <x v="2"/>
    <s v="High"/>
    <s v="Hengdian"/>
    <s v="Health Supplements"/>
    <n v="79.099999999999994"/>
    <n v="10"/>
    <x v="1"/>
    <x v="0"/>
    <x v="3"/>
    <n v="1"/>
    <x v="0"/>
    <x v="1"/>
    <n v="0"/>
    <n v="0"/>
    <x v="5"/>
    <x v="3"/>
    <x v="0"/>
    <s v="Debit Card"/>
    <x v="126"/>
    <b v="1"/>
    <b v="0"/>
    <x v="0"/>
    <x v="0"/>
    <s v="Express"/>
    <n v="4"/>
    <x v="2"/>
    <x v="1"/>
    <n v="8.5365853658536592E-3"/>
  </r>
  <r>
    <s v="62-493-5282"/>
    <x v="22"/>
    <s v="Male"/>
    <s v="High"/>
    <s v="Widowed"/>
    <x v="1"/>
    <s v="Middle"/>
    <s v="Shuigou"/>
    <s v="Health Care"/>
    <n v="256.63"/>
    <n v="12"/>
    <x v="1"/>
    <x v="3"/>
    <x v="2"/>
    <n v="0"/>
    <x v="3"/>
    <x v="0"/>
    <n v="0.02"/>
    <n v="2"/>
    <x v="6"/>
    <x v="0"/>
    <x v="1"/>
    <s v="Debit Card"/>
    <x v="127"/>
    <b v="1"/>
    <b v="1"/>
    <x v="1"/>
    <x v="2"/>
    <s v="Standard"/>
    <n v="10"/>
    <x v="1"/>
    <x v="1"/>
    <n v="7.3170731707317069E-3"/>
  </r>
  <r>
    <s v="18-841-7253"/>
    <x v="17"/>
    <s v="Female"/>
    <s v="High"/>
    <s v="Divorced"/>
    <x v="1"/>
    <s v="Middle"/>
    <s v="Xingxi"/>
    <s v="Books"/>
    <n v="409.98"/>
    <n v="12"/>
    <x v="0"/>
    <x v="0"/>
    <x v="2"/>
    <n v="0"/>
    <x v="0"/>
    <x v="1"/>
    <n v="0.02"/>
    <n v="2"/>
    <x v="2"/>
    <x v="3"/>
    <x v="2"/>
    <s v="PayPal"/>
    <x v="87"/>
    <b v="1"/>
    <b v="0"/>
    <x v="0"/>
    <x v="1"/>
    <s v="Express"/>
    <n v="8"/>
    <x v="0"/>
    <x v="1"/>
    <n v="1.0270270270270269E-2"/>
  </r>
  <r>
    <s v="18-097-5707"/>
    <x v="10"/>
    <s v="Male"/>
    <s v="Middle"/>
    <s v="Widowed"/>
    <x v="1"/>
    <s v="High"/>
    <s v="DhÄ«bÄ«n"/>
    <s v="Sports &amp; Outdoors"/>
    <n v="291.60000000000002"/>
    <n v="2"/>
    <x v="1"/>
    <x v="1"/>
    <x v="3"/>
    <n v="2"/>
    <x v="3"/>
    <x v="0"/>
    <n v="0"/>
    <n v="0"/>
    <x v="0"/>
    <x v="0"/>
    <x v="2"/>
    <s v="Cash"/>
    <x v="128"/>
    <b v="0"/>
    <b v="1"/>
    <x v="1"/>
    <x v="0"/>
    <s v="Standard"/>
    <n v="3"/>
    <x v="1"/>
    <x v="0"/>
    <n v="8.431372549019607E-3"/>
  </r>
  <r>
    <s v="83-792-5141"/>
    <x v="17"/>
    <s v="Female"/>
    <s v="Middle"/>
    <s v="Single"/>
    <x v="0"/>
    <s v="Middle"/>
    <s v="Chengguan"/>
    <s v="Home Appliances"/>
    <n v="101.7"/>
    <n v="7"/>
    <x v="2"/>
    <x v="1"/>
    <x v="2"/>
    <n v="2"/>
    <x v="1"/>
    <x v="1"/>
    <n v="0.02"/>
    <n v="2"/>
    <x v="6"/>
    <x v="0"/>
    <x v="0"/>
    <s v="Debit Card"/>
    <x v="129"/>
    <b v="0"/>
    <b v="1"/>
    <x v="1"/>
    <x v="1"/>
    <s v="Standard"/>
    <n v="4"/>
    <x v="0"/>
    <x v="0"/>
    <n v="9.3999999999999986E-3"/>
  </r>
  <r>
    <s v="65-036-2410"/>
    <x v="17"/>
    <s v="Female"/>
    <s v="Middle"/>
    <s v="Single"/>
    <x v="1"/>
    <s v="Middle"/>
    <s v="Paris 09"/>
    <s v="Health Care"/>
    <n v="369.73"/>
    <n v="2"/>
    <x v="2"/>
    <x v="3"/>
    <x v="4"/>
    <n v="2"/>
    <x v="0"/>
    <x v="1"/>
    <n v="0"/>
    <n v="0"/>
    <x v="4"/>
    <x v="0"/>
    <x v="0"/>
    <s v="Debit Card"/>
    <x v="130"/>
    <b v="1"/>
    <b v="1"/>
    <x v="1"/>
    <x v="1"/>
    <s v="No Preference"/>
    <n v="12"/>
    <x v="0"/>
    <x v="0"/>
    <n v="7.3170731707317069E-3"/>
  </r>
  <r>
    <s v="67-593-9579"/>
    <x v="19"/>
    <s v="Male"/>
    <s v="Middle"/>
    <s v="Single"/>
    <x v="0"/>
    <s v="High"/>
    <s v="Rozhdestveno"/>
    <s v="Baby Products"/>
    <n v="71"/>
    <n v="12"/>
    <x v="2"/>
    <x v="3"/>
    <x v="0"/>
    <n v="2"/>
    <x v="3"/>
    <x v="1"/>
    <n v="0.02"/>
    <n v="2"/>
    <x v="5"/>
    <x v="2"/>
    <x v="1"/>
    <s v="Cash"/>
    <x v="131"/>
    <b v="0"/>
    <b v="0"/>
    <x v="0"/>
    <x v="1"/>
    <s v="No Preference"/>
    <n v="13"/>
    <x v="1"/>
    <x v="0"/>
    <n v="1.0243902439024391E-2"/>
  </r>
  <r>
    <s v="33-484-6674"/>
    <x v="26"/>
    <s v="Male"/>
    <s v="Middle"/>
    <s v="Single"/>
    <x v="2"/>
    <s v="Middle"/>
    <s v="Porangatu"/>
    <s v="Packages"/>
    <n v="280.05"/>
    <n v="10"/>
    <x v="1"/>
    <x v="4"/>
    <x v="1"/>
    <n v="2"/>
    <x v="1"/>
    <x v="2"/>
    <n v="0.01"/>
    <n v="1"/>
    <x v="6"/>
    <x v="1"/>
    <x v="1"/>
    <s v="Credit Card"/>
    <x v="27"/>
    <b v="1"/>
    <b v="0"/>
    <x v="0"/>
    <x v="1"/>
    <s v="No Preference"/>
    <n v="11"/>
    <x v="1"/>
    <x v="0"/>
    <n v="8.1395348837209301E-3"/>
  </r>
  <r>
    <s v="65-249-5416"/>
    <x v="22"/>
    <s v="Male"/>
    <s v="High"/>
    <s v="Widowed"/>
    <x v="2"/>
    <s v="Middle"/>
    <s v="Shalkar"/>
    <s v="Jewelry &amp; Accessories"/>
    <n v="54.71"/>
    <n v="4"/>
    <x v="0"/>
    <x v="0"/>
    <x v="4"/>
    <n v="1"/>
    <x v="2"/>
    <x v="2"/>
    <n v="0.01"/>
    <n v="1"/>
    <x v="4"/>
    <x v="0"/>
    <x v="2"/>
    <s v="PayPal"/>
    <x v="132"/>
    <b v="1"/>
    <b v="1"/>
    <x v="1"/>
    <x v="0"/>
    <s v="Express"/>
    <n v="3"/>
    <x v="1"/>
    <x v="1"/>
    <n v="1.1000000000000001E-2"/>
  </r>
  <r>
    <s v="17-328-4678"/>
    <x v="23"/>
    <s v="Male"/>
    <s v="High"/>
    <s v="Widowed"/>
    <x v="0"/>
    <s v="Middle"/>
    <s v="Quimbaya"/>
    <s v="Packages"/>
    <n v="119.51"/>
    <n v="11"/>
    <x v="0"/>
    <x v="0"/>
    <x v="0"/>
    <n v="2"/>
    <x v="2"/>
    <x v="2"/>
    <n v="0.02"/>
    <n v="2"/>
    <x v="8"/>
    <x v="2"/>
    <x v="2"/>
    <s v="PayPal"/>
    <x v="133"/>
    <b v="0"/>
    <b v="0"/>
    <x v="0"/>
    <x v="3"/>
    <s v="No Preference"/>
    <n v="1"/>
    <x v="1"/>
    <x v="1"/>
    <n v="8.1395348837209301E-3"/>
  </r>
  <r>
    <s v="00-733-8770"/>
    <x v="14"/>
    <s v="Female"/>
    <s v="High"/>
    <s v="Single"/>
    <x v="2"/>
    <s v="High"/>
    <s v="Narok"/>
    <s v="Arts &amp; Crafts"/>
    <n v="57.5"/>
    <n v="12"/>
    <x v="2"/>
    <x v="0"/>
    <x v="1"/>
    <n v="1"/>
    <x v="0"/>
    <x v="1"/>
    <n v="0"/>
    <n v="0"/>
    <x v="4"/>
    <x v="0"/>
    <x v="2"/>
    <s v="Cash"/>
    <x v="134"/>
    <b v="1"/>
    <b v="1"/>
    <x v="1"/>
    <x v="2"/>
    <s v="No Preference"/>
    <n v="13"/>
    <x v="0"/>
    <x v="1"/>
    <n v="8.5294117647058826E-3"/>
  </r>
  <r>
    <s v="47-501-3435"/>
    <x v="9"/>
    <s v="Female"/>
    <s v="High"/>
    <s v="Married"/>
    <x v="0"/>
    <s v="High"/>
    <s v="Gimcheon"/>
    <s v="Books"/>
    <n v="225.05"/>
    <n v="5"/>
    <x v="0"/>
    <x v="2"/>
    <x v="1"/>
    <n v="1"/>
    <x v="3"/>
    <x v="0"/>
    <n v="0.01"/>
    <n v="1"/>
    <x v="2"/>
    <x v="2"/>
    <x v="2"/>
    <s v="Credit Card"/>
    <x v="135"/>
    <b v="0"/>
    <b v="0"/>
    <x v="0"/>
    <x v="0"/>
    <s v="No Preference"/>
    <n v="10"/>
    <x v="0"/>
    <x v="1"/>
    <n v="1.0270270270270269E-2"/>
  </r>
  <r>
    <s v="46-779-7065"/>
    <x v="30"/>
    <s v="Female"/>
    <s v="High"/>
    <s v="Divorced"/>
    <x v="1"/>
    <s v="High"/>
    <s v="Visaginas"/>
    <s v="Food &amp; Beverages"/>
    <n v="441.15"/>
    <n v="7"/>
    <x v="2"/>
    <x v="1"/>
    <x v="1"/>
    <n v="1"/>
    <x v="2"/>
    <x v="0"/>
    <n v="0.01"/>
    <n v="1"/>
    <x v="2"/>
    <x v="0"/>
    <x v="1"/>
    <s v="Debit Card"/>
    <x v="136"/>
    <b v="0"/>
    <b v="0"/>
    <x v="0"/>
    <x v="0"/>
    <s v="No Preference"/>
    <n v="8"/>
    <x v="0"/>
    <x v="1"/>
    <n v="9.3181818181818175E-3"/>
  </r>
  <r>
    <s v="91-603-1565"/>
    <x v="18"/>
    <s v="Male"/>
    <s v="Middle"/>
    <s v="Divorced"/>
    <x v="1"/>
    <s v="Middle"/>
    <s v="Shostka"/>
    <s v="Animal Feed"/>
    <n v="481.21"/>
    <n v="3"/>
    <x v="0"/>
    <x v="3"/>
    <x v="4"/>
    <n v="1"/>
    <x v="3"/>
    <x v="1"/>
    <n v="0"/>
    <n v="0"/>
    <x v="2"/>
    <x v="0"/>
    <x v="2"/>
    <s v="Credit Card"/>
    <x v="41"/>
    <b v="0"/>
    <b v="0"/>
    <x v="0"/>
    <x v="1"/>
    <s v="No Preference"/>
    <n v="11"/>
    <x v="1"/>
    <x v="0"/>
    <n v="9.7727272727272732E-3"/>
  </r>
  <r>
    <s v="35-122-5020"/>
    <x v="18"/>
    <s v="Female"/>
    <s v="High"/>
    <s v="Married"/>
    <x v="0"/>
    <s v="Middle"/>
    <s v="Pukekohe East"/>
    <s v="Arts &amp; Crafts"/>
    <n v="102.96"/>
    <n v="3"/>
    <x v="0"/>
    <x v="3"/>
    <x v="1"/>
    <n v="1"/>
    <x v="2"/>
    <x v="2"/>
    <n v="0"/>
    <n v="0"/>
    <x v="0"/>
    <x v="2"/>
    <x v="2"/>
    <s v="PayPal"/>
    <x v="122"/>
    <b v="0"/>
    <b v="1"/>
    <x v="1"/>
    <x v="1"/>
    <s v="Standard"/>
    <n v="4"/>
    <x v="0"/>
    <x v="1"/>
    <n v="8.5294117647058826E-3"/>
  </r>
  <r>
    <s v="63-684-4073"/>
    <x v="5"/>
    <s v="Female"/>
    <s v="High"/>
    <s v="Divorced"/>
    <x v="0"/>
    <s v="High"/>
    <s v="Blokdesa Situgede"/>
    <s v="Electronics"/>
    <n v="331.57"/>
    <n v="11"/>
    <x v="0"/>
    <x v="1"/>
    <x v="1"/>
    <n v="0"/>
    <x v="2"/>
    <x v="0"/>
    <n v="0.01"/>
    <n v="1"/>
    <x v="9"/>
    <x v="3"/>
    <x v="2"/>
    <s v="Debit Card"/>
    <x v="137"/>
    <b v="0"/>
    <b v="0"/>
    <x v="0"/>
    <x v="2"/>
    <s v="Express"/>
    <n v="14"/>
    <x v="0"/>
    <x v="1"/>
    <n v="0.01"/>
  </r>
  <r>
    <s v="74-483-2893"/>
    <x v="29"/>
    <s v="Non-binary"/>
    <s v="Middle"/>
    <s v="Widowed"/>
    <x v="1"/>
    <s v="Middle"/>
    <s v="Yueyang"/>
    <s v="Electronics"/>
    <n v="101.29"/>
    <n v="11"/>
    <x v="1"/>
    <x v="3"/>
    <x v="1"/>
    <n v="2"/>
    <x v="1"/>
    <x v="1"/>
    <n v="0.02"/>
    <n v="2"/>
    <x v="0"/>
    <x v="3"/>
    <x v="1"/>
    <s v="Cash"/>
    <x v="117"/>
    <b v="0"/>
    <b v="1"/>
    <x v="1"/>
    <x v="0"/>
    <s v="No Preference"/>
    <n v="4"/>
    <x v="2"/>
    <x v="0"/>
    <n v="0.01"/>
  </r>
  <r>
    <s v="72-728-4406"/>
    <x v="17"/>
    <s v="Female"/>
    <s v="Middle"/>
    <s v="Single"/>
    <x v="2"/>
    <s v="High"/>
    <s v="Liutan"/>
    <s v="Packages"/>
    <n v="143.52000000000001"/>
    <n v="9"/>
    <x v="1"/>
    <x v="2"/>
    <x v="0"/>
    <n v="1"/>
    <x v="1"/>
    <x v="0"/>
    <n v="0.02"/>
    <n v="2"/>
    <x v="4"/>
    <x v="0"/>
    <x v="0"/>
    <s v="Credit Card"/>
    <x v="138"/>
    <b v="1"/>
    <b v="0"/>
    <x v="0"/>
    <x v="2"/>
    <s v="Express"/>
    <n v="12"/>
    <x v="0"/>
    <x v="0"/>
    <n v="8.1395348837209301E-3"/>
  </r>
  <r>
    <s v="13-588-2488"/>
    <x v="7"/>
    <s v="Male"/>
    <s v="Middle"/>
    <s v="Widowed"/>
    <x v="0"/>
    <s v="Middle"/>
    <s v="Huanggang"/>
    <s v="Sports &amp; Outdoors"/>
    <n v="276.48"/>
    <n v="3"/>
    <x v="0"/>
    <x v="3"/>
    <x v="4"/>
    <n v="1"/>
    <x v="0"/>
    <x v="0"/>
    <n v="0"/>
    <n v="0"/>
    <x v="7"/>
    <x v="2"/>
    <x v="2"/>
    <s v="Cash"/>
    <x v="126"/>
    <b v="0"/>
    <b v="0"/>
    <x v="0"/>
    <x v="0"/>
    <s v="Express"/>
    <n v="7"/>
    <x v="1"/>
    <x v="0"/>
    <n v="8.431372549019607E-3"/>
  </r>
  <r>
    <s v="79-861-6506"/>
    <x v="28"/>
    <s v="Male"/>
    <s v="High"/>
    <s v="Widowed"/>
    <x v="1"/>
    <s v="High"/>
    <s v="BaturitÃ©"/>
    <s v="Toys &amp; Games"/>
    <n v="352.87"/>
    <n v="11"/>
    <x v="1"/>
    <x v="0"/>
    <x v="3"/>
    <n v="0"/>
    <x v="3"/>
    <x v="1"/>
    <n v="0"/>
    <n v="0"/>
    <x v="9"/>
    <x v="1"/>
    <x v="0"/>
    <s v="PayPal"/>
    <x v="139"/>
    <b v="0"/>
    <b v="0"/>
    <x v="0"/>
    <x v="1"/>
    <s v="Standard"/>
    <n v="12"/>
    <x v="1"/>
    <x v="1"/>
    <n v="8.2978723404255311E-3"/>
  </r>
  <r>
    <s v="66-974-6707"/>
    <x v="18"/>
    <s v="Male"/>
    <s v="Middle"/>
    <s v="Married"/>
    <x v="2"/>
    <s v="Middle"/>
    <s v="Miâ€™ersi"/>
    <s v="Mobile Accessories"/>
    <n v="228.68"/>
    <n v="3"/>
    <x v="0"/>
    <x v="2"/>
    <x v="1"/>
    <n v="2"/>
    <x v="2"/>
    <x v="2"/>
    <n v="0.01"/>
    <n v="1"/>
    <x v="7"/>
    <x v="0"/>
    <x v="0"/>
    <s v="Debit Card"/>
    <x v="140"/>
    <b v="1"/>
    <b v="0"/>
    <x v="0"/>
    <x v="3"/>
    <s v="Standard"/>
    <n v="4"/>
    <x v="1"/>
    <x v="0"/>
    <n v="8.5365853658536592E-3"/>
  </r>
  <r>
    <s v="95-112-6724"/>
    <x v="16"/>
    <s v="Female"/>
    <s v="Middle"/>
    <s v="Divorced"/>
    <x v="2"/>
    <s v="High"/>
    <s v="Xuedian"/>
    <s v="Food &amp; Beverages"/>
    <n v="301.39"/>
    <n v="6"/>
    <x v="2"/>
    <x v="2"/>
    <x v="1"/>
    <n v="0"/>
    <x v="0"/>
    <x v="2"/>
    <n v="0.01"/>
    <n v="1"/>
    <x v="7"/>
    <x v="2"/>
    <x v="2"/>
    <s v="Debit Card"/>
    <x v="73"/>
    <b v="0"/>
    <b v="0"/>
    <x v="0"/>
    <x v="0"/>
    <s v="No Preference"/>
    <n v="11"/>
    <x v="0"/>
    <x v="0"/>
    <n v="9.3181818181818175E-3"/>
  </r>
  <r>
    <s v="27-262-6874"/>
    <x v="8"/>
    <s v="Female"/>
    <s v="Middle"/>
    <s v="Married"/>
    <x v="0"/>
    <s v="High"/>
    <s v="Yuyapichis"/>
    <s v="Books"/>
    <n v="473.5"/>
    <n v="11"/>
    <x v="0"/>
    <x v="2"/>
    <x v="2"/>
    <n v="1"/>
    <x v="2"/>
    <x v="0"/>
    <n v="0.02"/>
    <n v="2"/>
    <x v="4"/>
    <x v="1"/>
    <x v="0"/>
    <s v="Other"/>
    <x v="25"/>
    <b v="0"/>
    <b v="1"/>
    <x v="1"/>
    <x v="2"/>
    <s v="Express"/>
    <n v="10"/>
    <x v="0"/>
    <x v="0"/>
    <n v="1.0270270270270269E-2"/>
  </r>
  <r>
    <s v="92-908-5062"/>
    <x v="27"/>
    <s v="Agender"/>
    <s v="Middle"/>
    <s v="Single"/>
    <x v="0"/>
    <s v="High"/>
    <s v="Shiroishi"/>
    <s v="Home Appliances"/>
    <n v="72.8"/>
    <n v="11"/>
    <x v="1"/>
    <x v="2"/>
    <x v="2"/>
    <n v="1"/>
    <x v="3"/>
    <x v="0"/>
    <n v="0.02"/>
    <n v="2"/>
    <x v="3"/>
    <x v="1"/>
    <x v="2"/>
    <s v="PayPal"/>
    <x v="141"/>
    <b v="1"/>
    <b v="0"/>
    <x v="0"/>
    <x v="0"/>
    <s v="Express"/>
    <n v="3"/>
    <x v="2"/>
    <x v="0"/>
    <n v="9.3999999999999986E-3"/>
  </r>
  <r>
    <s v="70-014-6406"/>
    <x v="27"/>
    <s v="Male"/>
    <s v="Middle"/>
    <s v="Divorced"/>
    <x v="0"/>
    <s v="High"/>
    <s v="Kobe"/>
    <s v="Packages"/>
    <n v="171.72"/>
    <n v="3"/>
    <x v="2"/>
    <x v="0"/>
    <x v="3"/>
    <n v="1"/>
    <x v="2"/>
    <x v="2"/>
    <n v="0.01"/>
    <n v="1"/>
    <x v="6"/>
    <x v="0"/>
    <x v="2"/>
    <s v="PayPal"/>
    <x v="68"/>
    <b v="0"/>
    <b v="1"/>
    <x v="1"/>
    <x v="2"/>
    <s v="Standard"/>
    <n v="12"/>
    <x v="1"/>
    <x v="0"/>
    <n v="8.1395348837209301E-3"/>
  </r>
  <r>
    <s v="52-908-9971"/>
    <x v="16"/>
    <s v="Male"/>
    <s v="Middle"/>
    <s v="Widowed"/>
    <x v="1"/>
    <s v="Middle"/>
    <s v="Gulou"/>
    <s v="Software &amp; Apps"/>
    <n v="467.5"/>
    <n v="6"/>
    <x v="1"/>
    <x v="2"/>
    <x v="1"/>
    <n v="0"/>
    <x v="0"/>
    <x v="0"/>
    <n v="0.01"/>
    <n v="1"/>
    <x v="2"/>
    <x v="1"/>
    <x v="2"/>
    <s v="PayPal"/>
    <x v="142"/>
    <b v="0"/>
    <b v="0"/>
    <x v="0"/>
    <x v="3"/>
    <s v="No Preference"/>
    <n v="6"/>
    <x v="1"/>
    <x v="0"/>
    <n v="9.3023255813953487E-3"/>
  </r>
  <r>
    <s v="57-623-5362"/>
    <x v="20"/>
    <s v="Genderqueer"/>
    <s v="High"/>
    <s v="Married"/>
    <x v="0"/>
    <s v="High"/>
    <s v="Jilin"/>
    <s v="Furniture"/>
    <n v="209.79"/>
    <n v="6"/>
    <x v="0"/>
    <x v="0"/>
    <x v="1"/>
    <n v="2"/>
    <x v="3"/>
    <x v="1"/>
    <n v="0.01"/>
    <n v="1"/>
    <x v="5"/>
    <x v="2"/>
    <x v="0"/>
    <s v="Other"/>
    <x v="36"/>
    <b v="1"/>
    <b v="1"/>
    <x v="1"/>
    <x v="0"/>
    <s v="Standard"/>
    <n v="10"/>
    <x v="2"/>
    <x v="1"/>
    <n v="8.7804878048780496E-3"/>
  </r>
  <r>
    <s v="48-315-0196"/>
    <x v="25"/>
    <s v="Male"/>
    <s v="Middle"/>
    <s v="Single"/>
    <x v="1"/>
    <s v="Middle"/>
    <s v="Balboa"/>
    <s v="Office Supplies"/>
    <n v="150.33000000000001"/>
    <n v="9"/>
    <x v="1"/>
    <x v="4"/>
    <x v="2"/>
    <n v="2"/>
    <x v="0"/>
    <x v="0"/>
    <n v="0.02"/>
    <n v="2"/>
    <x v="5"/>
    <x v="3"/>
    <x v="2"/>
    <s v="Debit Card"/>
    <x v="143"/>
    <b v="1"/>
    <b v="0"/>
    <x v="0"/>
    <x v="1"/>
    <s v="Express"/>
    <n v="6"/>
    <x v="1"/>
    <x v="0"/>
    <n v="1.131578947368421E-2"/>
  </r>
  <r>
    <s v="71-959-3896"/>
    <x v="3"/>
    <s v="Male"/>
    <s v="High"/>
    <s v="Married"/>
    <x v="0"/>
    <s v="High"/>
    <s v="Cipari"/>
    <s v="Luxury Goods"/>
    <n v="98.63"/>
    <n v="7"/>
    <x v="2"/>
    <x v="4"/>
    <x v="0"/>
    <n v="2"/>
    <x v="3"/>
    <x v="0"/>
    <n v="0.01"/>
    <n v="1"/>
    <x v="4"/>
    <x v="2"/>
    <x v="0"/>
    <s v="Other"/>
    <x v="144"/>
    <b v="0"/>
    <b v="1"/>
    <x v="1"/>
    <x v="3"/>
    <s v="Standard"/>
    <n v="6"/>
    <x v="1"/>
    <x v="1"/>
    <n v="9.189189189189189E-3"/>
  </r>
  <r>
    <s v="29-987-3969"/>
    <x v="6"/>
    <s v="Female"/>
    <s v="Middle"/>
    <s v="Divorced"/>
    <x v="2"/>
    <s v="Middle"/>
    <s v="Orlando"/>
    <s v="Beauty &amp; Personal Care"/>
    <n v="193.3"/>
    <n v="11"/>
    <x v="0"/>
    <x v="4"/>
    <x v="4"/>
    <n v="2"/>
    <x v="0"/>
    <x v="2"/>
    <n v="0.02"/>
    <n v="2"/>
    <x v="2"/>
    <x v="3"/>
    <x v="0"/>
    <s v="Other"/>
    <x v="145"/>
    <b v="1"/>
    <b v="1"/>
    <x v="1"/>
    <x v="3"/>
    <s v="No Preference"/>
    <n v="12"/>
    <x v="0"/>
    <x v="0"/>
    <n v="8.8235294117647058E-3"/>
  </r>
  <r>
    <s v="78-613-1546"/>
    <x v="1"/>
    <s v="Female"/>
    <s v="Middle"/>
    <s v="Single"/>
    <x v="1"/>
    <s v="Middle"/>
    <s v="Torsby"/>
    <s v="Luxury Goods"/>
    <n v="145.02000000000001"/>
    <n v="7"/>
    <x v="1"/>
    <x v="1"/>
    <x v="4"/>
    <n v="0"/>
    <x v="3"/>
    <x v="2"/>
    <n v="0.01"/>
    <n v="1"/>
    <x v="2"/>
    <x v="3"/>
    <x v="2"/>
    <s v="Credit Card"/>
    <x v="146"/>
    <b v="1"/>
    <b v="1"/>
    <x v="1"/>
    <x v="1"/>
    <s v="Express"/>
    <n v="9"/>
    <x v="0"/>
    <x v="0"/>
    <n v="9.189189189189189E-3"/>
  </r>
  <r>
    <s v="43-664-4451"/>
    <x v="12"/>
    <s v="Female"/>
    <s v="Middle"/>
    <s v="Divorced"/>
    <x v="2"/>
    <s v="Middle"/>
    <s v="San Pablo"/>
    <s v="Health Supplements"/>
    <n v="294.99"/>
    <n v="4"/>
    <x v="2"/>
    <x v="1"/>
    <x v="0"/>
    <n v="2"/>
    <x v="2"/>
    <x v="0"/>
    <n v="0.01"/>
    <n v="1"/>
    <x v="7"/>
    <x v="1"/>
    <x v="2"/>
    <s v="PayPal"/>
    <x v="147"/>
    <b v="0"/>
    <b v="0"/>
    <x v="0"/>
    <x v="0"/>
    <s v="Standard"/>
    <n v="5"/>
    <x v="0"/>
    <x v="0"/>
    <n v="8.5365853658536592E-3"/>
  </r>
  <r>
    <s v="34-095-3364"/>
    <x v="16"/>
    <s v="Polygender"/>
    <s v="Middle"/>
    <s v="Divorced"/>
    <x v="1"/>
    <s v="Middle"/>
    <s v="Daszewice"/>
    <s v="Office Supplies"/>
    <n v="305.45"/>
    <n v="2"/>
    <x v="0"/>
    <x v="0"/>
    <x v="0"/>
    <n v="1"/>
    <x v="0"/>
    <x v="2"/>
    <n v="0.01"/>
    <n v="1"/>
    <x v="2"/>
    <x v="1"/>
    <x v="1"/>
    <s v="PayPal"/>
    <x v="148"/>
    <b v="0"/>
    <b v="1"/>
    <x v="1"/>
    <x v="2"/>
    <s v="Express"/>
    <n v="9"/>
    <x v="2"/>
    <x v="0"/>
    <n v="1.131578947368421E-2"/>
  </r>
  <r>
    <s v="72-393-6893"/>
    <x v="17"/>
    <s v="Female"/>
    <s v="Middle"/>
    <s v="Widowed"/>
    <x v="1"/>
    <s v="Middle"/>
    <s v="Villa ConcepciÃ³n del TÃ­o"/>
    <s v="Toys &amp; Games"/>
    <n v="432.42"/>
    <n v="2"/>
    <x v="1"/>
    <x v="4"/>
    <x v="2"/>
    <n v="0"/>
    <x v="1"/>
    <x v="1"/>
    <n v="0"/>
    <n v="0"/>
    <x v="8"/>
    <x v="0"/>
    <x v="0"/>
    <s v="PayPal"/>
    <x v="73"/>
    <b v="0"/>
    <b v="1"/>
    <x v="1"/>
    <x v="0"/>
    <s v="Express"/>
    <n v="13"/>
    <x v="0"/>
    <x v="0"/>
    <n v="8.2978723404255311E-3"/>
  </r>
  <r>
    <s v="73-707-2809"/>
    <x v="22"/>
    <s v="Female"/>
    <s v="Middle"/>
    <s v="Single"/>
    <x v="0"/>
    <s v="High"/>
    <s v="Hacienda La Calera"/>
    <s v="Gardening &amp; Outdoors"/>
    <n v="227.58"/>
    <n v="11"/>
    <x v="0"/>
    <x v="1"/>
    <x v="1"/>
    <n v="1"/>
    <x v="0"/>
    <x v="1"/>
    <n v="0.01"/>
    <n v="1"/>
    <x v="8"/>
    <x v="1"/>
    <x v="1"/>
    <s v="Credit Card"/>
    <x v="149"/>
    <b v="0"/>
    <b v="1"/>
    <x v="1"/>
    <x v="0"/>
    <s v="Express"/>
    <n v="6"/>
    <x v="0"/>
    <x v="0"/>
    <n v="1.1363636363636364E-2"/>
  </r>
  <r>
    <s v="04-609-7885"/>
    <x v="15"/>
    <s v="Male"/>
    <s v="Middle"/>
    <s v="Single"/>
    <x v="1"/>
    <s v="High"/>
    <s v="Oslo"/>
    <s v="Toys &amp; Games"/>
    <n v="160.88999999999999"/>
    <n v="10"/>
    <x v="2"/>
    <x v="0"/>
    <x v="0"/>
    <n v="2"/>
    <x v="0"/>
    <x v="0"/>
    <n v="0.02"/>
    <n v="2"/>
    <x v="9"/>
    <x v="3"/>
    <x v="2"/>
    <s v="PayPal"/>
    <x v="146"/>
    <b v="1"/>
    <b v="1"/>
    <x v="1"/>
    <x v="3"/>
    <s v="No Preference"/>
    <n v="13"/>
    <x v="1"/>
    <x v="0"/>
    <n v="8.2978723404255311E-3"/>
  </r>
  <r>
    <s v="73-139-4306"/>
    <x v="2"/>
    <s v="Female"/>
    <s v="Middle"/>
    <s v="Married"/>
    <x v="2"/>
    <s v="High"/>
    <s v="Puerto LÃ³pez"/>
    <s v="Luxury Goods"/>
    <n v="139.1"/>
    <n v="7"/>
    <x v="2"/>
    <x v="2"/>
    <x v="0"/>
    <n v="0"/>
    <x v="2"/>
    <x v="0"/>
    <n v="0.02"/>
    <n v="2"/>
    <x v="4"/>
    <x v="3"/>
    <x v="2"/>
    <s v="PayPal"/>
    <x v="125"/>
    <b v="0"/>
    <b v="0"/>
    <x v="0"/>
    <x v="2"/>
    <s v="No Preference"/>
    <n v="8"/>
    <x v="0"/>
    <x v="0"/>
    <n v="9.189189189189189E-3"/>
  </r>
  <r>
    <s v="23-794-8196"/>
    <x v="15"/>
    <s v="Genderfluid"/>
    <s v="High"/>
    <s v="Married"/>
    <x v="2"/>
    <s v="Middle"/>
    <s v="Xinchengzi"/>
    <s v="Furniture"/>
    <n v="268.27999999999997"/>
    <n v="9"/>
    <x v="0"/>
    <x v="0"/>
    <x v="4"/>
    <n v="2"/>
    <x v="3"/>
    <x v="2"/>
    <n v="0.02"/>
    <n v="2"/>
    <x v="6"/>
    <x v="1"/>
    <x v="1"/>
    <s v="Credit Card"/>
    <x v="150"/>
    <b v="0"/>
    <b v="1"/>
    <x v="1"/>
    <x v="0"/>
    <s v="Standard"/>
    <n v="8"/>
    <x v="2"/>
    <x v="1"/>
    <n v="8.7804878048780496E-3"/>
  </r>
  <r>
    <s v="66-050-6391"/>
    <x v="5"/>
    <s v="Female"/>
    <s v="Middle"/>
    <s v="Single"/>
    <x v="2"/>
    <s v="High"/>
    <s v="TecpÃ¡n Guatemala"/>
    <s v="Sports &amp; Outdoors"/>
    <n v="64.489999999999995"/>
    <n v="6"/>
    <x v="2"/>
    <x v="2"/>
    <x v="1"/>
    <n v="0"/>
    <x v="0"/>
    <x v="2"/>
    <n v="0.01"/>
    <n v="1"/>
    <x v="3"/>
    <x v="0"/>
    <x v="0"/>
    <s v="Other"/>
    <x v="151"/>
    <b v="0"/>
    <b v="0"/>
    <x v="0"/>
    <x v="3"/>
    <s v="Express"/>
    <n v="7"/>
    <x v="0"/>
    <x v="0"/>
    <n v="8.431372549019607E-3"/>
  </r>
  <r>
    <s v="22-311-5460"/>
    <x v="32"/>
    <s v="Male"/>
    <s v="Middle"/>
    <s v="Widowed"/>
    <x v="1"/>
    <s v="Middle"/>
    <s v="Bronnitsy"/>
    <s v="Arts &amp; Crafts"/>
    <n v="80.17"/>
    <n v="10"/>
    <x v="2"/>
    <x v="3"/>
    <x v="1"/>
    <n v="1"/>
    <x v="3"/>
    <x v="1"/>
    <n v="0.01"/>
    <n v="1"/>
    <x v="8"/>
    <x v="0"/>
    <x v="0"/>
    <s v="Credit Card"/>
    <x v="107"/>
    <b v="1"/>
    <b v="1"/>
    <x v="1"/>
    <x v="3"/>
    <s v="No Preference"/>
    <n v="6"/>
    <x v="1"/>
    <x v="0"/>
    <n v="8.5294117647058826E-3"/>
  </r>
  <r>
    <s v="51-917-0766"/>
    <x v="31"/>
    <s v="Male"/>
    <s v="High"/>
    <s v="Married"/>
    <x v="2"/>
    <s v="High"/>
    <s v="Araci"/>
    <s v="Groceries"/>
    <n v="277.52"/>
    <n v="11"/>
    <x v="1"/>
    <x v="4"/>
    <x v="1"/>
    <n v="0"/>
    <x v="0"/>
    <x v="1"/>
    <n v="0.01"/>
    <n v="1"/>
    <x v="0"/>
    <x v="3"/>
    <x v="1"/>
    <s v="PayPal"/>
    <x v="152"/>
    <b v="1"/>
    <b v="0"/>
    <x v="0"/>
    <x v="0"/>
    <s v="Standard"/>
    <n v="11"/>
    <x v="1"/>
    <x v="1"/>
    <n v="1.0243902439024391E-2"/>
  </r>
  <r>
    <s v="53-013-1026"/>
    <x v="13"/>
    <s v="Male"/>
    <s v="High"/>
    <s v="Widowed"/>
    <x v="2"/>
    <s v="Middle"/>
    <s v="Duyure"/>
    <s v="Health Supplements"/>
    <n v="53.67"/>
    <n v="7"/>
    <x v="2"/>
    <x v="1"/>
    <x v="0"/>
    <n v="1"/>
    <x v="3"/>
    <x v="1"/>
    <n v="0"/>
    <n v="0"/>
    <x v="6"/>
    <x v="1"/>
    <x v="2"/>
    <s v="PayPal"/>
    <x v="153"/>
    <b v="0"/>
    <b v="0"/>
    <x v="0"/>
    <x v="3"/>
    <s v="Express"/>
    <n v="11"/>
    <x v="1"/>
    <x v="1"/>
    <n v="8.5365853658536592E-3"/>
  </r>
  <r>
    <s v="29-779-3457"/>
    <x v="1"/>
    <s v="Female"/>
    <s v="Middle"/>
    <s v="Widowed"/>
    <x v="0"/>
    <s v="High"/>
    <s v="Huangni"/>
    <s v="Office Supplies"/>
    <n v="323.39"/>
    <n v="10"/>
    <x v="1"/>
    <x v="2"/>
    <x v="3"/>
    <n v="2"/>
    <x v="0"/>
    <x v="2"/>
    <n v="0"/>
    <n v="0"/>
    <x v="0"/>
    <x v="1"/>
    <x v="0"/>
    <s v="Cash"/>
    <x v="154"/>
    <b v="1"/>
    <b v="1"/>
    <x v="1"/>
    <x v="0"/>
    <s v="No Preference"/>
    <n v="11"/>
    <x v="0"/>
    <x v="0"/>
    <n v="1.131578947368421E-2"/>
  </r>
  <r>
    <s v="18-047-5540"/>
    <x v="17"/>
    <s v="Female"/>
    <s v="High"/>
    <s v="Single"/>
    <x v="0"/>
    <s v="High"/>
    <s v="Kuala Lumpur"/>
    <s v="Sports &amp; Outdoors"/>
    <n v="98.02"/>
    <n v="5"/>
    <x v="1"/>
    <x v="1"/>
    <x v="3"/>
    <n v="1"/>
    <x v="2"/>
    <x v="1"/>
    <n v="0"/>
    <n v="0"/>
    <x v="4"/>
    <x v="1"/>
    <x v="2"/>
    <s v="Debit Card"/>
    <x v="155"/>
    <b v="1"/>
    <b v="0"/>
    <x v="0"/>
    <x v="3"/>
    <s v="No Preference"/>
    <n v="10"/>
    <x v="0"/>
    <x v="1"/>
    <n v="8.431372549019607E-3"/>
  </r>
  <r>
    <s v="89-438-5310"/>
    <x v="2"/>
    <s v="Male"/>
    <s v="High"/>
    <s v="Divorced"/>
    <x v="0"/>
    <s v="High"/>
    <s v="SeleuÅ¡"/>
    <s v="Travel &amp; Leisure Flights"/>
    <n v="231.26"/>
    <n v="10"/>
    <x v="1"/>
    <x v="0"/>
    <x v="1"/>
    <n v="2"/>
    <x v="2"/>
    <x v="2"/>
    <n v="0.02"/>
    <n v="2"/>
    <x v="1"/>
    <x v="2"/>
    <x v="2"/>
    <s v="Cash"/>
    <x v="156"/>
    <b v="0"/>
    <b v="1"/>
    <x v="1"/>
    <x v="2"/>
    <s v="No Preference"/>
    <n v="10"/>
    <x v="1"/>
    <x v="1"/>
    <n v="1.3157894736842106E-2"/>
  </r>
  <r>
    <s v="23-985-3535"/>
    <x v="29"/>
    <s v="Male"/>
    <s v="High"/>
    <s v="Single"/>
    <x v="2"/>
    <s v="Middle"/>
    <s v="Monrovia"/>
    <s v="Food &amp; Beverages"/>
    <n v="382.49"/>
    <n v="6"/>
    <x v="1"/>
    <x v="4"/>
    <x v="4"/>
    <n v="2"/>
    <x v="0"/>
    <x v="2"/>
    <n v="0.02"/>
    <n v="2"/>
    <x v="4"/>
    <x v="3"/>
    <x v="0"/>
    <s v="Debit Card"/>
    <x v="49"/>
    <b v="1"/>
    <b v="0"/>
    <x v="0"/>
    <x v="2"/>
    <s v="No Preference"/>
    <n v="1"/>
    <x v="1"/>
    <x v="1"/>
    <n v="9.3181818181818175E-3"/>
  </r>
  <r>
    <s v="67-939-2463"/>
    <x v="31"/>
    <s v="Male"/>
    <s v="Middle"/>
    <s v="Divorced"/>
    <x v="2"/>
    <s v="High"/>
    <s v="Kristinehamn"/>
    <s v="Travel &amp; Leisure Flights"/>
    <n v="255.42"/>
    <n v="9"/>
    <x v="0"/>
    <x v="0"/>
    <x v="0"/>
    <n v="2"/>
    <x v="0"/>
    <x v="0"/>
    <n v="0.01"/>
    <n v="1"/>
    <x v="5"/>
    <x v="0"/>
    <x v="0"/>
    <s v="PayPal"/>
    <x v="93"/>
    <b v="1"/>
    <b v="1"/>
    <x v="1"/>
    <x v="2"/>
    <s v="Standard"/>
    <n v="11"/>
    <x v="1"/>
    <x v="0"/>
    <n v="1.3157894736842106E-2"/>
  </r>
  <r>
    <s v="03-623-6767"/>
    <x v="18"/>
    <s v="Female"/>
    <s v="Middle"/>
    <s v="Single"/>
    <x v="1"/>
    <s v="High"/>
    <s v="Huancabamba"/>
    <s v="Toys &amp; Games"/>
    <n v="423.23"/>
    <n v="12"/>
    <x v="1"/>
    <x v="1"/>
    <x v="3"/>
    <n v="2"/>
    <x v="3"/>
    <x v="0"/>
    <n v="0"/>
    <n v="0"/>
    <x v="0"/>
    <x v="2"/>
    <x v="0"/>
    <s v="Debit Card"/>
    <x v="157"/>
    <b v="0"/>
    <b v="0"/>
    <x v="0"/>
    <x v="3"/>
    <s v="Standard"/>
    <n v="6"/>
    <x v="0"/>
    <x v="0"/>
    <n v="8.2978723404255311E-3"/>
  </r>
  <r>
    <s v="86-749-6914"/>
    <x v="26"/>
    <s v="Male"/>
    <s v="Middle"/>
    <s v="Single"/>
    <x v="1"/>
    <s v="High"/>
    <s v="San JosÃ© Acatempa"/>
    <s v="Beauty &amp; Personal Care"/>
    <n v="276.08"/>
    <n v="4"/>
    <x v="0"/>
    <x v="4"/>
    <x v="0"/>
    <n v="0.3"/>
    <x v="3"/>
    <x v="0"/>
    <n v="0.02"/>
    <n v="2"/>
    <x v="3"/>
    <x v="2"/>
    <x v="1"/>
    <s v="Credit Card"/>
    <x v="158"/>
    <b v="0"/>
    <b v="1"/>
    <x v="1"/>
    <x v="0"/>
    <s v="No Preference"/>
    <n v="10"/>
    <x v="1"/>
    <x v="0"/>
    <n v="8.8235294117647058E-3"/>
  </r>
  <r>
    <s v="03-977-8103"/>
    <x v="8"/>
    <s v="Male"/>
    <s v="Middle"/>
    <s v="Widowed"/>
    <x v="0"/>
    <s v="Middle"/>
    <s v="Quebrada Canoa"/>
    <s v="Books"/>
    <n v="333.56"/>
    <n v="3"/>
    <x v="0"/>
    <x v="4"/>
    <x v="0"/>
    <n v="1"/>
    <x v="2"/>
    <x v="1"/>
    <n v="0.02"/>
    <n v="2"/>
    <x v="6"/>
    <x v="1"/>
    <x v="1"/>
    <s v="Other"/>
    <x v="159"/>
    <b v="1"/>
    <b v="1"/>
    <x v="1"/>
    <x v="2"/>
    <s v="No Preference"/>
    <n v="14"/>
    <x v="1"/>
    <x v="0"/>
    <n v="1.0270270270270269E-2"/>
  </r>
  <r>
    <s v="03-827-4021"/>
    <x v="7"/>
    <s v="Male"/>
    <s v="High"/>
    <s v="Divorced"/>
    <x v="0"/>
    <s v="Middle"/>
    <s v="Moate"/>
    <s v="Groceries"/>
    <n v="129.82"/>
    <n v="12"/>
    <x v="0"/>
    <x v="3"/>
    <x v="4"/>
    <n v="0"/>
    <x v="3"/>
    <x v="1"/>
    <n v="0.02"/>
    <n v="2"/>
    <x v="2"/>
    <x v="1"/>
    <x v="0"/>
    <s v="Cash"/>
    <x v="145"/>
    <b v="0"/>
    <b v="0"/>
    <x v="0"/>
    <x v="2"/>
    <s v="Standard"/>
    <n v="8"/>
    <x v="1"/>
    <x v="1"/>
    <n v="1.0243902439024391E-2"/>
  </r>
  <r>
    <s v="68-507-4747"/>
    <x v="30"/>
    <s v="Female"/>
    <s v="High"/>
    <s v="Widowed"/>
    <x v="1"/>
    <s v="High"/>
    <s v="Kubangwaru"/>
    <s v="Clothing"/>
    <n v="278.77999999999997"/>
    <n v="3"/>
    <x v="0"/>
    <x v="0"/>
    <x v="4"/>
    <n v="0"/>
    <x v="1"/>
    <x v="1"/>
    <n v="0"/>
    <n v="0"/>
    <x v="2"/>
    <x v="2"/>
    <x v="2"/>
    <s v="Credit Card"/>
    <x v="67"/>
    <b v="1"/>
    <b v="0"/>
    <x v="0"/>
    <x v="1"/>
    <s v="Standard"/>
    <n v="2"/>
    <x v="0"/>
    <x v="1"/>
    <n v="8.6666666666666663E-3"/>
  </r>
  <r>
    <s v="73-942-8440"/>
    <x v="14"/>
    <s v="Male"/>
    <s v="Middle"/>
    <s v="Married"/>
    <x v="0"/>
    <s v="High"/>
    <s v="ÐœÐ°Ñ€Ð¸Ð½Ð¾"/>
    <s v="Gardening &amp; Outdoors"/>
    <n v="112.55"/>
    <n v="5"/>
    <x v="1"/>
    <x v="3"/>
    <x v="2"/>
    <n v="2"/>
    <x v="0"/>
    <x v="2"/>
    <n v="0.02"/>
    <n v="2"/>
    <x v="2"/>
    <x v="2"/>
    <x v="2"/>
    <s v="Credit Card"/>
    <x v="160"/>
    <b v="1"/>
    <b v="0"/>
    <x v="0"/>
    <x v="3"/>
    <s v="Standard"/>
    <n v="2"/>
    <x v="1"/>
    <x v="0"/>
    <n v="1.1363636363636364E-2"/>
  </r>
  <r>
    <s v="21-821-6398"/>
    <x v="17"/>
    <s v="Female"/>
    <s v="Middle"/>
    <s v="Divorced"/>
    <x v="0"/>
    <s v="High"/>
    <s v="Xinquan"/>
    <s v="Toys &amp; Games"/>
    <n v="142.02000000000001"/>
    <n v="7"/>
    <x v="1"/>
    <x v="3"/>
    <x v="0"/>
    <n v="0"/>
    <x v="2"/>
    <x v="2"/>
    <n v="0.01"/>
    <n v="1"/>
    <x v="5"/>
    <x v="3"/>
    <x v="2"/>
    <s v="Cash"/>
    <x v="58"/>
    <b v="1"/>
    <b v="0"/>
    <x v="0"/>
    <x v="2"/>
    <s v="Standard"/>
    <n v="3"/>
    <x v="0"/>
    <x v="0"/>
    <n v="8.2978723404255311E-3"/>
  </r>
  <r>
    <s v="64-641-7874"/>
    <x v="4"/>
    <s v="Female"/>
    <s v="High"/>
    <s v="Widowed"/>
    <x v="1"/>
    <s v="High"/>
    <s v="Providence"/>
    <s v="Packages"/>
    <n v="481.84"/>
    <n v="10"/>
    <x v="1"/>
    <x v="3"/>
    <x v="2"/>
    <n v="2"/>
    <x v="3"/>
    <x v="0"/>
    <n v="0.01"/>
    <n v="1"/>
    <x v="2"/>
    <x v="3"/>
    <x v="0"/>
    <s v="Cash"/>
    <x v="161"/>
    <b v="0"/>
    <b v="0"/>
    <x v="0"/>
    <x v="1"/>
    <s v="Express"/>
    <n v="9"/>
    <x v="0"/>
    <x v="1"/>
    <n v="8.1395348837209301E-3"/>
  </r>
  <r>
    <s v="53-459-7870"/>
    <x v="17"/>
    <s v="Agender"/>
    <s v="High"/>
    <s v="Divorced"/>
    <x v="2"/>
    <s v="Middle"/>
    <s v="Autun"/>
    <s v="Packages"/>
    <n v="165.01"/>
    <n v="10"/>
    <x v="0"/>
    <x v="3"/>
    <x v="4"/>
    <n v="1"/>
    <x v="1"/>
    <x v="0"/>
    <n v="0.01"/>
    <n v="1"/>
    <x v="1"/>
    <x v="3"/>
    <x v="2"/>
    <s v="PayPal"/>
    <x v="162"/>
    <b v="1"/>
    <b v="0"/>
    <x v="0"/>
    <x v="2"/>
    <s v="No Preference"/>
    <n v="10"/>
    <x v="2"/>
    <x v="1"/>
    <n v="8.1395348837209301E-3"/>
  </r>
  <r>
    <s v="36-240-3240"/>
    <x v="8"/>
    <s v="Male"/>
    <s v="Middle"/>
    <s v="Divorced"/>
    <x v="1"/>
    <s v="Middle"/>
    <s v="Shilin"/>
    <s v="Baby Products"/>
    <n v="56.85"/>
    <n v="5"/>
    <x v="2"/>
    <x v="2"/>
    <x v="1"/>
    <n v="2"/>
    <x v="0"/>
    <x v="2"/>
    <n v="0"/>
    <n v="0"/>
    <x v="2"/>
    <x v="1"/>
    <x v="1"/>
    <s v="Cash"/>
    <x v="26"/>
    <b v="1"/>
    <b v="0"/>
    <x v="0"/>
    <x v="1"/>
    <s v="Standard"/>
    <n v="14"/>
    <x v="1"/>
    <x v="0"/>
    <n v="1.0243902439024391E-2"/>
  </r>
  <r>
    <s v="54-936-4361"/>
    <x v="10"/>
    <s v="Agender"/>
    <s v="High"/>
    <s v="Single"/>
    <x v="0"/>
    <s v="High"/>
    <s v="Paris 17"/>
    <s v="Hotels"/>
    <n v="182.89"/>
    <n v="2"/>
    <x v="0"/>
    <x v="0"/>
    <x v="3"/>
    <n v="1"/>
    <x v="2"/>
    <x v="1"/>
    <n v="0.01"/>
    <n v="1"/>
    <x v="5"/>
    <x v="2"/>
    <x v="1"/>
    <s v="PayPal"/>
    <x v="104"/>
    <b v="0"/>
    <b v="0"/>
    <x v="0"/>
    <x v="1"/>
    <s v="Express"/>
    <n v="5"/>
    <x v="2"/>
    <x v="1"/>
    <n v="1.0277777777777776E-2"/>
  </r>
  <r>
    <s v="67-209-0990"/>
    <x v="7"/>
    <s v="Male"/>
    <s v="High"/>
    <s v="Widowed"/>
    <x v="1"/>
    <s v="High"/>
    <s v="Stoczek Åukowski"/>
    <s v="Books"/>
    <n v="373.01"/>
    <n v="5"/>
    <x v="1"/>
    <x v="0"/>
    <x v="0"/>
    <n v="1"/>
    <x v="2"/>
    <x v="0"/>
    <n v="0.01"/>
    <n v="1"/>
    <x v="7"/>
    <x v="3"/>
    <x v="1"/>
    <s v="PayPal"/>
    <x v="163"/>
    <b v="0"/>
    <b v="1"/>
    <x v="1"/>
    <x v="2"/>
    <s v="Express"/>
    <n v="8"/>
    <x v="1"/>
    <x v="1"/>
    <n v="1.0270270270270269E-2"/>
  </r>
  <r>
    <s v="19-667-0201"/>
    <x v="30"/>
    <s v="Male"/>
    <s v="Middle"/>
    <s v="Single"/>
    <x v="2"/>
    <s v="Middle"/>
    <s v="Ormstown"/>
    <s v="Home Appliances"/>
    <n v="220.77"/>
    <n v="7"/>
    <x v="2"/>
    <x v="4"/>
    <x v="4"/>
    <n v="2"/>
    <x v="2"/>
    <x v="1"/>
    <n v="0.02"/>
    <n v="2"/>
    <x v="2"/>
    <x v="0"/>
    <x v="1"/>
    <s v="Debit Card"/>
    <x v="92"/>
    <b v="1"/>
    <b v="1"/>
    <x v="1"/>
    <x v="0"/>
    <s v="Standard"/>
    <n v="11"/>
    <x v="1"/>
    <x v="0"/>
    <n v="9.3999999999999986E-3"/>
  </r>
  <r>
    <s v="36-274-5269"/>
    <x v="23"/>
    <s v="Male"/>
    <s v="Middle"/>
    <s v="Married"/>
    <x v="2"/>
    <s v="High"/>
    <s v="Ponte"/>
    <s v="Hotels"/>
    <n v="291.08999999999997"/>
    <n v="11"/>
    <x v="2"/>
    <x v="2"/>
    <x v="4"/>
    <n v="2"/>
    <x v="0"/>
    <x v="0"/>
    <n v="0"/>
    <n v="0"/>
    <x v="5"/>
    <x v="1"/>
    <x v="1"/>
    <s v="PayPal"/>
    <x v="102"/>
    <b v="1"/>
    <b v="0"/>
    <x v="0"/>
    <x v="0"/>
    <s v="No Preference"/>
    <n v="1"/>
    <x v="1"/>
    <x v="0"/>
    <n v="1.0277777777777776E-2"/>
  </r>
  <r>
    <s v="09-948-3150"/>
    <x v="25"/>
    <s v="Agender"/>
    <s v="High"/>
    <s v="Married"/>
    <x v="0"/>
    <s v="Middle"/>
    <s v="Boshkengash"/>
    <s v="Software &amp; Apps"/>
    <n v="414.06"/>
    <n v="9"/>
    <x v="0"/>
    <x v="3"/>
    <x v="2"/>
    <n v="2"/>
    <x v="1"/>
    <x v="0"/>
    <n v="0.02"/>
    <n v="2"/>
    <x v="7"/>
    <x v="1"/>
    <x v="2"/>
    <s v="PayPal"/>
    <x v="164"/>
    <b v="1"/>
    <b v="0"/>
    <x v="0"/>
    <x v="3"/>
    <s v="Express"/>
    <n v="2"/>
    <x v="2"/>
    <x v="1"/>
    <n v="9.3023255813953487E-3"/>
  </r>
  <r>
    <s v="19-873-9468"/>
    <x v="14"/>
    <s v="Male"/>
    <s v="Middle"/>
    <s v="Widowed"/>
    <x v="0"/>
    <s v="Middle"/>
    <s v="Äáº¡ Táº»h"/>
    <s v="Animal Feed"/>
    <n v="408.51"/>
    <n v="9"/>
    <x v="2"/>
    <x v="2"/>
    <x v="1"/>
    <n v="2"/>
    <x v="3"/>
    <x v="2"/>
    <n v="0"/>
    <n v="0"/>
    <x v="0"/>
    <x v="3"/>
    <x v="1"/>
    <s v="Credit Card"/>
    <x v="165"/>
    <b v="1"/>
    <b v="0"/>
    <x v="0"/>
    <x v="1"/>
    <s v="Express"/>
    <n v="1"/>
    <x v="1"/>
    <x v="0"/>
    <n v="9.7727272727272732E-3"/>
  </r>
  <r>
    <s v="37-748-4988"/>
    <x v="6"/>
    <s v="Male"/>
    <s v="Middle"/>
    <s v="Married"/>
    <x v="1"/>
    <s v="High"/>
    <s v="RadÄâ€˜"/>
    <s v="Furniture"/>
    <n v="103.4"/>
    <n v="9"/>
    <x v="1"/>
    <x v="4"/>
    <x v="1"/>
    <n v="2"/>
    <x v="3"/>
    <x v="1"/>
    <n v="0.01"/>
    <n v="1"/>
    <x v="5"/>
    <x v="3"/>
    <x v="1"/>
    <s v="Debit Card"/>
    <x v="166"/>
    <b v="1"/>
    <b v="0"/>
    <x v="0"/>
    <x v="3"/>
    <s v="Standard"/>
    <n v="9"/>
    <x v="1"/>
    <x v="0"/>
    <n v="8.7804878048780496E-3"/>
  </r>
  <r>
    <s v="08-755-1170"/>
    <x v="26"/>
    <s v="Male"/>
    <s v="Middle"/>
    <s v="Single"/>
    <x v="1"/>
    <s v="High"/>
    <s v="Sinarwangi"/>
    <s v="Furniture"/>
    <n v="67.92"/>
    <n v="3"/>
    <x v="1"/>
    <x v="3"/>
    <x v="3"/>
    <n v="0"/>
    <x v="2"/>
    <x v="1"/>
    <n v="0.01"/>
    <n v="1"/>
    <x v="8"/>
    <x v="2"/>
    <x v="0"/>
    <s v="Cash"/>
    <x v="15"/>
    <b v="0"/>
    <b v="1"/>
    <x v="1"/>
    <x v="2"/>
    <s v="Express"/>
    <n v="10"/>
    <x v="1"/>
    <x v="0"/>
    <n v="8.7804878048780496E-3"/>
  </r>
  <r>
    <s v="07-402-7433"/>
    <x v="21"/>
    <s v="Agender"/>
    <s v="Middle"/>
    <s v="Single"/>
    <x v="1"/>
    <s v="Middle"/>
    <s v="Dagup"/>
    <s v="Health Supplements"/>
    <n v="354.16"/>
    <n v="8"/>
    <x v="1"/>
    <x v="3"/>
    <x v="1"/>
    <n v="1"/>
    <x v="2"/>
    <x v="1"/>
    <n v="0.02"/>
    <n v="2"/>
    <x v="4"/>
    <x v="2"/>
    <x v="2"/>
    <s v="Credit Card"/>
    <x v="89"/>
    <b v="1"/>
    <b v="0"/>
    <x v="0"/>
    <x v="3"/>
    <s v="Express"/>
    <n v="5"/>
    <x v="2"/>
    <x v="0"/>
    <n v="8.5365853658536592E-3"/>
  </r>
  <r>
    <s v="60-073-3575"/>
    <x v="12"/>
    <s v="Male"/>
    <s v="Middle"/>
    <s v="Widowed"/>
    <x v="0"/>
    <s v="Middle"/>
    <s v="EÅ‚k"/>
    <s v="Books"/>
    <n v="276.77"/>
    <n v="2"/>
    <x v="0"/>
    <x v="3"/>
    <x v="1"/>
    <n v="2"/>
    <x v="2"/>
    <x v="2"/>
    <n v="0.01"/>
    <n v="1"/>
    <x v="6"/>
    <x v="1"/>
    <x v="1"/>
    <s v="Cash"/>
    <x v="40"/>
    <b v="1"/>
    <b v="1"/>
    <x v="1"/>
    <x v="1"/>
    <s v="No Preference"/>
    <n v="4"/>
    <x v="1"/>
    <x v="0"/>
    <n v="1.0270270270270269E-2"/>
  </r>
  <r>
    <s v="97-237-3483"/>
    <x v="1"/>
    <s v="Male"/>
    <s v="Middle"/>
    <s v="Single"/>
    <x v="1"/>
    <s v="Middle"/>
    <s v="Moju"/>
    <s v="Health Care"/>
    <n v="190.25"/>
    <n v="6"/>
    <x v="0"/>
    <x v="4"/>
    <x v="4"/>
    <n v="2"/>
    <x v="0"/>
    <x v="2"/>
    <n v="0.02"/>
    <n v="2"/>
    <x v="5"/>
    <x v="0"/>
    <x v="0"/>
    <s v="PayPal"/>
    <x v="145"/>
    <b v="0"/>
    <b v="0"/>
    <x v="0"/>
    <x v="3"/>
    <s v="Express"/>
    <n v="13"/>
    <x v="1"/>
    <x v="0"/>
    <n v="7.3170731707317069E-3"/>
  </r>
  <r>
    <s v="93-675-1619"/>
    <x v="31"/>
    <s v="Female"/>
    <s v="Middle"/>
    <s v="Married"/>
    <x v="2"/>
    <s v="Middle"/>
    <s v="VÃ­lia"/>
    <s v="Animal Feed"/>
    <n v="203.49"/>
    <n v="7"/>
    <x v="1"/>
    <x v="4"/>
    <x v="1"/>
    <n v="2"/>
    <x v="1"/>
    <x v="1"/>
    <n v="0.01"/>
    <n v="1"/>
    <x v="8"/>
    <x v="1"/>
    <x v="0"/>
    <s v="Cash"/>
    <x v="167"/>
    <b v="0"/>
    <b v="1"/>
    <x v="1"/>
    <x v="0"/>
    <s v="Express"/>
    <n v="11"/>
    <x v="0"/>
    <x v="0"/>
    <n v="9.7727272727272732E-3"/>
  </r>
  <r>
    <s v="43-884-2577"/>
    <x v="2"/>
    <s v="Male"/>
    <s v="Middle"/>
    <s v="Single"/>
    <x v="1"/>
    <s v="High"/>
    <s v="Prince Rupert"/>
    <s v="Health Supplements"/>
    <n v="263.5"/>
    <n v="6"/>
    <x v="0"/>
    <x v="1"/>
    <x v="4"/>
    <n v="2"/>
    <x v="0"/>
    <x v="1"/>
    <n v="0"/>
    <n v="0"/>
    <x v="8"/>
    <x v="2"/>
    <x v="0"/>
    <s v="Debit Card"/>
    <x v="168"/>
    <b v="0"/>
    <b v="0"/>
    <x v="0"/>
    <x v="3"/>
    <s v="Standard"/>
    <n v="1"/>
    <x v="1"/>
    <x v="0"/>
    <n v="8.5365853658536592E-3"/>
  </r>
  <r>
    <s v="33-200-7615"/>
    <x v="13"/>
    <s v="Female"/>
    <s v="High"/>
    <s v="Divorced"/>
    <x v="0"/>
    <s v="Middle"/>
    <s v="Jiangmen"/>
    <s v="Arts &amp; Crafts"/>
    <n v="247.3"/>
    <n v="2"/>
    <x v="1"/>
    <x v="4"/>
    <x v="2"/>
    <n v="2"/>
    <x v="2"/>
    <x v="2"/>
    <n v="0"/>
    <n v="0"/>
    <x v="2"/>
    <x v="3"/>
    <x v="2"/>
    <s v="Credit Card"/>
    <x v="169"/>
    <b v="1"/>
    <b v="1"/>
    <x v="1"/>
    <x v="1"/>
    <s v="No Preference"/>
    <n v="11"/>
    <x v="0"/>
    <x v="1"/>
    <n v="8.5294117647058826E-3"/>
  </r>
  <r>
    <s v="63-631-8261"/>
    <x v="27"/>
    <s v="Male"/>
    <s v="High"/>
    <s v="Married"/>
    <x v="0"/>
    <s v="Middle"/>
    <s v="Alung"/>
    <s v="Toys &amp; Games"/>
    <n v="50.71"/>
    <n v="12"/>
    <x v="2"/>
    <x v="4"/>
    <x v="3"/>
    <n v="0.3"/>
    <x v="0"/>
    <x v="1"/>
    <n v="0"/>
    <n v="0"/>
    <x v="5"/>
    <x v="3"/>
    <x v="1"/>
    <s v="Debit Card"/>
    <x v="6"/>
    <b v="1"/>
    <b v="1"/>
    <x v="1"/>
    <x v="1"/>
    <s v="No Preference"/>
    <n v="8"/>
    <x v="1"/>
    <x v="1"/>
    <n v="8.2978723404255311E-3"/>
  </r>
  <r>
    <s v="34-016-7909"/>
    <x v="21"/>
    <s v="Male"/>
    <s v="High"/>
    <s v="Married"/>
    <x v="1"/>
    <s v="Middle"/>
    <s v="Osorno"/>
    <s v="Office Supplies"/>
    <n v="131.85"/>
    <n v="4"/>
    <x v="0"/>
    <x v="0"/>
    <x v="2"/>
    <n v="2"/>
    <x v="2"/>
    <x v="0"/>
    <n v="0.01"/>
    <n v="1"/>
    <x v="1"/>
    <x v="3"/>
    <x v="1"/>
    <s v="Debit Card"/>
    <x v="154"/>
    <b v="1"/>
    <b v="0"/>
    <x v="0"/>
    <x v="0"/>
    <s v="No Preference"/>
    <n v="6"/>
    <x v="1"/>
    <x v="1"/>
    <n v="1.131578947368421E-2"/>
  </r>
  <r>
    <s v="82-304-6495"/>
    <x v="24"/>
    <s v="Male"/>
    <s v="High"/>
    <s v="Married"/>
    <x v="2"/>
    <s v="High"/>
    <s v="Labo"/>
    <s v="Beauty &amp; Personal Care"/>
    <n v="459.39"/>
    <n v="6"/>
    <x v="0"/>
    <x v="2"/>
    <x v="4"/>
    <n v="0.3"/>
    <x v="2"/>
    <x v="2"/>
    <n v="0.02"/>
    <n v="2"/>
    <x v="7"/>
    <x v="1"/>
    <x v="0"/>
    <s v="Credit Card"/>
    <x v="119"/>
    <b v="0"/>
    <b v="0"/>
    <x v="0"/>
    <x v="3"/>
    <s v="No Preference"/>
    <n v="14"/>
    <x v="1"/>
    <x v="1"/>
    <n v="8.8235294117647058E-3"/>
  </r>
  <r>
    <s v="70-207-6999"/>
    <x v="15"/>
    <s v="Female"/>
    <s v="High"/>
    <s v="Divorced"/>
    <x v="1"/>
    <s v="Middle"/>
    <s v="Dakingari"/>
    <s v="Office Supplies"/>
    <n v="383.33"/>
    <n v="6"/>
    <x v="2"/>
    <x v="1"/>
    <x v="2"/>
    <n v="2"/>
    <x v="1"/>
    <x v="2"/>
    <n v="0.01"/>
    <n v="1"/>
    <x v="4"/>
    <x v="0"/>
    <x v="1"/>
    <s v="Credit Card"/>
    <x v="11"/>
    <b v="0"/>
    <b v="0"/>
    <x v="0"/>
    <x v="3"/>
    <s v="Standard"/>
    <n v="12"/>
    <x v="0"/>
    <x v="1"/>
    <n v="1.131578947368421E-2"/>
  </r>
  <r>
    <s v="71-780-8195"/>
    <x v="29"/>
    <s v="Female"/>
    <s v="High"/>
    <s v="Widowed"/>
    <x v="0"/>
    <s v="High"/>
    <s v="Selasari"/>
    <s v="Toys &amp; Games"/>
    <n v="212.08"/>
    <n v="8"/>
    <x v="1"/>
    <x v="0"/>
    <x v="0"/>
    <n v="2"/>
    <x v="2"/>
    <x v="2"/>
    <n v="0.01"/>
    <n v="1"/>
    <x v="5"/>
    <x v="0"/>
    <x v="0"/>
    <s v="Credit Card"/>
    <x v="133"/>
    <b v="0"/>
    <b v="0"/>
    <x v="0"/>
    <x v="0"/>
    <s v="Standard"/>
    <n v="13"/>
    <x v="0"/>
    <x v="1"/>
    <n v="8.2978723404255311E-3"/>
  </r>
  <r>
    <s v="93-356-8589"/>
    <x v="22"/>
    <s v="Female"/>
    <s v="High"/>
    <s v="Married"/>
    <x v="2"/>
    <s v="High"/>
    <s v="Besko"/>
    <s v="Arts &amp; Crafts"/>
    <n v="370.73"/>
    <n v="7"/>
    <x v="2"/>
    <x v="1"/>
    <x v="4"/>
    <n v="1"/>
    <x v="3"/>
    <x v="1"/>
    <n v="0"/>
    <n v="0"/>
    <x v="5"/>
    <x v="1"/>
    <x v="1"/>
    <s v="Debit Card"/>
    <x v="59"/>
    <b v="0"/>
    <b v="1"/>
    <x v="1"/>
    <x v="0"/>
    <s v="No Preference"/>
    <n v="7"/>
    <x v="0"/>
    <x v="1"/>
    <n v="8.5294117647058826E-3"/>
  </r>
  <r>
    <s v="92-142-9480"/>
    <x v="7"/>
    <s v="Male"/>
    <s v="High"/>
    <s v="Divorced"/>
    <x v="2"/>
    <s v="Middle"/>
    <s v="Aubergenville"/>
    <s v="Clothing"/>
    <n v="319.66000000000003"/>
    <n v="7"/>
    <x v="0"/>
    <x v="4"/>
    <x v="4"/>
    <n v="1"/>
    <x v="3"/>
    <x v="1"/>
    <n v="0.01"/>
    <n v="1"/>
    <x v="3"/>
    <x v="0"/>
    <x v="2"/>
    <s v="Debit Card"/>
    <x v="170"/>
    <b v="0"/>
    <b v="0"/>
    <x v="0"/>
    <x v="1"/>
    <s v="Express"/>
    <n v="3"/>
    <x v="1"/>
    <x v="1"/>
    <n v="8.6666666666666663E-3"/>
  </r>
  <r>
    <s v="53-042-5685"/>
    <x v="32"/>
    <s v="Female"/>
    <s v="Middle"/>
    <s v="Widowed"/>
    <x v="0"/>
    <s v="High"/>
    <s v="Sula"/>
    <s v="Jewelry &amp; Accessories"/>
    <n v="373.05"/>
    <n v="3"/>
    <x v="1"/>
    <x v="1"/>
    <x v="2"/>
    <n v="0.3"/>
    <x v="2"/>
    <x v="1"/>
    <n v="0.01"/>
    <n v="1"/>
    <x v="3"/>
    <x v="3"/>
    <x v="0"/>
    <s v="Cash"/>
    <x v="171"/>
    <b v="0"/>
    <b v="1"/>
    <x v="1"/>
    <x v="3"/>
    <s v="Standard"/>
    <n v="7"/>
    <x v="0"/>
    <x v="0"/>
    <n v="1.1000000000000001E-2"/>
  </r>
  <r>
    <s v="35-853-2222"/>
    <x v="24"/>
    <s v="Female"/>
    <s v="High"/>
    <s v="Married"/>
    <x v="0"/>
    <s v="High"/>
    <s v="Valongo"/>
    <s v="Sports &amp; Outdoors"/>
    <n v="393.78"/>
    <n v="6"/>
    <x v="2"/>
    <x v="1"/>
    <x v="2"/>
    <n v="1"/>
    <x v="1"/>
    <x v="2"/>
    <n v="0"/>
    <n v="0"/>
    <x v="1"/>
    <x v="2"/>
    <x v="0"/>
    <s v="Other"/>
    <x v="172"/>
    <b v="1"/>
    <b v="0"/>
    <x v="0"/>
    <x v="0"/>
    <s v="No Preference"/>
    <n v="14"/>
    <x v="0"/>
    <x v="1"/>
    <n v="8.431372549019607E-3"/>
  </r>
  <r>
    <s v="83-670-9273"/>
    <x v="23"/>
    <s v="Female"/>
    <s v="High"/>
    <s v="Widowed"/>
    <x v="2"/>
    <s v="High"/>
    <s v="Al KhÄnkah"/>
    <s v="Clothing"/>
    <n v="245.04"/>
    <n v="4"/>
    <x v="2"/>
    <x v="1"/>
    <x v="4"/>
    <n v="0"/>
    <x v="3"/>
    <x v="1"/>
    <n v="0.02"/>
    <n v="2"/>
    <x v="9"/>
    <x v="1"/>
    <x v="0"/>
    <s v="Other"/>
    <x v="173"/>
    <b v="1"/>
    <b v="1"/>
    <x v="1"/>
    <x v="0"/>
    <s v="Standard"/>
    <n v="10"/>
    <x v="0"/>
    <x v="1"/>
    <n v="8.6666666666666663E-3"/>
  </r>
  <r>
    <s v="37-783-6086"/>
    <x v="29"/>
    <s v="Female"/>
    <s v="High"/>
    <s v="Divorced"/>
    <x v="2"/>
    <s v="Middle"/>
    <s v="MÃ©rtola"/>
    <s v="Beauty &amp; Personal Care"/>
    <n v="111.27"/>
    <n v="3"/>
    <x v="2"/>
    <x v="3"/>
    <x v="3"/>
    <n v="1"/>
    <x v="3"/>
    <x v="2"/>
    <n v="0.02"/>
    <n v="2"/>
    <x v="3"/>
    <x v="0"/>
    <x v="1"/>
    <s v="PayPal"/>
    <x v="81"/>
    <b v="0"/>
    <b v="0"/>
    <x v="0"/>
    <x v="2"/>
    <s v="No Preference"/>
    <n v="12"/>
    <x v="0"/>
    <x v="1"/>
    <n v="8.8235294117647058E-3"/>
  </r>
  <r>
    <s v="79-902-8144"/>
    <x v="29"/>
    <s v="Female"/>
    <s v="High"/>
    <s v="Single"/>
    <x v="0"/>
    <s v="Middle"/>
    <s v="Rates"/>
    <s v="Baby Products"/>
    <n v="93.29"/>
    <n v="11"/>
    <x v="2"/>
    <x v="2"/>
    <x v="4"/>
    <n v="0"/>
    <x v="3"/>
    <x v="2"/>
    <n v="0"/>
    <n v="0"/>
    <x v="0"/>
    <x v="2"/>
    <x v="0"/>
    <s v="Other"/>
    <x v="174"/>
    <b v="1"/>
    <b v="0"/>
    <x v="0"/>
    <x v="2"/>
    <s v="No Preference"/>
    <n v="9"/>
    <x v="0"/>
    <x v="1"/>
    <n v="1.0243902439024391E-2"/>
  </r>
  <r>
    <s v="41-009-7879"/>
    <x v="23"/>
    <s v="Female"/>
    <s v="High"/>
    <s v="Married"/>
    <x v="1"/>
    <s v="Middle"/>
    <s v="Anyang"/>
    <s v="Hotels"/>
    <n v="156.5"/>
    <n v="5"/>
    <x v="0"/>
    <x v="3"/>
    <x v="1"/>
    <n v="1"/>
    <x v="3"/>
    <x v="2"/>
    <n v="0"/>
    <n v="0"/>
    <x v="4"/>
    <x v="1"/>
    <x v="2"/>
    <s v="Other"/>
    <x v="175"/>
    <b v="1"/>
    <b v="0"/>
    <x v="0"/>
    <x v="1"/>
    <s v="Standard"/>
    <n v="14"/>
    <x v="0"/>
    <x v="1"/>
    <n v="1.0277777777777776E-2"/>
  </r>
  <r>
    <s v="89-302-8461"/>
    <x v="14"/>
    <s v="Male"/>
    <s v="Middle"/>
    <s v="Single"/>
    <x v="2"/>
    <s v="Middle"/>
    <s v="Nymburk"/>
    <s v="Packages"/>
    <n v="290.11"/>
    <n v="8"/>
    <x v="0"/>
    <x v="4"/>
    <x v="2"/>
    <n v="1"/>
    <x v="1"/>
    <x v="2"/>
    <n v="0.01"/>
    <n v="1"/>
    <x v="7"/>
    <x v="3"/>
    <x v="1"/>
    <s v="PayPal"/>
    <x v="117"/>
    <b v="0"/>
    <b v="0"/>
    <x v="0"/>
    <x v="2"/>
    <s v="No Preference"/>
    <n v="14"/>
    <x v="1"/>
    <x v="0"/>
    <n v="8.1395348837209301E-3"/>
  </r>
  <r>
    <s v="23-066-1915"/>
    <x v="25"/>
    <s v="Female"/>
    <s v="Middle"/>
    <s v="Single"/>
    <x v="0"/>
    <s v="Middle"/>
    <s v="Jiangcun"/>
    <s v="Software &amp; Apps"/>
    <n v="355.28"/>
    <n v="3"/>
    <x v="0"/>
    <x v="0"/>
    <x v="0"/>
    <n v="0"/>
    <x v="2"/>
    <x v="2"/>
    <n v="0.01"/>
    <n v="1"/>
    <x v="7"/>
    <x v="2"/>
    <x v="1"/>
    <s v="Credit Card"/>
    <x v="176"/>
    <b v="1"/>
    <b v="1"/>
    <x v="1"/>
    <x v="3"/>
    <s v="No Preference"/>
    <n v="5"/>
    <x v="0"/>
    <x v="0"/>
    <n v="9.3023255813953487E-3"/>
  </r>
  <r>
    <s v="39-090-0124"/>
    <x v="16"/>
    <s v="Bigender"/>
    <s v="Middle"/>
    <s v="Single"/>
    <x v="0"/>
    <s v="High"/>
    <s v="Tafo"/>
    <s v="Gardening &amp; Outdoors"/>
    <n v="73.739999999999995"/>
    <n v="7"/>
    <x v="2"/>
    <x v="4"/>
    <x v="4"/>
    <n v="0.3"/>
    <x v="3"/>
    <x v="1"/>
    <n v="0.01"/>
    <n v="1"/>
    <x v="4"/>
    <x v="3"/>
    <x v="1"/>
    <s v="Other"/>
    <x v="45"/>
    <b v="0"/>
    <b v="0"/>
    <x v="0"/>
    <x v="1"/>
    <s v="Standard"/>
    <n v="13"/>
    <x v="2"/>
    <x v="0"/>
    <n v="1.1363636363636364E-2"/>
  </r>
  <r>
    <s v="41-854-0707"/>
    <x v="6"/>
    <s v="Female"/>
    <s v="Middle"/>
    <s v="Widowed"/>
    <x v="2"/>
    <s v="Middle"/>
    <s v="Cibaregbeg"/>
    <s v="Sports &amp; Outdoors"/>
    <n v="170.35"/>
    <n v="10"/>
    <x v="1"/>
    <x v="2"/>
    <x v="1"/>
    <n v="1"/>
    <x v="1"/>
    <x v="2"/>
    <n v="0.01"/>
    <n v="1"/>
    <x v="3"/>
    <x v="2"/>
    <x v="2"/>
    <s v="Cash"/>
    <x v="145"/>
    <b v="1"/>
    <b v="1"/>
    <x v="1"/>
    <x v="0"/>
    <s v="Standard"/>
    <n v="1"/>
    <x v="0"/>
    <x v="0"/>
    <n v="8.431372549019607E-3"/>
  </r>
  <r>
    <s v="04-352-1558"/>
    <x v="15"/>
    <s v="Female"/>
    <s v="High"/>
    <s v="Single"/>
    <x v="2"/>
    <s v="Middle"/>
    <s v="Wang Yang"/>
    <s v="Home Appliances"/>
    <n v="123.7"/>
    <n v="6"/>
    <x v="2"/>
    <x v="2"/>
    <x v="0"/>
    <n v="0"/>
    <x v="3"/>
    <x v="2"/>
    <n v="0.01"/>
    <n v="1"/>
    <x v="1"/>
    <x v="0"/>
    <x v="1"/>
    <s v="Other"/>
    <x v="177"/>
    <b v="0"/>
    <b v="0"/>
    <x v="0"/>
    <x v="2"/>
    <s v="Express"/>
    <n v="2"/>
    <x v="0"/>
    <x v="1"/>
    <n v="9.3999999999999986E-3"/>
  </r>
  <r>
    <s v="93-867-8303"/>
    <x v="6"/>
    <s v="Female"/>
    <s v="Middle"/>
    <s v="Single"/>
    <x v="2"/>
    <s v="High"/>
    <s v="Liangnong"/>
    <s v="Gardening &amp; Outdoors"/>
    <n v="201.6"/>
    <n v="9"/>
    <x v="1"/>
    <x v="3"/>
    <x v="2"/>
    <n v="2"/>
    <x v="1"/>
    <x v="2"/>
    <n v="0.01"/>
    <n v="1"/>
    <x v="7"/>
    <x v="1"/>
    <x v="1"/>
    <s v="PayPal"/>
    <x v="148"/>
    <b v="0"/>
    <b v="0"/>
    <x v="0"/>
    <x v="2"/>
    <s v="Express"/>
    <n v="14"/>
    <x v="0"/>
    <x v="0"/>
    <n v="1.1363636363636364E-2"/>
  </r>
  <r>
    <s v="31-088-6950"/>
    <x v="23"/>
    <s v="Female"/>
    <s v="Middle"/>
    <s v="Single"/>
    <x v="2"/>
    <s v="High"/>
    <s v="Hengshi"/>
    <s v="Furniture"/>
    <n v="116.14"/>
    <n v="11"/>
    <x v="0"/>
    <x v="3"/>
    <x v="2"/>
    <n v="1"/>
    <x v="3"/>
    <x v="0"/>
    <n v="0"/>
    <n v="0"/>
    <x v="8"/>
    <x v="3"/>
    <x v="2"/>
    <s v="Credit Card"/>
    <x v="46"/>
    <b v="0"/>
    <b v="1"/>
    <x v="1"/>
    <x v="1"/>
    <s v="Express"/>
    <n v="14"/>
    <x v="0"/>
    <x v="0"/>
    <n v="8.7804878048780496E-3"/>
  </r>
  <r>
    <s v="43-616-8365"/>
    <x v="3"/>
    <s v="Female"/>
    <s v="Middle"/>
    <s v="Single"/>
    <x v="2"/>
    <s v="High"/>
    <s v="Kandangan"/>
    <s v="Jewelry &amp; Accessories"/>
    <n v="483.38"/>
    <n v="9"/>
    <x v="2"/>
    <x v="2"/>
    <x v="1"/>
    <n v="0"/>
    <x v="3"/>
    <x v="0"/>
    <n v="0.02"/>
    <n v="2"/>
    <x v="4"/>
    <x v="1"/>
    <x v="2"/>
    <s v="Other"/>
    <x v="178"/>
    <b v="0"/>
    <b v="1"/>
    <x v="1"/>
    <x v="0"/>
    <s v="Standard"/>
    <n v="8"/>
    <x v="0"/>
    <x v="0"/>
    <n v="1.1000000000000001E-2"/>
  </r>
  <r>
    <s v="71-876-9118"/>
    <x v="2"/>
    <s v="Male"/>
    <s v="Middle"/>
    <s v="Single"/>
    <x v="1"/>
    <s v="Middle"/>
    <s v="Naranjal"/>
    <s v="Health Supplements"/>
    <n v="418.62"/>
    <n v="9"/>
    <x v="1"/>
    <x v="3"/>
    <x v="4"/>
    <n v="0"/>
    <x v="2"/>
    <x v="1"/>
    <n v="0"/>
    <n v="0"/>
    <x v="5"/>
    <x v="0"/>
    <x v="1"/>
    <s v="Other"/>
    <x v="179"/>
    <b v="1"/>
    <b v="0"/>
    <x v="0"/>
    <x v="0"/>
    <s v="Standard"/>
    <n v="11"/>
    <x v="1"/>
    <x v="0"/>
    <n v="8.5365853658536592E-3"/>
  </r>
  <r>
    <s v="18-263-0366"/>
    <x v="4"/>
    <s v="Female"/>
    <s v="Middle"/>
    <s v="Divorced"/>
    <x v="0"/>
    <s v="Middle"/>
    <s v="Abiko"/>
    <s v="Books"/>
    <n v="139.83000000000001"/>
    <n v="12"/>
    <x v="2"/>
    <x v="2"/>
    <x v="2"/>
    <n v="2"/>
    <x v="0"/>
    <x v="1"/>
    <n v="0"/>
    <n v="0"/>
    <x v="2"/>
    <x v="0"/>
    <x v="0"/>
    <s v="Cash"/>
    <x v="180"/>
    <b v="0"/>
    <b v="0"/>
    <x v="0"/>
    <x v="2"/>
    <s v="Express"/>
    <n v="10"/>
    <x v="0"/>
    <x v="0"/>
    <n v="1.0270270270270269E-2"/>
  </r>
  <r>
    <s v="25-502-1415"/>
    <x v="9"/>
    <s v="Female"/>
    <s v="High"/>
    <s v="Married"/>
    <x v="2"/>
    <s v="Middle"/>
    <s v="Longhuashan"/>
    <s v="Arts &amp; Crafts"/>
    <n v="54.17"/>
    <n v="4"/>
    <x v="0"/>
    <x v="4"/>
    <x v="0"/>
    <n v="0"/>
    <x v="1"/>
    <x v="0"/>
    <n v="0.02"/>
    <n v="2"/>
    <x v="6"/>
    <x v="3"/>
    <x v="2"/>
    <s v="Credit Card"/>
    <x v="181"/>
    <b v="0"/>
    <b v="1"/>
    <x v="1"/>
    <x v="3"/>
    <s v="No Preference"/>
    <n v="7"/>
    <x v="0"/>
    <x v="1"/>
    <n v="8.5294117647058826E-3"/>
  </r>
  <r>
    <s v="50-000-9588"/>
    <x v="26"/>
    <s v="Male"/>
    <s v="High"/>
    <s v="Divorced"/>
    <x v="2"/>
    <s v="High"/>
    <s v="Zhovkva"/>
    <s v="Jewelry &amp; Accessories"/>
    <n v="437.59"/>
    <n v="10"/>
    <x v="1"/>
    <x v="3"/>
    <x v="2"/>
    <n v="0"/>
    <x v="0"/>
    <x v="2"/>
    <n v="0"/>
    <n v="0"/>
    <x v="7"/>
    <x v="1"/>
    <x v="0"/>
    <s v="Credit Card"/>
    <x v="66"/>
    <b v="1"/>
    <b v="1"/>
    <x v="1"/>
    <x v="2"/>
    <s v="Express"/>
    <n v="9"/>
    <x v="1"/>
    <x v="1"/>
    <n v="1.1000000000000001E-2"/>
  </r>
  <r>
    <s v="32-338-5967"/>
    <x v="11"/>
    <s v="Male"/>
    <s v="Middle"/>
    <s v="Widowed"/>
    <x v="0"/>
    <s v="High"/>
    <s v="Lebak"/>
    <s v="Hotels"/>
    <n v="113.57"/>
    <n v="5"/>
    <x v="2"/>
    <x v="4"/>
    <x v="2"/>
    <n v="2"/>
    <x v="1"/>
    <x v="2"/>
    <n v="0.01"/>
    <n v="1"/>
    <x v="2"/>
    <x v="1"/>
    <x v="0"/>
    <s v="Cash"/>
    <x v="182"/>
    <b v="0"/>
    <b v="1"/>
    <x v="1"/>
    <x v="1"/>
    <s v="Standard"/>
    <n v="8"/>
    <x v="1"/>
    <x v="0"/>
    <n v="1.0277777777777776E-2"/>
  </r>
  <r>
    <s v="19-311-9149"/>
    <x v="6"/>
    <s v="Bigender"/>
    <s v="High"/>
    <s v="Single"/>
    <x v="1"/>
    <s v="High"/>
    <s v="Gereshk"/>
    <s v="Packages"/>
    <n v="305.54000000000002"/>
    <n v="6"/>
    <x v="1"/>
    <x v="1"/>
    <x v="0"/>
    <n v="0"/>
    <x v="1"/>
    <x v="0"/>
    <n v="0"/>
    <n v="0"/>
    <x v="1"/>
    <x v="3"/>
    <x v="1"/>
    <s v="Other"/>
    <x v="80"/>
    <b v="1"/>
    <b v="0"/>
    <x v="0"/>
    <x v="1"/>
    <s v="No Preference"/>
    <n v="7"/>
    <x v="2"/>
    <x v="1"/>
    <n v="8.1395348837209301E-3"/>
  </r>
  <r>
    <s v="94-212-7169"/>
    <x v="25"/>
    <s v="Female"/>
    <s v="High"/>
    <s v="Divorced"/>
    <x v="1"/>
    <s v="High"/>
    <s v="Yonghe"/>
    <s v="Food &amp; Beverages"/>
    <n v="339.12"/>
    <n v="2"/>
    <x v="1"/>
    <x v="4"/>
    <x v="2"/>
    <n v="0"/>
    <x v="1"/>
    <x v="1"/>
    <n v="0"/>
    <n v="0"/>
    <x v="1"/>
    <x v="2"/>
    <x v="1"/>
    <s v="PayPal"/>
    <x v="183"/>
    <b v="0"/>
    <b v="0"/>
    <x v="0"/>
    <x v="2"/>
    <s v="No Preference"/>
    <n v="1"/>
    <x v="0"/>
    <x v="1"/>
    <n v="9.3181818181818175E-3"/>
  </r>
  <r>
    <s v="17-246-6194"/>
    <x v="5"/>
    <s v="Non-binary"/>
    <s v="Middle"/>
    <s v="Divorced"/>
    <x v="0"/>
    <s v="High"/>
    <s v="Dabai"/>
    <s v="Jewelry &amp; Accessories"/>
    <n v="323.39999999999998"/>
    <n v="11"/>
    <x v="0"/>
    <x v="2"/>
    <x v="3"/>
    <n v="2"/>
    <x v="2"/>
    <x v="2"/>
    <n v="0"/>
    <n v="0"/>
    <x v="8"/>
    <x v="0"/>
    <x v="1"/>
    <s v="Credit Card"/>
    <x v="184"/>
    <b v="1"/>
    <b v="1"/>
    <x v="1"/>
    <x v="0"/>
    <s v="Standard"/>
    <n v="10"/>
    <x v="2"/>
    <x v="0"/>
    <n v="1.1000000000000001E-2"/>
  </r>
  <r>
    <s v="26-672-1285"/>
    <x v="2"/>
    <s v="Genderfluid"/>
    <s v="Middle"/>
    <s v="Married"/>
    <x v="1"/>
    <s v="Middle"/>
    <s v="Moutnice"/>
    <s v="Clothing"/>
    <n v="472.61"/>
    <n v="9"/>
    <x v="1"/>
    <x v="0"/>
    <x v="0"/>
    <n v="2"/>
    <x v="0"/>
    <x v="2"/>
    <n v="0.01"/>
    <n v="1"/>
    <x v="7"/>
    <x v="0"/>
    <x v="1"/>
    <s v="PayPal"/>
    <x v="115"/>
    <b v="1"/>
    <b v="1"/>
    <x v="1"/>
    <x v="2"/>
    <s v="Express"/>
    <n v="5"/>
    <x v="2"/>
    <x v="0"/>
    <n v="8.6666666666666663E-3"/>
  </r>
  <r>
    <s v="00-265-0556"/>
    <x v="28"/>
    <s v="Female"/>
    <s v="Middle"/>
    <s v="Widowed"/>
    <x v="1"/>
    <s v="Middle"/>
    <s v="Qiryat Yam"/>
    <s v="Furniture"/>
    <n v="68.02"/>
    <n v="10"/>
    <x v="2"/>
    <x v="1"/>
    <x v="4"/>
    <n v="1"/>
    <x v="0"/>
    <x v="2"/>
    <n v="0.01"/>
    <n v="1"/>
    <x v="9"/>
    <x v="0"/>
    <x v="0"/>
    <s v="Credit Card"/>
    <x v="182"/>
    <b v="1"/>
    <b v="1"/>
    <x v="1"/>
    <x v="0"/>
    <s v="Express"/>
    <n v="6"/>
    <x v="0"/>
    <x v="0"/>
    <n v="8.7804878048780496E-3"/>
  </r>
  <r>
    <s v="76-397-3294"/>
    <x v="23"/>
    <s v="Male"/>
    <s v="High"/>
    <s v="Single"/>
    <x v="2"/>
    <s v="Middle"/>
    <s v="PiranÃ©"/>
    <s v="Toys &amp; Games"/>
    <n v="199.44"/>
    <n v="7"/>
    <x v="2"/>
    <x v="2"/>
    <x v="1"/>
    <n v="2"/>
    <x v="0"/>
    <x v="2"/>
    <n v="0"/>
    <n v="0"/>
    <x v="4"/>
    <x v="0"/>
    <x v="0"/>
    <s v="Cash"/>
    <x v="185"/>
    <b v="0"/>
    <b v="1"/>
    <x v="1"/>
    <x v="0"/>
    <s v="Standard"/>
    <n v="1"/>
    <x v="1"/>
    <x v="1"/>
    <n v="8.2978723404255311E-3"/>
  </r>
  <r>
    <s v="43-612-8079"/>
    <x v="26"/>
    <s v="Male"/>
    <s v="High"/>
    <s v="Divorced"/>
    <x v="1"/>
    <s v="Middle"/>
    <s v="Colima"/>
    <s v="Sports &amp; Outdoors"/>
    <n v="250.73"/>
    <n v="4"/>
    <x v="2"/>
    <x v="1"/>
    <x v="4"/>
    <n v="1"/>
    <x v="2"/>
    <x v="0"/>
    <n v="0.01"/>
    <n v="1"/>
    <x v="3"/>
    <x v="0"/>
    <x v="2"/>
    <s v="Cash"/>
    <x v="143"/>
    <b v="0"/>
    <b v="1"/>
    <x v="1"/>
    <x v="3"/>
    <s v="No Preference"/>
    <n v="10"/>
    <x v="1"/>
    <x v="1"/>
    <n v="8.431372549019607E-3"/>
  </r>
  <r>
    <s v="17-213-2834"/>
    <x v="10"/>
    <s v="Male"/>
    <s v="Middle"/>
    <s v="Single"/>
    <x v="1"/>
    <s v="Middle"/>
    <s v="Marshintsy"/>
    <s v="Clothing"/>
    <n v="372.49"/>
    <n v="12"/>
    <x v="2"/>
    <x v="4"/>
    <x v="3"/>
    <n v="0"/>
    <x v="3"/>
    <x v="2"/>
    <n v="0"/>
    <n v="0"/>
    <x v="1"/>
    <x v="3"/>
    <x v="2"/>
    <s v="Debit Card"/>
    <x v="186"/>
    <b v="1"/>
    <b v="0"/>
    <x v="0"/>
    <x v="3"/>
    <s v="No Preference"/>
    <n v="7"/>
    <x v="1"/>
    <x v="0"/>
    <n v="8.6666666666666663E-3"/>
  </r>
  <r>
    <s v="36-214-1586"/>
    <x v="30"/>
    <s v="Male"/>
    <s v="High"/>
    <s v="Widowed"/>
    <x v="1"/>
    <s v="High"/>
    <s v="HalinÃ³w"/>
    <s v="Books"/>
    <n v="186.85"/>
    <n v="2"/>
    <x v="2"/>
    <x v="1"/>
    <x v="1"/>
    <n v="2"/>
    <x v="3"/>
    <x v="1"/>
    <n v="0.02"/>
    <n v="2"/>
    <x v="8"/>
    <x v="2"/>
    <x v="1"/>
    <s v="Other"/>
    <x v="187"/>
    <b v="1"/>
    <b v="0"/>
    <x v="0"/>
    <x v="2"/>
    <s v="Express"/>
    <n v="12"/>
    <x v="1"/>
    <x v="1"/>
    <n v="1.0270270270270269E-2"/>
  </r>
  <r>
    <s v="32-414-1466"/>
    <x v="29"/>
    <s v="Male"/>
    <s v="High"/>
    <s v="Widowed"/>
    <x v="2"/>
    <s v="Middle"/>
    <s v="Hallsberg"/>
    <s v="Sports &amp; Outdoors"/>
    <n v="73.319999999999993"/>
    <n v="10"/>
    <x v="1"/>
    <x v="0"/>
    <x v="1"/>
    <n v="1"/>
    <x v="0"/>
    <x v="1"/>
    <n v="0.01"/>
    <n v="1"/>
    <x v="2"/>
    <x v="3"/>
    <x v="1"/>
    <s v="Debit Card"/>
    <x v="188"/>
    <b v="1"/>
    <b v="0"/>
    <x v="0"/>
    <x v="1"/>
    <s v="Standard"/>
    <n v="14"/>
    <x v="1"/>
    <x v="1"/>
    <n v="8.431372549019607E-3"/>
  </r>
  <r>
    <s v="12-699-6543"/>
    <x v="1"/>
    <s v="Male"/>
    <s v="Middle"/>
    <s v="Widowed"/>
    <x v="0"/>
    <s v="Middle"/>
    <s v="Celso Ramos"/>
    <s v="Clothing"/>
    <n v="214.59"/>
    <n v="6"/>
    <x v="2"/>
    <x v="3"/>
    <x v="1"/>
    <n v="0"/>
    <x v="0"/>
    <x v="0"/>
    <n v="0.01"/>
    <n v="1"/>
    <x v="8"/>
    <x v="2"/>
    <x v="0"/>
    <s v="Other"/>
    <x v="189"/>
    <b v="1"/>
    <b v="0"/>
    <x v="0"/>
    <x v="1"/>
    <s v="Standard"/>
    <n v="9"/>
    <x v="1"/>
    <x v="0"/>
    <n v="8.6666666666666663E-3"/>
  </r>
  <r>
    <s v="83-427-3218"/>
    <x v="26"/>
    <s v="Female"/>
    <s v="Middle"/>
    <s v="Widowed"/>
    <x v="1"/>
    <s v="Middle"/>
    <s v="White River"/>
    <s v="Furniture"/>
    <n v="467.32"/>
    <n v="12"/>
    <x v="1"/>
    <x v="4"/>
    <x v="2"/>
    <n v="2"/>
    <x v="1"/>
    <x v="0"/>
    <n v="0.02"/>
    <n v="2"/>
    <x v="7"/>
    <x v="2"/>
    <x v="1"/>
    <s v="PayPal"/>
    <x v="190"/>
    <b v="0"/>
    <b v="1"/>
    <x v="1"/>
    <x v="0"/>
    <s v="No Preference"/>
    <n v="11"/>
    <x v="0"/>
    <x v="0"/>
    <n v="8.7804878048780496E-3"/>
  </r>
  <r>
    <s v="61-663-9008"/>
    <x v="27"/>
    <s v="Male"/>
    <s v="Middle"/>
    <s v="Married"/>
    <x v="2"/>
    <s v="Middle"/>
    <s v="Taishihe"/>
    <s v="Travel &amp; Leisure Flights"/>
    <n v="475.65"/>
    <n v="4"/>
    <x v="1"/>
    <x v="4"/>
    <x v="0"/>
    <n v="0"/>
    <x v="3"/>
    <x v="0"/>
    <n v="0.02"/>
    <n v="2"/>
    <x v="9"/>
    <x v="2"/>
    <x v="1"/>
    <s v="PayPal"/>
    <x v="146"/>
    <b v="1"/>
    <b v="1"/>
    <x v="1"/>
    <x v="1"/>
    <s v="Express"/>
    <n v="14"/>
    <x v="1"/>
    <x v="0"/>
    <n v="1.3157894736842106E-2"/>
  </r>
  <r>
    <s v="86-917-7481"/>
    <x v="18"/>
    <s v="Female"/>
    <s v="Middle"/>
    <s v="Widowed"/>
    <x v="2"/>
    <s v="High"/>
    <s v="Shanghu"/>
    <s v="Animal Feed"/>
    <n v="161.38"/>
    <n v="11"/>
    <x v="0"/>
    <x v="0"/>
    <x v="3"/>
    <n v="0"/>
    <x v="0"/>
    <x v="2"/>
    <n v="0.01"/>
    <n v="1"/>
    <x v="3"/>
    <x v="1"/>
    <x v="0"/>
    <s v="Debit Card"/>
    <x v="141"/>
    <b v="1"/>
    <b v="1"/>
    <x v="1"/>
    <x v="2"/>
    <s v="Standard"/>
    <n v="10"/>
    <x v="0"/>
    <x v="0"/>
    <n v="9.7727272727272732E-3"/>
  </r>
  <r>
    <s v="66-086-2306"/>
    <x v="24"/>
    <s v="Male"/>
    <s v="Middle"/>
    <s v="Single"/>
    <x v="0"/>
    <s v="Middle"/>
    <s v="Brandsen"/>
    <s v="Baby Products"/>
    <n v="249.78"/>
    <n v="4"/>
    <x v="1"/>
    <x v="0"/>
    <x v="2"/>
    <n v="0"/>
    <x v="2"/>
    <x v="2"/>
    <n v="0"/>
    <n v="0"/>
    <x v="2"/>
    <x v="0"/>
    <x v="2"/>
    <s v="PayPal"/>
    <x v="57"/>
    <b v="0"/>
    <b v="0"/>
    <x v="0"/>
    <x v="1"/>
    <s v="No Preference"/>
    <n v="11"/>
    <x v="1"/>
    <x v="0"/>
    <n v="1.0243902439024391E-2"/>
  </r>
  <r>
    <s v="43-671-9834"/>
    <x v="7"/>
    <s v="Female"/>
    <s v="Middle"/>
    <s v="Divorced"/>
    <x v="1"/>
    <s v="High"/>
    <s v="Ranot"/>
    <s v="Clothing"/>
    <n v="149.88"/>
    <n v="9"/>
    <x v="0"/>
    <x v="1"/>
    <x v="4"/>
    <n v="0"/>
    <x v="2"/>
    <x v="0"/>
    <n v="0.01"/>
    <n v="1"/>
    <x v="3"/>
    <x v="2"/>
    <x v="1"/>
    <s v="Debit Card"/>
    <x v="191"/>
    <b v="0"/>
    <b v="0"/>
    <x v="0"/>
    <x v="2"/>
    <s v="Standard"/>
    <n v="4"/>
    <x v="0"/>
    <x v="0"/>
    <n v="8.6666666666666663E-3"/>
  </r>
  <r>
    <s v="90-888-8726"/>
    <x v="18"/>
    <s v="Female"/>
    <s v="High"/>
    <s v="Divorced"/>
    <x v="2"/>
    <s v="Middle"/>
    <s v="Saint-Jouan-des-GuÃ©rets"/>
    <s v="Jewelry &amp; Accessories"/>
    <n v="347.09"/>
    <n v="5"/>
    <x v="1"/>
    <x v="0"/>
    <x v="4"/>
    <n v="0"/>
    <x v="1"/>
    <x v="0"/>
    <n v="0.02"/>
    <n v="2"/>
    <x v="2"/>
    <x v="0"/>
    <x v="1"/>
    <s v="Other"/>
    <x v="30"/>
    <b v="0"/>
    <b v="0"/>
    <x v="0"/>
    <x v="3"/>
    <s v="No Preference"/>
    <n v="7"/>
    <x v="0"/>
    <x v="1"/>
    <n v="1.1000000000000001E-2"/>
  </r>
  <r>
    <s v="23-085-0811"/>
    <x v="20"/>
    <s v="Female"/>
    <s v="High"/>
    <s v="Widowed"/>
    <x v="2"/>
    <s v="High"/>
    <s v="Daâ€™an"/>
    <s v="Health Care"/>
    <n v="345.49"/>
    <n v="9"/>
    <x v="0"/>
    <x v="1"/>
    <x v="1"/>
    <n v="2"/>
    <x v="3"/>
    <x v="1"/>
    <n v="0"/>
    <n v="0"/>
    <x v="3"/>
    <x v="3"/>
    <x v="0"/>
    <s v="PayPal"/>
    <x v="192"/>
    <b v="1"/>
    <b v="0"/>
    <x v="0"/>
    <x v="2"/>
    <s v="Express"/>
    <n v="3"/>
    <x v="0"/>
    <x v="1"/>
    <n v="7.3170731707317069E-3"/>
  </r>
  <r>
    <s v="85-192-9218"/>
    <x v="16"/>
    <s v="Female"/>
    <s v="High"/>
    <s v="Divorced"/>
    <x v="0"/>
    <s v="High"/>
    <s v="Kisovec"/>
    <s v="Health Care"/>
    <n v="297.24"/>
    <n v="2"/>
    <x v="0"/>
    <x v="3"/>
    <x v="2"/>
    <n v="0"/>
    <x v="1"/>
    <x v="1"/>
    <n v="0"/>
    <n v="0"/>
    <x v="5"/>
    <x v="1"/>
    <x v="2"/>
    <s v="PayPal"/>
    <x v="29"/>
    <b v="1"/>
    <b v="1"/>
    <x v="1"/>
    <x v="3"/>
    <s v="Express"/>
    <n v="7"/>
    <x v="0"/>
    <x v="1"/>
    <n v="7.3170731707317069E-3"/>
  </r>
  <r>
    <s v="82-671-7236"/>
    <x v="31"/>
    <s v="Female"/>
    <s v="Middle"/>
    <s v="Divorced"/>
    <x v="0"/>
    <s v="High"/>
    <s v="Ä€bdÄnÄn"/>
    <s v="Home Appliances"/>
    <n v="494.34"/>
    <n v="12"/>
    <x v="2"/>
    <x v="0"/>
    <x v="3"/>
    <n v="0.25"/>
    <x v="3"/>
    <x v="2"/>
    <n v="0.01"/>
    <n v="1"/>
    <x v="8"/>
    <x v="2"/>
    <x v="2"/>
    <s v="Debit Card"/>
    <x v="40"/>
    <b v="0"/>
    <b v="0"/>
    <x v="0"/>
    <x v="1"/>
    <s v="Express"/>
    <n v="3"/>
    <x v="0"/>
    <x v="0"/>
    <n v="9.3999999999999986E-3"/>
  </r>
  <r>
    <s v="42-674-3987"/>
    <x v="3"/>
    <s v="Genderqueer"/>
    <s v="Middle"/>
    <s v="Married"/>
    <x v="2"/>
    <s v="High"/>
    <s v="Dafeng"/>
    <s v="Animal Feed"/>
    <n v="443.52"/>
    <n v="5"/>
    <x v="1"/>
    <x v="0"/>
    <x v="3"/>
    <n v="0"/>
    <x v="0"/>
    <x v="0"/>
    <n v="0"/>
    <n v="0"/>
    <x v="0"/>
    <x v="2"/>
    <x v="0"/>
    <s v="Cash"/>
    <x v="107"/>
    <b v="1"/>
    <b v="0"/>
    <x v="0"/>
    <x v="0"/>
    <s v="Standard"/>
    <n v="9"/>
    <x v="2"/>
    <x v="0"/>
    <n v="9.7727272727272732E-3"/>
  </r>
  <r>
    <s v="41-934-7739"/>
    <x v="5"/>
    <s v="Genderfluid"/>
    <s v="Middle"/>
    <s v="Divorced"/>
    <x v="1"/>
    <s v="High"/>
    <s v="Campo Maior"/>
    <s v="Jewelry &amp; Accessories"/>
    <n v="457.18"/>
    <n v="7"/>
    <x v="1"/>
    <x v="4"/>
    <x v="3"/>
    <n v="2"/>
    <x v="3"/>
    <x v="2"/>
    <n v="0.02"/>
    <n v="2"/>
    <x v="9"/>
    <x v="3"/>
    <x v="1"/>
    <s v="Other"/>
    <x v="141"/>
    <b v="1"/>
    <b v="1"/>
    <x v="1"/>
    <x v="1"/>
    <s v="Express"/>
    <n v="10"/>
    <x v="2"/>
    <x v="0"/>
    <n v="1.1000000000000001E-2"/>
  </r>
  <r>
    <s v="48-825-0400"/>
    <x v="9"/>
    <s v="Male"/>
    <s v="Middle"/>
    <s v="Single"/>
    <x v="2"/>
    <s v="High"/>
    <s v="SÃ¤vedalen"/>
    <s v="Books"/>
    <n v="407.88"/>
    <n v="4"/>
    <x v="1"/>
    <x v="3"/>
    <x v="3"/>
    <n v="1"/>
    <x v="0"/>
    <x v="2"/>
    <n v="0.01"/>
    <n v="1"/>
    <x v="3"/>
    <x v="3"/>
    <x v="0"/>
    <s v="Cash"/>
    <x v="193"/>
    <b v="0"/>
    <b v="0"/>
    <x v="0"/>
    <x v="3"/>
    <s v="Standard"/>
    <n v="14"/>
    <x v="1"/>
    <x v="0"/>
    <n v="1.0270270270270269E-2"/>
  </r>
  <r>
    <s v="30-133-5120"/>
    <x v="12"/>
    <s v="Male"/>
    <s v="Middle"/>
    <s v="Widowed"/>
    <x v="0"/>
    <s v="Middle"/>
    <s v="Brikcha"/>
    <s v="Books"/>
    <n v="448.68"/>
    <n v="8"/>
    <x v="1"/>
    <x v="4"/>
    <x v="2"/>
    <n v="2"/>
    <x v="3"/>
    <x v="0"/>
    <n v="0.01"/>
    <n v="1"/>
    <x v="4"/>
    <x v="3"/>
    <x v="0"/>
    <s v="Debit Card"/>
    <x v="194"/>
    <b v="1"/>
    <b v="0"/>
    <x v="0"/>
    <x v="1"/>
    <s v="Express"/>
    <n v="8"/>
    <x v="1"/>
    <x v="0"/>
    <n v="1.0270270270270269E-2"/>
  </r>
  <r>
    <s v="29-827-8515"/>
    <x v="13"/>
    <s v="Female"/>
    <s v="High"/>
    <s v="Widowed"/>
    <x v="0"/>
    <s v="High"/>
    <s v="Xidianzi"/>
    <s v="Electronics"/>
    <n v="255.96"/>
    <n v="7"/>
    <x v="2"/>
    <x v="0"/>
    <x v="1"/>
    <n v="1"/>
    <x v="3"/>
    <x v="2"/>
    <n v="0"/>
    <n v="0"/>
    <x v="3"/>
    <x v="0"/>
    <x v="0"/>
    <s v="Cash"/>
    <x v="195"/>
    <b v="0"/>
    <b v="0"/>
    <x v="0"/>
    <x v="0"/>
    <s v="No Preference"/>
    <n v="13"/>
    <x v="0"/>
    <x v="1"/>
    <n v="0.01"/>
  </r>
  <r>
    <s v="91-724-4633"/>
    <x v="5"/>
    <s v="Male"/>
    <s v="Middle"/>
    <s v="Married"/>
    <x v="1"/>
    <s v="High"/>
    <s v="La UniÃ³n"/>
    <s v="Luxury Goods"/>
    <n v="146.07"/>
    <n v="7"/>
    <x v="1"/>
    <x v="4"/>
    <x v="4"/>
    <n v="1"/>
    <x v="2"/>
    <x v="2"/>
    <n v="0.01"/>
    <n v="1"/>
    <x v="9"/>
    <x v="0"/>
    <x v="0"/>
    <s v="Credit Card"/>
    <x v="196"/>
    <b v="1"/>
    <b v="1"/>
    <x v="1"/>
    <x v="0"/>
    <s v="Standard"/>
    <n v="1"/>
    <x v="1"/>
    <x v="0"/>
    <n v="9.189189189189189E-3"/>
  </r>
  <r>
    <s v="10-328-5732"/>
    <x v="32"/>
    <s v="Female"/>
    <s v="High"/>
    <s v="Single"/>
    <x v="1"/>
    <s v="Middle"/>
    <s v="Kliteh"/>
    <s v="Health Supplements"/>
    <n v="311.89999999999998"/>
    <n v="4"/>
    <x v="1"/>
    <x v="2"/>
    <x v="2"/>
    <n v="2"/>
    <x v="2"/>
    <x v="2"/>
    <n v="0"/>
    <n v="0"/>
    <x v="9"/>
    <x v="1"/>
    <x v="1"/>
    <s v="Credit Card"/>
    <x v="197"/>
    <b v="0"/>
    <b v="1"/>
    <x v="1"/>
    <x v="3"/>
    <s v="No Preference"/>
    <n v="2"/>
    <x v="0"/>
    <x v="1"/>
    <n v="8.5365853658536592E-3"/>
  </r>
  <r>
    <s v="38-912-1128"/>
    <x v="9"/>
    <s v="Female"/>
    <s v="Middle"/>
    <s v="Widowed"/>
    <x v="1"/>
    <s v="Middle"/>
    <s v="BÃ©ja"/>
    <s v="Gardening &amp; Outdoors"/>
    <n v="301.60000000000002"/>
    <n v="4"/>
    <x v="0"/>
    <x v="4"/>
    <x v="0"/>
    <n v="1"/>
    <x v="2"/>
    <x v="1"/>
    <n v="0.02"/>
    <n v="2"/>
    <x v="3"/>
    <x v="1"/>
    <x v="2"/>
    <s v="Credit Card"/>
    <x v="65"/>
    <b v="0"/>
    <b v="0"/>
    <x v="0"/>
    <x v="2"/>
    <s v="Standard"/>
    <n v="13"/>
    <x v="0"/>
    <x v="0"/>
    <n v="1.1363636363636364E-2"/>
  </r>
  <r>
    <s v="07-751-9620"/>
    <x v="25"/>
    <s v="Polygender"/>
    <s v="Middle"/>
    <s v="Widowed"/>
    <x v="0"/>
    <s v="High"/>
    <s v="Ferreira do Alentejo"/>
    <s v="Software &amp; Apps"/>
    <n v="297.45"/>
    <n v="3"/>
    <x v="0"/>
    <x v="3"/>
    <x v="0"/>
    <n v="0"/>
    <x v="1"/>
    <x v="2"/>
    <n v="0"/>
    <n v="0"/>
    <x v="0"/>
    <x v="2"/>
    <x v="0"/>
    <s v="Debit Card"/>
    <x v="196"/>
    <b v="0"/>
    <b v="0"/>
    <x v="0"/>
    <x v="3"/>
    <s v="No Preference"/>
    <n v="4"/>
    <x v="2"/>
    <x v="0"/>
    <n v="9.3023255813953487E-3"/>
  </r>
  <r>
    <s v="81-877-9170"/>
    <x v="12"/>
    <s v="Genderqueer"/>
    <s v="High"/>
    <s v="Widowed"/>
    <x v="0"/>
    <s v="High"/>
    <s v="Gegernoong"/>
    <s v="Sports &amp; Outdoors"/>
    <n v="157.26"/>
    <n v="3"/>
    <x v="2"/>
    <x v="3"/>
    <x v="3"/>
    <n v="1"/>
    <x v="1"/>
    <x v="1"/>
    <n v="0.01"/>
    <n v="1"/>
    <x v="2"/>
    <x v="0"/>
    <x v="2"/>
    <s v="Cash"/>
    <x v="25"/>
    <b v="0"/>
    <b v="0"/>
    <x v="0"/>
    <x v="0"/>
    <s v="Standard"/>
    <n v="8"/>
    <x v="2"/>
    <x v="1"/>
    <n v="8.431372549019607E-3"/>
  </r>
  <r>
    <s v="19-885-2597"/>
    <x v="21"/>
    <s v="Male"/>
    <s v="High"/>
    <s v="Widowed"/>
    <x v="2"/>
    <s v="Middle"/>
    <s v="La MontaÃ±ita"/>
    <s v="Health Supplements"/>
    <n v="239.46"/>
    <n v="3"/>
    <x v="0"/>
    <x v="1"/>
    <x v="1"/>
    <n v="0"/>
    <x v="2"/>
    <x v="1"/>
    <n v="0.02"/>
    <n v="2"/>
    <x v="8"/>
    <x v="1"/>
    <x v="2"/>
    <s v="Other"/>
    <x v="43"/>
    <b v="1"/>
    <b v="1"/>
    <x v="1"/>
    <x v="3"/>
    <s v="Standard"/>
    <n v="7"/>
    <x v="1"/>
    <x v="1"/>
    <n v="8.5365853658536592E-3"/>
  </r>
  <r>
    <s v="82-389-2029"/>
    <x v="31"/>
    <s v="Female"/>
    <s v="High"/>
    <s v="Widowed"/>
    <x v="1"/>
    <s v="High"/>
    <s v="SarishÄbÄri"/>
    <s v="Gardening &amp; Outdoors"/>
    <n v="240.82"/>
    <n v="10"/>
    <x v="0"/>
    <x v="3"/>
    <x v="3"/>
    <n v="2"/>
    <x v="3"/>
    <x v="0"/>
    <n v="0"/>
    <n v="0"/>
    <x v="4"/>
    <x v="3"/>
    <x v="0"/>
    <s v="PayPal"/>
    <x v="198"/>
    <b v="1"/>
    <b v="0"/>
    <x v="0"/>
    <x v="3"/>
    <s v="No Preference"/>
    <n v="8"/>
    <x v="0"/>
    <x v="1"/>
    <n v="1.1363636363636364E-2"/>
  </r>
  <r>
    <s v="97-463-0048"/>
    <x v="32"/>
    <s v="Female"/>
    <s v="Middle"/>
    <s v="Single"/>
    <x v="2"/>
    <s v="High"/>
    <s v="Mangge"/>
    <s v="Sports &amp; Outdoors"/>
    <n v="302.07"/>
    <n v="6"/>
    <x v="0"/>
    <x v="3"/>
    <x v="0"/>
    <n v="1"/>
    <x v="1"/>
    <x v="1"/>
    <n v="0.02"/>
    <n v="2"/>
    <x v="1"/>
    <x v="3"/>
    <x v="2"/>
    <s v="Other"/>
    <x v="150"/>
    <b v="1"/>
    <b v="0"/>
    <x v="0"/>
    <x v="3"/>
    <s v="Express"/>
    <n v="13"/>
    <x v="0"/>
    <x v="0"/>
    <n v="8.431372549019607E-3"/>
  </r>
  <r>
    <s v="91-572-6135"/>
    <x v="5"/>
    <s v="Male"/>
    <s v="Middle"/>
    <s v="Widowed"/>
    <x v="0"/>
    <s v="Middle"/>
    <s v="ChabaÅ™ovice"/>
    <s v="Software &amp; Apps"/>
    <n v="367.99"/>
    <n v="2"/>
    <x v="2"/>
    <x v="2"/>
    <x v="0"/>
    <n v="1"/>
    <x v="0"/>
    <x v="1"/>
    <n v="0.02"/>
    <n v="2"/>
    <x v="6"/>
    <x v="1"/>
    <x v="1"/>
    <s v="Debit Card"/>
    <x v="87"/>
    <b v="0"/>
    <b v="0"/>
    <x v="0"/>
    <x v="3"/>
    <s v="Express"/>
    <n v="8"/>
    <x v="1"/>
    <x v="0"/>
    <n v="9.3023255813953487E-3"/>
  </r>
  <r>
    <s v="10-232-0685"/>
    <x v="19"/>
    <s v="Female"/>
    <s v="High"/>
    <s v="Married"/>
    <x v="2"/>
    <s v="Middle"/>
    <s v="Yangping"/>
    <s v="Groceries"/>
    <n v="359.75"/>
    <n v="7"/>
    <x v="1"/>
    <x v="0"/>
    <x v="1"/>
    <n v="1"/>
    <x v="3"/>
    <x v="1"/>
    <n v="0.01"/>
    <n v="1"/>
    <x v="9"/>
    <x v="2"/>
    <x v="0"/>
    <s v="Other"/>
    <x v="149"/>
    <b v="0"/>
    <b v="0"/>
    <x v="0"/>
    <x v="1"/>
    <s v="Standard"/>
    <n v="3"/>
    <x v="0"/>
    <x v="1"/>
    <n v="1.0243902439024391E-2"/>
  </r>
  <r>
    <s v="77-761-7475"/>
    <x v="31"/>
    <s v="Female"/>
    <s v="Middle"/>
    <s v="Divorced"/>
    <x v="0"/>
    <s v="High"/>
    <s v="Berezna"/>
    <s v="Packages"/>
    <n v="204.44"/>
    <n v="2"/>
    <x v="0"/>
    <x v="0"/>
    <x v="3"/>
    <n v="2"/>
    <x v="0"/>
    <x v="0"/>
    <n v="0.01"/>
    <n v="1"/>
    <x v="4"/>
    <x v="1"/>
    <x v="2"/>
    <s v="Debit Card"/>
    <x v="199"/>
    <b v="0"/>
    <b v="1"/>
    <x v="1"/>
    <x v="2"/>
    <s v="Standard"/>
    <n v="13"/>
    <x v="0"/>
    <x v="0"/>
    <n v="8.1395348837209301E-3"/>
  </r>
  <r>
    <s v="78-826-3039"/>
    <x v="23"/>
    <s v="Male"/>
    <s v="High"/>
    <s v="Single"/>
    <x v="2"/>
    <s v="High"/>
    <s v="Vidual"/>
    <s v="Gardening &amp; Outdoors"/>
    <n v="228.93"/>
    <n v="7"/>
    <x v="2"/>
    <x v="3"/>
    <x v="1"/>
    <n v="2"/>
    <x v="2"/>
    <x v="1"/>
    <n v="0.02"/>
    <n v="2"/>
    <x v="6"/>
    <x v="3"/>
    <x v="2"/>
    <s v="PayPal"/>
    <x v="139"/>
    <b v="1"/>
    <b v="1"/>
    <x v="1"/>
    <x v="2"/>
    <s v="Express"/>
    <n v="11"/>
    <x v="1"/>
    <x v="1"/>
    <n v="1.1363636363636364E-2"/>
  </r>
  <r>
    <s v="86-668-1045"/>
    <x v="28"/>
    <s v="Female"/>
    <s v="High"/>
    <s v="Single"/>
    <x v="1"/>
    <s v="Middle"/>
    <s v="Paris 17"/>
    <s v="Office Supplies"/>
    <n v="355.31"/>
    <n v="11"/>
    <x v="2"/>
    <x v="3"/>
    <x v="1"/>
    <n v="0"/>
    <x v="3"/>
    <x v="1"/>
    <n v="0.01"/>
    <n v="1"/>
    <x v="6"/>
    <x v="3"/>
    <x v="2"/>
    <s v="Debit Card"/>
    <x v="200"/>
    <b v="0"/>
    <b v="1"/>
    <x v="1"/>
    <x v="2"/>
    <s v="Express"/>
    <n v="12"/>
    <x v="0"/>
    <x v="1"/>
    <n v="1.131578947368421E-2"/>
  </r>
  <r>
    <s v="14-603-9698"/>
    <x v="13"/>
    <s v="Male"/>
    <s v="High"/>
    <s v="Married"/>
    <x v="1"/>
    <s v="High"/>
    <s v="Hultsfred"/>
    <s v="Animal Feed"/>
    <n v="334.67"/>
    <n v="12"/>
    <x v="1"/>
    <x v="2"/>
    <x v="1"/>
    <n v="2"/>
    <x v="0"/>
    <x v="0"/>
    <n v="0.02"/>
    <n v="2"/>
    <x v="1"/>
    <x v="0"/>
    <x v="0"/>
    <s v="Debit Card"/>
    <x v="168"/>
    <b v="1"/>
    <b v="0"/>
    <x v="0"/>
    <x v="0"/>
    <s v="Standard"/>
    <n v="13"/>
    <x v="1"/>
    <x v="1"/>
    <n v="9.7727272727272732E-3"/>
  </r>
  <r>
    <s v="23-752-2213"/>
    <x v="15"/>
    <s v="Male"/>
    <s v="Middle"/>
    <s v="Widowed"/>
    <x v="2"/>
    <s v="Middle"/>
    <s v="NÃ­kaia"/>
    <s v="Books"/>
    <n v="182.72"/>
    <n v="5"/>
    <x v="2"/>
    <x v="2"/>
    <x v="1"/>
    <n v="2"/>
    <x v="3"/>
    <x v="2"/>
    <n v="0.01"/>
    <n v="1"/>
    <x v="0"/>
    <x v="0"/>
    <x v="2"/>
    <s v="Other"/>
    <x v="201"/>
    <b v="0"/>
    <b v="0"/>
    <x v="0"/>
    <x v="2"/>
    <s v="No Preference"/>
    <n v="13"/>
    <x v="1"/>
    <x v="0"/>
    <n v="1.0270270270270269E-2"/>
  </r>
  <r>
    <s v="71-486-8561"/>
    <x v="20"/>
    <s v="Male"/>
    <s v="High"/>
    <s v="Widowed"/>
    <x v="1"/>
    <s v="Middle"/>
    <s v="Macayug"/>
    <s v="Jewelry &amp; Accessories"/>
    <n v="260.22000000000003"/>
    <n v="11"/>
    <x v="1"/>
    <x v="4"/>
    <x v="3"/>
    <n v="0"/>
    <x v="0"/>
    <x v="1"/>
    <n v="0.02"/>
    <n v="2"/>
    <x v="1"/>
    <x v="1"/>
    <x v="2"/>
    <s v="Credit Card"/>
    <x v="202"/>
    <b v="0"/>
    <b v="1"/>
    <x v="1"/>
    <x v="0"/>
    <s v="Express"/>
    <n v="13"/>
    <x v="1"/>
    <x v="1"/>
    <n v="1.1000000000000001E-2"/>
  </r>
  <r>
    <s v="76-382-7162"/>
    <x v="29"/>
    <s v="Female"/>
    <s v="High"/>
    <s v="Single"/>
    <x v="1"/>
    <s v="Middle"/>
    <s v="Mahanoro"/>
    <s v="Food &amp; Beverages"/>
    <n v="454.93"/>
    <n v="8"/>
    <x v="2"/>
    <x v="1"/>
    <x v="0"/>
    <n v="0"/>
    <x v="2"/>
    <x v="0"/>
    <n v="0.02"/>
    <n v="2"/>
    <x v="0"/>
    <x v="3"/>
    <x v="2"/>
    <s v="Debit Card"/>
    <x v="73"/>
    <b v="0"/>
    <b v="0"/>
    <x v="0"/>
    <x v="1"/>
    <s v="No Preference"/>
    <n v="11"/>
    <x v="0"/>
    <x v="1"/>
    <n v="9.3181818181818175E-3"/>
  </r>
  <r>
    <s v="28-947-4295"/>
    <x v="3"/>
    <s v="Male"/>
    <s v="Middle"/>
    <s v="Widowed"/>
    <x v="0"/>
    <s v="High"/>
    <s v="Mozdok"/>
    <s v="Beauty &amp; Personal Care"/>
    <n v="325.42"/>
    <n v="11"/>
    <x v="1"/>
    <x v="2"/>
    <x v="2"/>
    <n v="2"/>
    <x v="2"/>
    <x v="1"/>
    <n v="0.01"/>
    <n v="1"/>
    <x v="2"/>
    <x v="1"/>
    <x v="2"/>
    <s v="Other"/>
    <x v="203"/>
    <b v="1"/>
    <b v="0"/>
    <x v="0"/>
    <x v="2"/>
    <s v="Express"/>
    <n v="7"/>
    <x v="1"/>
    <x v="0"/>
    <n v="8.8235294117647058E-3"/>
  </r>
  <r>
    <s v="84-765-0748"/>
    <x v="10"/>
    <s v="Female"/>
    <s v="Middle"/>
    <s v="Widowed"/>
    <x v="1"/>
    <s v="High"/>
    <s v="Hoolt"/>
    <s v="Jewelry &amp; Accessories"/>
    <n v="351.36"/>
    <n v="2"/>
    <x v="1"/>
    <x v="0"/>
    <x v="3"/>
    <n v="2"/>
    <x v="3"/>
    <x v="2"/>
    <n v="0.02"/>
    <n v="2"/>
    <x v="9"/>
    <x v="0"/>
    <x v="2"/>
    <s v="Other"/>
    <x v="189"/>
    <b v="0"/>
    <b v="1"/>
    <x v="1"/>
    <x v="0"/>
    <s v="Standard"/>
    <n v="7"/>
    <x v="0"/>
    <x v="0"/>
    <n v="1.1000000000000001E-2"/>
  </r>
  <r>
    <s v="54-207-8349"/>
    <x v="13"/>
    <s v="Male"/>
    <s v="High"/>
    <s v="Single"/>
    <x v="0"/>
    <s v="Middle"/>
    <s v="San Luis"/>
    <s v="Baby Products"/>
    <n v="333.63"/>
    <n v="8"/>
    <x v="0"/>
    <x v="4"/>
    <x v="0"/>
    <n v="2"/>
    <x v="0"/>
    <x v="2"/>
    <n v="0.02"/>
    <n v="2"/>
    <x v="6"/>
    <x v="1"/>
    <x v="1"/>
    <s v="Other"/>
    <x v="204"/>
    <b v="0"/>
    <b v="0"/>
    <x v="0"/>
    <x v="0"/>
    <s v="Express"/>
    <n v="14"/>
    <x v="1"/>
    <x v="1"/>
    <n v="1.0243902439024391E-2"/>
  </r>
  <r>
    <s v="20-419-0341"/>
    <x v="21"/>
    <s v="Female"/>
    <s v="High"/>
    <s v="Married"/>
    <x v="0"/>
    <s v="Middle"/>
    <s v="Pergan"/>
    <s v="Beauty &amp; Personal Care"/>
    <n v="469.9"/>
    <n v="4"/>
    <x v="0"/>
    <x v="2"/>
    <x v="0"/>
    <n v="1"/>
    <x v="2"/>
    <x v="1"/>
    <n v="0.01"/>
    <n v="1"/>
    <x v="0"/>
    <x v="0"/>
    <x v="2"/>
    <s v="Cash"/>
    <x v="85"/>
    <b v="0"/>
    <b v="0"/>
    <x v="0"/>
    <x v="3"/>
    <s v="No Preference"/>
    <n v="7"/>
    <x v="0"/>
    <x v="1"/>
    <n v="8.8235294117647058E-3"/>
  </r>
  <r>
    <s v="52-005-9914"/>
    <x v="31"/>
    <s v="Male"/>
    <s v="High"/>
    <s v="Married"/>
    <x v="0"/>
    <s v="High"/>
    <s v="Kanoni"/>
    <s v="Mobile Accessories"/>
    <n v="207.52"/>
    <n v="4"/>
    <x v="1"/>
    <x v="1"/>
    <x v="2"/>
    <n v="1"/>
    <x v="2"/>
    <x v="1"/>
    <n v="0.01"/>
    <n v="1"/>
    <x v="8"/>
    <x v="1"/>
    <x v="2"/>
    <s v="Debit Card"/>
    <x v="48"/>
    <b v="0"/>
    <b v="0"/>
    <x v="0"/>
    <x v="2"/>
    <s v="No Preference"/>
    <n v="2"/>
    <x v="1"/>
    <x v="1"/>
    <n v="8.5365853658536592E-3"/>
  </r>
  <r>
    <s v="34-846-7805"/>
    <x v="1"/>
    <s v="Male"/>
    <s v="High"/>
    <s v="Single"/>
    <x v="0"/>
    <s v="High"/>
    <s v="Gromadka"/>
    <s v="Toys &amp; Games"/>
    <n v="125.89"/>
    <n v="7"/>
    <x v="1"/>
    <x v="1"/>
    <x v="3"/>
    <n v="2"/>
    <x v="2"/>
    <x v="1"/>
    <n v="0.01"/>
    <n v="1"/>
    <x v="9"/>
    <x v="3"/>
    <x v="2"/>
    <s v="Debit Card"/>
    <x v="118"/>
    <b v="0"/>
    <b v="0"/>
    <x v="0"/>
    <x v="1"/>
    <s v="No Preference"/>
    <n v="13"/>
    <x v="1"/>
    <x v="1"/>
    <n v="8.2978723404255311E-3"/>
  </r>
  <r>
    <s v="26-596-5461"/>
    <x v="19"/>
    <s v="Female"/>
    <s v="High"/>
    <s v="Single"/>
    <x v="2"/>
    <s v="Middle"/>
    <s v="Payapa"/>
    <s v="Electronics"/>
    <n v="170.77"/>
    <n v="9"/>
    <x v="2"/>
    <x v="0"/>
    <x v="4"/>
    <n v="1"/>
    <x v="1"/>
    <x v="0"/>
    <n v="0.02"/>
    <n v="2"/>
    <x v="2"/>
    <x v="2"/>
    <x v="1"/>
    <s v="Credit Card"/>
    <x v="43"/>
    <b v="0"/>
    <b v="0"/>
    <x v="0"/>
    <x v="2"/>
    <s v="No Preference"/>
    <n v="4"/>
    <x v="0"/>
    <x v="1"/>
    <n v="0.01"/>
  </r>
  <r>
    <s v="20-157-8631"/>
    <x v="32"/>
    <s v="Female"/>
    <s v="High"/>
    <s v="Divorced"/>
    <x v="2"/>
    <s v="High"/>
    <s v="Rat Burana"/>
    <s v="Electronics"/>
    <n v="63.91"/>
    <n v="2"/>
    <x v="2"/>
    <x v="3"/>
    <x v="2"/>
    <n v="2"/>
    <x v="0"/>
    <x v="1"/>
    <n v="0"/>
    <n v="0"/>
    <x v="9"/>
    <x v="3"/>
    <x v="1"/>
    <s v="Cash"/>
    <x v="205"/>
    <b v="0"/>
    <b v="1"/>
    <x v="1"/>
    <x v="3"/>
    <s v="No Preference"/>
    <n v="12"/>
    <x v="0"/>
    <x v="1"/>
    <n v="0.01"/>
  </r>
  <r>
    <s v="91-199-9097"/>
    <x v="3"/>
    <s v="Male"/>
    <s v="High"/>
    <s v="Married"/>
    <x v="1"/>
    <s v="Middle"/>
    <s v="TrhovÃ© Sviny"/>
    <s v="Clothing"/>
    <n v="340.55"/>
    <n v="7"/>
    <x v="1"/>
    <x v="4"/>
    <x v="0"/>
    <n v="0"/>
    <x v="2"/>
    <x v="1"/>
    <n v="0"/>
    <n v="0"/>
    <x v="0"/>
    <x v="0"/>
    <x v="2"/>
    <s v="Credit Card"/>
    <x v="206"/>
    <b v="0"/>
    <b v="1"/>
    <x v="1"/>
    <x v="3"/>
    <s v="Express"/>
    <n v="1"/>
    <x v="1"/>
    <x v="1"/>
    <n v="8.6666666666666663E-3"/>
  </r>
  <r>
    <s v="55-846-2579"/>
    <x v="26"/>
    <s v="Male"/>
    <s v="Middle"/>
    <s v="Divorced"/>
    <x v="0"/>
    <s v="High"/>
    <s v="Kiev"/>
    <s v="Software &amp; Apps"/>
    <n v="378.14"/>
    <n v="6"/>
    <x v="0"/>
    <x v="2"/>
    <x v="4"/>
    <n v="1"/>
    <x v="1"/>
    <x v="2"/>
    <n v="0.01"/>
    <n v="1"/>
    <x v="9"/>
    <x v="1"/>
    <x v="1"/>
    <s v="PayPal"/>
    <x v="24"/>
    <b v="0"/>
    <b v="0"/>
    <x v="0"/>
    <x v="1"/>
    <s v="Standard"/>
    <n v="7"/>
    <x v="1"/>
    <x v="0"/>
    <n v="9.3023255813953487E-3"/>
  </r>
  <r>
    <s v="83-455-7266"/>
    <x v="14"/>
    <s v="Female"/>
    <s v="Middle"/>
    <s v="Married"/>
    <x v="0"/>
    <s v="Middle"/>
    <s v="CrÃ©teil"/>
    <s v="Toys &amp; Games"/>
    <n v="235.84"/>
    <n v="9"/>
    <x v="0"/>
    <x v="0"/>
    <x v="4"/>
    <n v="0"/>
    <x v="0"/>
    <x v="2"/>
    <n v="0.02"/>
    <n v="2"/>
    <x v="4"/>
    <x v="0"/>
    <x v="2"/>
    <s v="Cash"/>
    <x v="84"/>
    <b v="0"/>
    <b v="0"/>
    <x v="0"/>
    <x v="3"/>
    <s v="No Preference"/>
    <n v="14"/>
    <x v="0"/>
    <x v="0"/>
    <n v="8.2978723404255311E-3"/>
  </r>
  <r>
    <s v="67-599-9267"/>
    <x v="26"/>
    <s v="Male"/>
    <s v="High"/>
    <s v="Widowed"/>
    <x v="1"/>
    <s v="Middle"/>
    <s v="Lomintsevskiy"/>
    <s v="Arts &amp; Crafts"/>
    <n v="164.44"/>
    <n v="5"/>
    <x v="1"/>
    <x v="0"/>
    <x v="1"/>
    <n v="2"/>
    <x v="2"/>
    <x v="0"/>
    <n v="0.01"/>
    <n v="1"/>
    <x v="3"/>
    <x v="1"/>
    <x v="1"/>
    <s v="Other"/>
    <x v="78"/>
    <b v="0"/>
    <b v="0"/>
    <x v="0"/>
    <x v="2"/>
    <s v="No Preference"/>
    <n v="5"/>
    <x v="1"/>
    <x v="1"/>
    <n v="8.5294117647058826E-3"/>
  </r>
  <r>
    <s v="41-501-9276"/>
    <x v="2"/>
    <s v="Male"/>
    <s v="High"/>
    <s v="Married"/>
    <x v="0"/>
    <s v="High"/>
    <s v="Monchegorsk"/>
    <s v="Sports &amp; Outdoors"/>
    <n v="455.81"/>
    <n v="3"/>
    <x v="2"/>
    <x v="2"/>
    <x v="3"/>
    <n v="1"/>
    <x v="2"/>
    <x v="0"/>
    <n v="0.01"/>
    <n v="1"/>
    <x v="9"/>
    <x v="3"/>
    <x v="1"/>
    <s v="Debit Card"/>
    <x v="73"/>
    <b v="0"/>
    <b v="0"/>
    <x v="0"/>
    <x v="1"/>
    <s v="Express"/>
    <n v="6"/>
    <x v="1"/>
    <x v="1"/>
    <n v="8.431372549019607E-3"/>
  </r>
  <r>
    <s v="99-509-4653"/>
    <x v="15"/>
    <s v="Male"/>
    <s v="High"/>
    <s v="Widowed"/>
    <x v="2"/>
    <s v="High"/>
    <s v="OlavarrÃ­a"/>
    <s v="Health Care"/>
    <n v="298.32"/>
    <n v="7"/>
    <x v="1"/>
    <x v="1"/>
    <x v="0"/>
    <n v="1"/>
    <x v="2"/>
    <x v="0"/>
    <n v="0.02"/>
    <n v="2"/>
    <x v="8"/>
    <x v="0"/>
    <x v="0"/>
    <s v="Other"/>
    <x v="50"/>
    <b v="1"/>
    <b v="0"/>
    <x v="0"/>
    <x v="1"/>
    <s v="Standard"/>
    <n v="12"/>
    <x v="1"/>
    <x v="1"/>
    <n v="7.3170731707317069E-3"/>
  </r>
  <r>
    <s v="31-284-5722"/>
    <x v="15"/>
    <s v="Female"/>
    <s v="High"/>
    <s v="Single"/>
    <x v="0"/>
    <s v="High"/>
    <s v="Jianshan"/>
    <s v="Hotels"/>
    <n v="351.71"/>
    <n v="7"/>
    <x v="1"/>
    <x v="2"/>
    <x v="4"/>
    <n v="0"/>
    <x v="1"/>
    <x v="2"/>
    <n v="0.01"/>
    <n v="1"/>
    <x v="9"/>
    <x v="3"/>
    <x v="0"/>
    <s v="Other"/>
    <x v="5"/>
    <b v="1"/>
    <b v="0"/>
    <x v="0"/>
    <x v="0"/>
    <s v="Standard"/>
    <n v="8"/>
    <x v="0"/>
    <x v="1"/>
    <n v="1.0277777777777776E-2"/>
  </r>
  <r>
    <s v="88-000-9227"/>
    <x v="1"/>
    <s v="Male"/>
    <s v="Middle"/>
    <s v="Divorced"/>
    <x v="0"/>
    <s v="Middle"/>
    <s v="Shreveport"/>
    <s v="Toys &amp; Games"/>
    <n v="393.48"/>
    <n v="11"/>
    <x v="1"/>
    <x v="2"/>
    <x v="4"/>
    <n v="0"/>
    <x v="3"/>
    <x v="2"/>
    <n v="0.01"/>
    <n v="1"/>
    <x v="3"/>
    <x v="0"/>
    <x v="0"/>
    <s v="Other"/>
    <x v="207"/>
    <b v="1"/>
    <b v="1"/>
    <x v="1"/>
    <x v="0"/>
    <s v="Standard"/>
    <n v="3"/>
    <x v="1"/>
    <x v="0"/>
    <n v="8.2978723404255311E-3"/>
  </r>
  <r>
    <s v="52-726-9328"/>
    <x v="24"/>
    <s v="Genderfluid"/>
    <s v="High"/>
    <s v="Single"/>
    <x v="1"/>
    <s v="High"/>
    <s v="Pingzhuang"/>
    <s v="Office Supplies"/>
    <n v="241.72"/>
    <n v="6"/>
    <x v="0"/>
    <x v="0"/>
    <x v="4"/>
    <n v="1"/>
    <x v="1"/>
    <x v="1"/>
    <n v="0"/>
    <n v="0"/>
    <x v="8"/>
    <x v="1"/>
    <x v="2"/>
    <s v="Debit Card"/>
    <x v="208"/>
    <b v="0"/>
    <b v="1"/>
    <x v="1"/>
    <x v="3"/>
    <s v="Express"/>
    <n v="2"/>
    <x v="2"/>
    <x v="1"/>
    <n v="1.131578947368421E-2"/>
  </r>
  <r>
    <s v="60-198-5417"/>
    <x v="23"/>
    <s v="Female"/>
    <s v="High"/>
    <s v="Single"/>
    <x v="0"/>
    <s v="High"/>
    <s v="Celso Ramos"/>
    <s v="Software &amp; Apps"/>
    <n v="280.2"/>
    <n v="3"/>
    <x v="1"/>
    <x v="4"/>
    <x v="4"/>
    <n v="0"/>
    <x v="1"/>
    <x v="0"/>
    <n v="0.02"/>
    <n v="2"/>
    <x v="0"/>
    <x v="0"/>
    <x v="2"/>
    <s v="Other"/>
    <x v="173"/>
    <b v="0"/>
    <b v="0"/>
    <x v="0"/>
    <x v="0"/>
    <s v="No Preference"/>
    <n v="13"/>
    <x v="0"/>
    <x v="1"/>
    <n v="9.3023255813953487E-3"/>
  </r>
  <r>
    <s v="00-107-4749"/>
    <x v="15"/>
    <s v="Female"/>
    <s v="Middle"/>
    <s v="Single"/>
    <x v="2"/>
    <s v="Middle"/>
    <s v="Merlo"/>
    <s v="Health Supplements"/>
    <n v="178.04"/>
    <n v="5"/>
    <x v="0"/>
    <x v="3"/>
    <x v="1"/>
    <n v="2"/>
    <x v="0"/>
    <x v="0"/>
    <n v="0.02"/>
    <n v="2"/>
    <x v="3"/>
    <x v="1"/>
    <x v="1"/>
    <s v="Credit Card"/>
    <x v="209"/>
    <b v="1"/>
    <b v="1"/>
    <x v="1"/>
    <x v="2"/>
    <s v="Express"/>
    <n v="11"/>
    <x v="0"/>
    <x v="0"/>
    <n v="8.5365853658536592E-3"/>
  </r>
  <r>
    <s v="88-428-8409"/>
    <x v="14"/>
    <s v="Male"/>
    <s v="High"/>
    <s v="Married"/>
    <x v="2"/>
    <s v="Middle"/>
    <s v="ZiniarÃ©"/>
    <s v="Packages"/>
    <n v="347.99"/>
    <n v="5"/>
    <x v="0"/>
    <x v="4"/>
    <x v="2"/>
    <n v="1"/>
    <x v="2"/>
    <x v="0"/>
    <n v="0"/>
    <n v="0"/>
    <x v="2"/>
    <x v="1"/>
    <x v="2"/>
    <s v="PayPal"/>
    <x v="210"/>
    <b v="1"/>
    <b v="0"/>
    <x v="0"/>
    <x v="3"/>
    <s v="Standard"/>
    <n v="6"/>
    <x v="1"/>
    <x v="1"/>
    <n v="8.1395348837209301E-3"/>
  </r>
  <r>
    <s v="21-313-7424"/>
    <x v="5"/>
    <s v="Female"/>
    <s v="Middle"/>
    <s v="Single"/>
    <x v="2"/>
    <s v="High"/>
    <s v="ZduÅ„ska Wola"/>
    <s v="Office Supplies"/>
    <n v="343.81"/>
    <n v="3"/>
    <x v="1"/>
    <x v="1"/>
    <x v="0"/>
    <n v="0"/>
    <x v="3"/>
    <x v="0"/>
    <n v="0"/>
    <n v="0"/>
    <x v="0"/>
    <x v="3"/>
    <x v="2"/>
    <s v="Credit Card"/>
    <x v="211"/>
    <b v="0"/>
    <b v="1"/>
    <x v="1"/>
    <x v="0"/>
    <s v="Standard"/>
    <n v="3"/>
    <x v="0"/>
    <x v="0"/>
    <n v="1.131578947368421E-2"/>
  </r>
  <r>
    <s v="79-973-7862"/>
    <x v="26"/>
    <s v="Female"/>
    <s v="Middle"/>
    <s v="Married"/>
    <x v="2"/>
    <s v="Middle"/>
    <s v="Mount Ayliff"/>
    <s v="Animal Feed"/>
    <n v="105.29"/>
    <n v="7"/>
    <x v="1"/>
    <x v="2"/>
    <x v="0"/>
    <n v="0"/>
    <x v="2"/>
    <x v="2"/>
    <n v="0"/>
    <n v="0"/>
    <x v="2"/>
    <x v="1"/>
    <x v="2"/>
    <s v="Cash"/>
    <x v="22"/>
    <b v="0"/>
    <b v="1"/>
    <x v="1"/>
    <x v="0"/>
    <s v="Express"/>
    <n v="4"/>
    <x v="0"/>
    <x v="0"/>
    <n v="9.7727272727272732E-3"/>
  </r>
  <r>
    <s v="81-814-3498"/>
    <x v="11"/>
    <s v="Male"/>
    <s v="Middle"/>
    <s v="Single"/>
    <x v="1"/>
    <s v="Middle"/>
    <s v="PÄ«rgaaj"/>
    <s v="Hotels"/>
    <n v="483.66"/>
    <n v="3"/>
    <x v="2"/>
    <x v="3"/>
    <x v="2"/>
    <n v="1"/>
    <x v="1"/>
    <x v="1"/>
    <n v="0.02"/>
    <n v="2"/>
    <x v="2"/>
    <x v="3"/>
    <x v="2"/>
    <s v="Other"/>
    <x v="113"/>
    <b v="0"/>
    <b v="0"/>
    <x v="0"/>
    <x v="2"/>
    <s v="Standard"/>
    <n v="9"/>
    <x v="1"/>
    <x v="0"/>
    <n v="1.0277777777777776E-2"/>
  </r>
  <r>
    <s v="34-375-8138"/>
    <x v="18"/>
    <s v="Male"/>
    <s v="Middle"/>
    <s v="Married"/>
    <x v="0"/>
    <s v="Middle"/>
    <s v="Zbraslavice"/>
    <s v="Home Appliances"/>
    <n v="69.41"/>
    <n v="8"/>
    <x v="0"/>
    <x v="0"/>
    <x v="3"/>
    <n v="0"/>
    <x v="3"/>
    <x v="0"/>
    <n v="0.01"/>
    <n v="1"/>
    <x v="5"/>
    <x v="1"/>
    <x v="0"/>
    <s v="Cash"/>
    <x v="190"/>
    <b v="0"/>
    <b v="0"/>
    <x v="0"/>
    <x v="1"/>
    <s v="Standard"/>
    <n v="5"/>
    <x v="1"/>
    <x v="0"/>
    <n v="9.3999999999999986E-3"/>
  </r>
  <r>
    <s v="05-067-9686"/>
    <x v="28"/>
    <s v="Genderfluid"/>
    <s v="High"/>
    <s v="Single"/>
    <x v="2"/>
    <s v="Middle"/>
    <s v="Xilu"/>
    <s v="Toys &amp; Games"/>
    <n v="207.18"/>
    <n v="11"/>
    <x v="2"/>
    <x v="3"/>
    <x v="3"/>
    <n v="0"/>
    <x v="2"/>
    <x v="0"/>
    <n v="0.01"/>
    <n v="1"/>
    <x v="1"/>
    <x v="1"/>
    <x v="0"/>
    <s v="PayPal"/>
    <x v="26"/>
    <b v="0"/>
    <b v="0"/>
    <x v="0"/>
    <x v="1"/>
    <s v="Standard"/>
    <n v="8"/>
    <x v="2"/>
    <x v="1"/>
    <n v="8.2978723404255311E-3"/>
  </r>
  <r>
    <s v="61-951-7929"/>
    <x v="11"/>
    <s v="Male"/>
    <s v="Middle"/>
    <s v="Divorced"/>
    <x v="1"/>
    <s v="High"/>
    <s v="Bamut"/>
    <s v="Health Supplements"/>
    <n v="454.15"/>
    <n v="11"/>
    <x v="1"/>
    <x v="2"/>
    <x v="1"/>
    <n v="1"/>
    <x v="3"/>
    <x v="1"/>
    <n v="0.01"/>
    <n v="1"/>
    <x v="8"/>
    <x v="1"/>
    <x v="1"/>
    <s v="Cash"/>
    <x v="134"/>
    <b v="1"/>
    <b v="1"/>
    <x v="1"/>
    <x v="3"/>
    <s v="Express"/>
    <n v="13"/>
    <x v="1"/>
    <x v="0"/>
    <n v="8.5365853658536592E-3"/>
  </r>
  <r>
    <s v="53-667-0793"/>
    <x v="8"/>
    <s v="Male"/>
    <s v="High"/>
    <s v="Widowed"/>
    <x v="1"/>
    <s v="High"/>
    <s v="La Tour-du-Pin"/>
    <s v="Groceries"/>
    <n v="113.01"/>
    <n v="11"/>
    <x v="1"/>
    <x v="0"/>
    <x v="4"/>
    <n v="2"/>
    <x v="2"/>
    <x v="2"/>
    <n v="0.01"/>
    <n v="1"/>
    <x v="2"/>
    <x v="0"/>
    <x v="0"/>
    <s v="Credit Card"/>
    <x v="212"/>
    <b v="0"/>
    <b v="1"/>
    <x v="1"/>
    <x v="2"/>
    <s v="Express"/>
    <n v="4"/>
    <x v="1"/>
    <x v="1"/>
    <n v="1.0243902439024391E-2"/>
  </r>
  <r>
    <s v="61-212-1117"/>
    <x v="21"/>
    <s v="Male"/>
    <s v="Middle"/>
    <s v="Divorced"/>
    <x v="0"/>
    <s v="Middle"/>
    <s v="Pader Palwo"/>
    <s v="Packages"/>
    <n v="419.13"/>
    <n v="4"/>
    <x v="0"/>
    <x v="1"/>
    <x v="0"/>
    <n v="1"/>
    <x v="0"/>
    <x v="1"/>
    <n v="0"/>
    <n v="0"/>
    <x v="2"/>
    <x v="0"/>
    <x v="1"/>
    <s v="Cash"/>
    <x v="84"/>
    <b v="0"/>
    <b v="1"/>
    <x v="1"/>
    <x v="1"/>
    <s v="Express"/>
    <n v="6"/>
    <x v="1"/>
    <x v="0"/>
    <n v="8.1395348837209301E-3"/>
  </r>
  <r>
    <s v="09-443-7536"/>
    <x v="14"/>
    <s v="Female"/>
    <s v="High"/>
    <s v="Single"/>
    <x v="0"/>
    <s v="High"/>
    <s v="Maurisu"/>
    <s v="Jewelry &amp; Accessories"/>
    <n v="183.86"/>
    <n v="5"/>
    <x v="0"/>
    <x v="3"/>
    <x v="1"/>
    <n v="2"/>
    <x v="1"/>
    <x v="1"/>
    <n v="0.01"/>
    <n v="1"/>
    <x v="7"/>
    <x v="2"/>
    <x v="1"/>
    <s v="Debit Card"/>
    <x v="8"/>
    <b v="0"/>
    <b v="1"/>
    <x v="1"/>
    <x v="1"/>
    <s v="Standard"/>
    <n v="3"/>
    <x v="0"/>
    <x v="1"/>
    <n v="1.1000000000000001E-2"/>
  </r>
  <r>
    <s v="27-463-5671"/>
    <x v="6"/>
    <s v="Genderfluid"/>
    <s v="Middle"/>
    <s v="Widowed"/>
    <x v="2"/>
    <s v="Middle"/>
    <s v="Gorzyce"/>
    <s v="Packages"/>
    <n v="53.87"/>
    <n v="10"/>
    <x v="1"/>
    <x v="4"/>
    <x v="3"/>
    <n v="0"/>
    <x v="1"/>
    <x v="2"/>
    <n v="0"/>
    <n v="0"/>
    <x v="3"/>
    <x v="1"/>
    <x v="0"/>
    <s v="Cash"/>
    <x v="129"/>
    <b v="1"/>
    <b v="0"/>
    <x v="0"/>
    <x v="3"/>
    <s v="No Preference"/>
    <n v="2"/>
    <x v="2"/>
    <x v="0"/>
    <n v="8.1395348837209301E-3"/>
  </r>
  <r>
    <s v="53-380-3968"/>
    <x v="20"/>
    <s v="Female"/>
    <s v="High"/>
    <s v="Widowed"/>
    <x v="0"/>
    <s v="High"/>
    <s v="Qingyun"/>
    <s v="Food &amp; Beverages"/>
    <n v="427.82"/>
    <n v="9"/>
    <x v="1"/>
    <x v="0"/>
    <x v="0"/>
    <n v="0"/>
    <x v="1"/>
    <x v="0"/>
    <n v="0.01"/>
    <n v="1"/>
    <x v="6"/>
    <x v="3"/>
    <x v="2"/>
    <s v="PayPal"/>
    <x v="142"/>
    <b v="1"/>
    <b v="0"/>
    <x v="0"/>
    <x v="1"/>
    <s v="No Preference"/>
    <n v="14"/>
    <x v="0"/>
    <x v="1"/>
    <n v="9.3181818181818175E-3"/>
  </r>
  <r>
    <s v="42-969-0735"/>
    <x v="3"/>
    <s v="Female"/>
    <s v="High"/>
    <s v="Divorced"/>
    <x v="0"/>
    <s v="Middle"/>
    <s v="Jiuxian"/>
    <s v="Packages"/>
    <n v="282.82"/>
    <n v="6"/>
    <x v="1"/>
    <x v="0"/>
    <x v="3"/>
    <n v="2"/>
    <x v="1"/>
    <x v="2"/>
    <n v="0.02"/>
    <n v="2"/>
    <x v="0"/>
    <x v="0"/>
    <x v="2"/>
    <s v="Other"/>
    <x v="213"/>
    <b v="0"/>
    <b v="1"/>
    <x v="1"/>
    <x v="1"/>
    <s v="Standard"/>
    <n v="3"/>
    <x v="0"/>
    <x v="1"/>
    <n v="8.1395348837209301E-3"/>
  </r>
  <r>
    <s v="12-440-5464"/>
    <x v="31"/>
    <s v="Male"/>
    <s v="Middle"/>
    <s v="Divorced"/>
    <x v="2"/>
    <s v="Middle"/>
    <s v="Ndungu"/>
    <s v="Electronics"/>
    <n v="215.31"/>
    <n v="7"/>
    <x v="2"/>
    <x v="0"/>
    <x v="0"/>
    <n v="2"/>
    <x v="1"/>
    <x v="0"/>
    <n v="0.01"/>
    <n v="1"/>
    <x v="8"/>
    <x v="3"/>
    <x v="1"/>
    <s v="Other"/>
    <x v="150"/>
    <b v="0"/>
    <b v="1"/>
    <x v="1"/>
    <x v="2"/>
    <s v="No Preference"/>
    <n v="7"/>
    <x v="1"/>
    <x v="0"/>
    <n v="0.01"/>
  </r>
  <r>
    <s v="33-467-2534"/>
    <x v="20"/>
    <s v="Male"/>
    <s v="Middle"/>
    <s v="Widowed"/>
    <x v="2"/>
    <s v="High"/>
    <s v="Emiliano Zapata"/>
    <s v="Furniture"/>
    <n v="183.66"/>
    <n v="11"/>
    <x v="2"/>
    <x v="1"/>
    <x v="1"/>
    <n v="1"/>
    <x v="2"/>
    <x v="2"/>
    <n v="0"/>
    <n v="0"/>
    <x v="3"/>
    <x v="3"/>
    <x v="0"/>
    <s v="Credit Card"/>
    <x v="72"/>
    <b v="1"/>
    <b v="1"/>
    <x v="1"/>
    <x v="3"/>
    <s v="No Preference"/>
    <n v="6"/>
    <x v="1"/>
    <x v="0"/>
    <n v="8.7804878048780496E-3"/>
  </r>
  <r>
    <s v="35-418-0288"/>
    <x v="18"/>
    <s v="Female"/>
    <s v="High"/>
    <s v="Divorced"/>
    <x v="1"/>
    <s v="Middle"/>
    <s v="Spasskoye"/>
    <s v="Baby Products"/>
    <n v="198.73"/>
    <n v="10"/>
    <x v="1"/>
    <x v="3"/>
    <x v="0"/>
    <n v="2"/>
    <x v="3"/>
    <x v="2"/>
    <n v="0.01"/>
    <n v="1"/>
    <x v="1"/>
    <x v="0"/>
    <x v="2"/>
    <s v="Other"/>
    <x v="214"/>
    <b v="1"/>
    <b v="0"/>
    <x v="0"/>
    <x v="2"/>
    <s v="Standard"/>
    <n v="4"/>
    <x v="0"/>
    <x v="1"/>
    <n v="1.0243902439024391E-2"/>
  </r>
  <r>
    <s v="33-787-2143"/>
    <x v="29"/>
    <s v="Female"/>
    <s v="Middle"/>
    <s v="Married"/>
    <x v="1"/>
    <s v="High"/>
    <s v="GierÅ‚oÅ¼"/>
    <s v="Travel &amp; Leisure Flights"/>
    <n v="265.72000000000003"/>
    <n v="5"/>
    <x v="0"/>
    <x v="0"/>
    <x v="2"/>
    <n v="0"/>
    <x v="0"/>
    <x v="2"/>
    <n v="0"/>
    <n v="0"/>
    <x v="5"/>
    <x v="0"/>
    <x v="0"/>
    <s v="Debit Card"/>
    <x v="108"/>
    <b v="1"/>
    <b v="1"/>
    <x v="1"/>
    <x v="3"/>
    <s v="Express"/>
    <n v="13"/>
    <x v="0"/>
    <x v="0"/>
    <n v="1.3157894736842106E-2"/>
  </r>
  <r>
    <s v="58-528-6262"/>
    <x v="21"/>
    <s v="Male"/>
    <s v="Middle"/>
    <s v="Married"/>
    <x v="2"/>
    <s v="High"/>
    <s v="Sobue"/>
    <s v="Software &amp; Apps"/>
    <n v="138.35"/>
    <n v="2"/>
    <x v="2"/>
    <x v="4"/>
    <x v="0"/>
    <n v="2"/>
    <x v="2"/>
    <x v="1"/>
    <n v="0"/>
    <n v="0"/>
    <x v="6"/>
    <x v="2"/>
    <x v="1"/>
    <s v="Other"/>
    <x v="185"/>
    <b v="1"/>
    <b v="1"/>
    <x v="1"/>
    <x v="1"/>
    <s v="No Preference"/>
    <n v="8"/>
    <x v="1"/>
    <x v="0"/>
    <n v="9.3023255813953487E-3"/>
  </r>
  <r>
    <s v="31-060-2716"/>
    <x v="23"/>
    <s v="Male"/>
    <s v="Middle"/>
    <s v="Divorced"/>
    <x v="0"/>
    <s v="Middle"/>
    <s v="High Point"/>
    <s v="Groceries"/>
    <n v="441.87"/>
    <n v="3"/>
    <x v="0"/>
    <x v="3"/>
    <x v="4"/>
    <n v="1"/>
    <x v="3"/>
    <x v="0"/>
    <n v="0"/>
    <n v="0"/>
    <x v="3"/>
    <x v="3"/>
    <x v="1"/>
    <s v="PayPal"/>
    <x v="215"/>
    <b v="1"/>
    <b v="0"/>
    <x v="0"/>
    <x v="1"/>
    <s v="No Preference"/>
    <n v="13"/>
    <x v="1"/>
    <x v="0"/>
    <n v="1.0243902439024391E-2"/>
  </r>
  <r>
    <s v="81-515-5823"/>
    <x v="13"/>
    <s v="Female"/>
    <s v="Middle"/>
    <s v="Married"/>
    <x v="2"/>
    <s v="Middle"/>
    <s v="Qiankeng"/>
    <s v="Clothing"/>
    <n v="178.29"/>
    <n v="4"/>
    <x v="0"/>
    <x v="4"/>
    <x v="3"/>
    <n v="2"/>
    <x v="2"/>
    <x v="2"/>
    <n v="0.02"/>
    <n v="2"/>
    <x v="3"/>
    <x v="1"/>
    <x v="2"/>
    <s v="Cash"/>
    <x v="103"/>
    <b v="0"/>
    <b v="1"/>
    <x v="1"/>
    <x v="3"/>
    <s v="No Preference"/>
    <n v="8"/>
    <x v="0"/>
    <x v="0"/>
    <n v="8.6666666666666663E-3"/>
  </r>
  <r>
    <s v="90-858-0453"/>
    <x v="25"/>
    <s v="Male"/>
    <s v="Middle"/>
    <s v="Widowed"/>
    <x v="1"/>
    <s v="High"/>
    <s v="Pandean"/>
    <s v="Sports &amp; Outdoors"/>
    <n v="77.08"/>
    <n v="10"/>
    <x v="0"/>
    <x v="2"/>
    <x v="1"/>
    <n v="0"/>
    <x v="3"/>
    <x v="1"/>
    <n v="0"/>
    <n v="0"/>
    <x v="8"/>
    <x v="0"/>
    <x v="0"/>
    <s v="PayPal"/>
    <x v="87"/>
    <b v="1"/>
    <b v="1"/>
    <x v="1"/>
    <x v="2"/>
    <s v="Standard"/>
    <n v="1"/>
    <x v="1"/>
    <x v="0"/>
    <n v="8.431372549019607E-3"/>
  </r>
  <r>
    <s v="28-874-8938"/>
    <x v="19"/>
    <s v="Male"/>
    <s v="High"/>
    <s v="Married"/>
    <x v="1"/>
    <s v="High"/>
    <s v="Phong Äiá»n"/>
    <s v="Office Supplies"/>
    <n v="266.89999999999998"/>
    <n v="11"/>
    <x v="0"/>
    <x v="4"/>
    <x v="4"/>
    <n v="2"/>
    <x v="2"/>
    <x v="1"/>
    <n v="0.01"/>
    <n v="1"/>
    <x v="8"/>
    <x v="3"/>
    <x v="2"/>
    <s v="PayPal"/>
    <x v="93"/>
    <b v="0"/>
    <b v="1"/>
    <x v="1"/>
    <x v="1"/>
    <s v="Express"/>
    <n v="13"/>
    <x v="1"/>
    <x v="1"/>
    <n v="1.131578947368421E-2"/>
  </r>
  <r>
    <s v="89-625-5542"/>
    <x v="9"/>
    <s v="Female"/>
    <s v="Middle"/>
    <s v="Divorced"/>
    <x v="0"/>
    <s v="High"/>
    <s v="MirÃ³w"/>
    <s v="Electronics"/>
    <n v="269.83999999999997"/>
    <n v="4"/>
    <x v="1"/>
    <x v="0"/>
    <x v="2"/>
    <n v="0"/>
    <x v="2"/>
    <x v="1"/>
    <n v="0.02"/>
    <n v="2"/>
    <x v="5"/>
    <x v="2"/>
    <x v="0"/>
    <s v="Credit Card"/>
    <x v="216"/>
    <b v="1"/>
    <b v="1"/>
    <x v="1"/>
    <x v="1"/>
    <s v="No Preference"/>
    <n v="2"/>
    <x v="0"/>
    <x v="0"/>
    <n v="0.01"/>
  </r>
  <r>
    <s v="07-966-8728"/>
    <x v="25"/>
    <s v="Male"/>
    <s v="Middle"/>
    <s v="Married"/>
    <x v="2"/>
    <s v="High"/>
    <s v="Franceville"/>
    <s v="Home Appliances"/>
    <n v="334.22"/>
    <n v="8"/>
    <x v="2"/>
    <x v="2"/>
    <x v="4"/>
    <n v="2"/>
    <x v="0"/>
    <x v="2"/>
    <n v="0.02"/>
    <n v="2"/>
    <x v="8"/>
    <x v="0"/>
    <x v="0"/>
    <s v="Cash"/>
    <x v="123"/>
    <b v="0"/>
    <b v="0"/>
    <x v="0"/>
    <x v="0"/>
    <s v="Standard"/>
    <n v="1"/>
    <x v="1"/>
    <x v="0"/>
    <n v="9.3999999999999986E-3"/>
  </r>
  <r>
    <s v="94-408-2581"/>
    <x v="13"/>
    <s v="Female"/>
    <s v="Middle"/>
    <s v="Married"/>
    <x v="1"/>
    <s v="High"/>
    <s v="Bordeaux"/>
    <s v="Travel &amp; Leisure Flights"/>
    <n v="474.56"/>
    <n v="8"/>
    <x v="1"/>
    <x v="3"/>
    <x v="0"/>
    <n v="2"/>
    <x v="2"/>
    <x v="1"/>
    <n v="0.01"/>
    <n v="1"/>
    <x v="9"/>
    <x v="1"/>
    <x v="1"/>
    <s v="PayPal"/>
    <x v="162"/>
    <b v="1"/>
    <b v="0"/>
    <x v="0"/>
    <x v="3"/>
    <s v="Standard"/>
    <n v="12"/>
    <x v="0"/>
    <x v="0"/>
    <n v="1.3157894736842106E-2"/>
  </r>
  <r>
    <s v="55-301-9368"/>
    <x v="10"/>
    <s v="Male"/>
    <s v="High"/>
    <s v="Married"/>
    <x v="2"/>
    <s v="High"/>
    <s v="Zamora"/>
    <s v="Electronics"/>
    <n v="360.91"/>
    <n v="4"/>
    <x v="0"/>
    <x v="1"/>
    <x v="0"/>
    <n v="1"/>
    <x v="3"/>
    <x v="0"/>
    <n v="0"/>
    <n v="0"/>
    <x v="8"/>
    <x v="1"/>
    <x v="2"/>
    <s v="Credit Card"/>
    <x v="94"/>
    <b v="1"/>
    <b v="1"/>
    <x v="1"/>
    <x v="3"/>
    <s v="No Preference"/>
    <n v="4"/>
    <x v="1"/>
    <x v="1"/>
    <n v="0.01"/>
  </r>
  <r>
    <s v="72-336-1992"/>
    <x v="32"/>
    <s v="Female"/>
    <s v="Middle"/>
    <s v="Widowed"/>
    <x v="0"/>
    <s v="High"/>
    <s v="Jubaoshan"/>
    <s v="Groceries"/>
    <n v="373.49"/>
    <n v="6"/>
    <x v="2"/>
    <x v="4"/>
    <x v="1"/>
    <n v="0"/>
    <x v="1"/>
    <x v="2"/>
    <n v="0"/>
    <n v="0"/>
    <x v="3"/>
    <x v="2"/>
    <x v="0"/>
    <s v="Cash"/>
    <x v="217"/>
    <b v="1"/>
    <b v="1"/>
    <x v="1"/>
    <x v="2"/>
    <s v="Standard"/>
    <n v="1"/>
    <x v="0"/>
    <x v="0"/>
    <n v="1.0243902439024391E-2"/>
  </r>
  <r>
    <s v="06-008-2805"/>
    <x v="11"/>
    <s v="Female"/>
    <s v="High"/>
    <s v="Married"/>
    <x v="2"/>
    <s v="Middle"/>
    <s v="ShÄdegÄn"/>
    <s v="Sports &amp; Outdoors"/>
    <n v="462.3"/>
    <n v="5"/>
    <x v="0"/>
    <x v="1"/>
    <x v="3"/>
    <n v="2"/>
    <x v="0"/>
    <x v="1"/>
    <n v="0.02"/>
    <n v="2"/>
    <x v="7"/>
    <x v="3"/>
    <x v="0"/>
    <s v="Cash"/>
    <x v="218"/>
    <b v="1"/>
    <b v="1"/>
    <x v="1"/>
    <x v="2"/>
    <s v="Standard"/>
    <n v="4"/>
    <x v="0"/>
    <x v="1"/>
    <n v="8.431372549019607E-3"/>
  </r>
  <r>
    <s v="77-178-6086"/>
    <x v="21"/>
    <s v="Female"/>
    <s v="Middle"/>
    <s v="Single"/>
    <x v="2"/>
    <s v="Middle"/>
    <s v="Gueltat Zemmour"/>
    <s v="Toys &amp; Games"/>
    <n v="332.67"/>
    <n v="8"/>
    <x v="1"/>
    <x v="3"/>
    <x v="2"/>
    <n v="2"/>
    <x v="1"/>
    <x v="0"/>
    <n v="0.01"/>
    <n v="1"/>
    <x v="6"/>
    <x v="1"/>
    <x v="1"/>
    <s v="Other"/>
    <x v="219"/>
    <b v="0"/>
    <b v="1"/>
    <x v="1"/>
    <x v="2"/>
    <s v="Express"/>
    <n v="4"/>
    <x v="0"/>
    <x v="0"/>
    <n v="8.2978723404255311E-3"/>
  </r>
  <r>
    <s v="28-832-2885"/>
    <x v="0"/>
    <s v="Female"/>
    <s v="High"/>
    <s v="Divorced"/>
    <x v="2"/>
    <s v="Middle"/>
    <s v="Mosalâ€™sk"/>
    <s v="Home Appliances"/>
    <n v="235.39"/>
    <n v="9"/>
    <x v="2"/>
    <x v="0"/>
    <x v="2"/>
    <n v="1"/>
    <x v="0"/>
    <x v="1"/>
    <n v="0"/>
    <n v="0"/>
    <x v="9"/>
    <x v="0"/>
    <x v="1"/>
    <s v="Credit Card"/>
    <x v="194"/>
    <b v="0"/>
    <b v="1"/>
    <x v="1"/>
    <x v="3"/>
    <s v="No Preference"/>
    <n v="6"/>
    <x v="0"/>
    <x v="1"/>
    <n v="9.3999999999999986E-3"/>
  </r>
  <r>
    <s v="75-210-7391"/>
    <x v="32"/>
    <s v="Female"/>
    <s v="Middle"/>
    <s v="Married"/>
    <x v="1"/>
    <s v="Middle"/>
    <s v="Kokstad"/>
    <s v="Packages"/>
    <n v="269.77999999999997"/>
    <n v="7"/>
    <x v="1"/>
    <x v="2"/>
    <x v="3"/>
    <n v="1"/>
    <x v="1"/>
    <x v="0"/>
    <n v="0.02"/>
    <n v="2"/>
    <x v="0"/>
    <x v="3"/>
    <x v="2"/>
    <s v="Other"/>
    <x v="174"/>
    <b v="1"/>
    <b v="1"/>
    <x v="1"/>
    <x v="0"/>
    <s v="No Preference"/>
    <n v="5"/>
    <x v="0"/>
    <x v="0"/>
    <n v="8.1395348837209301E-3"/>
  </r>
  <r>
    <s v="60-470-3563"/>
    <x v="3"/>
    <s v="Male"/>
    <s v="Middle"/>
    <s v="Married"/>
    <x v="0"/>
    <s v="Middle"/>
    <s v="Malasin"/>
    <s v="Gardening &amp; Outdoors"/>
    <n v="498.33"/>
    <n v="2"/>
    <x v="2"/>
    <x v="1"/>
    <x v="0"/>
    <n v="2"/>
    <x v="1"/>
    <x v="2"/>
    <n v="0.01"/>
    <n v="1"/>
    <x v="5"/>
    <x v="3"/>
    <x v="1"/>
    <s v="PayPal"/>
    <x v="220"/>
    <b v="1"/>
    <b v="1"/>
    <x v="1"/>
    <x v="1"/>
    <s v="Express"/>
    <n v="1"/>
    <x v="1"/>
    <x v="0"/>
    <n v="1.1363636363636364E-2"/>
  </r>
  <r>
    <s v="24-241-7171"/>
    <x v="12"/>
    <s v="Female"/>
    <s v="High"/>
    <s v="Single"/>
    <x v="1"/>
    <s v="High"/>
    <s v="Huaqiu"/>
    <s v="Health Supplements"/>
    <n v="182.94"/>
    <n v="7"/>
    <x v="0"/>
    <x v="3"/>
    <x v="0"/>
    <n v="2"/>
    <x v="0"/>
    <x v="1"/>
    <n v="0.02"/>
    <n v="2"/>
    <x v="0"/>
    <x v="2"/>
    <x v="2"/>
    <s v="Other"/>
    <x v="221"/>
    <b v="1"/>
    <b v="1"/>
    <x v="1"/>
    <x v="0"/>
    <s v="Express"/>
    <n v="12"/>
    <x v="0"/>
    <x v="1"/>
    <n v="8.5365853658536592E-3"/>
  </r>
  <r>
    <s v="53-784-1855"/>
    <x v="24"/>
    <s v="Female"/>
    <s v="Middle"/>
    <s v="Divorced"/>
    <x v="2"/>
    <s v="High"/>
    <s v="Loket"/>
    <s v="Health Supplements"/>
    <n v="121.7"/>
    <n v="7"/>
    <x v="0"/>
    <x v="4"/>
    <x v="3"/>
    <n v="0"/>
    <x v="3"/>
    <x v="2"/>
    <n v="0.02"/>
    <n v="2"/>
    <x v="1"/>
    <x v="0"/>
    <x v="1"/>
    <s v="Credit Card"/>
    <x v="222"/>
    <b v="1"/>
    <b v="1"/>
    <x v="1"/>
    <x v="3"/>
    <s v="Standard"/>
    <n v="8"/>
    <x v="0"/>
    <x v="0"/>
    <n v="8.5365853658536592E-3"/>
  </r>
  <r>
    <s v="83-561-3374"/>
    <x v="5"/>
    <s v="Female"/>
    <s v="High"/>
    <s v="Widowed"/>
    <x v="2"/>
    <s v="Middle"/>
    <s v="Santa Maria do Souto"/>
    <s v="Software &amp; Apps"/>
    <n v="489.27"/>
    <n v="4"/>
    <x v="0"/>
    <x v="3"/>
    <x v="2"/>
    <n v="1"/>
    <x v="3"/>
    <x v="0"/>
    <n v="0.01"/>
    <n v="1"/>
    <x v="4"/>
    <x v="0"/>
    <x v="0"/>
    <s v="Debit Card"/>
    <x v="223"/>
    <b v="0"/>
    <b v="0"/>
    <x v="0"/>
    <x v="1"/>
    <s v="Standard"/>
    <n v="3"/>
    <x v="0"/>
    <x v="1"/>
    <n v="9.3023255813953487E-3"/>
  </r>
  <r>
    <s v="96-121-0629"/>
    <x v="9"/>
    <s v="Male"/>
    <s v="Middle"/>
    <s v="Married"/>
    <x v="0"/>
    <s v="Middle"/>
    <s v="Yanshang"/>
    <s v="Software &amp; Apps"/>
    <n v="303.93"/>
    <n v="6"/>
    <x v="0"/>
    <x v="1"/>
    <x v="4"/>
    <n v="0"/>
    <x v="3"/>
    <x v="1"/>
    <n v="0.01"/>
    <n v="1"/>
    <x v="3"/>
    <x v="2"/>
    <x v="1"/>
    <s v="Debit Card"/>
    <x v="121"/>
    <b v="1"/>
    <b v="0"/>
    <x v="0"/>
    <x v="0"/>
    <s v="No Preference"/>
    <n v="2"/>
    <x v="1"/>
    <x v="0"/>
    <n v="9.3023255813953487E-3"/>
  </r>
  <r>
    <s v="00-275-9990"/>
    <x v="2"/>
    <s v="Female"/>
    <s v="Middle"/>
    <s v="Married"/>
    <x v="0"/>
    <s v="Middle"/>
    <s v="Tempuran"/>
    <s v="Food &amp; Beverages"/>
    <n v="302.74"/>
    <n v="11"/>
    <x v="0"/>
    <x v="3"/>
    <x v="0"/>
    <n v="0"/>
    <x v="3"/>
    <x v="2"/>
    <n v="0"/>
    <n v="0"/>
    <x v="9"/>
    <x v="1"/>
    <x v="1"/>
    <s v="PayPal"/>
    <x v="85"/>
    <b v="1"/>
    <b v="1"/>
    <x v="1"/>
    <x v="1"/>
    <s v="Express"/>
    <n v="5"/>
    <x v="0"/>
    <x v="0"/>
    <n v="9.3181818181818175E-3"/>
  </r>
  <r>
    <s v="36-593-2907"/>
    <x v="21"/>
    <s v="Genderqueer"/>
    <s v="High"/>
    <s v="Single"/>
    <x v="0"/>
    <s v="High"/>
    <s v="Karafao"/>
    <s v="Beauty &amp; Personal Care"/>
    <n v="157.21"/>
    <n v="11"/>
    <x v="2"/>
    <x v="1"/>
    <x v="3"/>
    <n v="0"/>
    <x v="1"/>
    <x v="1"/>
    <n v="0"/>
    <n v="0"/>
    <x v="4"/>
    <x v="1"/>
    <x v="0"/>
    <s v="Debit Card"/>
    <x v="156"/>
    <b v="1"/>
    <b v="0"/>
    <x v="0"/>
    <x v="1"/>
    <s v="Express"/>
    <n v="5"/>
    <x v="2"/>
    <x v="1"/>
    <n v="8.8235294117647058E-3"/>
  </r>
  <r>
    <s v="22-692-3470"/>
    <x v="19"/>
    <s v="Female"/>
    <s v="High"/>
    <s v="Widowed"/>
    <x v="1"/>
    <s v="High"/>
    <s v="SÃ£o CristÃ³vÃ£o"/>
    <s v="Sports &amp; Outdoors"/>
    <n v="159.44999999999999"/>
    <n v="2"/>
    <x v="2"/>
    <x v="1"/>
    <x v="4"/>
    <n v="2"/>
    <x v="1"/>
    <x v="2"/>
    <n v="0"/>
    <n v="0"/>
    <x v="1"/>
    <x v="0"/>
    <x v="1"/>
    <s v="Debit Card"/>
    <x v="67"/>
    <b v="1"/>
    <b v="0"/>
    <x v="0"/>
    <x v="2"/>
    <s v="Standard"/>
    <n v="14"/>
    <x v="0"/>
    <x v="1"/>
    <n v="8.431372549019607E-3"/>
  </r>
  <r>
    <s v="90-322-7329"/>
    <x v="32"/>
    <s v="Female"/>
    <s v="High"/>
    <s v="Widowed"/>
    <x v="1"/>
    <s v="Middle"/>
    <s v="Buensuseso"/>
    <s v="Luxury Goods"/>
    <n v="312.93"/>
    <n v="2"/>
    <x v="1"/>
    <x v="2"/>
    <x v="4"/>
    <n v="1"/>
    <x v="3"/>
    <x v="2"/>
    <n v="0"/>
    <n v="0"/>
    <x v="0"/>
    <x v="0"/>
    <x v="1"/>
    <s v="PayPal"/>
    <x v="43"/>
    <b v="1"/>
    <b v="1"/>
    <x v="1"/>
    <x v="1"/>
    <s v="No Preference"/>
    <n v="3"/>
    <x v="0"/>
    <x v="1"/>
    <n v="9.189189189189189E-3"/>
  </r>
  <r>
    <s v="28-395-9872"/>
    <x v="9"/>
    <s v="Male"/>
    <s v="High"/>
    <s v="Married"/>
    <x v="2"/>
    <s v="Middle"/>
    <s v="Blantyre"/>
    <s v="Hotels"/>
    <n v="65.680000000000007"/>
    <n v="4"/>
    <x v="1"/>
    <x v="4"/>
    <x v="2"/>
    <n v="0"/>
    <x v="1"/>
    <x v="1"/>
    <n v="0"/>
    <n v="0"/>
    <x v="8"/>
    <x v="3"/>
    <x v="1"/>
    <s v="Other"/>
    <x v="133"/>
    <b v="0"/>
    <b v="0"/>
    <x v="0"/>
    <x v="2"/>
    <s v="Standard"/>
    <n v="12"/>
    <x v="1"/>
    <x v="1"/>
    <n v="1.0277777777777776E-2"/>
  </r>
  <r>
    <s v="79-297-1061"/>
    <x v="32"/>
    <s v="Male"/>
    <s v="Middle"/>
    <s v="Single"/>
    <x v="2"/>
    <s v="Middle"/>
    <s v="Kozelâ€™shchyna"/>
    <s v="Software &amp; Apps"/>
    <n v="61.86"/>
    <n v="5"/>
    <x v="1"/>
    <x v="4"/>
    <x v="0"/>
    <n v="2"/>
    <x v="0"/>
    <x v="1"/>
    <n v="0.02"/>
    <n v="2"/>
    <x v="8"/>
    <x v="0"/>
    <x v="1"/>
    <s v="Cash"/>
    <x v="224"/>
    <b v="0"/>
    <b v="1"/>
    <x v="1"/>
    <x v="0"/>
    <s v="Standard"/>
    <n v="9"/>
    <x v="1"/>
    <x v="0"/>
    <n v="9.3023255813953487E-3"/>
  </r>
  <r>
    <s v="93-649-9356"/>
    <x v="27"/>
    <s v="Female"/>
    <s v="High"/>
    <s v="Single"/>
    <x v="2"/>
    <s v="Middle"/>
    <s v="Cibuah"/>
    <s v="Electronics"/>
    <n v="343.77"/>
    <n v="6"/>
    <x v="0"/>
    <x v="0"/>
    <x v="2"/>
    <n v="2"/>
    <x v="0"/>
    <x v="1"/>
    <n v="0.02"/>
    <n v="2"/>
    <x v="7"/>
    <x v="3"/>
    <x v="2"/>
    <s v="Credit Card"/>
    <x v="225"/>
    <b v="1"/>
    <b v="0"/>
    <x v="0"/>
    <x v="2"/>
    <s v="No Preference"/>
    <n v="3"/>
    <x v="0"/>
    <x v="1"/>
    <n v="0.01"/>
  </r>
  <r>
    <s v="27-543-7069"/>
    <x v="14"/>
    <s v="Male"/>
    <s v="Middle"/>
    <s v="Divorced"/>
    <x v="2"/>
    <s v="High"/>
    <s v="Cockburn Town"/>
    <s v="Home Appliances"/>
    <n v="107.21"/>
    <n v="2"/>
    <x v="2"/>
    <x v="4"/>
    <x v="4"/>
    <n v="1"/>
    <x v="0"/>
    <x v="1"/>
    <n v="0.02"/>
    <n v="2"/>
    <x v="5"/>
    <x v="3"/>
    <x v="2"/>
    <s v="Other"/>
    <x v="11"/>
    <b v="1"/>
    <b v="1"/>
    <x v="1"/>
    <x v="3"/>
    <s v="Standard"/>
    <n v="6"/>
    <x v="1"/>
    <x v="0"/>
    <n v="9.3999999999999986E-3"/>
  </r>
  <r>
    <s v="96-079-9597"/>
    <x v="16"/>
    <s v="Genderfluid"/>
    <s v="High"/>
    <s v="Single"/>
    <x v="2"/>
    <s v="Middle"/>
    <s v="Maslog"/>
    <s v="Home Appliances"/>
    <n v="148.97999999999999"/>
    <n v="12"/>
    <x v="2"/>
    <x v="0"/>
    <x v="1"/>
    <n v="2"/>
    <x v="0"/>
    <x v="2"/>
    <n v="0"/>
    <n v="0"/>
    <x v="8"/>
    <x v="2"/>
    <x v="0"/>
    <s v="Debit Card"/>
    <x v="14"/>
    <b v="1"/>
    <b v="1"/>
    <x v="1"/>
    <x v="1"/>
    <s v="Standard"/>
    <n v="13"/>
    <x v="2"/>
    <x v="1"/>
    <n v="9.3999999999999986E-3"/>
  </r>
  <r>
    <s v="38-940-4942"/>
    <x v="0"/>
    <s v="Female"/>
    <s v="High"/>
    <s v="Widowed"/>
    <x v="2"/>
    <s v="Middle"/>
    <s v="FaqqÅ«â€˜ah"/>
    <s v="Health Care"/>
    <n v="490.41"/>
    <n v="4"/>
    <x v="0"/>
    <x v="1"/>
    <x v="2"/>
    <n v="0"/>
    <x v="2"/>
    <x v="0"/>
    <n v="0"/>
    <n v="0"/>
    <x v="6"/>
    <x v="1"/>
    <x v="0"/>
    <s v="Other"/>
    <x v="226"/>
    <b v="0"/>
    <b v="1"/>
    <x v="1"/>
    <x v="3"/>
    <s v="Express"/>
    <n v="3"/>
    <x v="0"/>
    <x v="1"/>
    <n v="7.3170731707317069E-3"/>
  </r>
  <r>
    <s v="82-014-2564"/>
    <x v="4"/>
    <s v="Male"/>
    <s v="High"/>
    <s v="Married"/>
    <x v="1"/>
    <s v="Middle"/>
    <s v="Yelyzavethradka"/>
    <s v="Groceries"/>
    <n v="461.34"/>
    <n v="4"/>
    <x v="1"/>
    <x v="1"/>
    <x v="1"/>
    <n v="0"/>
    <x v="3"/>
    <x v="0"/>
    <n v="0.01"/>
    <n v="1"/>
    <x v="5"/>
    <x v="2"/>
    <x v="2"/>
    <s v="Cash"/>
    <x v="227"/>
    <b v="0"/>
    <b v="1"/>
    <x v="1"/>
    <x v="1"/>
    <s v="Express"/>
    <n v="7"/>
    <x v="1"/>
    <x v="1"/>
    <n v="1.0243902439024391E-2"/>
  </r>
  <r>
    <s v="70-699-5799"/>
    <x v="28"/>
    <s v="Female"/>
    <s v="High"/>
    <s v="Single"/>
    <x v="2"/>
    <s v="High"/>
    <s v="Jackson"/>
    <s v="Office Supplies"/>
    <n v="338.89"/>
    <n v="7"/>
    <x v="1"/>
    <x v="4"/>
    <x v="4"/>
    <n v="1"/>
    <x v="2"/>
    <x v="0"/>
    <n v="0.02"/>
    <n v="2"/>
    <x v="9"/>
    <x v="0"/>
    <x v="2"/>
    <s v="Credit Card"/>
    <x v="33"/>
    <b v="1"/>
    <b v="1"/>
    <x v="1"/>
    <x v="1"/>
    <s v="Express"/>
    <n v="3"/>
    <x v="0"/>
    <x v="1"/>
    <n v="1.131578947368421E-2"/>
  </r>
  <r>
    <s v="53-240-2040"/>
    <x v="29"/>
    <s v="Male"/>
    <s v="High"/>
    <s v="Married"/>
    <x v="1"/>
    <s v="High"/>
    <s v="ItaguaÃ­"/>
    <s v="Gardening &amp; Outdoors"/>
    <n v="222.63"/>
    <n v="3"/>
    <x v="0"/>
    <x v="3"/>
    <x v="1"/>
    <n v="0"/>
    <x v="1"/>
    <x v="0"/>
    <n v="0.02"/>
    <n v="2"/>
    <x v="6"/>
    <x v="0"/>
    <x v="0"/>
    <s v="Cash"/>
    <x v="228"/>
    <b v="0"/>
    <b v="1"/>
    <x v="1"/>
    <x v="2"/>
    <s v="Express"/>
    <n v="6"/>
    <x v="1"/>
    <x v="1"/>
    <n v="1.1363636363636364E-2"/>
  </r>
  <r>
    <s v="27-742-2776"/>
    <x v="29"/>
    <s v="Male"/>
    <s v="High"/>
    <s v="Married"/>
    <x v="1"/>
    <s v="High"/>
    <s v="FteliÃ¡"/>
    <s v="Toys &amp; Games"/>
    <n v="71.95"/>
    <n v="2"/>
    <x v="0"/>
    <x v="1"/>
    <x v="0"/>
    <n v="2"/>
    <x v="0"/>
    <x v="2"/>
    <n v="0.02"/>
    <n v="2"/>
    <x v="3"/>
    <x v="0"/>
    <x v="2"/>
    <s v="Debit Card"/>
    <x v="229"/>
    <b v="0"/>
    <b v="1"/>
    <x v="1"/>
    <x v="3"/>
    <s v="No Preference"/>
    <n v="13"/>
    <x v="1"/>
    <x v="1"/>
    <n v="8.2978723404255311E-3"/>
  </r>
  <r>
    <s v="55-620-7906"/>
    <x v="6"/>
    <s v="Male"/>
    <s v="High"/>
    <s v="Divorced"/>
    <x v="1"/>
    <s v="Middle"/>
    <s v="Kiambu"/>
    <s v="Software &amp; Apps"/>
    <n v="264.52"/>
    <n v="9"/>
    <x v="2"/>
    <x v="1"/>
    <x v="3"/>
    <n v="1"/>
    <x v="0"/>
    <x v="1"/>
    <n v="0"/>
    <n v="0"/>
    <x v="3"/>
    <x v="0"/>
    <x v="1"/>
    <s v="Debit Card"/>
    <x v="63"/>
    <b v="1"/>
    <b v="1"/>
    <x v="1"/>
    <x v="3"/>
    <s v="No Preference"/>
    <n v="6"/>
    <x v="1"/>
    <x v="1"/>
    <n v="9.3023255813953487E-3"/>
  </r>
  <r>
    <s v="04-213-4617"/>
    <x v="20"/>
    <s v="Male"/>
    <s v="High"/>
    <s v="Divorced"/>
    <x v="1"/>
    <s v="High"/>
    <s v="XibÃ«r-MurrizÃ«"/>
    <s v="Food &amp; Beverages"/>
    <n v="414.8"/>
    <n v="9"/>
    <x v="0"/>
    <x v="2"/>
    <x v="3"/>
    <n v="2"/>
    <x v="2"/>
    <x v="2"/>
    <n v="0.02"/>
    <n v="2"/>
    <x v="5"/>
    <x v="0"/>
    <x v="2"/>
    <s v="PayPal"/>
    <x v="4"/>
    <b v="0"/>
    <b v="1"/>
    <x v="1"/>
    <x v="3"/>
    <s v="No Preference"/>
    <n v="7"/>
    <x v="1"/>
    <x v="1"/>
    <n v="9.3181818181818175E-3"/>
  </r>
  <r>
    <s v="79-384-7469"/>
    <x v="17"/>
    <s v="Male"/>
    <s v="Middle"/>
    <s v="Single"/>
    <x v="0"/>
    <s v="High"/>
    <s v="Xudat"/>
    <s v="Groceries"/>
    <n v="50.79"/>
    <n v="12"/>
    <x v="0"/>
    <x v="0"/>
    <x v="1"/>
    <n v="0"/>
    <x v="1"/>
    <x v="0"/>
    <n v="0"/>
    <n v="0"/>
    <x v="6"/>
    <x v="3"/>
    <x v="2"/>
    <s v="Other"/>
    <x v="221"/>
    <b v="1"/>
    <b v="0"/>
    <x v="0"/>
    <x v="3"/>
    <s v="Standard"/>
    <n v="3"/>
    <x v="1"/>
    <x v="0"/>
    <n v="1.0243902439024391E-2"/>
  </r>
  <r>
    <s v="30-839-5589"/>
    <x v="21"/>
    <s v="Female"/>
    <s v="Middle"/>
    <s v="Married"/>
    <x v="1"/>
    <s v="Middle"/>
    <s v="Yaodu"/>
    <s v="Hotels"/>
    <n v="264.3"/>
    <n v="10"/>
    <x v="1"/>
    <x v="0"/>
    <x v="2"/>
    <n v="1"/>
    <x v="2"/>
    <x v="1"/>
    <n v="0.02"/>
    <n v="2"/>
    <x v="6"/>
    <x v="1"/>
    <x v="1"/>
    <s v="PayPal"/>
    <x v="141"/>
    <b v="1"/>
    <b v="1"/>
    <x v="1"/>
    <x v="3"/>
    <s v="No Preference"/>
    <n v="5"/>
    <x v="0"/>
    <x v="0"/>
    <n v="1.0277777777777776E-2"/>
  </r>
  <r>
    <s v="76-848-9229"/>
    <x v="3"/>
    <s v="Male"/>
    <s v="High"/>
    <s v="Married"/>
    <x v="0"/>
    <s v="Middle"/>
    <s v="Saint-Gratien"/>
    <s v="Animal Feed"/>
    <n v="122.46"/>
    <n v="12"/>
    <x v="0"/>
    <x v="2"/>
    <x v="3"/>
    <n v="0"/>
    <x v="3"/>
    <x v="1"/>
    <n v="0"/>
    <n v="0"/>
    <x v="4"/>
    <x v="2"/>
    <x v="0"/>
    <s v="Credit Card"/>
    <x v="230"/>
    <b v="0"/>
    <b v="1"/>
    <x v="1"/>
    <x v="1"/>
    <s v="Standard"/>
    <n v="6"/>
    <x v="1"/>
    <x v="1"/>
    <n v="9.7727272727272732E-3"/>
  </r>
  <r>
    <s v="98-559-6096"/>
    <x v="28"/>
    <s v="Male"/>
    <s v="Middle"/>
    <s v="Widowed"/>
    <x v="1"/>
    <s v="Middle"/>
    <s v="Totora"/>
    <s v="Software &amp; Apps"/>
    <n v="238.01"/>
    <n v="8"/>
    <x v="1"/>
    <x v="2"/>
    <x v="4"/>
    <n v="0"/>
    <x v="3"/>
    <x v="0"/>
    <n v="0"/>
    <n v="0"/>
    <x v="5"/>
    <x v="2"/>
    <x v="2"/>
    <s v="Cash"/>
    <x v="90"/>
    <b v="0"/>
    <b v="1"/>
    <x v="1"/>
    <x v="0"/>
    <s v="Standard"/>
    <n v="5"/>
    <x v="1"/>
    <x v="0"/>
    <n v="9.3023255813953487E-3"/>
  </r>
  <r>
    <s v="56-810-2066"/>
    <x v="13"/>
    <s v="Non-binary"/>
    <s v="High"/>
    <s v="Married"/>
    <x v="2"/>
    <s v="Middle"/>
    <s v="GÃ¶teborg"/>
    <s v="Home Appliances"/>
    <n v="490.34"/>
    <n v="4"/>
    <x v="1"/>
    <x v="0"/>
    <x v="4"/>
    <n v="2"/>
    <x v="0"/>
    <x v="1"/>
    <n v="0.02"/>
    <n v="2"/>
    <x v="0"/>
    <x v="1"/>
    <x v="0"/>
    <s v="Other"/>
    <x v="162"/>
    <b v="0"/>
    <b v="1"/>
    <x v="1"/>
    <x v="0"/>
    <s v="No Preference"/>
    <n v="2"/>
    <x v="2"/>
    <x v="1"/>
    <n v="9.3999999999999986E-3"/>
  </r>
  <r>
    <s v="55-580-7707"/>
    <x v="9"/>
    <s v="Male"/>
    <s v="High"/>
    <s v="Divorced"/>
    <x v="0"/>
    <s v="Middle"/>
    <s v="ÄŒÃ¡slav"/>
    <s v="Jewelry &amp; Accessories"/>
    <n v="245.98"/>
    <n v="4"/>
    <x v="0"/>
    <x v="0"/>
    <x v="1"/>
    <n v="1"/>
    <x v="3"/>
    <x v="1"/>
    <n v="0"/>
    <n v="0"/>
    <x v="2"/>
    <x v="3"/>
    <x v="2"/>
    <s v="PayPal"/>
    <x v="88"/>
    <b v="0"/>
    <b v="0"/>
    <x v="0"/>
    <x v="3"/>
    <s v="Standard"/>
    <n v="10"/>
    <x v="1"/>
    <x v="1"/>
    <n v="1.1000000000000001E-2"/>
  </r>
  <r>
    <s v="18-605-0795"/>
    <x v="5"/>
    <s v="Polygender"/>
    <s v="Middle"/>
    <s v="Widowed"/>
    <x v="1"/>
    <s v="High"/>
    <s v="Rudnogorsk"/>
    <s v="Hotels"/>
    <n v="390.83"/>
    <n v="9"/>
    <x v="2"/>
    <x v="0"/>
    <x v="0"/>
    <n v="0"/>
    <x v="1"/>
    <x v="0"/>
    <n v="0"/>
    <n v="0"/>
    <x v="1"/>
    <x v="1"/>
    <x v="2"/>
    <s v="Cash"/>
    <x v="231"/>
    <b v="0"/>
    <b v="1"/>
    <x v="1"/>
    <x v="2"/>
    <s v="No Preference"/>
    <n v="8"/>
    <x v="2"/>
    <x v="0"/>
    <n v="1.0277777777777776E-2"/>
  </r>
  <r>
    <s v="86-268-2904"/>
    <x v="1"/>
    <s v="Male"/>
    <s v="High"/>
    <s v="Widowed"/>
    <x v="1"/>
    <s v="Middle"/>
    <s v="Pindiga"/>
    <s v="Jewelry &amp; Accessories"/>
    <n v="158.84"/>
    <n v="6"/>
    <x v="2"/>
    <x v="2"/>
    <x v="1"/>
    <n v="1"/>
    <x v="0"/>
    <x v="1"/>
    <n v="0.01"/>
    <n v="1"/>
    <x v="8"/>
    <x v="2"/>
    <x v="2"/>
    <s v="Cash"/>
    <x v="60"/>
    <b v="1"/>
    <b v="1"/>
    <x v="1"/>
    <x v="0"/>
    <s v="Express"/>
    <n v="5"/>
    <x v="1"/>
    <x v="1"/>
    <n v="1.1000000000000001E-2"/>
  </r>
  <r>
    <s v="75-847-7630"/>
    <x v="14"/>
    <s v="Male"/>
    <s v="Middle"/>
    <s v="Single"/>
    <x v="1"/>
    <s v="Middle"/>
    <s v="Adela"/>
    <s v="Baby Products"/>
    <n v="439.24"/>
    <n v="8"/>
    <x v="0"/>
    <x v="1"/>
    <x v="3"/>
    <n v="1"/>
    <x v="3"/>
    <x v="0"/>
    <n v="0.02"/>
    <n v="2"/>
    <x v="5"/>
    <x v="3"/>
    <x v="0"/>
    <s v="Other"/>
    <x v="232"/>
    <b v="0"/>
    <b v="0"/>
    <x v="0"/>
    <x v="1"/>
    <s v="Standard"/>
    <n v="10"/>
    <x v="1"/>
    <x v="0"/>
    <n v="1.0243902439024391E-2"/>
  </r>
  <r>
    <s v="76-910-2337"/>
    <x v="25"/>
    <s v="Polygender"/>
    <s v="Middle"/>
    <s v="Widowed"/>
    <x v="2"/>
    <s v="High"/>
    <s v="Krajan Baru"/>
    <s v="Toys &amp; Games"/>
    <n v="92.43"/>
    <n v="12"/>
    <x v="0"/>
    <x v="4"/>
    <x v="1"/>
    <n v="0"/>
    <x v="1"/>
    <x v="0"/>
    <n v="0.02"/>
    <n v="2"/>
    <x v="5"/>
    <x v="0"/>
    <x v="1"/>
    <s v="Other"/>
    <x v="204"/>
    <b v="0"/>
    <b v="1"/>
    <x v="1"/>
    <x v="0"/>
    <s v="Standard"/>
    <n v="6"/>
    <x v="2"/>
    <x v="0"/>
    <n v="8.2978723404255311E-3"/>
  </r>
  <r>
    <s v="56-719-7145"/>
    <x v="18"/>
    <s v="Female"/>
    <s v="High"/>
    <s v="Married"/>
    <x v="2"/>
    <s v="Middle"/>
    <s v="Jinqiao"/>
    <s v="Clothing"/>
    <n v="333.15"/>
    <n v="9"/>
    <x v="0"/>
    <x v="3"/>
    <x v="0"/>
    <n v="1"/>
    <x v="3"/>
    <x v="2"/>
    <n v="0.01"/>
    <n v="1"/>
    <x v="8"/>
    <x v="1"/>
    <x v="1"/>
    <s v="Other"/>
    <x v="104"/>
    <b v="0"/>
    <b v="0"/>
    <x v="0"/>
    <x v="2"/>
    <s v="Standard"/>
    <n v="14"/>
    <x v="0"/>
    <x v="1"/>
    <n v="8.6666666666666663E-3"/>
  </r>
  <r>
    <s v="14-025-2335"/>
    <x v="24"/>
    <s v="Male"/>
    <s v="Middle"/>
    <s v="Divorced"/>
    <x v="2"/>
    <s v="Middle"/>
    <s v="Barg-e MatÄl"/>
    <s v="Luxury Goods"/>
    <n v="64.22"/>
    <n v="9"/>
    <x v="2"/>
    <x v="3"/>
    <x v="1"/>
    <n v="2"/>
    <x v="3"/>
    <x v="0"/>
    <n v="0.01"/>
    <n v="1"/>
    <x v="5"/>
    <x v="3"/>
    <x v="1"/>
    <s v="PayPal"/>
    <x v="198"/>
    <b v="1"/>
    <b v="0"/>
    <x v="0"/>
    <x v="2"/>
    <s v="No Preference"/>
    <n v="10"/>
    <x v="1"/>
    <x v="0"/>
    <n v="9.189189189189189E-3"/>
  </r>
  <r>
    <s v="10-300-8072"/>
    <x v="19"/>
    <s v="Female"/>
    <s v="High"/>
    <s v="Single"/>
    <x v="1"/>
    <s v="High"/>
    <s v="Argenteuil"/>
    <s v="Home Appliances"/>
    <n v="290.52999999999997"/>
    <n v="3"/>
    <x v="2"/>
    <x v="1"/>
    <x v="4"/>
    <n v="1"/>
    <x v="2"/>
    <x v="2"/>
    <n v="0"/>
    <n v="0"/>
    <x v="9"/>
    <x v="1"/>
    <x v="2"/>
    <s v="Debit Card"/>
    <x v="166"/>
    <b v="1"/>
    <b v="0"/>
    <x v="0"/>
    <x v="3"/>
    <s v="No Preference"/>
    <n v="10"/>
    <x v="0"/>
    <x v="1"/>
    <n v="9.3999999999999986E-3"/>
  </r>
  <r>
    <s v="73-698-2326"/>
    <x v="7"/>
    <s v="Male"/>
    <s v="Middle"/>
    <s v="Divorced"/>
    <x v="0"/>
    <s v="High"/>
    <s v="Daying"/>
    <s v="Baby Products"/>
    <n v="251.8"/>
    <n v="6"/>
    <x v="0"/>
    <x v="0"/>
    <x v="1"/>
    <n v="2"/>
    <x v="3"/>
    <x v="2"/>
    <n v="0.01"/>
    <n v="1"/>
    <x v="8"/>
    <x v="2"/>
    <x v="1"/>
    <s v="Debit Card"/>
    <x v="233"/>
    <b v="1"/>
    <b v="1"/>
    <x v="1"/>
    <x v="2"/>
    <s v="No Preference"/>
    <n v="11"/>
    <x v="1"/>
    <x v="0"/>
    <n v="1.0243902439024391E-2"/>
  </r>
  <r>
    <s v="01-023-2094"/>
    <x v="23"/>
    <s v="Polygender"/>
    <s v="Middle"/>
    <s v="Divorced"/>
    <x v="2"/>
    <s v="Middle"/>
    <s v="Ngrejo"/>
    <s v="Sports &amp; Outdoors"/>
    <n v="480.52"/>
    <n v="3"/>
    <x v="2"/>
    <x v="0"/>
    <x v="2"/>
    <n v="2"/>
    <x v="2"/>
    <x v="0"/>
    <n v="0.01"/>
    <n v="1"/>
    <x v="1"/>
    <x v="0"/>
    <x v="1"/>
    <s v="Cash"/>
    <x v="156"/>
    <b v="0"/>
    <b v="0"/>
    <x v="0"/>
    <x v="3"/>
    <s v="No Preference"/>
    <n v="13"/>
    <x v="2"/>
    <x v="0"/>
    <n v="8.431372549019607E-3"/>
  </r>
  <r>
    <s v="65-359-4645"/>
    <x v="31"/>
    <s v="Female"/>
    <s v="Middle"/>
    <s v="Married"/>
    <x v="1"/>
    <s v="High"/>
    <s v="Xieba"/>
    <s v="Packages"/>
    <n v="461.71"/>
    <n v="10"/>
    <x v="0"/>
    <x v="1"/>
    <x v="1"/>
    <n v="0"/>
    <x v="2"/>
    <x v="1"/>
    <n v="0"/>
    <n v="0"/>
    <x v="5"/>
    <x v="1"/>
    <x v="1"/>
    <s v="Cash"/>
    <x v="225"/>
    <b v="0"/>
    <b v="0"/>
    <x v="0"/>
    <x v="3"/>
    <s v="Standard"/>
    <n v="11"/>
    <x v="0"/>
    <x v="0"/>
    <n v="8.1395348837209301E-3"/>
  </r>
  <r>
    <s v="33-405-7978"/>
    <x v="17"/>
    <s v="Female"/>
    <s v="High"/>
    <s v="Married"/>
    <x v="1"/>
    <s v="Middle"/>
    <s v="Sigli"/>
    <s v="Software &amp; Apps"/>
    <n v="288.33999999999997"/>
    <n v="12"/>
    <x v="0"/>
    <x v="0"/>
    <x v="4"/>
    <n v="2"/>
    <x v="0"/>
    <x v="2"/>
    <n v="0"/>
    <n v="0"/>
    <x v="8"/>
    <x v="2"/>
    <x v="0"/>
    <s v="Cash"/>
    <x v="125"/>
    <b v="0"/>
    <b v="0"/>
    <x v="0"/>
    <x v="0"/>
    <s v="Express"/>
    <n v="6"/>
    <x v="0"/>
    <x v="1"/>
    <n v="9.3023255813953487E-3"/>
  </r>
  <r>
    <s v="09-783-7921"/>
    <x v="24"/>
    <s v="Female"/>
    <s v="High"/>
    <s v="Divorced"/>
    <x v="0"/>
    <s v="High"/>
    <s v="AristÃ³bulo del Valle"/>
    <s v="Gardening &amp; Outdoors"/>
    <n v="194.08"/>
    <n v="3"/>
    <x v="1"/>
    <x v="0"/>
    <x v="0"/>
    <n v="1"/>
    <x v="2"/>
    <x v="1"/>
    <n v="0"/>
    <n v="0"/>
    <x v="6"/>
    <x v="0"/>
    <x v="1"/>
    <s v="PayPal"/>
    <x v="234"/>
    <b v="1"/>
    <b v="1"/>
    <x v="1"/>
    <x v="1"/>
    <s v="Standard"/>
    <n v="13"/>
    <x v="0"/>
    <x v="1"/>
    <n v="1.1363636363636364E-2"/>
  </r>
  <r>
    <s v="76-561-2427"/>
    <x v="23"/>
    <s v="Agender"/>
    <s v="Middle"/>
    <s v="Widowed"/>
    <x v="1"/>
    <s v="High"/>
    <s v="Cane"/>
    <s v="Travel &amp; Leisure Flights"/>
    <n v="198.45"/>
    <n v="11"/>
    <x v="2"/>
    <x v="1"/>
    <x v="0"/>
    <n v="1"/>
    <x v="3"/>
    <x v="1"/>
    <n v="0.02"/>
    <n v="2"/>
    <x v="8"/>
    <x v="1"/>
    <x v="0"/>
    <s v="PayPal"/>
    <x v="216"/>
    <b v="1"/>
    <b v="0"/>
    <x v="0"/>
    <x v="1"/>
    <s v="No Preference"/>
    <n v="5"/>
    <x v="2"/>
    <x v="0"/>
    <n v="1.3157894736842106E-2"/>
  </r>
  <r>
    <s v="82-467-3300"/>
    <x v="25"/>
    <s v="Male"/>
    <s v="High"/>
    <s v="Married"/>
    <x v="2"/>
    <s v="Middle"/>
    <s v="Podhum"/>
    <s v="Baby Products"/>
    <n v="216.45"/>
    <n v="5"/>
    <x v="0"/>
    <x v="0"/>
    <x v="4"/>
    <n v="0"/>
    <x v="1"/>
    <x v="2"/>
    <n v="0.02"/>
    <n v="2"/>
    <x v="0"/>
    <x v="2"/>
    <x v="0"/>
    <s v="Credit Card"/>
    <x v="53"/>
    <b v="0"/>
    <b v="0"/>
    <x v="0"/>
    <x v="0"/>
    <s v="No Preference"/>
    <n v="3"/>
    <x v="1"/>
    <x v="1"/>
    <n v="1.0243902439024391E-2"/>
  </r>
  <r>
    <s v="92-946-7398"/>
    <x v="24"/>
    <s v="Female"/>
    <s v="High"/>
    <s v="Widowed"/>
    <x v="0"/>
    <s v="High"/>
    <s v="Vilar"/>
    <s v="Baby Products"/>
    <n v="358.72"/>
    <n v="5"/>
    <x v="1"/>
    <x v="1"/>
    <x v="0"/>
    <n v="1"/>
    <x v="2"/>
    <x v="2"/>
    <n v="0"/>
    <n v="0"/>
    <x v="8"/>
    <x v="2"/>
    <x v="0"/>
    <s v="Credit Card"/>
    <x v="235"/>
    <b v="1"/>
    <b v="1"/>
    <x v="1"/>
    <x v="2"/>
    <s v="Standard"/>
    <n v="12"/>
    <x v="0"/>
    <x v="1"/>
    <n v="1.0243902439024391E-2"/>
  </r>
  <r>
    <s v="59-891-2990"/>
    <x v="0"/>
    <s v="Female"/>
    <s v="Middle"/>
    <s v="Widowed"/>
    <x v="0"/>
    <s v="High"/>
    <s v="Portela"/>
    <s v="Luxury Goods"/>
    <n v="367.56"/>
    <n v="9"/>
    <x v="2"/>
    <x v="4"/>
    <x v="0"/>
    <n v="1"/>
    <x v="0"/>
    <x v="1"/>
    <n v="0"/>
    <n v="0"/>
    <x v="8"/>
    <x v="2"/>
    <x v="1"/>
    <s v="Other"/>
    <x v="236"/>
    <b v="0"/>
    <b v="0"/>
    <x v="0"/>
    <x v="0"/>
    <s v="Standard"/>
    <n v="14"/>
    <x v="0"/>
    <x v="0"/>
    <n v="9.189189189189189E-3"/>
  </r>
  <r>
    <s v="22-579-3978"/>
    <x v="13"/>
    <s v="Male"/>
    <s v="Middle"/>
    <s v="Divorced"/>
    <x v="1"/>
    <s v="High"/>
    <s v="Arendal"/>
    <s v="Clothing"/>
    <n v="88.78"/>
    <n v="10"/>
    <x v="2"/>
    <x v="0"/>
    <x v="3"/>
    <n v="0"/>
    <x v="3"/>
    <x v="2"/>
    <n v="0.01"/>
    <n v="1"/>
    <x v="0"/>
    <x v="3"/>
    <x v="2"/>
    <s v="PayPal"/>
    <x v="237"/>
    <b v="0"/>
    <b v="0"/>
    <x v="0"/>
    <x v="3"/>
    <s v="Standard"/>
    <n v="13"/>
    <x v="1"/>
    <x v="0"/>
    <n v="8.6666666666666663E-3"/>
  </r>
  <r>
    <s v="22-352-0576"/>
    <x v="18"/>
    <s v="Male"/>
    <s v="Middle"/>
    <s v="Married"/>
    <x v="0"/>
    <s v="Middle"/>
    <s v="NabÄ«nagar"/>
    <s v="Food &amp; Beverages"/>
    <n v="465.85"/>
    <n v="10"/>
    <x v="2"/>
    <x v="0"/>
    <x v="3"/>
    <n v="2"/>
    <x v="0"/>
    <x v="0"/>
    <n v="0.02"/>
    <n v="2"/>
    <x v="3"/>
    <x v="3"/>
    <x v="2"/>
    <s v="PayPal"/>
    <x v="142"/>
    <b v="1"/>
    <b v="0"/>
    <x v="0"/>
    <x v="1"/>
    <s v="Standard"/>
    <n v="7"/>
    <x v="1"/>
    <x v="0"/>
    <n v="9.3181818181818175E-3"/>
  </r>
  <r>
    <s v="28-676-0614"/>
    <x v="1"/>
    <s v="Male"/>
    <s v="Middle"/>
    <s v="Married"/>
    <x v="1"/>
    <s v="High"/>
    <s v="La Ravoire"/>
    <s v="Clothing"/>
    <n v="262.61"/>
    <n v="3"/>
    <x v="1"/>
    <x v="2"/>
    <x v="0"/>
    <n v="1"/>
    <x v="1"/>
    <x v="0"/>
    <n v="0"/>
    <n v="0"/>
    <x v="3"/>
    <x v="3"/>
    <x v="1"/>
    <s v="Other"/>
    <x v="184"/>
    <b v="0"/>
    <b v="1"/>
    <x v="1"/>
    <x v="1"/>
    <s v="Standard"/>
    <n v="6"/>
    <x v="1"/>
    <x v="0"/>
    <n v="8.6666666666666663E-3"/>
  </r>
  <r>
    <s v="07-211-9364"/>
    <x v="5"/>
    <s v="Agender"/>
    <s v="Middle"/>
    <s v="Widowed"/>
    <x v="2"/>
    <s v="Middle"/>
    <s v="Dostoyevka"/>
    <s v="Home Appliances"/>
    <n v="91.24"/>
    <n v="8"/>
    <x v="1"/>
    <x v="4"/>
    <x v="3"/>
    <n v="0"/>
    <x v="3"/>
    <x v="0"/>
    <n v="0"/>
    <n v="0"/>
    <x v="7"/>
    <x v="2"/>
    <x v="0"/>
    <s v="Cash"/>
    <x v="231"/>
    <b v="1"/>
    <b v="0"/>
    <x v="0"/>
    <x v="1"/>
    <s v="Standard"/>
    <n v="4"/>
    <x v="2"/>
    <x v="0"/>
    <n v="9.3999999999999986E-3"/>
  </r>
  <r>
    <s v="98-238-6733"/>
    <x v="21"/>
    <s v="Female"/>
    <s v="High"/>
    <s v="Married"/>
    <x v="1"/>
    <s v="High"/>
    <s v="Liuzhou"/>
    <s v="Luxury Goods"/>
    <n v="425.69"/>
    <n v="5"/>
    <x v="1"/>
    <x v="2"/>
    <x v="0"/>
    <n v="0"/>
    <x v="3"/>
    <x v="2"/>
    <n v="0"/>
    <n v="0"/>
    <x v="7"/>
    <x v="3"/>
    <x v="0"/>
    <s v="Credit Card"/>
    <x v="64"/>
    <b v="0"/>
    <b v="1"/>
    <x v="1"/>
    <x v="2"/>
    <s v="No Preference"/>
    <n v="4"/>
    <x v="0"/>
    <x v="1"/>
    <n v="9.189189189189189E-3"/>
  </r>
  <r>
    <s v="72-006-3769"/>
    <x v="30"/>
    <s v="Female"/>
    <s v="High"/>
    <s v="Married"/>
    <x v="0"/>
    <s v="High"/>
    <s v="SÃ£o Mateus do MaranhÃ£o"/>
    <s v="Packages"/>
    <n v="446.11"/>
    <n v="9"/>
    <x v="0"/>
    <x v="1"/>
    <x v="1"/>
    <n v="1"/>
    <x v="1"/>
    <x v="2"/>
    <n v="0"/>
    <n v="0"/>
    <x v="3"/>
    <x v="3"/>
    <x v="2"/>
    <s v="PayPal"/>
    <x v="77"/>
    <b v="1"/>
    <b v="1"/>
    <x v="1"/>
    <x v="1"/>
    <s v="Express"/>
    <n v="11"/>
    <x v="0"/>
    <x v="1"/>
    <n v="8.1395348837209301E-3"/>
  </r>
  <r>
    <s v="75-845-3143"/>
    <x v="25"/>
    <s v="Bigender"/>
    <s v="High"/>
    <s v="Single"/>
    <x v="1"/>
    <s v="High"/>
    <s v="Rumbek"/>
    <s v="Software &amp; Apps"/>
    <n v="490.11"/>
    <n v="8"/>
    <x v="2"/>
    <x v="1"/>
    <x v="2"/>
    <n v="2"/>
    <x v="2"/>
    <x v="1"/>
    <n v="0.01"/>
    <n v="1"/>
    <x v="2"/>
    <x v="2"/>
    <x v="1"/>
    <s v="Other"/>
    <x v="42"/>
    <b v="0"/>
    <b v="0"/>
    <x v="0"/>
    <x v="3"/>
    <s v="Standard"/>
    <n v="14"/>
    <x v="2"/>
    <x v="1"/>
    <n v="9.3023255813953487E-3"/>
  </r>
  <r>
    <s v="26-028-2671"/>
    <x v="32"/>
    <s v="Female"/>
    <s v="High"/>
    <s v="Divorced"/>
    <x v="1"/>
    <s v="Middle"/>
    <s v="Cigedang"/>
    <s v="Sports &amp; Outdoors"/>
    <n v="403.57"/>
    <n v="6"/>
    <x v="2"/>
    <x v="2"/>
    <x v="4"/>
    <n v="2"/>
    <x v="3"/>
    <x v="1"/>
    <n v="0.02"/>
    <n v="2"/>
    <x v="6"/>
    <x v="0"/>
    <x v="1"/>
    <s v="Other"/>
    <x v="179"/>
    <b v="0"/>
    <b v="0"/>
    <x v="0"/>
    <x v="2"/>
    <s v="Express"/>
    <n v="1"/>
    <x v="0"/>
    <x v="1"/>
    <n v="8.431372549019607E-3"/>
  </r>
  <r>
    <s v="55-876-7407"/>
    <x v="21"/>
    <s v="Female"/>
    <s v="High"/>
    <s v="Married"/>
    <x v="0"/>
    <s v="Middle"/>
    <s v="Muaralabuh"/>
    <s v="Packages"/>
    <n v="442.15"/>
    <n v="10"/>
    <x v="0"/>
    <x v="2"/>
    <x v="3"/>
    <n v="1"/>
    <x v="3"/>
    <x v="1"/>
    <n v="0.02"/>
    <n v="2"/>
    <x v="2"/>
    <x v="0"/>
    <x v="1"/>
    <s v="Credit Card"/>
    <x v="238"/>
    <b v="0"/>
    <b v="1"/>
    <x v="1"/>
    <x v="0"/>
    <s v="No Preference"/>
    <n v="9"/>
    <x v="0"/>
    <x v="1"/>
    <n v="8.1395348837209301E-3"/>
  </r>
  <r>
    <s v="47-720-9520"/>
    <x v="1"/>
    <s v="Female"/>
    <s v="Middle"/>
    <s v="Widowed"/>
    <x v="0"/>
    <s v="High"/>
    <s v="CheÅ‚miec"/>
    <s v="Sports &amp; Outdoors"/>
    <n v="78.709999999999994"/>
    <n v="5"/>
    <x v="2"/>
    <x v="4"/>
    <x v="3"/>
    <n v="1"/>
    <x v="0"/>
    <x v="0"/>
    <n v="0.01"/>
    <n v="1"/>
    <x v="3"/>
    <x v="2"/>
    <x v="1"/>
    <s v="PayPal"/>
    <x v="239"/>
    <b v="1"/>
    <b v="1"/>
    <x v="1"/>
    <x v="3"/>
    <s v="No Preference"/>
    <n v="4"/>
    <x v="0"/>
    <x v="0"/>
    <n v="8.431372549019607E-3"/>
  </r>
  <r>
    <s v="42-207-5005"/>
    <x v="5"/>
    <s v="Female"/>
    <s v="Middle"/>
    <s v="Widowed"/>
    <x v="1"/>
    <s v="High"/>
    <s v="Santa Marta"/>
    <s v="Furniture"/>
    <n v="491.51"/>
    <n v="2"/>
    <x v="0"/>
    <x v="2"/>
    <x v="0"/>
    <n v="0"/>
    <x v="1"/>
    <x v="2"/>
    <n v="0.01"/>
    <n v="1"/>
    <x v="2"/>
    <x v="1"/>
    <x v="1"/>
    <s v="PayPal"/>
    <x v="37"/>
    <b v="1"/>
    <b v="0"/>
    <x v="0"/>
    <x v="0"/>
    <s v="No Preference"/>
    <n v="7"/>
    <x v="0"/>
    <x v="0"/>
    <n v="8.7804878048780496E-3"/>
  </r>
  <r>
    <s v="47-266-2261"/>
    <x v="15"/>
    <s v="Female"/>
    <s v="Middle"/>
    <s v="Single"/>
    <x v="0"/>
    <s v="Middle"/>
    <s v="BrÃ¤ndÃ¶"/>
    <s v="Furniture"/>
    <n v="457.39"/>
    <n v="12"/>
    <x v="1"/>
    <x v="3"/>
    <x v="1"/>
    <n v="1"/>
    <x v="3"/>
    <x v="1"/>
    <n v="0.01"/>
    <n v="1"/>
    <x v="1"/>
    <x v="1"/>
    <x v="2"/>
    <s v="Credit Card"/>
    <x v="240"/>
    <b v="1"/>
    <b v="0"/>
    <x v="0"/>
    <x v="2"/>
    <s v="Standard"/>
    <n v="9"/>
    <x v="0"/>
    <x v="0"/>
    <n v="8.7804878048780496E-3"/>
  </r>
  <r>
    <s v="77-642-7686"/>
    <x v="9"/>
    <s v="Female"/>
    <s v="High"/>
    <s v="Divorced"/>
    <x v="1"/>
    <s v="High"/>
    <s v="Liangshuihe"/>
    <s v="Food &amp; Beverages"/>
    <n v="178.61"/>
    <n v="12"/>
    <x v="2"/>
    <x v="0"/>
    <x v="1"/>
    <n v="2"/>
    <x v="3"/>
    <x v="1"/>
    <n v="0"/>
    <n v="0"/>
    <x v="4"/>
    <x v="0"/>
    <x v="1"/>
    <s v="Credit Card"/>
    <x v="21"/>
    <b v="1"/>
    <b v="0"/>
    <x v="0"/>
    <x v="2"/>
    <s v="No Preference"/>
    <n v="8"/>
    <x v="0"/>
    <x v="1"/>
    <n v="9.3181818181818175E-3"/>
  </r>
  <r>
    <s v="37-468-8133"/>
    <x v="32"/>
    <s v="Male"/>
    <s v="Middle"/>
    <s v="Single"/>
    <x v="1"/>
    <s v="Middle"/>
    <s v="Cimara"/>
    <s v="Health Care"/>
    <n v="492.51"/>
    <n v="7"/>
    <x v="2"/>
    <x v="3"/>
    <x v="2"/>
    <n v="1"/>
    <x v="2"/>
    <x v="1"/>
    <n v="0"/>
    <n v="0"/>
    <x v="6"/>
    <x v="3"/>
    <x v="2"/>
    <s v="PayPal"/>
    <x v="4"/>
    <b v="1"/>
    <b v="1"/>
    <x v="1"/>
    <x v="1"/>
    <s v="Standard"/>
    <n v="4"/>
    <x v="1"/>
    <x v="0"/>
    <n v="7.3170731707317069E-3"/>
  </r>
  <r>
    <s v="00-335-5034"/>
    <x v="14"/>
    <s v="Agender"/>
    <s v="High"/>
    <s v="Married"/>
    <x v="0"/>
    <s v="High"/>
    <s v="Sanxing"/>
    <s v="Home Appliances"/>
    <n v="411.4"/>
    <n v="3"/>
    <x v="1"/>
    <x v="3"/>
    <x v="3"/>
    <n v="0"/>
    <x v="3"/>
    <x v="0"/>
    <n v="0.02"/>
    <n v="2"/>
    <x v="5"/>
    <x v="0"/>
    <x v="1"/>
    <s v="PayPal"/>
    <x v="104"/>
    <b v="1"/>
    <b v="0"/>
    <x v="0"/>
    <x v="2"/>
    <s v="Standard"/>
    <n v="6"/>
    <x v="2"/>
    <x v="1"/>
    <n v="9.3999999999999986E-3"/>
  </r>
  <r>
    <s v="95-148-1769"/>
    <x v="15"/>
    <s v="Male"/>
    <s v="Middle"/>
    <s v="Divorced"/>
    <x v="2"/>
    <s v="High"/>
    <s v="Linao"/>
    <s v="Clothing"/>
    <n v="96.52"/>
    <n v="11"/>
    <x v="1"/>
    <x v="0"/>
    <x v="3"/>
    <n v="2"/>
    <x v="2"/>
    <x v="1"/>
    <n v="0.01"/>
    <n v="1"/>
    <x v="4"/>
    <x v="0"/>
    <x v="0"/>
    <s v="Cash"/>
    <x v="6"/>
    <b v="0"/>
    <b v="0"/>
    <x v="0"/>
    <x v="3"/>
    <s v="Standard"/>
    <n v="11"/>
    <x v="1"/>
    <x v="0"/>
    <n v="8.6666666666666663E-3"/>
  </r>
  <r>
    <s v="72-324-1243"/>
    <x v="10"/>
    <s v="Male"/>
    <s v="High"/>
    <s v="Married"/>
    <x v="1"/>
    <s v="Middle"/>
    <s v="Bairan"/>
    <s v="Mobile Accessories"/>
    <n v="65.45"/>
    <n v="6"/>
    <x v="1"/>
    <x v="2"/>
    <x v="2"/>
    <n v="1"/>
    <x v="3"/>
    <x v="2"/>
    <n v="0"/>
    <n v="0"/>
    <x v="6"/>
    <x v="3"/>
    <x v="1"/>
    <s v="Credit Card"/>
    <x v="241"/>
    <b v="1"/>
    <b v="1"/>
    <x v="1"/>
    <x v="2"/>
    <s v="No Preference"/>
    <n v="3"/>
    <x v="1"/>
    <x v="1"/>
    <n v="8.5365853658536592E-3"/>
  </r>
  <r>
    <s v="62-687-5354"/>
    <x v="25"/>
    <s v="Male"/>
    <s v="Middle"/>
    <s v="Single"/>
    <x v="1"/>
    <s v="Middle"/>
    <s v="Abaetetuba"/>
    <s v="Health Care"/>
    <n v="255.86"/>
    <n v="3"/>
    <x v="2"/>
    <x v="4"/>
    <x v="0"/>
    <n v="2"/>
    <x v="3"/>
    <x v="2"/>
    <n v="0"/>
    <n v="0"/>
    <x v="2"/>
    <x v="2"/>
    <x v="0"/>
    <s v="PayPal"/>
    <x v="172"/>
    <b v="1"/>
    <b v="0"/>
    <x v="0"/>
    <x v="3"/>
    <s v="No Preference"/>
    <n v="4"/>
    <x v="1"/>
    <x v="0"/>
    <n v="7.3170731707317069E-3"/>
  </r>
  <r>
    <s v="54-634-0814"/>
    <x v="22"/>
    <s v="Male"/>
    <s v="High"/>
    <s v="Divorced"/>
    <x v="0"/>
    <s v="High"/>
    <s v="Pasirjaya"/>
    <s v="Furniture"/>
    <n v="74.69"/>
    <n v="10"/>
    <x v="1"/>
    <x v="0"/>
    <x v="3"/>
    <n v="1"/>
    <x v="2"/>
    <x v="0"/>
    <n v="0"/>
    <n v="0"/>
    <x v="9"/>
    <x v="3"/>
    <x v="2"/>
    <s v="PayPal"/>
    <x v="242"/>
    <b v="0"/>
    <b v="1"/>
    <x v="1"/>
    <x v="0"/>
    <s v="No Preference"/>
    <n v="3"/>
    <x v="1"/>
    <x v="1"/>
    <n v="8.7804878048780496E-3"/>
  </r>
  <r>
    <s v="64-769-5737"/>
    <x v="5"/>
    <s v="Male"/>
    <s v="Middle"/>
    <s v="Widowed"/>
    <x v="2"/>
    <s v="Middle"/>
    <s v="Acheng"/>
    <s v="Home Appliances"/>
    <n v="430.75"/>
    <n v="8"/>
    <x v="0"/>
    <x v="1"/>
    <x v="2"/>
    <n v="2"/>
    <x v="2"/>
    <x v="2"/>
    <n v="0.01"/>
    <n v="1"/>
    <x v="1"/>
    <x v="0"/>
    <x v="0"/>
    <s v="Cash"/>
    <x v="243"/>
    <b v="0"/>
    <b v="0"/>
    <x v="0"/>
    <x v="0"/>
    <s v="No Preference"/>
    <n v="6"/>
    <x v="1"/>
    <x v="0"/>
    <n v="9.3999999999999986E-3"/>
  </r>
  <r>
    <s v="62-892-2088"/>
    <x v="9"/>
    <s v="Male"/>
    <s v="High"/>
    <s v="Widowed"/>
    <x v="2"/>
    <s v="High"/>
    <s v="Huakoulongtan"/>
    <s v="Software &amp; Apps"/>
    <n v="370.17"/>
    <n v="2"/>
    <x v="0"/>
    <x v="0"/>
    <x v="2"/>
    <n v="2"/>
    <x v="1"/>
    <x v="1"/>
    <n v="0.01"/>
    <n v="1"/>
    <x v="5"/>
    <x v="2"/>
    <x v="0"/>
    <s v="Cash"/>
    <x v="82"/>
    <b v="0"/>
    <b v="1"/>
    <x v="1"/>
    <x v="0"/>
    <s v="Express"/>
    <n v="1"/>
    <x v="1"/>
    <x v="1"/>
    <n v="9.3023255813953487E-3"/>
  </r>
  <r>
    <s v="53-951-2529"/>
    <x v="8"/>
    <s v="Male"/>
    <s v="Middle"/>
    <s v="Divorced"/>
    <x v="2"/>
    <s v="High"/>
    <s v="Burgastai"/>
    <s v="Electronics"/>
    <n v="384.26"/>
    <n v="6"/>
    <x v="0"/>
    <x v="4"/>
    <x v="4"/>
    <n v="1"/>
    <x v="3"/>
    <x v="1"/>
    <n v="0"/>
    <n v="0"/>
    <x v="5"/>
    <x v="3"/>
    <x v="1"/>
    <s v="PayPal"/>
    <x v="244"/>
    <b v="0"/>
    <b v="1"/>
    <x v="1"/>
    <x v="0"/>
    <s v="No Preference"/>
    <n v="11"/>
    <x v="1"/>
    <x v="0"/>
    <n v="0.01"/>
  </r>
  <r>
    <s v="00-264-3797"/>
    <x v="29"/>
    <s v="Male"/>
    <s v="Middle"/>
    <s v="Married"/>
    <x v="2"/>
    <s v="Middle"/>
    <s v="ChavarrÃ­a"/>
    <s v="Home Appliances"/>
    <n v="128.01"/>
    <n v="2"/>
    <x v="0"/>
    <x v="4"/>
    <x v="4"/>
    <n v="1"/>
    <x v="1"/>
    <x v="0"/>
    <n v="0"/>
    <n v="0"/>
    <x v="2"/>
    <x v="1"/>
    <x v="1"/>
    <s v="Debit Card"/>
    <x v="162"/>
    <b v="1"/>
    <b v="0"/>
    <x v="0"/>
    <x v="0"/>
    <s v="No Preference"/>
    <n v="10"/>
    <x v="1"/>
    <x v="0"/>
    <n v="9.3999999999999986E-3"/>
  </r>
  <r>
    <s v="88-445-9235"/>
    <x v="19"/>
    <s v="Female"/>
    <s v="High"/>
    <s v="Married"/>
    <x v="1"/>
    <s v="High"/>
    <s v="Demuk"/>
    <s v="Luxury Goods"/>
    <n v="301.39999999999998"/>
    <n v="4"/>
    <x v="2"/>
    <x v="0"/>
    <x v="3"/>
    <n v="0"/>
    <x v="1"/>
    <x v="0"/>
    <n v="0"/>
    <n v="0"/>
    <x v="1"/>
    <x v="0"/>
    <x v="2"/>
    <s v="Debit Card"/>
    <x v="75"/>
    <b v="0"/>
    <b v="1"/>
    <x v="1"/>
    <x v="3"/>
    <s v="Standard"/>
    <n v="5"/>
    <x v="0"/>
    <x v="1"/>
    <n v="9.189189189189189E-3"/>
  </r>
  <r>
    <s v="65-539-9955"/>
    <x v="27"/>
    <s v="Female"/>
    <s v="High"/>
    <s v="Single"/>
    <x v="1"/>
    <s v="High"/>
    <s v="Sertolovo"/>
    <s v="Health Supplements"/>
    <n v="397.25"/>
    <n v="6"/>
    <x v="0"/>
    <x v="0"/>
    <x v="4"/>
    <n v="1"/>
    <x v="2"/>
    <x v="1"/>
    <n v="0.01"/>
    <n v="1"/>
    <x v="3"/>
    <x v="0"/>
    <x v="2"/>
    <s v="Cash"/>
    <x v="245"/>
    <b v="0"/>
    <b v="1"/>
    <x v="1"/>
    <x v="1"/>
    <s v="No Preference"/>
    <n v="2"/>
    <x v="0"/>
    <x v="1"/>
    <n v="8.5365853658536592E-3"/>
  </r>
  <r>
    <s v="89-730-1134"/>
    <x v="19"/>
    <s v="Male"/>
    <s v="Middle"/>
    <s v="Divorced"/>
    <x v="1"/>
    <s v="Middle"/>
    <s v="Jixian"/>
    <s v="Gardening &amp; Outdoors"/>
    <n v="96.18"/>
    <n v="3"/>
    <x v="0"/>
    <x v="1"/>
    <x v="2"/>
    <n v="0"/>
    <x v="0"/>
    <x v="0"/>
    <n v="0.01"/>
    <n v="1"/>
    <x v="5"/>
    <x v="3"/>
    <x v="1"/>
    <s v="Cash"/>
    <x v="126"/>
    <b v="0"/>
    <b v="0"/>
    <x v="0"/>
    <x v="3"/>
    <s v="Express"/>
    <n v="10"/>
    <x v="1"/>
    <x v="0"/>
    <n v="1.1363636363636364E-2"/>
  </r>
  <r>
    <s v="74-051-7865"/>
    <x v="24"/>
    <s v="Female"/>
    <s v="High"/>
    <s v="Divorced"/>
    <x v="0"/>
    <s v="High"/>
    <s v="Deqing"/>
    <s v="Baby Products"/>
    <n v="390.44"/>
    <n v="4"/>
    <x v="0"/>
    <x v="0"/>
    <x v="1"/>
    <n v="0"/>
    <x v="1"/>
    <x v="2"/>
    <n v="0"/>
    <n v="0"/>
    <x v="7"/>
    <x v="1"/>
    <x v="2"/>
    <s v="Other"/>
    <x v="230"/>
    <b v="1"/>
    <b v="0"/>
    <x v="0"/>
    <x v="0"/>
    <s v="Standard"/>
    <n v="4"/>
    <x v="0"/>
    <x v="1"/>
    <n v="1.0243902439024391E-2"/>
  </r>
  <r>
    <s v="40-450-4266"/>
    <x v="14"/>
    <s v="Female"/>
    <s v="Middle"/>
    <s v="Single"/>
    <x v="0"/>
    <s v="Middle"/>
    <s v="Sala"/>
    <s v="Health Care"/>
    <n v="61.5"/>
    <n v="11"/>
    <x v="0"/>
    <x v="4"/>
    <x v="4"/>
    <n v="0"/>
    <x v="1"/>
    <x v="2"/>
    <n v="0"/>
    <n v="0"/>
    <x v="2"/>
    <x v="1"/>
    <x v="1"/>
    <s v="Other"/>
    <x v="30"/>
    <b v="1"/>
    <b v="1"/>
    <x v="1"/>
    <x v="3"/>
    <s v="Express"/>
    <n v="8"/>
    <x v="0"/>
    <x v="0"/>
    <n v="7.3170731707317069E-3"/>
  </r>
  <r>
    <s v="78-796-5651"/>
    <x v="22"/>
    <s v="Female"/>
    <s v="Middle"/>
    <s v="Divorced"/>
    <x v="1"/>
    <s v="High"/>
    <s v="DÅ‚utÃ³w"/>
    <s v="Office Supplies"/>
    <n v="234.44"/>
    <n v="6"/>
    <x v="1"/>
    <x v="1"/>
    <x v="0"/>
    <n v="2"/>
    <x v="1"/>
    <x v="2"/>
    <n v="0"/>
    <n v="0"/>
    <x v="2"/>
    <x v="1"/>
    <x v="2"/>
    <s v="Other"/>
    <x v="110"/>
    <b v="0"/>
    <b v="1"/>
    <x v="1"/>
    <x v="2"/>
    <s v="Express"/>
    <n v="5"/>
    <x v="0"/>
    <x v="0"/>
    <n v="1.131578947368421E-2"/>
  </r>
  <r>
    <s v="78-163-4800"/>
    <x v="20"/>
    <s v="Male"/>
    <s v="Middle"/>
    <s v="Single"/>
    <x v="2"/>
    <s v="Middle"/>
    <s v="Regimin"/>
    <s v="Toys &amp; Games"/>
    <n v="318.83999999999997"/>
    <n v="6"/>
    <x v="2"/>
    <x v="3"/>
    <x v="1"/>
    <n v="2"/>
    <x v="2"/>
    <x v="2"/>
    <n v="0"/>
    <n v="0"/>
    <x v="7"/>
    <x v="1"/>
    <x v="0"/>
    <s v="Other"/>
    <x v="246"/>
    <b v="0"/>
    <b v="1"/>
    <x v="1"/>
    <x v="1"/>
    <s v="Standard"/>
    <n v="10"/>
    <x v="1"/>
    <x v="0"/>
    <n v="8.2978723404255311E-3"/>
  </r>
  <r>
    <s v="90-272-5701"/>
    <x v="31"/>
    <s v="Male"/>
    <s v="Middle"/>
    <s v="Single"/>
    <x v="2"/>
    <s v="High"/>
    <s v="Semiletka"/>
    <s v="Toys &amp; Games"/>
    <n v="327.32"/>
    <n v="6"/>
    <x v="0"/>
    <x v="4"/>
    <x v="0"/>
    <n v="0"/>
    <x v="0"/>
    <x v="0"/>
    <n v="0"/>
    <n v="0"/>
    <x v="7"/>
    <x v="1"/>
    <x v="0"/>
    <s v="Other"/>
    <x v="178"/>
    <b v="1"/>
    <b v="1"/>
    <x v="1"/>
    <x v="2"/>
    <s v="Express"/>
    <n v="13"/>
    <x v="1"/>
    <x v="0"/>
    <n v="8.2978723404255311E-3"/>
  </r>
  <r>
    <s v="14-118-5229"/>
    <x v="8"/>
    <s v="Male"/>
    <s v="Middle"/>
    <s v="Divorced"/>
    <x v="2"/>
    <s v="High"/>
    <s v="Dayr Sharaf"/>
    <s v="Books"/>
    <n v="475.64"/>
    <n v="3"/>
    <x v="2"/>
    <x v="1"/>
    <x v="2"/>
    <n v="1"/>
    <x v="2"/>
    <x v="2"/>
    <n v="0.01"/>
    <n v="1"/>
    <x v="6"/>
    <x v="3"/>
    <x v="1"/>
    <s v="PayPal"/>
    <x v="230"/>
    <b v="1"/>
    <b v="1"/>
    <x v="1"/>
    <x v="3"/>
    <s v="Standard"/>
    <n v="9"/>
    <x v="1"/>
    <x v="0"/>
    <n v="1.0270270270270269E-2"/>
  </r>
  <r>
    <s v="24-662-2119"/>
    <x v="26"/>
    <s v="Male"/>
    <s v="High"/>
    <s v="Widowed"/>
    <x v="2"/>
    <s v="Middle"/>
    <s v="Adani"/>
    <s v="Hotels"/>
    <n v="68.59"/>
    <n v="9"/>
    <x v="0"/>
    <x v="1"/>
    <x v="2"/>
    <n v="0"/>
    <x v="1"/>
    <x v="0"/>
    <n v="0.02"/>
    <n v="2"/>
    <x v="1"/>
    <x v="0"/>
    <x v="1"/>
    <s v="PayPal"/>
    <x v="72"/>
    <b v="0"/>
    <b v="1"/>
    <x v="1"/>
    <x v="1"/>
    <s v="Standard"/>
    <n v="5"/>
    <x v="1"/>
    <x v="1"/>
    <n v="1.0277777777777776E-2"/>
  </r>
  <r>
    <s v="61-794-8438"/>
    <x v="5"/>
    <s v="Polygender"/>
    <s v="Middle"/>
    <s v="Divorced"/>
    <x v="0"/>
    <s v="Middle"/>
    <s v="Rakhiv"/>
    <s v="Health Care"/>
    <n v="133.04"/>
    <n v="12"/>
    <x v="2"/>
    <x v="3"/>
    <x v="3"/>
    <n v="2"/>
    <x v="3"/>
    <x v="1"/>
    <n v="0.02"/>
    <n v="2"/>
    <x v="9"/>
    <x v="0"/>
    <x v="2"/>
    <s v="Cash"/>
    <x v="196"/>
    <b v="1"/>
    <b v="1"/>
    <x v="1"/>
    <x v="2"/>
    <s v="Standard"/>
    <n v="11"/>
    <x v="2"/>
    <x v="0"/>
    <n v="7.3170731707317069E-3"/>
  </r>
  <r>
    <s v="21-959-5766"/>
    <x v="2"/>
    <s v="Non-binary"/>
    <s v="High"/>
    <s v="Married"/>
    <x v="1"/>
    <s v="Middle"/>
    <s v="Ma'an"/>
    <s v="Luxury Goods"/>
    <n v="196.63"/>
    <n v="9"/>
    <x v="2"/>
    <x v="4"/>
    <x v="4"/>
    <n v="2"/>
    <x v="1"/>
    <x v="0"/>
    <n v="0.01"/>
    <n v="1"/>
    <x v="9"/>
    <x v="2"/>
    <x v="0"/>
    <s v="Other"/>
    <x v="226"/>
    <b v="1"/>
    <b v="0"/>
    <x v="0"/>
    <x v="0"/>
    <s v="No Preference"/>
    <n v="7"/>
    <x v="2"/>
    <x v="1"/>
    <n v="9.189189189189189E-3"/>
  </r>
  <r>
    <s v="42-518-2602"/>
    <x v="12"/>
    <s v="Male"/>
    <s v="Middle"/>
    <s v="Divorced"/>
    <x v="0"/>
    <s v="High"/>
    <s v="Navoiy"/>
    <s v="Home Appliances"/>
    <n v="473.96"/>
    <n v="12"/>
    <x v="1"/>
    <x v="2"/>
    <x v="1"/>
    <n v="1"/>
    <x v="1"/>
    <x v="0"/>
    <n v="0.02"/>
    <n v="2"/>
    <x v="5"/>
    <x v="0"/>
    <x v="0"/>
    <s v="PayPal"/>
    <x v="177"/>
    <b v="1"/>
    <b v="0"/>
    <x v="0"/>
    <x v="2"/>
    <s v="Express"/>
    <n v="14"/>
    <x v="1"/>
    <x v="0"/>
    <n v="9.3999999999999986E-3"/>
  </r>
  <r>
    <s v="35-850-8676"/>
    <x v="2"/>
    <s v="Female"/>
    <s v="High"/>
    <s v="Married"/>
    <x v="1"/>
    <s v="Middle"/>
    <s v="Sishilichengzi"/>
    <s v="Luxury Goods"/>
    <n v="472.52"/>
    <n v="8"/>
    <x v="2"/>
    <x v="2"/>
    <x v="2"/>
    <n v="0"/>
    <x v="2"/>
    <x v="0"/>
    <n v="0.02"/>
    <n v="2"/>
    <x v="8"/>
    <x v="3"/>
    <x v="0"/>
    <s v="Cash"/>
    <x v="109"/>
    <b v="0"/>
    <b v="1"/>
    <x v="1"/>
    <x v="3"/>
    <s v="No Preference"/>
    <n v="14"/>
    <x v="0"/>
    <x v="1"/>
    <n v="9.189189189189189E-3"/>
  </r>
  <r>
    <s v="07-958-2231"/>
    <x v="23"/>
    <s v="Female"/>
    <s v="Middle"/>
    <s v="Married"/>
    <x v="0"/>
    <s v="Middle"/>
    <s v="Tigaherang"/>
    <s v="Baby Products"/>
    <n v="335.8"/>
    <n v="9"/>
    <x v="0"/>
    <x v="1"/>
    <x v="0"/>
    <n v="1"/>
    <x v="0"/>
    <x v="0"/>
    <n v="0.02"/>
    <n v="2"/>
    <x v="0"/>
    <x v="2"/>
    <x v="1"/>
    <s v="Debit Card"/>
    <x v="28"/>
    <b v="1"/>
    <b v="0"/>
    <x v="0"/>
    <x v="1"/>
    <s v="Standard"/>
    <n v="5"/>
    <x v="0"/>
    <x v="0"/>
    <n v="1.0243902439024391E-2"/>
  </r>
  <r>
    <s v="78-503-0416"/>
    <x v="8"/>
    <s v="Male"/>
    <s v="Middle"/>
    <s v="Single"/>
    <x v="1"/>
    <s v="High"/>
    <s v="Villa Dolores"/>
    <s v="Luxury Goods"/>
    <n v="85.57"/>
    <n v="12"/>
    <x v="1"/>
    <x v="2"/>
    <x v="1"/>
    <n v="1"/>
    <x v="2"/>
    <x v="2"/>
    <n v="0.02"/>
    <n v="2"/>
    <x v="7"/>
    <x v="3"/>
    <x v="0"/>
    <s v="Debit Card"/>
    <x v="136"/>
    <b v="1"/>
    <b v="1"/>
    <x v="1"/>
    <x v="3"/>
    <s v="No Preference"/>
    <n v="9"/>
    <x v="1"/>
    <x v="0"/>
    <n v="9.189189189189189E-3"/>
  </r>
  <r>
    <s v="46-167-7999"/>
    <x v="32"/>
    <s v="Bigender"/>
    <s v="Middle"/>
    <s v="Single"/>
    <x v="2"/>
    <s v="Middle"/>
    <s v="PoÃ¡"/>
    <s v="Beauty &amp; Personal Care"/>
    <n v="108.5"/>
    <n v="11"/>
    <x v="0"/>
    <x v="0"/>
    <x v="0"/>
    <n v="0"/>
    <x v="0"/>
    <x v="2"/>
    <n v="0.01"/>
    <n v="1"/>
    <x v="6"/>
    <x v="3"/>
    <x v="1"/>
    <s v="PayPal"/>
    <x v="12"/>
    <b v="0"/>
    <b v="0"/>
    <x v="0"/>
    <x v="1"/>
    <s v="No Preference"/>
    <n v="10"/>
    <x v="2"/>
    <x v="0"/>
    <n v="8.8235294117647058E-3"/>
  </r>
  <r>
    <s v="93-989-8649"/>
    <x v="29"/>
    <s v="Male"/>
    <s v="Middle"/>
    <s v="Divorced"/>
    <x v="0"/>
    <s v="Middle"/>
    <s v="Shibushi"/>
    <s v="Food &amp; Beverages"/>
    <n v="172.5"/>
    <n v="8"/>
    <x v="2"/>
    <x v="3"/>
    <x v="3"/>
    <n v="0"/>
    <x v="1"/>
    <x v="0"/>
    <n v="0"/>
    <n v="0"/>
    <x v="8"/>
    <x v="2"/>
    <x v="2"/>
    <s v="Credit Card"/>
    <x v="247"/>
    <b v="1"/>
    <b v="0"/>
    <x v="0"/>
    <x v="2"/>
    <s v="No Preference"/>
    <n v="7"/>
    <x v="1"/>
    <x v="0"/>
    <n v="9.3181818181818175E-3"/>
  </r>
  <r>
    <s v="98-130-8811"/>
    <x v="27"/>
    <s v="Female"/>
    <s v="High"/>
    <s v="Single"/>
    <x v="1"/>
    <s v="Middle"/>
    <s v="Tilburg"/>
    <s v="Electronics"/>
    <n v="212.8"/>
    <n v="6"/>
    <x v="0"/>
    <x v="1"/>
    <x v="4"/>
    <n v="2"/>
    <x v="0"/>
    <x v="2"/>
    <n v="0.01"/>
    <n v="1"/>
    <x v="0"/>
    <x v="1"/>
    <x v="0"/>
    <s v="Credit Card"/>
    <x v="248"/>
    <b v="1"/>
    <b v="1"/>
    <x v="1"/>
    <x v="3"/>
    <s v="Standard"/>
    <n v="1"/>
    <x v="0"/>
    <x v="1"/>
    <n v="0.01"/>
  </r>
  <r>
    <s v="18-614-2070"/>
    <x v="26"/>
    <s v="Female"/>
    <s v="Middle"/>
    <s v="Married"/>
    <x v="0"/>
    <s v="High"/>
    <s v="Ugra"/>
    <s v="Baby Products"/>
    <n v="324.41000000000003"/>
    <n v="7"/>
    <x v="0"/>
    <x v="4"/>
    <x v="2"/>
    <n v="1"/>
    <x v="0"/>
    <x v="1"/>
    <n v="0"/>
    <n v="0"/>
    <x v="1"/>
    <x v="3"/>
    <x v="0"/>
    <s v="Debit Card"/>
    <x v="249"/>
    <b v="1"/>
    <b v="1"/>
    <x v="1"/>
    <x v="0"/>
    <s v="No Preference"/>
    <n v="4"/>
    <x v="0"/>
    <x v="0"/>
    <n v="1.0243902439024391E-2"/>
  </r>
  <r>
    <s v="80-277-3242"/>
    <x v="15"/>
    <s v="Male"/>
    <s v="High"/>
    <s v="Widowed"/>
    <x v="1"/>
    <s v="Middle"/>
    <s v="Montreuil"/>
    <s v="Travel &amp; Leisure Flights"/>
    <n v="342.39"/>
    <n v="8"/>
    <x v="1"/>
    <x v="3"/>
    <x v="0"/>
    <n v="2"/>
    <x v="2"/>
    <x v="2"/>
    <n v="0.02"/>
    <n v="2"/>
    <x v="4"/>
    <x v="1"/>
    <x v="2"/>
    <s v="Other"/>
    <x v="154"/>
    <b v="0"/>
    <b v="0"/>
    <x v="0"/>
    <x v="0"/>
    <s v="Standard"/>
    <n v="9"/>
    <x v="1"/>
    <x v="1"/>
    <n v="1.3157894736842106E-2"/>
  </r>
  <r>
    <s v="44-949-9040"/>
    <x v="25"/>
    <s v="Female"/>
    <s v="High"/>
    <s v="Divorced"/>
    <x v="0"/>
    <s v="High"/>
    <s v="Garibaldi"/>
    <s v="Health Care"/>
    <n v="446.86"/>
    <n v="9"/>
    <x v="1"/>
    <x v="2"/>
    <x v="1"/>
    <n v="2"/>
    <x v="0"/>
    <x v="2"/>
    <n v="0"/>
    <n v="0"/>
    <x v="6"/>
    <x v="3"/>
    <x v="2"/>
    <s v="PayPal"/>
    <x v="70"/>
    <b v="0"/>
    <b v="0"/>
    <x v="0"/>
    <x v="1"/>
    <s v="No Preference"/>
    <n v="5"/>
    <x v="0"/>
    <x v="1"/>
    <n v="7.3170731707317069E-3"/>
  </r>
  <r>
    <s v="04-545-9162"/>
    <x v="1"/>
    <s v="Male"/>
    <s v="High"/>
    <s v="Divorced"/>
    <x v="2"/>
    <s v="High"/>
    <s v="Tiang"/>
    <s v="Electronics"/>
    <n v="463.15"/>
    <n v="3"/>
    <x v="0"/>
    <x v="3"/>
    <x v="1"/>
    <n v="1"/>
    <x v="0"/>
    <x v="0"/>
    <n v="0.01"/>
    <n v="1"/>
    <x v="5"/>
    <x v="1"/>
    <x v="1"/>
    <s v="Debit Card"/>
    <x v="250"/>
    <b v="1"/>
    <b v="1"/>
    <x v="1"/>
    <x v="0"/>
    <s v="Standard"/>
    <n v="9"/>
    <x v="1"/>
    <x v="1"/>
    <n v="0.01"/>
  </r>
  <r>
    <s v="51-320-2801"/>
    <x v="23"/>
    <s v="Female"/>
    <s v="High"/>
    <s v="Divorced"/>
    <x v="0"/>
    <s v="High"/>
    <s v="Mouquim"/>
    <s v="Groceries"/>
    <n v="122.99"/>
    <n v="12"/>
    <x v="1"/>
    <x v="3"/>
    <x v="0"/>
    <n v="1"/>
    <x v="3"/>
    <x v="2"/>
    <n v="0.01"/>
    <n v="1"/>
    <x v="8"/>
    <x v="0"/>
    <x v="2"/>
    <s v="Cash"/>
    <x v="251"/>
    <b v="1"/>
    <b v="0"/>
    <x v="0"/>
    <x v="3"/>
    <s v="No Preference"/>
    <n v="1"/>
    <x v="0"/>
    <x v="1"/>
    <n v="1.0243902439024391E-2"/>
  </r>
  <r>
    <s v="50-510-5119"/>
    <x v="20"/>
    <s v="Male"/>
    <s v="High"/>
    <s v="Widowed"/>
    <x v="2"/>
    <s v="High"/>
    <s v="Montecristi"/>
    <s v="Beauty &amp; Personal Care"/>
    <n v="322.39999999999998"/>
    <n v="7"/>
    <x v="0"/>
    <x v="4"/>
    <x v="4"/>
    <n v="1"/>
    <x v="1"/>
    <x v="2"/>
    <n v="0.02"/>
    <n v="2"/>
    <x v="4"/>
    <x v="3"/>
    <x v="0"/>
    <s v="Cash"/>
    <x v="95"/>
    <b v="1"/>
    <b v="1"/>
    <x v="1"/>
    <x v="0"/>
    <s v="Express"/>
    <n v="2"/>
    <x v="1"/>
    <x v="1"/>
    <n v="8.8235294117647058E-3"/>
  </r>
  <r>
    <s v="63-964-6954"/>
    <x v="24"/>
    <s v="Female"/>
    <s v="High"/>
    <s v="Married"/>
    <x v="1"/>
    <s v="Middle"/>
    <s v="Prince Albert"/>
    <s v="Health Care"/>
    <n v="73.19"/>
    <n v="5"/>
    <x v="0"/>
    <x v="2"/>
    <x v="0"/>
    <n v="1"/>
    <x v="2"/>
    <x v="1"/>
    <n v="0.02"/>
    <n v="2"/>
    <x v="8"/>
    <x v="1"/>
    <x v="1"/>
    <s v="PayPal"/>
    <x v="138"/>
    <b v="0"/>
    <b v="1"/>
    <x v="1"/>
    <x v="0"/>
    <s v="No Preference"/>
    <n v="3"/>
    <x v="0"/>
    <x v="1"/>
    <n v="7.3170731707317069E-3"/>
  </r>
  <r>
    <s v="55-569-9247"/>
    <x v="30"/>
    <s v="Female"/>
    <s v="Middle"/>
    <s v="Married"/>
    <x v="2"/>
    <s v="High"/>
    <s v="GÃ¶teborg"/>
    <s v="Toys &amp; Games"/>
    <n v="279.08"/>
    <n v="10"/>
    <x v="2"/>
    <x v="4"/>
    <x v="4"/>
    <n v="1"/>
    <x v="3"/>
    <x v="1"/>
    <n v="0.02"/>
    <n v="2"/>
    <x v="0"/>
    <x v="3"/>
    <x v="1"/>
    <s v="Credit Card"/>
    <x v="250"/>
    <b v="0"/>
    <b v="1"/>
    <x v="1"/>
    <x v="1"/>
    <s v="No Preference"/>
    <n v="3"/>
    <x v="0"/>
    <x v="0"/>
    <n v="8.2978723404255311E-3"/>
  </r>
  <r>
    <s v="02-911-0447"/>
    <x v="3"/>
    <s v="Female"/>
    <s v="Middle"/>
    <s v="Single"/>
    <x v="1"/>
    <s v="Middle"/>
    <s v="ZajeÄov"/>
    <s v="Travel &amp; Leisure Flights"/>
    <n v="478.85"/>
    <n v="10"/>
    <x v="1"/>
    <x v="4"/>
    <x v="4"/>
    <n v="2"/>
    <x v="0"/>
    <x v="1"/>
    <n v="0.02"/>
    <n v="2"/>
    <x v="6"/>
    <x v="0"/>
    <x v="2"/>
    <s v="Cash"/>
    <x v="252"/>
    <b v="0"/>
    <b v="0"/>
    <x v="0"/>
    <x v="3"/>
    <s v="No Preference"/>
    <n v="4"/>
    <x v="0"/>
    <x v="0"/>
    <n v="1.3157894736842106E-2"/>
  </r>
  <r>
    <s v="77-626-7240"/>
    <x v="8"/>
    <s v="Male"/>
    <s v="High"/>
    <s v="Widowed"/>
    <x v="2"/>
    <s v="High"/>
    <s v="Liushun"/>
    <s v="Food &amp; Beverages"/>
    <n v="86.39"/>
    <n v="5"/>
    <x v="0"/>
    <x v="4"/>
    <x v="0"/>
    <n v="1"/>
    <x v="3"/>
    <x v="0"/>
    <n v="0.01"/>
    <n v="1"/>
    <x v="2"/>
    <x v="3"/>
    <x v="2"/>
    <s v="Debit Card"/>
    <x v="253"/>
    <b v="0"/>
    <b v="0"/>
    <x v="0"/>
    <x v="0"/>
    <s v="Standard"/>
    <n v="7"/>
    <x v="1"/>
    <x v="1"/>
    <n v="9.3181818181818175E-3"/>
  </r>
  <r>
    <s v="75-915-9803"/>
    <x v="5"/>
    <s v="Male"/>
    <s v="High"/>
    <s v="Widowed"/>
    <x v="0"/>
    <s v="Middle"/>
    <s v="Sancha"/>
    <s v="Baby Products"/>
    <n v="192.35"/>
    <n v="11"/>
    <x v="0"/>
    <x v="1"/>
    <x v="0"/>
    <n v="2"/>
    <x v="3"/>
    <x v="1"/>
    <n v="0.02"/>
    <n v="2"/>
    <x v="2"/>
    <x v="1"/>
    <x v="1"/>
    <s v="Credit Card"/>
    <x v="220"/>
    <b v="1"/>
    <b v="0"/>
    <x v="0"/>
    <x v="2"/>
    <s v="Express"/>
    <n v="11"/>
    <x v="1"/>
    <x v="1"/>
    <n v="1.0243902439024391E-2"/>
  </r>
  <r>
    <s v="78-905-2660"/>
    <x v="15"/>
    <s v="Female"/>
    <s v="Middle"/>
    <s v="Divorced"/>
    <x v="0"/>
    <s v="High"/>
    <s v="Damnoen Saduak"/>
    <s v="Beauty &amp; Personal Care"/>
    <n v="235.32"/>
    <n v="7"/>
    <x v="2"/>
    <x v="2"/>
    <x v="1"/>
    <n v="1"/>
    <x v="1"/>
    <x v="2"/>
    <n v="0.01"/>
    <n v="1"/>
    <x v="3"/>
    <x v="1"/>
    <x v="2"/>
    <s v="PayPal"/>
    <x v="178"/>
    <b v="0"/>
    <b v="1"/>
    <x v="1"/>
    <x v="2"/>
    <s v="Express"/>
    <n v="11"/>
    <x v="0"/>
    <x v="0"/>
    <n v="8.8235294117647058E-3"/>
  </r>
  <r>
    <s v="02-677-6735"/>
    <x v="6"/>
    <s v="Female"/>
    <s v="High"/>
    <s v="Widowed"/>
    <x v="1"/>
    <s v="High"/>
    <s v="Cianorte"/>
    <s v="Electronics"/>
    <n v="212.63"/>
    <n v="8"/>
    <x v="2"/>
    <x v="4"/>
    <x v="4"/>
    <n v="1"/>
    <x v="2"/>
    <x v="2"/>
    <n v="0"/>
    <n v="0"/>
    <x v="7"/>
    <x v="1"/>
    <x v="2"/>
    <s v="Debit Card"/>
    <x v="113"/>
    <b v="0"/>
    <b v="1"/>
    <x v="1"/>
    <x v="0"/>
    <s v="No Preference"/>
    <n v="6"/>
    <x v="0"/>
    <x v="1"/>
    <n v="0.01"/>
  </r>
  <r>
    <s v="20-460-9796"/>
    <x v="26"/>
    <s v="Female"/>
    <s v="Middle"/>
    <s v="Widowed"/>
    <x v="2"/>
    <s v="High"/>
    <s v="Liuzuo"/>
    <s v="Food &amp; Beverages"/>
    <n v="246.63"/>
    <n v="8"/>
    <x v="1"/>
    <x v="2"/>
    <x v="3"/>
    <n v="1"/>
    <x v="0"/>
    <x v="0"/>
    <n v="0.02"/>
    <n v="2"/>
    <x v="4"/>
    <x v="0"/>
    <x v="0"/>
    <s v="Credit Card"/>
    <x v="46"/>
    <b v="1"/>
    <b v="0"/>
    <x v="0"/>
    <x v="2"/>
    <s v="Express"/>
    <n v="10"/>
    <x v="0"/>
    <x v="0"/>
    <n v="9.3181818181818175E-3"/>
  </r>
  <r>
    <s v="57-587-4005"/>
    <x v="29"/>
    <s v="Female"/>
    <s v="Middle"/>
    <s v="Widowed"/>
    <x v="0"/>
    <s v="High"/>
    <s v="Pameungpeuk"/>
    <s v="Toys &amp; Games"/>
    <n v="228.47"/>
    <n v="9"/>
    <x v="2"/>
    <x v="1"/>
    <x v="3"/>
    <n v="1"/>
    <x v="0"/>
    <x v="2"/>
    <n v="0.01"/>
    <n v="1"/>
    <x v="0"/>
    <x v="0"/>
    <x v="2"/>
    <s v="Credit Card"/>
    <x v="124"/>
    <b v="0"/>
    <b v="1"/>
    <x v="1"/>
    <x v="2"/>
    <s v="Express"/>
    <n v="12"/>
    <x v="0"/>
    <x v="0"/>
    <n v="8.2978723404255311E-3"/>
  </r>
  <r>
    <s v="99-477-8256"/>
    <x v="8"/>
    <s v="Female"/>
    <s v="Middle"/>
    <s v="Single"/>
    <x v="2"/>
    <s v="High"/>
    <s v="KÄshmar"/>
    <s v="Gardening &amp; Outdoors"/>
    <n v="343.77"/>
    <n v="6"/>
    <x v="2"/>
    <x v="4"/>
    <x v="3"/>
    <n v="2"/>
    <x v="2"/>
    <x v="0"/>
    <n v="0.02"/>
    <n v="2"/>
    <x v="5"/>
    <x v="1"/>
    <x v="2"/>
    <s v="Cash"/>
    <x v="83"/>
    <b v="1"/>
    <b v="1"/>
    <x v="1"/>
    <x v="1"/>
    <s v="Express"/>
    <n v="6"/>
    <x v="0"/>
    <x v="0"/>
    <n v="1.1363636363636364E-2"/>
  </r>
  <r>
    <s v="03-992-3728"/>
    <x v="29"/>
    <s v="Bigender"/>
    <s v="Middle"/>
    <s v="Married"/>
    <x v="0"/>
    <s v="High"/>
    <s v="â€˜Arad"/>
    <s v="Groceries"/>
    <n v="339.32"/>
    <n v="9"/>
    <x v="1"/>
    <x v="2"/>
    <x v="2"/>
    <n v="0"/>
    <x v="1"/>
    <x v="2"/>
    <n v="0.01"/>
    <n v="1"/>
    <x v="7"/>
    <x v="1"/>
    <x v="0"/>
    <s v="Other"/>
    <x v="101"/>
    <b v="0"/>
    <b v="0"/>
    <x v="0"/>
    <x v="0"/>
    <s v="No Preference"/>
    <n v="7"/>
    <x v="2"/>
    <x v="0"/>
    <n v="1.0243902439024391E-2"/>
  </r>
  <r>
    <s v="24-878-4507"/>
    <x v="10"/>
    <s v="Male"/>
    <s v="High"/>
    <s v="Divorced"/>
    <x v="0"/>
    <s v="Middle"/>
    <s v="Lenart v Slov. Goricah"/>
    <s v="Clothing"/>
    <n v="327.05"/>
    <n v="9"/>
    <x v="0"/>
    <x v="0"/>
    <x v="2"/>
    <n v="0"/>
    <x v="2"/>
    <x v="0"/>
    <n v="0.02"/>
    <n v="2"/>
    <x v="4"/>
    <x v="1"/>
    <x v="2"/>
    <s v="Cash"/>
    <x v="48"/>
    <b v="0"/>
    <b v="1"/>
    <x v="1"/>
    <x v="0"/>
    <s v="No Preference"/>
    <n v="7"/>
    <x v="1"/>
    <x v="1"/>
    <n v="8.6666666666666663E-3"/>
  </r>
  <r>
    <s v="22-106-8347"/>
    <x v="18"/>
    <s v="Male"/>
    <s v="High"/>
    <s v="Divorced"/>
    <x v="2"/>
    <s v="Middle"/>
    <s v="Bigaa"/>
    <s v="Toys &amp; Games"/>
    <n v="334.45"/>
    <n v="2"/>
    <x v="1"/>
    <x v="2"/>
    <x v="0"/>
    <n v="0"/>
    <x v="1"/>
    <x v="1"/>
    <n v="0.02"/>
    <n v="2"/>
    <x v="5"/>
    <x v="1"/>
    <x v="0"/>
    <s v="Credit Card"/>
    <x v="254"/>
    <b v="1"/>
    <b v="0"/>
    <x v="0"/>
    <x v="2"/>
    <s v="No Preference"/>
    <n v="6"/>
    <x v="1"/>
    <x v="1"/>
    <n v="8.2978723404255311E-3"/>
  </r>
  <r>
    <s v="81-479-0790"/>
    <x v="24"/>
    <s v="Male"/>
    <s v="High"/>
    <s v="Single"/>
    <x v="0"/>
    <s v="Middle"/>
    <s v="Guadalupe"/>
    <s v="Food &amp; Beverages"/>
    <n v="366.16"/>
    <n v="12"/>
    <x v="0"/>
    <x v="4"/>
    <x v="2"/>
    <n v="2"/>
    <x v="1"/>
    <x v="0"/>
    <n v="0.01"/>
    <n v="1"/>
    <x v="1"/>
    <x v="2"/>
    <x v="2"/>
    <s v="Credit Card"/>
    <x v="91"/>
    <b v="0"/>
    <b v="0"/>
    <x v="0"/>
    <x v="0"/>
    <s v="No Preference"/>
    <n v="4"/>
    <x v="1"/>
    <x v="1"/>
    <n v="9.3181818181818175E-3"/>
  </r>
  <r>
    <s v="03-023-9932"/>
    <x v="14"/>
    <s v="Female"/>
    <s v="High"/>
    <s v="Widowed"/>
    <x v="0"/>
    <s v="Middle"/>
    <s v="Xiaruyue"/>
    <s v="Groceries"/>
    <n v="481.78"/>
    <n v="8"/>
    <x v="1"/>
    <x v="0"/>
    <x v="4"/>
    <n v="0"/>
    <x v="1"/>
    <x v="2"/>
    <n v="0.02"/>
    <n v="2"/>
    <x v="7"/>
    <x v="2"/>
    <x v="0"/>
    <s v="Debit Card"/>
    <x v="143"/>
    <b v="1"/>
    <b v="1"/>
    <x v="1"/>
    <x v="1"/>
    <s v="Express"/>
    <n v="1"/>
    <x v="0"/>
    <x v="1"/>
    <n v="1.0243902439024391E-2"/>
  </r>
  <r>
    <s v="36-632-2460"/>
    <x v="25"/>
    <s v="Female"/>
    <s v="High"/>
    <s v="Widowed"/>
    <x v="0"/>
    <s v="Middle"/>
    <s v="Gweedore"/>
    <s v="Gardening &amp; Outdoors"/>
    <n v="131.47999999999999"/>
    <n v="8"/>
    <x v="0"/>
    <x v="1"/>
    <x v="0"/>
    <n v="0"/>
    <x v="0"/>
    <x v="0"/>
    <n v="0.02"/>
    <n v="2"/>
    <x v="2"/>
    <x v="2"/>
    <x v="0"/>
    <s v="Credit Card"/>
    <x v="245"/>
    <b v="1"/>
    <b v="1"/>
    <x v="1"/>
    <x v="1"/>
    <s v="No Preference"/>
    <n v="12"/>
    <x v="0"/>
    <x v="1"/>
    <n v="1.1363636363636364E-2"/>
  </r>
  <r>
    <s v="32-799-7704"/>
    <x v="10"/>
    <s v="Female"/>
    <s v="High"/>
    <s v="Widowed"/>
    <x v="2"/>
    <s v="High"/>
    <s v="Przelewice"/>
    <s v="Health Care"/>
    <n v="402.86"/>
    <n v="11"/>
    <x v="1"/>
    <x v="1"/>
    <x v="0"/>
    <n v="1"/>
    <x v="3"/>
    <x v="1"/>
    <n v="0"/>
    <n v="0"/>
    <x v="6"/>
    <x v="0"/>
    <x v="2"/>
    <s v="Cash"/>
    <x v="101"/>
    <b v="0"/>
    <b v="0"/>
    <x v="0"/>
    <x v="2"/>
    <s v="Standard"/>
    <n v="8"/>
    <x v="0"/>
    <x v="1"/>
    <n v="7.3170731707317069E-3"/>
  </r>
  <r>
    <s v="09-369-0588"/>
    <x v="21"/>
    <s v="Male"/>
    <s v="High"/>
    <s v="Single"/>
    <x v="0"/>
    <s v="Middle"/>
    <s v="Dalumangcob"/>
    <s v="Gardening &amp; Outdoors"/>
    <n v="333.18"/>
    <n v="6"/>
    <x v="1"/>
    <x v="3"/>
    <x v="1"/>
    <n v="0"/>
    <x v="1"/>
    <x v="2"/>
    <n v="0.02"/>
    <n v="2"/>
    <x v="1"/>
    <x v="2"/>
    <x v="1"/>
    <s v="Other"/>
    <x v="1"/>
    <b v="1"/>
    <b v="0"/>
    <x v="0"/>
    <x v="3"/>
    <s v="Express"/>
    <n v="8"/>
    <x v="1"/>
    <x v="1"/>
    <n v="1.1363636363636364E-2"/>
  </r>
  <r>
    <s v="87-727-6434"/>
    <x v="31"/>
    <s v="Female"/>
    <s v="High"/>
    <s v="Widowed"/>
    <x v="2"/>
    <s v="Middle"/>
    <s v="Cravo Norte"/>
    <s v="Arts &amp; Crafts"/>
    <n v="73.23"/>
    <n v="8"/>
    <x v="2"/>
    <x v="2"/>
    <x v="4"/>
    <n v="2"/>
    <x v="2"/>
    <x v="2"/>
    <n v="0.01"/>
    <n v="1"/>
    <x v="6"/>
    <x v="2"/>
    <x v="1"/>
    <s v="Credit Card"/>
    <x v="255"/>
    <b v="1"/>
    <b v="1"/>
    <x v="1"/>
    <x v="0"/>
    <s v="No Preference"/>
    <n v="6"/>
    <x v="0"/>
    <x v="1"/>
    <n v="8.5294117647058826E-3"/>
  </r>
  <r>
    <s v="18-793-9543"/>
    <x v="31"/>
    <s v="Male"/>
    <s v="High"/>
    <s v="Divorced"/>
    <x v="2"/>
    <s v="Middle"/>
    <s v="MonterÃ­a"/>
    <s v="Furniture"/>
    <n v="450.47"/>
    <n v="11"/>
    <x v="2"/>
    <x v="0"/>
    <x v="4"/>
    <n v="2"/>
    <x v="0"/>
    <x v="1"/>
    <n v="0.02"/>
    <n v="2"/>
    <x v="4"/>
    <x v="0"/>
    <x v="1"/>
    <s v="Credit Card"/>
    <x v="86"/>
    <b v="1"/>
    <b v="1"/>
    <x v="1"/>
    <x v="1"/>
    <s v="Express"/>
    <n v="10"/>
    <x v="1"/>
    <x v="1"/>
    <n v="8.7804878048780496E-3"/>
  </r>
  <r>
    <s v="63-625-5757"/>
    <x v="4"/>
    <s v="Male"/>
    <s v="Middle"/>
    <s v="Single"/>
    <x v="1"/>
    <s v="High"/>
    <s v="Mikunâ€™"/>
    <s v="Food &amp; Beverages"/>
    <n v="175.74"/>
    <n v="5"/>
    <x v="2"/>
    <x v="0"/>
    <x v="2"/>
    <n v="1"/>
    <x v="1"/>
    <x v="1"/>
    <n v="0"/>
    <n v="0"/>
    <x v="9"/>
    <x v="0"/>
    <x v="0"/>
    <s v="Cash"/>
    <x v="236"/>
    <b v="0"/>
    <b v="1"/>
    <x v="1"/>
    <x v="2"/>
    <s v="No Preference"/>
    <n v="6"/>
    <x v="1"/>
    <x v="0"/>
    <n v="9.3181818181818175E-3"/>
  </r>
  <r>
    <s v="93-413-4758"/>
    <x v="16"/>
    <s v="Female"/>
    <s v="Middle"/>
    <s v="Single"/>
    <x v="2"/>
    <s v="High"/>
    <s v="Samamiya"/>
    <s v="Hotels"/>
    <n v="182.6"/>
    <n v="4"/>
    <x v="2"/>
    <x v="0"/>
    <x v="4"/>
    <n v="0.3"/>
    <x v="2"/>
    <x v="1"/>
    <n v="0.02"/>
    <n v="2"/>
    <x v="5"/>
    <x v="1"/>
    <x v="0"/>
    <s v="PayPal"/>
    <x v="23"/>
    <b v="0"/>
    <b v="1"/>
    <x v="1"/>
    <x v="1"/>
    <s v="Express"/>
    <n v="5"/>
    <x v="0"/>
    <x v="0"/>
    <n v="1.0277777777777776E-2"/>
  </r>
  <r>
    <s v="15-663-7994"/>
    <x v="28"/>
    <s v="Female"/>
    <s v="Middle"/>
    <s v="Widowed"/>
    <x v="0"/>
    <s v="High"/>
    <s v="Tanahmerah"/>
    <s v="Jewelry &amp; Accessories"/>
    <n v="497.8"/>
    <n v="2"/>
    <x v="2"/>
    <x v="1"/>
    <x v="0"/>
    <n v="0.2"/>
    <x v="3"/>
    <x v="0"/>
    <n v="0.01"/>
    <n v="1"/>
    <x v="6"/>
    <x v="3"/>
    <x v="1"/>
    <s v="Other"/>
    <x v="256"/>
    <b v="1"/>
    <b v="0"/>
    <x v="0"/>
    <x v="1"/>
    <s v="No Preference"/>
    <n v="9"/>
    <x v="0"/>
    <x v="0"/>
    <n v="1.1000000000000001E-2"/>
  </r>
  <r>
    <s v="29-319-4519"/>
    <x v="11"/>
    <s v="Male"/>
    <s v="High"/>
    <s v="Divorced"/>
    <x v="1"/>
    <s v="High"/>
    <s v="Ã–rebro"/>
    <s v="Food &amp; Beverages"/>
    <n v="171.17"/>
    <n v="4"/>
    <x v="1"/>
    <x v="3"/>
    <x v="3"/>
    <n v="0"/>
    <x v="3"/>
    <x v="0"/>
    <n v="0"/>
    <n v="0"/>
    <x v="7"/>
    <x v="3"/>
    <x v="2"/>
    <s v="Debit Card"/>
    <x v="31"/>
    <b v="0"/>
    <b v="1"/>
    <x v="1"/>
    <x v="1"/>
    <s v="Standard"/>
    <n v="12"/>
    <x v="1"/>
    <x v="1"/>
    <n v="9.3181818181818175E-3"/>
  </r>
  <r>
    <s v="40-347-2903"/>
    <x v="23"/>
    <s v="Female"/>
    <s v="Middle"/>
    <s v="Single"/>
    <x v="0"/>
    <s v="High"/>
    <s v="Kefar Yona"/>
    <s v="Jewelry &amp; Accessories"/>
    <n v="425.82"/>
    <n v="3"/>
    <x v="1"/>
    <x v="4"/>
    <x v="0"/>
    <n v="1"/>
    <x v="2"/>
    <x v="1"/>
    <n v="0.01"/>
    <n v="1"/>
    <x v="9"/>
    <x v="1"/>
    <x v="1"/>
    <s v="Cash"/>
    <x v="191"/>
    <b v="1"/>
    <b v="1"/>
    <x v="1"/>
    <x v="1"/>
    <s v="Standard"/>
    <n v="11"/>
    <x v="0"/>
    <x v="0"/>
    <n v="1.1000000000000001E-2"/>
  </r>
  <r>
    <s v="18-452-1635"/>
    <x v="24"/>
    <s v="Female"/>
    <s v="Middle"/>
    <s v="Widowed"/>
    <x v="0"/>
    <s v="Middle"/>
    <s v="Pasto"/>
    <s v="Sports &amp; Outdoors"/>
    <n v="210.58"/>
    <n v="10"/>
    <x v="1"/>
    <x v="0"/>
    <x v="1"/>
    <n v="2"/>
    <x v="2"/>
    <x v="0"/>
    <n v="0.01"/>
    <n v="1"/>
    <x v="4"/>
    <x v="2"/>
    <x v="0"/>
    <s v="Debit Card"/>
    <x v="257"/>
    <b v="1"/>
    <b v="1"/>
    <x v="1"/>
    <x v="3"/>
    <s v="No Preference"/>
    <n v="8"/>
    <x v="0"/>
    <x v="0"/>
    <n v="8.431372549019607E-3"/>
  </r>
  <r>
    <s v="47-710-5471"/>
    <x v="17"/>
    <s v="Male"/>
    <s v="Middle"/>
    <s v="Single"/>
    <x v="1"/>
    <s v="Middle"/>
    <s v="Huangtan"/>
    <s v="Beauty &amp; Personal Care"/>
    <n v="199.64"/>
    <n v="11"/>
    <x v="2"/>
    <x v="0"/>
    <x v="2"/>
    <n v="1"/>
    <x v="3"/>
    <x v="0"/>
    <n v="0.01"/>
    <n v="1"/>
    <x v="1"/>
    <x v="1"/>
    <x v="2"/>
    <s v="PayPal"/>
    <x v="24"/>
    <b v="0"/>
    <b v="1"/>
    <x v="1"/>
    <x v="3"/>
    <s v="Express"/>
    <n v="8"/>
    <x v="1"/>
    <x v="0"/>
    <n v="8.8235294117647058E-3"/>
  </r>
  <r>
    <s v="88-167-7129"/>
    <x v="13"/>
    <s v="Polygender"/>
    <s v="High"/>
    <s v="Married"/>
    <x v="0"/>
    <s v="Middle"/>
    <s v="Ilâ€™inskiy"/>
    <s v="Packages"/>
    <n v="162.22"/>
    <n v="10"/>
    <x v="1"/>
    <x v="0"/>
    <x v="0"/>
    <n v="0.2"/>
    <x v="3"/>
    <x v="0"/>
    <n v="0.01"/>
    <n v="1"/>
    <x v="2"/>
    <x v="3"/>
    <x v="2"/>
    <s v="Other"/>
    <x v="252"/>
    <b v="1"/>
    <b v="1"/>
    <x v="1"/>
    <x v="1"/>
    <s v="No Preference"/>
    <n v="8"/>
    <x v="2"/>
    <x v="1"/>
    <n v="8.1395348837209301E-3"/>
  </r>
  <r>
    <s v="86-771-9082"/>
    <x v="28"/>
    <s v="Male"/>
    <s v="High"/>
    <s v="Married"/>
    <x v="0"/>
    <s v="High"/>
    <s v="Ugljevik"/>
    <s v="Sports &amp; Outdoors"/>
    <n v="401.75"/>
    <n v="8"/>
    <x v="2"/>
    <x v="1"/>
    <x v="2"/>
    <n v="0.3"/>
    <x v="0"/>
    <x v="0"/>
    <n v="0.01"/>
    <n v="1"/>
    <x v="8"/>
    <x v="1"/>
    <x v="1"/>
    <s v="PayPal"/>
    <x v="134"/>
    <b v="0"/>
    <b v="1"/>
    <x v="1"/>
    <x v="1"/>
    <s v="Standard"/>
    <n v="6"/>
    <x v="1"/>
    <x v="1"/>
    <n v="8.431372549019607E-3"/>
  </r>
  <r>
    <s v="46-678-4172"/>
    <x v="2"/>
    <s v="Female"/>
    <s v="Middle"/>
    <s v="Married"/>
    <x v="2"/>
    <s v="Middle"/>
    <s v="Na Chaluai"/>
    <s v="Luxury Goods"/>
    <n v="365.88"/>
    <n v="12"/>
    <x v="2"/>
    <x v="1"/>
    <x v="3"/>
    <n v="2"/>
    <x v="1"/>
    <x v="2"/>
    <n v="0"/>
    <n v="0"/>
    <x v="5"/>
    <x v="1"/>
    <x v="1"/>
    <s v="Other"/>
    <x v="157"/>
    <b v="1"/>
    <b v="0"/>
    <x v="0"/>
    <x v="0"/>
    <s v="Express"/>
    <n v="7"/>
    <x v="0"/>
    <x v="0"/>
    <n v="9.189189189189189E-3"/>
  </r>
  <r>
    <s v="14-249-1256"/>
    <x v="19"/>
    <s v="Male"/>
    <s v="Middle"/>
    <s v="Single"/>
    <x v="1"/>
    <s v="Middle"/>
    <s v="Marolambo"/>
    <s v="Beauty &amp; Personal Care"/>
    <n v="58.29"/>
    <n v="6"/>
    <x v="0"/>
    <x v="2"/>
    <x v="3"/>
    <n v="2"/>
    <x v="1"/>
    <x v="0"/>
    <n v="0.01"/>
    <n v="1"/>
    <x v="0"/>
    <x v="2"/>
    <x v="0"/>
    <s v="Other"/>
    <x v="258"/>
    <b v="0"/>
    <b v="1"/>
    <x v="1"/>
    <x v="2"/>
    <s v="Standard"/>
    <n v="14"/>
    <x v="1"/>
    <x v="0"/>
    <n v="8.8235294117647058E-3"/>
  </r>
  <r>
    <s v="75-617-1460"/>
    <x v="17"/>
    <s v="Male"/>
    <s v="High"/>
    <s v="Married"/>
    <x v="2"/>
    <s v="High"/>
    <s v="WiwilÃ­"/>
    <s v="Health Supplements"/>
    <n v="66.86"/>
    <n v="3"/>
    <x v="0"/>
    <x v="3"/>
    <x v="1"/>
    <n v="1"/>
    <x v="1"/>
    <x v="2"/>
    <n v="0"/>
    <n v="0"/>
    <x v="3"/>
    <x v="3"/>
    <x v="2"/>
    <s v="Other"/>
    <x v="106"/>
    <b v="1"/>
    <b v="1"/>
    <x v="1"/>
    <x v="1"/>
    <s v="Express"/>
    <n v="9"/>
    <x v="1"/>
    <x v="1"/>
    <n v="8.5365853658536592E-3"/>
  </r>
  <r>
    <s v="10-247-0192"/>
    <x v="3"/>
    <s v="Female"/>
    <s v="High"/>
    <s v="Single"/>
    <x v="0"/>
    <s v="Middle"/>
    <s v="Cali"/>
    <s v="Groceries"/>
    <n v="279.33999999999997"/>
    <n v="5"/>
    <x v="0"/>
    <x v="1"/>
    <x v="1"/>
    <n v="0"/>
    <x v="1"/>
    <x v="2"/>
    <n v="0.02"/>
    <n v="2"/>
    <x v="9"/>
    <x v="2"/>
    <x v="0"/>
    <s v="PayPal"/>
    <x v="186"/>
    <b v="0"/>
    <b v="1"/>
    <x v="1"/>
    <x v="1"/>
    <s v="No Preference"/>
    <n v="11"/>
    <x v="0"/>
    <x v="1"/>
    <n v="1.0243902439024391E-2"/>
  </r>
  <r>
    <s v="94-120-9525"/>
    <x v="10"/>
    <s v="Genderfluid"/>
    <s v="High"/>
    <s v="Divorced"/>
    <x v="0"/>
    <s v="High"/>
    <s v="Tamana"/>
    <s v="Electronics"/>
    <n v="358.5"/>
    <n v="3"/>
    <x v="2"/>
    <x v="1"/>
    <x v="2"/>
    <n v="2"/>
    <x v="1"/>
    <x v="2"/>
    <n v="0.02"/>
    <n v="2"/>
    <x v="4"/>
    <x v="0"/>
    <x v="0"/>
    <s v="Cash"/>
    <x v="179"/>
    <b v="0"/>
    <b v="1"/>
    <x v="1"/>
    <x v="2"/>
    <s v="Standard"/>
    <n v="8"/>
    <x v="2"/>
    <x v="1"/>
    <n v="0.01"/>
  </r>
  <r>
    <s v="22-234-9315"/>
    <x v="32"/>
    <s v="Female"/>
    <s v="High"/>
    <s v="Widowed"/>
    <x v="0"/>
    <s v="High"/>
    <s v="Miyazu"/>
    <s v="Jewelry &amp; Accessories"/>
    <n v="360.92"/>
    <n v="7"/>
    <x v="2"/>
    <x v="2"/>
    <x v="1"/>
    <n v="2"/>
    <x v="0"/>
    <x v="2"/>
    <n v="0"/>
    <n v="0"/>
    <x v="5"/>
    <x v="2"/>
    <x v="1"/>
    <s v="PayPal"/>
    <x v="259"/>
    <b v="0"/>
    <b v="1"/>
    <x v="1"/>
    <x v="2"/>
    <s v="Standard"/>
    <n v="8"/>
    <x v="0"/>
    <x v="1"/>
    <n v="1.1000000000000001E-2"/>
  </r>
  <r>
    <s v="37-560-7247"/>
    <x v="9"/>
    <s v="Genderqueer"/>
    <s v="Middle"/>
    <s v="Married"/>
    <x v="2"/>
    <s v="High"/>
    <s v="GryfÃ³w ÅšlÄ…ski"/>
    <s v="Groceries"/>
    <n v="374.36"/>
    <n v="4"/>
    <x v="2"/>
    <x v="2"/>
    <x v="4"/>
    <n v="0"/>
    <x v="0"/>
    <x v="0"/>
    <n v="0.01"/>
    <n v="1"/>
    <x v="5"/>
    <x v="0"/>
    <x v="1"/>
    <s v="Other"/>
    <x v="251"/>
    <b v="0"/>
    <b v="0"/>
    <x v="0"/>
    <x v="1"/>
    <s v="Standard"/>
    <n v="1"/>
    <x v="2"/>
    <x v="0"/>
    <n v="1.0243902439024391E-2"/>
  </r>
  <r>
    <s v="91-857-0797"/>
    <x v="0"/>
    <s v="Genderfluid"/>
    <s v="High"/>
    <s v="Widowed"/>
    <x v="1"/>
    <s v="Middle"/>
    <s v="Pinagsibaan"/>
    <s v="Baby Products"/>
    <n v="435.37"/>
    <n v="11"/>
    <x v="2"/>
    <x v="4"/>
    <x v="4"/>
    <n v="1"/>
    <x v="2"/>
    <x v="2"/>
    <n v="0"/>
    <n v="0"/>
    <x v="4"/>
    <x v="1"/>
    <x v="0"/>
    <s v="Credit Card"/>
    <x v="94"/>
    <b v="1"/>
    <b v="1"/>
    <x v="1"/>
    <x v="3"/>
    <s v="Standard"/>
    <n v="4"/>
    <x v="2"/>
    <x v="1"/>
    <n v="1.0243902439024391E-2"/>
  </r>
  <r>
    <s v="19-344-0102"/>
    <x v="32"/>
    <s v="Male"/>
    <s v="High"/>
    <s v="Single"/>
    <x v="2"/>
    <s v="High"/>
    <s v="Jardin"/>
    <s v="Home Appliances"/>
    <n v="459.3"/>
    <n v="9"/>
    <x v="2"/>
    <x v="4"/>
    <x v="2"/>
    <n v="1"/>
    <x v="0"/>
    <x v="0"/>
    <n v="0.02"/>
    <n v="2"/>
    <x v="1"/>
    <x v="3"/>
    <x v="2"/>
    <s v="Other"/>
    <x v="140"/>
    <b v="0"/>
    <b v="1"/>
    <x v="1"/>
    <x v="3"/>
    <s v="No Preference"/>
    <n v="1"/>
    <x v="1"/>
    <x v="1"/>
    <n v="9.3999999999999986E-3"/>
  </r>
  <r>
    <s v="48-609-7715"/>
    <x v="20"/>
    <s v="Female"/>
    <s v="High"/>
    <s v="Divorced"/>
    <x v="2"/>
    <s v="Middle"/>
    <s v="Aguilares"/>
    <s v="Jewelry &amp; Accessories"/>
    <n v="426.89"/>
    <n v="2"/>
    <x v="0"/>
    <x v="0"/>
    <x v="1"/>
    <n v="1"/>
    <x v="3"/>
    <x v="1"/>
    <n v="0.01"/>
    <n v="1"/>
    <x v="4"/>
    <x v="2"/>
    <x v="1"/>
    <s v="PayPal"/>
    <x v="112"/>
    <b v="1"/>
    <b v="0"/>
    <x v="0"/>
    <x v="1"/>
    <s v="Express"/>
    <n v="10"/>
    <x v="0"/>
    <x v="1"/>
    <n v="1.1000000000000001E-2"/>
  </r>
  <r>
    <s v="13-571-6506"/>
    <x v="8"/>
    <s v="Male"/>
    <s v="Middle"/>
    <s v="Divorced"/>
    <x v="2"/>
    <s v="High"/>
    <s v="Muslyumovo"/>
    <s v="Animal Feed"/>
    <n v="365.37"/>
    <n v="6"/>
    <x v="0"/>
    <x v="3"/>
    <x v="4"/>
    <n v="1"/>
    <x v="2"/>
    <x v="2"/>
    <n v="0.01"/>
    <n v="1"/>
    <x v="1"/>
    <x v="2"/>
    <x v="1"/>
    <s v="PayPal"/>
    <x v="9"/>
    <b v="1"/>
    <b v="1"/>
    <x v="1"/>
    <x v="1"/>
    <s v="Express"/>
    <n v="7"/>
    <x v="1"/>
    <x v="0"/>
    <n v="9.7727272727272732E-3"/>
  </r>
  <r>
    <s v="47-073-6440"/>
    <x v="6"/>
    <s v="Female"/>
    <s v="Middle"/>
    <s v="Divorced"/>
    <x v="2"/>
    <s v="High"/>
    <s v="Taiyuan"/>
    <s v="Mobile Accessories"/>
    <n v="487.25"/>
    <n v="4"/>
    <x v="2"/>
    <x v="1"/>
    <x v="4"/>
    <n v="1"/>
    <x v="3"/>
    <x v="2"/>
    <n v="0"/>
    <n v="0"/>
    <x v="7"/>
    <x v="1"/>
    <x v="2"/>
    <s v="Cash"/>
    <x v="180"/>
    <b v="0"/>
    <b v="0"/>
    <x v="0"/>
    <x v="1"/>
    <s v="Standard"/>
    <n v="1"/>
    <x v="0"/>
    <x v="0"/>
    <n v="8.5365853658536592E-3"/>
  </r>
  <r>
    <s v="50-303-1693"/>
    <x v="3"/>
    <s v="Female"/>
    <s v="Middle"/>
    <s v="Married"/>
    <x v="1"/>
    <s v="High"/>
    <s v="Chatturat"/>
    <s v="Baby Products"/>
    <n v="187.22"/>
    <n v="10"/>
    <x v="2"/>
    <x v="0"/>
    <x v="3"/>
    <n v="0"/>
    <x v="1"/>
    <x v="2"/>
    <n v="0.01"/>
    <n v="1"/>
    <x v="7"/>
    <x v="2"/>
    <x v="2"/>
    <s v="Credit Card"/>
    <x v="201"/>
    <b v="0"/>
    <b v="0"/>
    <x v="0"/>
    <x v="1"/>
    <s v="Standard"/>
    <n v="4"/>
    <x v="0"/>
    <x v="0"/>
    <n v="1.0243902439024391E-2"/>
  </r>
  <r>
    <s v="69-157-9577"/>
    <x v="30"/>
    <s v="Male"/>
    <s v="High"/>
    <s v="Divorced"/>
    <x v="2"/>
    <s v="High"/>
    <s v="Paisha"/>
    <s v="Toys &amp; Games"/>
    <n v="396.82"/>
    <n v="7"/>
    <x v="0"/>
    <x v="1"/>
    <x v="2"/>
    <n v="1"/>
    <x v="0"/>
    <x v="0"/>
    <n v="0.01"/>
    <n v="1"/>
    <x v="5"/>
    <x v="1"/>
    <x v="2"/>
    <s v="Credit Card"/>
    <x v="207"/>
    <b v="1"/>
    <b v="1"/>
    <x v="1"/>
    <x v="0"/>
    <s v="No Preference"/>
    <n v="9"/>
    <x v="1"/>
    <x v="1"/>
    <n v="8.2978723404255311E-3"/>
  </r>
  <r>
    <s v="09-513-4923"/>
    <x v="9"/>
    <s v="Genderfluid"/>
    <s v="High"/>
    <s v="Divorced"/>
    <x v="2"/>
    <s v="High"/>
    <s v="Kadugadung"/>
    <s v="Travel &amp; Leisure Flights"/>
    <n v="246.74"/>
    <n v="10"/>
    <x v="2"/>
    <x v="2"/>
    <x v="3"/>
    <n v="0"/>
    <x v="1"/>
    <x v="1"/>
    <n v="0.01"/>
    <n v="1"/>
    <x v="9"/>
    <x v="1"/>
    <x v="2"/>
    <s v="PayPal"/>
    <x v="260"/>
    <b v="0"/>
    <b v="0"/>
    <x v="0"/>
    <x v="0"/>
    <s v="Express"/>
    <n v="8"/>
    <x v="2"/>
    <x v="1"/>
    <n v="1.3157894736842106E-2"/>
  </r>
  <r>
    <s v="82-975-8569"/>
    <x v="29"/>
    <s v="Male"/>
    <s v="High"/>
    <s v="Widowed"/>
    <x v="0"/>
    <s v="High"/>
    <s v="Paris 15"/>
    <s v="Luxury Goods"/>
    <n v="128.74"/>
    <n v="12"/>
    <x v="0"/>
    <x v="0"/>
    <x v="1"/>
    <n v="1"/>
    <x v="1"/>
    <x v="0"/>
    <n v="0.01"/>
    <n v="1"/>
    <x v="8"/>
    <x v="1"/>
    <x v="2"/>
    <s v="PayPal"/>
    <x v="237"/>
    <b v="0"/>
    <b v="1"/>
    <x v="1"/>
    <x v="3"/>
    <s v="Standard"/>
    <n v="1"/>
    <x v="1"/>
    <x v="1"/>
    <n v="9.189189189189189E-3"/>
  </r>
  <r>
    <s v="70-774-7728"/>
    <x v="30"/>
    <s v="Female"/>
    <s v="Middle"/>
    <s v="Widowed"/>
    <x v="2"/>
    <s v="Middle"/>
    <s v="Dualing"/>
    <s v="Toys &amp; Games"/>
    <n v="339.63"/>
    <n v="2"/>
    <x v="1"/>
    <x v="1"/>
    <x v="3"/>
    <n v="2"/>
    <x v="1"/>
    <x v="2"/>
    <n v="0.02"/>
    <n v="2"/>
    <x v="2"/>
    <x v="2"/>
    <x v="0"/>
    <s v="PayPal"/>
    <x v="91"/>
    <b v="1"/>
    <b v="0"/>
    <x v="0"/>
    <x v="2"/>
    <s v="No Preference"/>
    <n v="6"/>
    <x v="0"/>
    <x v="0"/>
    <n v="8.2978723404255311E-3"/>
  </r>
  <r>
    <s v="13-015-8097"/>
    <x v="19"/>
    <s v="Female"/>
    <s v="High"/>
    <s v="Single"/>
    <x v="0"/>
    <s v="High"/>
    <s v="Adelaide"/>
    <s v="Sports &amp; Outdoors"/>
    <n v="223.58"/>
    <n v="11"/>
    <x v="0"/>
    <x v="4"/>
    <x v="3"/>
    <n v="0"/>
    <x v="3"/>
    <x v="2"/>
    <n v="0"/>
    <n v="0"/>
    <x v="9"/>
    <x v="0"/>
    <x v="0"/>
    <s v="PayPal"/>
    <x v="261"/>
    <b v="0"/>
    <b v="0"/>
    <x v="0"/>
    <x v="2"/>
    <s v="No Preference"/>
    <n v="11"/>
    <x v="0"/>
    <x v="1"/>
    <n v="8.431372549019607E-3"/>
  </r>
  <r>
    <s v="68-391-7279"/>
    <x v="7"/>
    <s v="Genderqueer"/>
    <s v="High"/>
    <s v="Widowed"/>
    <x v="0"/>
    <s v="Middle"/>
    <s v="Pingshi"/>
    <s v="Gardening &amp; Outdoors"/>
    <n v="446.92"/>
    <n v="5"/>
    <x v="0"/>
    <x v="3"/>
    <x v="1"/>
    <n v="1"/>
    <x v="1"/>
    <x v="2"/>
    <n v="0.02"/>
    <n v="2"/>
    <x v="9"/>
    <x v="0"/>
    <x v="1"/>
    <s v="PayPal"/>
    <x v="247"/>
    <b v="1"/>
    <b v="0"/>
    <x v="0"/>
    <x v="3"/>
    <s v="Express"/>
    <n v="10"/>
    <x v="2"/>
    <x v="1"/>
    <n v="1.1363636363636364E-2"/>
  </r>
  <r>
    <s v="28-764-3337"/>
    <x v="20"/>
    <s v="Male"/>
    <s v="Middle"/>
    <s v="Divorced"/>
    <x v="0"/>
    <s v="Middle"/>
    <s v="Renshan"/>
    <s v="Electronics"/>
    <n v="175.65"/>
    <n v="11"/>
    <x v="0"/>
    <x v="4"/>
    <x v="3"/>
    <n v="2"/>
    <x v="2"/>
    <x v="1"/>
    <n v="0.01"/>
    <n v="1"/>
    <x v="0"/>
    <x v="0"/>
    <x v="0"/>
    <s v="Other"/>
    <x v="134"/>
    <b v="0"/>
    <b v="1"/>
    <x v="1"/>
    <x v="1"/>
    <s v="Express"/>
    <n v="8"/>
    <x v="1"/>
    <x v="0"/>
    <n v="0.01"/>
  </r>
  <r>
    <s v="00-285-9607"/>
    <x v="32"/>
    <s v="Genderfluid"/>
    <s v="Middle"/>
    <s v="Married"/>
    <x v="0"/>
    <s v="Middle"/>
    <s v="Sobinka"/>
    <s v="Clothing"/>
    <n v="491.49"/>
    <n v="10"/>
    <x v="0"/>
    <x v="3"/>
    <x v="1"/>
    <n v="0"/>
    <x v="2"/>
    <x v="0"/>
    <n v="0.02"/>
    <n v="2"/>
    <x v="0"/>
    <x v="0"/>
    <x v="2"/>
    <s v="PayPal"/>
    <x v="221"/>
    <b v="0"/>
    <b v="0"/>
    <x v="0"/>
    <x v="3"/>
    <s v="Standard"/>
    <n v="1"/>
    <x v="2"/>
    <x v="0"/>
    <n v="8.6666666666666663E-3"/>
  </r>
  <r>
    <s v="04-832-3559"/>
    <x v="29"/>
    <s v="Male"/>
    <s v="Middle"/>
    <s v="Widowed"/>
    <x v="0"/>
    <s v="Middle"/>
    <s v="Narol"/>
    <s v="Beauty &amp; Personal Care"/>
    <n v="88.4"/>
    <n v="5"/>
    <x v="1"/>
    <x v="0"/>
    <x v="4"/>
    <n v="0"/>
    <x v="1"/>
    <x v="1"/>
    <n v="0"/>
    <n v="0"/>
    <x v="7"/>
    <x v="3"/>
    <x v="2"/>
    <s v="Cash"/>
    <x v="165"/>
    <b v="1"/>
    <b v="0"/>
    <x v="0"/>
    <x v="0"/>
    <s v="No Preference"/>
    <n v="4"/>
    <x v="1"/>
    <x v="0"/>
    <n v="8.8235294117647058E-3"/>
  </r>
  <r>
    <s v="27-613-5005"/>
    <x v="3"/>
    <s v="Male"/>
    <s v="Middle"/>
    <s v="Widowed"/>
    <x v="2"/>
    <s v="High"/>
    <s v="Fresno"/>
    <s v="Office Supplies"/>
    <n v="430.9"/>
    <n v="8"/>
    <x v="2"/>
    <x v="4"/>
    <x v="0"/>
    <n v="1"/>
    <x v="3"/>
    <x v="1"/>
    <n v="0"/>
    <n v="0"/>
    <x v="9"/>
    <x v="0"/>
    <x v="0"/>
    <s v="Credit Card"/>
    <x v="77"/>
    <b v="0"/>
    <b v="0"/>
    <x v="0"/>
    <x v="1"/>
    <s v="Standard"/>
    <n v="11"/>
    <x v="1"/>
    <x v="0"/>
    <n v="1.131578947368421E-2"/>
  </r>
  <r>
    <s v="49-825-3438"/>
    <x v="17"/>
    <s v="Male"/>
    <s v="High"/>
    <s v="Widowed"/>
    <x v="1"/>
    <s v="High"/>
    <s v="Vabalninkas"/>
    <s v="Mobile Accessories"/>
    <n v="435.23"/>
    <n v="2"/>
    <x v="1"/>
    <x v="2"/>
    <x v="2"/>
    <n v="0"/>
    <x v="0"/>
    <x v="0"/>
    <n v="0.02"/>
    <n v="2"/>
    <x v="6"/>
    <x v="3"/>
    <x v="1"/>
    <s v="Cash"/>
    <x v="262"/>
    <b v="0"/>
    <b v="1"/>
    <x v="1"/>
    <x v="2"/>
    <s v="Express"/>
    <n v="13"/>
    <x v="1"/>
    <x v="1"/>
    <n v="8.5365853658536592E-3"/>
  </r>
  <r>
    <s v="31-783-9785"/>
    <x v="24"/>
    <s v="Female"/>
    <s v="High"/>
    <s v="Divorced"/>
    <x v="2"/>
    <s v="Middle"/>
    <s v="Jambuwerkrajan"/>
    <s v="Toys &amp; Games"/>
    <n v="218.65"/>
    <n v="3"/>
    <x v="2"/>
    <x v="4"/>
    <x v="4"/>
    <n v="2"/>
    <x v="2"/>
    <x v="2"/>
    <n v="0"/>
    <n v="0"/>
    <x v="5"/>
    <x v="3"/>
    <x v="1"/>
    <s v="Credit Card"/>
    <x v="255"/>
    <b v="1"/>
    <b v="1"/>
    <x v="1"/>
    <x v="2"/>
    <s v="Standard"/>
    <n v="4"/>
    <x v="0"/>
    <x v="1"/>
    <n v="8.2978723404255311E-3"/>
  </r>
  <r>
    <s v="58-059-8187"/>
    <x v="23"/>
    <s v="Male"/>
    <s v="High"/>
    <s v="Widowed"/>
    <x v="1"/>
    <s v="Middle"/>
    <s v="Ozubulu"/>
    <s v="Health Supplements"/>
    <n v="207.66"/>
    <n v="10"/>
    <x v="1"/>
    <x v="2"/>
    <x v="3"/>
    <n v="1"/>
    <x v="3"/>
    <x v="2"/>
    <n v="0.02"/>
    <n v="2"/>
    <x v="6"/>
    <x v="3"/>
    <x v="2"/>
    <s v="Other"/>
    <x v="18"/>
    <b v="0"/>
    <b v="1"/>
    <x v="1"/>
    <x v="1"/>
    <s v="Standard"/>
    <n v="8"/>
    <x v="1"/>
    <x v="1"/>
    <n v="8.5365853658536592E-3"/>
  </r>
  <r>
    <s v="74-882-6648"/>
    <x v="10"/>
    <s v="Female"/>
    <s v="High"/>
    <s v="Married"/>
    <x v="1"/>
    <s v="High"/>
    <s v="Nakhchivan"/>
    <s v="Arts &amp; Crafts"/>
    <n v="141.09"/>
    <n v="7"/>
    <x v="1"/>
    <x v="1"/>
    <x v="2"/>
    <n v="0"/>
    <x v="3"/>
    <x v="2"/>
    <n v="0.02"/>
    <n v="2"/>
    <x v="4"/>
    <x v="1"/>
    <x v="2"/>
    <s v="Debit Card"/>
    <x v="263"/>
    <b v="0"/>
    <b v="1"/>
    <x v="1"/>
    <x v="1"/>
    <s v="Express"/>
    <n v="1"/>
    <x v="0"/>
    <x v="1"/>
    <n v="8.5294117647058826E-3"/>
  </r>
  <r>
    <s v="03-180-9200"/>
    <x v="7"/>
    <s v="Male"/>
    <s v="High"/>
    <s v="Divorced"/>
    <x v="0"/>
    <s v="Middle"/>
    <s v="CurumanÃ­"/>
    <s v="Packages"/>
    <n v="142.69999999999999"/>
    <n v="6"/>
    <x v="1"/>
    <x v="1"/>
    <x v="4"/>
    <n v="1"/>
    <x v="0"/>
    <x v="2"/>
    <n v="0"/>
    <n v="0"/>
    <x v="7"/>
    <x v="0"/>
    <x v="2"/>
    <s v="Credit Card"/>
    <x v="248"/>
    <b v="0"/>
    <b v="1"/>
    <x v="1"/>
    <x v="2"/>
    <s v="No Preference"/>
    <n v="11"/>
    <x v="1"/>
    <x v="1"/>
    <n v="8.1395348837209301E-3"/>
  </r>
  <r>
    <s v="46-578-1425"/>
    <x v="32"/>
    <s v="Male"/>
    <s v="High"/>
    <s v="Divorced"/>
    <x v="2"/>
    <s v="High"/>
    <s v="Praia"/>
    <s v="Animal Feed"/>
    <n v="64.09"/>
    <n v="10"/>
    <x v="2"/>
    <x v="0"/>
    <x v="0"/>
    <n v="0"/>
    <x v="0"/>
    <x v="0"/>
    <n v="0"/>
    <n v="0"/>
    <x v="9"/>
    <x v="2"/>
    <x v="2"/>
    <s v="Credit Card"/>
    <x v="203"/>
    <b v="1"/>
    <b v="0"/>
    <x v="0"/>
    <x v="0"/>
    <s v="Express"/>
    <n v="7"/>
    <x v="1"/>
    <x v="1"/>
    <n v="9.7727272727272732E-3"/>
  </r>
  <r>
    <s v="13-588-5783"/>
    <x v="28"/>
    <s v="Female"/>
    <s v="Middle"/>
    <s v="Married"/>
    <x v="1"/>
    <s v="Middle"/>
    <s v="SÃ£o CristÃ³vÃ£o"/>
    <s v="Toys &amp; Games"/>
    <n v="126.26"/>
    <n v="2"/>
    <x v="2"/>
    <x v="4"/>
    <x v="0"/>
    <n v="1"/>
    <x v="0"/>
    <x v="0"/>
    <n v="0.01"/>
    <n v="1"/>
    <x v="9"/>
    <x v="0"/>
    <x v="1"/>
    <s v="Debit Card"/>
    <x v="209"/>
    <b v="1"/>
    <b v="0"/>
    <x v="0"/>
    <x v="3"/>
    <s v="Standard"/>
    <n v="13"/>
    <x v="0"/>
    <x v="0"/>
    <n v="8.2978723404255311E-3"/>
  </r>
  <r>
    <s v="25-085-7917"/>
    <x v="21"/>
    <s v="Female"/>
    <s v="Middle"/>
    <s v="Single"/>
    <x v="1"/>
    <s v="High"/>
    <s v="Pallisa"/>
    <s v="Hotels"/>
    <n v="195.05"/>
    <n v="5"/>
    <x v="1"/>
    <x v="2"/>
    <x v="1"/>
    <n v="2"/>
    <x v="1"/>
    <x v="1"/>
    <n v="0"/>
    <n v="0"/>
    <x v="3"/>
    <x v="1"/>
    <x v="1"/>
    <s v="Other"/>
    <x v="33"/>
    <b v="1"/>
    <b v="0"/>
    <x v="0"/>
    <x v="2"/>
    <s v="No Preference"/>
    <n v="11"/>
    <x v="0"/>
    <x v="0"/>
    <n v="1.0277777777777776E-2"/>
  </r>
  <r>
    <s v="66-085-1226"/>
    <x v="0"/>
    <s v="Female"/>
    <s v="Middle"/>
    <s v="Married"/>
    <x v="2"/>
    <s v="High"/>
    <s v="San Pascual"/>
    <s v="Groceries"/>
    <n v="432.84"/>
    <n v="7"/>
    <x v="0"/>
    <x v="4"/>
    <x v="0"/>
    <n v="2"/>
    <x v="3"/>
    <x v="2"/>
    <n v="0"/>
    <n v="0"/>
    <x v="2"/>
    <x v="1"/>
    <x v="0"/>
    <s v="Debit Card"/>
    <x v="264"/>
    <b v="0"/>
    <b v="0"/>
    <x v="0"/>
    <x v="1"/>
    <s v="No Preference"/>
    <n v="4"/>
    <x v="0"/>
    <x v="0"/>
    <n v="1.0243902439024391E-2"/>
  </r>
  <r>
    <s v="37-037-1765"/>
    <x v="12"/>
    <s v="Male"/>
    <s v="High"/>
    <s v="Married"/>
    <x v="0"/>
    <s v="Middle"/>
    <s v="â€˜AÅŸÄ«rah ash ShamÄlÄ«yah"/>
    <s v="Jewelry &amp; Accessories"/>
    <n v="404.12"/>
    <n v="6"/>
    <x v="1"/>
    <x v="3"/>
    <x v="3"/>
    <n v="1"/>
    <x v="3"/>
    <x v="2"/>
    <n v="0"/>
    <n v="0"/>
    <x v="7"/>
    <x v="2"/>
    <x v="1"/>
    <s v="Debit Card"/>
    <x v="213"/>
    <b v="0"/>
    <b v="0"/>
    <x v="0"/>
    <x v="2"/>
    <s v="Express"/>
    <n v="11"/>
    <x v="1"/>
    <x v="1"/>
    <n v="1.1000000000000001E-2"/>
  </r>
  <r>
    <s v="48-630-6410"/>
    <x v="7"/>
    <s v="Male"/>
    <s v="High"/>
    <s v="Divorced"/>
    <x v="2"/>
    <s v="High"/>
    <s v="Dom Pedrito"/>
    <s v="Groceries"/>
    <n v="438.26"/>
    <n v="10"/>
    <x v="1"/>
    <x v="1"/>
    <x v="2"/>
    <n v="1"/>
    <x v="0"/>
    <x v="0"/>
    <n v="0.01"/>
    <n v="1"/>
    <x v="4"/>
    <x v="3"/>
    <x v="1"/>
    <s v="Debit Card"/>
    <x v="265"/>
    <b v="1"/>
    <b v="0"/>
    <x v="0"/>
    <x v="3"/>
    <s v="Express"/>
    <n v="10"/>
    <x v="1"/>
    <x v="1"/>
    <n v="1.0243902439024391E-2"/>
  </r>
  <r>
    <s v="50-471-0212"/>
    <x v="24"/>
    <s v="Female"/>
    <s v="High"/>
    <s v="Single"/>
    <x v="0"/>
    <s v="High"/>
    <s v="San SebastiÃ¡n de YalÃ­"/>
    <s v="Jewelry &amp; Accessories"/>
    <n v="233.02"/>
    <n v="4"/>
    <x v="0"/>
    <x v="1"/>
    <x v="3"/>
    <n v="1"/>
    <x v="1"/>
    <x v="1"/>
    <n v="0"/>
    <n v="0"/>
    <x v="4"/>
    <x v="3"/>
    <x v="1"/>
    <s v="Cash"/>
    <x v="240"/>
    <b v="0"/>
    <b v="0"/>
    <x v="0"/>
    <x v="2"/>
    <s v="Standard"/>
    <n v="8"/>
    <x v="0"/>
    <x v="1"/>
    <n v="1.1000000000000001E-2"/>
  </r>
  <r>
    <s v="48-642-5768"/>
    <x v="29"/>
    <s v="Female"/>
    <s v="Middle"/>
    <s v="Widowed"/>
    <x v="0"/>
    <s v="Middle"/>
    <s v="ShchÃ«kino"/>
    <s v="Packages"/>
    <n v="273.41000000000003"/>
    <n v="7"/>
    <x v="2"/>
    <x v="1"/>
    <x v="0"/>
    <n v="2"/>
    <x v="2"/>
    <x v="2"/>
    <n v="0"/>
    <n v="0"/>
    <x v="5"/>
    <x v="3"/>
    <x v="0"/>
    <s v="Other"/>
    <x v="266"/>
    <b v="1"/>
    <b v="0"/>
    <x v="0"/>
    <x v="3"/>
    <s v="Standard"/>
    <n v="2"/>
    <x v="0"/>
    <x v="0"/>
    <n v="8.1395348837209301E-3"/>
  </r>
  <r>
    <s v="15-152-9751"/>
    <x v="6"/>
    <s v="Female"/>
    <s v="High"/>
    <s v="Married"/>
    <x v="1"/>
    <s v="Middle"/>
    <s v="Turkestan"/>
    <s v="Furniture"/>
    <n v="338.96"/>
    <n v="10"/>
    <x v="2"/>
    <x v="3"/>
    <x v="2"/>
    <n v="2"/>
    <x v="3"/>
    <x v="0"/>
    <n v="0.01"/>
    <n v="1"/>
    <x v="5"/>
    <x v="1"/>
    <x v="2"/>
    <s v="Debit Card"/>
    <x v="166"/>
    <b v="1"/>
    <b v="1"/>
    <x v="1"/>
    <x v="1"/>
    <s v="Standard"/>
    <n v="4"/>
    <x v="0"/>
    <x v="1"/>
    <n v="8.7804878048780496E-3"/>
  </r>
  <r>
    <s v="23-451-9920"/>
    <x v="14"/>
    <s v="Male"/>
    <s v="Middle"/>
    <s v="Divorced"/>
    <x v="2"/>
    <s v="High"/>
    <s v="Rzeczenica"/>
    <s v="Luxury Goods"/>
    <n v="75.91"/>
    <n v="12"/>
    <x v="0"/>
    <x v="1"/>
    <x v="0"/>
    <n v="2"/>
    <x v="2"/>
    <x v="2"/>
    <n v="0"/>
    <n v="0"/>
    <x v="9"/>
    <x v="0"/>
    <x v="2"/>
    <s v="PayPal"/>
    <x v="267"/>
    <b v="1"/>
    <b v="1"/>
    <x v="1"/>
    <x v="3"/>
    <s v="No Preference"/>
    <n v="1"/>
    <x v="1"/>
    <x v="0"/>
    <n v="9.189189189189189E-3"/>
  </r>
  <r>
    <s v="09-775-4058"/>
    <x v="25"/>
    <s v="Male"/>
    <s v="High"/>
    <s v="Married"/>
    <x v="1"/>
    <s v="High"/>
    <s v="PerzÃ³w"/>
    <s v="Mobile Accessories"/>
    <n v="425.21"/>
    <n v="12"/>
    <x v="2"/>
    <x v="2"/>
    <x v="2"/>
    <n v="2"/>
    <x v="2"/>
    <x v="0"/>
    <n v="0"/>
    <n v="0"/>
    <x v="7"/>
    <x v="1"/>
    <x v="2"/>
    <s v="Other"/>
    <x v="172"/>
    <b v="1"/>
    <b v="1"/>
    <x v="1"/>
    <x v="3"/>
    <s v="Express"/>
    <n v="12"/>
    <x v="1"/>
    <x v="1"/>
    <n v="8.5365853658536592E-3"/>
  </r>
  <r>
    <s v="43-595-0966"/>
    <x v="19"/>
    <s v="Male"/>
    <s v="Middle"/>
    <s v="Married"/>
    <x v="2"/>
    <s v="Middle"/>
    <s v="Sabon Gari-Nangere"/>
    <s v="Software &amp; Apps"/>
    <n v="268.8"/>
    <n v="2"/>
    <x v="1"/>
    <x v="3"/>
    <x v="3"/>
    <n v="0"/>
    <x v="3"/>
    <x v="2"/>
    <n v="0.01"/>
    <n v="1"/>
    <x v="0"/>
    <x v="0"/>
    <x v="2"/>
    <s v="Debit Card"/>
    <x v="246"/>
    <b v="0"/>
    <b v="0"/>
    <x v="0"/>
    <x v="0"/>
    <s v="Standard"/>
    <n v="12"/>
    <x v="1"/>
    <x v="0"/>
    <n v="9.3023255813953487E-3"/>
  </r>
  <r>
    <s v="56-592-0089"/>
    <x v="22"/>
    <s v="Female"/>
    <s v="Middle"/>
    <s v="Divorced"/>
    <x v="2"/>
    <s v="High"/>
    <s v="Hengshui"/>
    <s v="Health Care"/>
    <n v="170.71"/>
    <n v="10"/>
    <x v="0"/>
    <x v="0"/>
    <x v="3"/>
    <n v="0"/>
    <x v="2"/>
    <x v="0"/>
    <n v="0.01"/>
    <n v="1"/>
    <x v="5"/>
    <x v="2"/>
    <x v="2"/>
    <s v="Credit Card"/>
    <x v="268"/>
    <b v="1"/>
    <b v="1"/>
    <x v="1"/>
    <x v="3"/>
    <s v="No Preference"/>
    <n v="7"/>
    <x v="0"/>
    <x v="0"/>
    <n v="7.3170731707317069E-3"/>
  </r>
  <r>
    <s v="29-374-1297"/>
    <x v="4"/>
    <s v="Non-binary"/>
    <s v="Middle"/>
    <s v="Widowed"/>
    <x v="1"/>
    <s v="Middle"/>
    <s v="Nantes"/>
    <s v="Animal Feed"/>
    <n v="444.05"/>
    <n v="10"/>
    <x v="2"/>
    <x v="0"/>
    <x v="2"/>
    <n v="0"/>
    <x v="2"/>
    <x v="1"/>
    <n v="0.01"/>
    <n v="1"/>
    <x v="8"/>
    <x v="3"/>
    <x v="2"/>
    <s v="PayPal"/>
    <x v="201"/>
    <b v="1"/>
    <b v="1"/>
    <x v="1"/>
    <x v="1"/>
    <s v="Standard"/>
    <n v="8"/>
    <x v="2"/>
    <x v="0"/>
    <n v="9.7727272727272732E-3"/>
  </r>
  <r>
    <s v="80-728-6133"/>
    <x v="26"/>
    <s v="Male"/>
    <s v="Middle"/>
    <s v="Divorced"/>
    <x v="1"/>
    <s v="Middle"/>
    <s v="Tamorot"/>
    <s v="Gardening &amp; Outdoors"/>
    <n v="255.1"/>
    <n v="5"/>
    <x v="0"/>
    <x v="0"/>
    <x v="1"/>
    <n v="2"/>
    <x v="3"/>
    <x v="2"/>
    <n v="0.01"/>
    <n v="1"/>
    <x v="2"/>
    <x v="2"/>
    <x v="2"/>
    <s v="PayPal"/>
    <x v="190"/>
    <b v="1"/>
    <b v="0"/>
    <x v="0"/>
    <x v="3"/>
    <s v="No Preference"/>
    <n v="14"/>
    <x v="1"/>
    <x v="0"/>
    <n v="1.1363636363636364E-2"/>
  </r>
  <r>
    <s v="58-502-7490"/>
    <x v="11"/>
    <s v="Male"/>
    <s v="High"/>
    <s v="Widowed"/>
    <x v="0"/>
    <s v="High"/>
    <s v="Sinchao"/>
    <s v="Health Supplements"/>
    <n v="236.44"/>
    <n v="6"/>
    <x v="0"/>
    <x v="4"/>
    <x v="2"/>
    <n v="0"/>
    <x v="1"/>
    <x v="2"/>
    <n v="0.02"/>
    <n v="2"/>
    <x v="6"/>
    <x v="0"/>
    <x v="1"/>
    <s v="PayPal"/>
    <x v="212"/>
    <b v="0"/>
    <b v="0"/>
    <x v="0"/>
    <x v="2"/>
    <s v="Standard"/>
    <n v="6"/>
    <x v="1"/>
    <x v="1"/>
    <n v="8.5365853658536592E-3"/>
  </r>
  <r>
    <s v="23-537-0742"/>
    <x v="28"/>
    <s v="Male"/>
    <s v="Middle"/>
    <s v="Widowed"/>
    <x v="0"/>
    <s v="High"/>
    <s v="Anding"/>
    <s v="Furniture"/>
    <n v="201.69"/>
    <n v="11"/>
    <x v="0"/>
    <x v="4"/>
    <x v="0"/>
    <n v="0"/>
    <x v="3"/>
    <x v="2"/>
    <n v="0.02"/>
    <n v="2"/>
    <x v="8"/>
    <x v="2"/>
    <x v="0"/>
    <s v="Other"/>
    <x v="247"/>
    <b v="1"/>
    <b v="0"/>
    <x v="0"/>
    <x v="3"/>
    <s v="No Preference"/>
    <n v="3"/>
    <x v="1"/>
    <x v="0"/>
    <n v="8.7804878048780496E-3"/>
  </r>
  <r>
    <s v="22-483-3115"/>
    <x v="14"/>
    <s v="Female"/>
    <s v="High"/>
    <s v="Single"/>
    <x v="0"/>
    <s v="Middle"/>
    <s v="Rukem"/>
    <s v="Arts &amp; Crafts"/>
    <n v="390.51"/>
    <n v="6"/>
    <x v="2"/>
    <x v="1"/>
    <x v="4"/>
    <n v="0"/>
    <x v="1"/>
    <x v="2"/>
    <n v="0"/>
    <n v="0"/>
    <x v="6"/>
    <x v="1"/>
    <x v="2"/>
    <s v="Cash"/>
    <x v="92"/>
    <b v="0"/>
    <b v="0"/>
    <x v="0"/>
    <x v="1"/>
    <s v="Express"/>
    <n v="6"/>
    <x v="0"/>
    <x v="1"/>
    <n v="8.5294117647058826E-3"/>
  </r>
  <r>
    <s v="57-372-5969"/>
    <x v="22"/>
    <s v="Non-binary"/>
    <s v="High"/>
    <s v="Divorced"/>
    <x v="2"/>
    <s v="High"/>
    <s v="Bogovarovo"/>
    <s v="Clothing"/>
    <n v="442.29"/>
    <n v="9"/>
    <x v="0"/>
    <x v="3"/>
    <x v="4"/>
    <n v="0"/>
    <x v="1"/>
    <x v="0"/>
    <n v="0.01"/>
    <n v="1"/>
    <x v="6"/>
    <x v="2"/>
    <x v="0"/>
    <s v="PayPal"/>
    <x v="269"/>
    <b v="0"/>
    <b v="0"/>
    <x v="0"/>
    <x v="3"/>
    <s v="Express"/>
    <n v="13"/>
    <x v="2"/>
    <x v="1"/>
    <n v="8.6666666666666663E-3"/>
  </r>
  <r>
    <s v="37-283-9076"/>
    <x v="27"/>
    <s v="Female"/>
    <s v="Middle"/>
    <s v="Single"/>
    <x v="1"/>
    <s v="High"/>
    <s v="Valbo"/>
    <s v="Furniture"/>
    <n v="89.6"/>
    <n v="7"/>
    <x v="1"/>
    <x v="0"/>
    <x v="3"/>
    <n v="2"/>
    <x v="0"/>
    <x v="1"/>
    <n v="0.01"/>
    <n v="1"/>
    <x v="1"/>
    <x v="2"/>
    <x v="2"/>
    <s v="Cash"/>
    <x v="270"/>
    <b v="0"/>
    <b v="0"/>
    <x v="0"/>
    <x v="3"/>
    <s v="Standard"/>
    <n v="8"/>
    <x v="0"/>
    <x v="0"/>
    <n v="8.7804878048780496E-3"/>
  </r>
  <r>
    <s v="39-075-3518"/>
    <x v="23"/>
    <s v="Male"/>
    <s v="Middle"/>
    <s v="Widowed"/>
    <x v="1"/>
    <s v="High"/>
    <s v="Jaguaruana"/>
    <s v="Sports &amp; Outdoors"/>
    <n v="166.74"/>
    <n v="6"/>
    <x v="0"/>
    <x v="2"/>
    <x v="0"/>
    <n v="0"/>
    <x v="3"/>
    <x v="1"/>
    <n v="0"/>
    <n v="0"/>
    <x v="9"/>
    <x v="2"/>
    <x v="2"/>
    <s v="Other"/>
    <x v="271"/>
    <b v="0"/>
    <b v="0"/>
    <x v="0"/>
    <x v="2"/>
    <s v="No Preference"/>
    <n v="1"/>
    <x v="1"/>
    <x v="0"/>
    <n v="8.431372549019607E-3"/>
  </r>
  <r>
    <s v="84-315-7189"/>
    <x v="3"/>
    <s v="Female"/>
    <s v="High"/>
    <s v="Married"/>
    <x v="0"/>
    <s v="Middle"/>
    <s v="Å¢Äqchah KhÄnah"/>
    <s v="Mobile Accessories"/>
    <n v="299.27999999999997"/>
    <n v="12"/>
    <x v="0"/>
    <x v="4"/>
    <x v="0"/>
    <n v="1"/>
    <x v="3"/>
    <x v="0"/>
    <n v="0"/>
    <n v="0"/>
    <x v="5"/>
    <x v="1"/>
    <x v="1"/>
    <s v="Debit Card"/>
    <x v="208"/>
    <b v="0"/>
    <b v="0"/>
    <x v="0"/>
    <x v="1"/>
    <s v="Standard"/>
    <n v="3"/>
    <x v="0"/>
    <x v="1"/>
    <n v="8.5365853658536592E-3"/>
  </r>
  <r>
    <s v="75-964-5589"/>
    <x v="2"/>
    <s v="Male"/>
    <s v="High"/>
    <s v="Widowed"/>
    <x v="2"/>
    <s v="High"/>
    <s v="Lipovci"/>
    <s v="Sports &amp; Outdoors"/>
    <n v="404.57"/>
    <n v="5"/>
    <x v="0"/>
    <x v="4"/>
    <x v="3"/>
    <n v="0"/>
    <x v="1"/>
    <x v="1"/>
    <n v="0.02"/>
    <n v="2"/>
    <x v="0"/>
    <x v="0"/>
    <x v="1"/>
    <s v="Debit Card"/>
    <x v="136"/>
    <b v="0"/>
    <b v="1"/>
    <x v="1"/>
    <x v="0"/>
    <s v="Express"/>
    <n v="14"/>
    <x v="1"/>
    <x v="1"/>
    <n v="8.431372549019607E-3"/>
  </r>
  <r>
    <s v="06-594-3417"/>
    <x v="23"/>
    <s v="Male"/>
    <s v="High"/>
    <s v="Single"/>
    <x v="0"/>
    <s v="High"/>
    <s v="Panagyurishte"/>
    <s v="Software &amp; Apps"/>
    <n v="344.81"/>
    <n v="10"/>
    <x v="1"/>
    <x v="1"/>
    <x v="1"/>
    <n v="2"/>
    <x v="2"/>
    <x v="0"/>
    <n v="0.01"/>
    <n v="1"/>
    <x v="5"/>
    <x v="1"/>
    <x v="2"/>
    <s v="Other"/>
    <x v="195"/>
    <b v="1"/>
    <b v="1"/>
    <x v="1"/>
    <x v="1"/>
    <s v="Express"/>
    <n v="14"/>
    <x v="1"/>
    <x v="1"/>
    <n v="9.3023255813953487E-3"/>
  </r>
  <r>
    <s v="08-297-3351"/>
    <x v="10"/>
    <s v="Male"/>
    <s v="High"/>
    <s v="Single"/>
    <x v="2"/>
    <s v="High"/>
    <s v="Thá»‹ Tráº¥n Than UyÃªn"/>
    <s v="Health Care"/>
    <n v="217.84"/>
    <n v="10"/>
    <x v="2"/>
    <x v="2"/>
    <x v="4"/>
    <n v="2"/>
    <x v="0"/>
    <x v="2"/>
    <n v="0"/>
    <n v="0"/>
    <x v="8"/>
    <x v="1"/>
    <x v="0"/>
    <s v="Cash"/>
    <x v="272"/>
    <b v="1"/>
    <b v="1"/>
    <x v="1"/>
    <x v="1"/>
    <s v="Standard"/>
    <n v="11"/>
    <x v="1"/>
    <x v="1"/>
    <n v="7.3170731707317069E-3"/>
  </r>
  <r>
    <s v="05-546-5128"/>
    <x v="6"/>
    <s v="Male"/>
    <s v="Middle"/>
    <s v="Divorced"/>
    <x v="0"/>
    <s v="Middle"/>
    <s v="Clichy"/>
    <s v="Sports &amp; Outdoors"/>
    <n v="445.34"/>
    <n v="9"/>
    <x v="1"/>
    <x v="0"/>
    <x v="4"/>
    <n v="1"/>
    <x v="2"/>
    <x v="0"/>
    <n v="0.01"/>
    <n v="1"/>
    <x v="4"/>
    <x v="1"/>
    <x v="0"/>
    <s v="Cash"/>
    <x v="35"/>
    <b v="1"/>
    <b v="1"/>
    <x v="1"/>
    <x v="2"/>
    <s v="No Preference"/>
    <n v="3"/>
    <x v="1"/>
    <x v="0"/>
    <n v="8.431372549019607E-3"/>
  </r>
  <r>
    <s v="79-759-6726"/>
    <x v="27"/>
    <s v="Male"/>
    <s v="High"/>
    <s v="Widowed"/>
    <x v="1"/>
    <s v="High"/>
    <s v="KÅ‚oczew"/>
    <s v="Home Appliances"/>
    <n v="151.72999999999999"/>
    <n v="3"/>
    <x v="1"/>
    <x v="2"/>
    <x v="2"/>
    <n v="1"/>
    <x v="1"/>
    <x v="2"/>
    <n v="0.01"/>
    <n v="1"/>
    <x v="4"/>
    <x v="0"/>
    <x v="1"/>
    <s v="Other"/>
    <x v="100"/>
    <b v="0"/>
    <b v="1"/>
    <x v="1"/>
    <x v="1"/>
    <s v="Express"/>
    <n v="11"/>
    <x v="1"/>
    <x v="1"/>
    <n v="9.3999999999999986E-3"/>
  </r>
  <r>
    <s v="12-851-1771"/>
    <x v="17"/>
    <s v="Bigender"/>
    <s v="High"/>
    <s v="Married"/>
    <x v="1"/>
    <s v="High"/>
    <s v="Zhukovo"/>
    <s v="Electronics"/>
    <n v="123.73"/>
    <n v="9"/>
    <x v="2"/>
    <x v="3"/>
    <x v="2"/>
    <n v="0"/>
    <x v="3"/>
    <x v="1"/>
    <n v="0.02"/>
    <n v="2"/>
    <x v="1"/>
    <x v="1"/>
    <x v="1"/>
    <s v="Credit Card"/>
    <x v="8"/>
    <b v="0"/>
    <b v="1"/>
    <x v="1"/>
    <x v="0"/>
    <s v="No Preference"/>
    <n v="10"/>
    <x v="2"/>
    <x v="1"/>
    <n v="0.01"/>
  </r>
  <r>
    <s v="79-960-1714"/>
    <x v="16"/>
    <s v="Male"/>
    <s v="Middle"/>
    <s v="Single"/>
    <x v="2"/>
    <s v="High"/>
    <s v="NykÃ¶ping"/>
    <s v="Travel &amp; Leisure Flights"/>
    <n v="370.54"/>
    <n v="2"/>
    <x v="1"/>
    <x v="1"/>
    <x v="3"/>
    <n v="0"/>
    <x v="2"/>
    <x v="2"/>
    <n v="0.01"/>
    <n v="1"/>
    <x v="5"/>
    <x v="2"/>
    <x v="1"/>
    <s v="Credit Card"/>
    <x v="172"/>
    <b v="1"/>
    <b v="0"/>
    <x v="0"/>
    <x v="2"/>
    <s v="No Preference"/>
    <n v="7"/>
    <x v="1"/>
    <x v="0"/>
    <n v="1.3157894736842106E-2"/>
  </r>
  <r>
    <s v="30-417-6981"/>
    <x v="5"/>
    <s v="Male"/>
    <s v="High"/>
    <s v="Married"/>
    <x v="2"/>
    <s v="High"/>
    <s v="Jianmin"/>
    <s v="Baby Products"/>
    <n v="152.87"/>
    <n v="3"/>
    <x v="1"/>
    <x v="3"/>
    <x v="0"/>
    <n v="2"/>
    <x v="3"/>
    <x v="2"/>
    <n v="0.01"/>
    <n v="1"/>
    <x v="8"/>
    <x v="0"/>
    <x v="0"/>
    <s v="Debit Card"/>
    <x v="141"/>
    <b v="0"/>
    <b v="0"/>
    <x v="0"/>
    <x v="2"/>
    <s v="Express"/>
    <n v="11"/>
    <x v="1"/>
    <x v="1"/>
    <n v="1.0243902439024391E-2"/>
  </r>
  <r>
    <s v="91-532-5399"/>
    <x v="3"/>
    <s v="Male"/>
    <s v="Middle"/>
    <s v="Single"/>
    <x v="2"/>
    <s v="Middle"/>
    <s v="Bucaramanga"/>
    <s v="Health Supplements"/>
    <n v="295.75"/>
    <n v="4"/>
    <x v="0"/>
    <x v="3"/>
    <x v="1"/>
    <n v="0"/>
    <x v="3"/>
    <x v="0"/>
    <n v="0.01"/>
    <n v="1"/>
    <x v="3"/>
    <x v="2"/>
    <x v="0"/>
    <s v="Credit Card"/>
    <x v="54"/>
    <b v="1"/>
    <b v="1"/>
    <x v="1"/>
    <x v="0"/>
    <s v="Standard"/>
    <n v="8"/>
    <x v="1"/>
    <x v="0"/>
    <n v="8.5365853658536592E-3"/>
  </r>
  <r>
    <s v="89-997-9041"/>
    <x v="15"/>
    <s v="Male"/>
    <s v="High"/>
    <s v="Widowed"/>
    <x v="1"/>
    <s v="Middle"/>
    <s v="Kudanding"/>
    <s v="Office Supplies"/>
    <n v="358.11"/>
    <n v="11"/>
    <x v="0"/>
    <x v="0"/>
    <x v="1"/>
    <n v="0"/>
    <x v="3"/>
    <x v="2"/>
    <n v="0"/>
    <n v="0"/>
    <x v="4"/>
    <x v="1"/>
    <x v="2"/>
    <s v="Credit Card"/>
    <x v="120"/>
    <b v="0"/>
    <b v="0"/>
    <x v="0"/>
    <x v="0"/>
    <s v="Standard"/>
    <n v="11"/>
    <x v="1"/>
    <x v="1"/>
    <n v="1.131578947368421E-2"/>
  </r>
  <r>
    <s v="26-235-6745"/>
    <x v="23"/>
    <s v="Female"/>
    <s v="High"/>
    <s v="Widowed"/>
    <x v="2"/>
    <s v="High"/>
    <s v="Kyoto"/>
    <s v="Jewelry &amp; Accessories"/>
    <n v="63.6"/>
    <n v="12"/>
    <x v="0"/>
    <x v="0"/>
    <x v="1"/>
    <n v="0"/>
    <x v="3"/>
    <x v="1"/>
    <n v="0.02"/>
    <n v="2"/>
    <x v="2"/>
    <x v="0"/>
    <x v="2"/>
    <s v="PayPal"/>
    <x v="189"/>
    <b v="0"/>
    <b v="1"/>
    <x v="1"/>
    <x v="1"/>
    <s v="No Preference"/>
    <n v="6"/>
    <x v="0"/>
    <x v="1"/>
    <n v="1.1000000000000001E-2"/>
  </r>
  <r>
    <s v="99-080-9462"/>
    <x v="2"/>
    <s v="Male"/>
    <s v="High"/>
    <s v="Single"/>
    <x v="1"/>
    <s v="Middle"/>
    <s v="Saraburi"/>
    <s v="Books"/>
    <n v="419.53"/>
    <n v="3"/>
    <x v="0"/>
    <x v="3"/>
    <x v="0"/>
    <n v="2"/>
    <x v="3"/>
    <x v="1"/>
    <n v="0.02"/>
    <n v="2"/>
    <x v="3"/>
    <x v="3"/>
    <x v="0"/>
    <s v="Other"/>
    <x v="260"/>
    <b v="0"/>
    <b v="0"/>
    <x v="0"/>
    <x v="1"/>
    <s v="Express"/>
    <n v="6"/>
    <x v="1"/>
    <x v="1"/>
    <n v="1.0270270270270269E-2"/>
  </r>
  <r>
    <s v="87-056-8987"/>
    <x v="1"/>
    <s v="Agender"/>
    <s v="High"/>
    <s v="Widowed"/>
    <x v="1"/>
    <s v="Middle"/>
    <s v="Negeriagung"/>
    <s v="Groceries"/>
    <n v="491.92"/>
    <n v="10"/>
    <x v="1"/>
    <x v="0"/>
    <x v="3"/>
    <n v="0"/>
    <x v="1"/>
    <x v="2"/>
    <n v="0.01"/>
    <n v="1"/>
    <x v="2"/>
    <x v="2"/>
    <x v="2"/>
    <s v="Credit Card"/>
    <x v="273"/>
    <b v="0"/>
    <b v="0"/>
    <x v="0"/>
    <x v="1"/>
    <s v="Standard"/>
    <n v="2"/>
    <x v="2"/>
    <x v="1"/>
    <n v="1.0243902439024391E-2"/>
  </r>
  <r>
    <s v="06-160-8063"/>
    <x v="6"/>
    <s v="Bigender"/>
    <s v="Middle"/>
    <s v="Divorced"/>
    <x v="1"/>
    <s v="High"/>
    <s v="Latacunga"/>
    <s v="Sports &amp; Outdoors"/>
    <n v="114.44"/>
    <n v="4"/>
    <x v="2"/>
    <x v="0"/>
    <x v="3"/>
    <n v="2"/>
    <x v="2"/>
    <x v="1"/>
    <n v="0.01"/>
    <n v="1"/>
    <x v="5"/>
    <x v="0"/>
    <x v="2"/>
    <s v="Credit Card"/>
    <x v="203"/>
    <b v="0"/>
    <b v="0"/>
    <x v="0"/>
    <x v="3"/>
    <s v="Express"/>
    <n v="1"/>
    <x v="2"/>
    <x v="0"/>
    <n v="8.431372549019607E-3"/>
  </r>
  <r>
    <s v="73-434-2308"/>
    <x v="24"/>
    <s v="Female"/>
    <s v="Middle"/>
    <s v="Married"/>
    <x v="2"/>
    <s v="High"/>
    <s v="Guanzhou"/>
    <s v="Mobile Accessories"/>
    <n v="388.82"/>
    <n v="10"/>
    <x v="0"/>
    <x v="2"/>
    <x v="3"/>
    <n v="0"/>
    <x v="2"/>
    <x v="2"/>
    <n v="0"/>
    <n v="0"/>
    <x v="8"/>
    <x v="2"/>
    <x v="2"/>
    <s v="Other"/>
    <x v="120"/>
    <b v="0"/>
    <b v="0"/>
    <x v="0"/>
    <x v="0"/>
    <s v="No Preference"/>
    <n v="6"/>
    <x v="0"/>
    <x v="0"/>
    <n v="8.5365853658536592E-3"/>
  </r>
  <r>
    <s v="84-260-6464"/>
    <x v="25"/>
    <s v="Female"/>
    <s v="Middle"/>
    <s v="Married"/>
    <x v="0"/>
    <s v="High"/>
    <s v="Tabuc Pontevedra"/>
    <s v="Mobile Accessories"/>
    <n v="58.32"/>
    <n v="7"/>
    <x v="1"/>
    <x v="3"/>
    <x v="0"/>
    <n v="0"/>
    <x v="2"/>
    <x v="1"/>
    <n v="0.01"/>
    <n v="1"/>
    <x v="9"/>
    <x v="2"/>
    <x v="1"/>
    <s v="PayPal"/>
    <x v="121"/>
    <b v="1"/>
    <b v="1"/>
    <x v="1"/>
    <x v="0"/>
    <s v="Standard"/>
    <n v="8"/>
    <x v="0"/>
    <x v="0"/>
    <n v="8.5365853658536592E-3"/>
  </r>
  <r>
    <s v="00-149-4481"/>
    <x v="31"/>
    <s v="Female"/>
    <s v="High"/>
    <s v="Divorced"/>
    <x v="2"/>
    <s v="High"/>
    <s v="Kabale"/>
    <s v="Groceries"/>
    <n v="464.76"/>
    <n v="2"/>
    <x v="0"/>
    <x v="0"/>
    <x v="1"/>
    <n v="0"/>
    <x v="2"/>
    <x v="2"/>
    <n v="0"/>
    <n v="0"/>
    <x v="4"/>
    <x v="2"/>
    <x v="2"/>
    <s v="Debit Card"/>
    <x v="130"/>
    <b v="0"/>
    <b v="1"/>
    <x v="1"/>
    <x v="0"/>
    <s v="No Preference"/>
    <n v="3"/>
    <x v="0"/>
    <x v="1"/>
    <n v="1.0243902439024391E-2"/>
  </r>
  <r>
    <s v="05-710-6109"/>
    <x v="23"/>
    <s v="Female"/>
    <s v="High"/>
    <s v="Divorced"/>
    <x v="2"/>
    <s v="High"/>
    <s v="Malveira"/>
    <s v="Home Appliances"/>
    <n v="116.92"/>
    <n v="7"/>
    <x v="0"/>
    <x v="2"/>
    <x v="3"/>
    <n v="2"/>
    <x v="0"/>
    <x v="2"/>
    <n v="0.02"/>
    <n v="2"/>
    <x v="4"/>
    <x v="2"/>
    <x v="2"/>
    <s v="Debit Card"/>
    <x v="274"/>
    <b v="1"/>
    <b v="0"/>
    <x v="0"/>
    <x v="2"/>
    <s v="No Preference"/>
    <n v="14"/>
    <x v="0"/>
    <x v="1"/>
    <n v="9.3999999999999986E-3"/>
  </r>
  <r>
    <s v="84-724-8407"/>
    <x v="26"/>
    <s v="Female"/>
    <s v="High"/>
    <s v="Divorced"/>
    <x v="0"/>
    <s v="Middle"/>
    <s v="Veiga"/>
    <s v="Jewelry &amp; Accessories"/>
    <n v="396.76"/>
    <n v="8"/>
    <x v="2"/>
    <x v="1"/>
    <x v="3"/>
    <n v="1"/>
    <x v="0"/>
    <x v="2"/>
    <n v="0.02"/>
    <n v="2"/>
    <x v="7"/>
    <x v="1"/>
    <x v="0"/>
    <s v="Cash"/>
    <x v="255"/>
    <b v="1"/>
    <b v="1"/>
    <x v="1"/>
    <x v="3"/>
    <s v="Express"/>
    <n v="8"/>
    <x v="0"/>
    <x v="1"/>
    <n v="1.1000000000000001E-2"/>
  </r>
  <r>
    <s v="45-795-1873"/>
    <x v="28"/>
    <s v="Agender"/>
    <s v="High"/>
    <s v="Widowed"/>
    <x v="2"/>
    <s v="Middle"/>
    <s v="Jagistay"/>
    <s v="Packages"/>
    <n v="393.35"/>
    <n v="7"/>
    <x v="0"/>
    <x v="1"/>
    <x v="2"/>
    <n v="2"/>
    <x v="3"/>
    <x v="1"/>
    <n v="0"/>
    <n v="0"/>
    <x v="7"/>
    <x v="1"/>
    <x v="0"/>
    <s v="Credit Card"/>
    <x v="127"/>
    <b v="1"/>
    <b v="1"/>
    <x v="1"/>
    <x v="0"/>
    <s v="No Preference"/>
    <n v="12"/>
    <x v="2"/>
    <x v="1"/>
    <n v="8.1395348837209301E-3"/>
  </r>
  <r>
    <s v="06-647-3248"/>
    <x v="29"/>
    <s v="Female"/>
    <s v="High"/>
    <s v="Single"/>
    <x v="2"/>
    <s v="High"/>
    <s v="Yuannan"/>
    <s v="Electronics"/>
    <n v="114.03"/>
    <n v="7"/>
    <x v="0"/>
    <x v="4"/>
    <x v="3"/>
    <n v="0"/>
    <x v="1"/>
    <x v="1"/>
    <n v="0.01"/>
    <n v="1"/>
    <x v="3"/>
    <x v="1"/>
    <x v="0"/>
    <s v="Credit Card"/>
    <x v="153"/>
    <b v="1"/>
    <b v="1"/>
    <x v="1"/>
    <x v="3"/>
    <s v="No Preference"/>
    <n v="6"/>
    <x v="0"/>
    <x v="1"/>
    <n v="0.01"/>
  </r>
  <r>
    <s v="06-767-5206"/>
    <x v="1"/>
    <s v="Male"/>
    <s v="High"/>
    <s v="Single"/>
    <x v="0"/>
    <s v="Middle"/>
    <s v="Mount Darwin"/>
    <s v="Health Supplements"/>
    <n v="109.97"/>
    <n v="4"/>
    <x v="1"/>
    <x v="4"/>
    <x v="2"/>
    <n v="1"/>
    <x v="0"/>
    <x v="2"/>
    <n v="0.01"/>
    <n v="1"/>
    <x v="1"/>
    <x v="0"/>
    <x v="0"/>
    <s v="Credit Card"/>
    <x v="104"/>
    <b v="1"/>
    <b v="0"/>
    <x v="0"/>
    <x v="1"/>
    <s v="No Preference"/>
    <n v="1"/>
    <x v="1"/>
    <x v="1"/>
    <n v="8.5365853658536592E-3"/>
  </r>
  <r>
    <s v="94-288-4423"/>
    <x v="7"/>
    <s v="Female"/>
    <s v="High"/>
    <s v="Widowed"/>
    <x v="2"/>
    <s v="High"/>
    <s v="Qalâ€˜eh-ye KhvÄjeh"/>
    <s v="Beauty &amp; Personal Care"/>
    <n v="310.23"/>
    <n v="12"/>
    <x v="1"/>
    <x v="3"/>
    <x v="2"/>
    <n v="0"/>
    <x v="0"/>
    <x v="0"/>
    <n v="0"/>
    <n v="0"/>
    <x v="9"/>
    <x v="0"/>
    <x v="2"/>
    <s v="PayPal"/>
    <x v="275"/>
    <b v="1"/>
    <b v="0"/>
    <x v="0"/>
    <x v="2"/>
    <s v="Express"/>
    <n v="3"/>
    <x v="0"/>
    <x v="1"/>
    <n v="8.8235294117647058E-3"/>
  </r>
  <r>
    <s v="49-891-9711"/>
    <x v="0"/>
    <s v="Male"/>
    <s v="Middle"/>
    <s v="Divorced"/>
    <x v="2"/>
    <s v="Middle"/>
    <s v="Veiga"/>
    <s v="Travel &amp; Leisure Flights"/>
    <n v="383.13"/>
    <n v="3"/>
    <x v="0"/>
    <x v="4"/>
    <x v="0"/>
    <n v="0"/>
    <x v="1"/>
    <x v="1"/>
    <n v="0.02"/>
    <n v="2"/>
    <x v="9"/>
    <x v="0"/>
    <x v="2"/>
    <s v="Cash"/>
    <x v="74"/>
    <b v="0"/>
    <b v="0"/>
    <x v="0"/>
    <x v="0"/>
    <s v="No Preference"/>
    <n v="7"/>
    <x v="1"/>
    <x v="0"/>
    <n v="1.3157894736842106E-2"/>
  </r>
  <r>
    <s v="08-806-0588"/>
    <x v="8"/>
    <s v="Male"/>
    <s v="High"/>
    <s v="Single"/>
    <x v="1"/>
    <s v="Middle"/>
    <s v="Al QarÄrah"/>
    <s v="Health Supplements"/>
    <n v="434.86"/>
    <n v="11"/>
    <x v="1"/>
    <x v="2"/>
    <x v="0"/>
    <n v="2"/>
    <x v="3"/>
    <x v="0"/>
    <n v="0"/>
    <n v="0"/>
    <x v="7"/>
    <x v="3"/>
    <x v="1"/>
    <s v="Other"/>
    <x v="222"/>
    <b v="1"/>
    <b v="0"/>
    <x v="0"/>
    <x v="2"/>
    <s v="Express"/>
    <n v="11"/>
    <x v="1"/>
    <x v="1"/>
    <n v="8.5365853658536592E-3"/>
  </r>
  <r>
    <s v="94-746-2001"/>
    <x v="12"/>
    <s v="Female"/>
    <s v="Middle"/>
    <s v="Married"/>
    <x v="0"/>
    <s v="Middle"/>
    <s v="Fandriana"/>
    <s v="Office Supplies"/>
    <n v="489.1"/>
    <n v="9"/>
    <x v="0"/>
    <x v="1"/>
    <x v="2"/>
    <n v="1"/>
    <x v="2"/>
    <x v="0"/>
    <n v="0.02"/>
    <n v="2"/>
    <x v="7"/>
    <x v="3"/>
    <x v="1"/>
    <s v="Credit Card"/>
    <x v="168"/>
    <b v="1"/>
    <b v="0"/>
    <x v="0"/>
    <x v="0"/>
    <s v="Standard"/>
    <n v="13"/>
    <x v="0"/>
    <x v="0"/>
    <n v="1.131578947368421E-2"/>
  </r>
  <r>
    <s v="38-943-5744"/>
    <x v="24"/>
    <s v="Polygender"/>
    <s v="High"/>
    <s v="Married"/>
    <x v="0"/>
    <s v="High"/>
    <s v="Carregueira"/>
    <s v="Jewelry &amp; Accessories"/>
    <n v="288.14999999999998"/>
    <n v="3"/>
    <x v="2"/>
    <x v="3"/>
    <x v="2"/>
    <n v="1"/>
    <x v="3"/>
    <x v="0"/>
    <n v="0.01"/>
    <n v="1"/>
    <x v="7"/>
    <x v="3"/>
    <x v="0"/>
    <s v="Cash"/>
    <x v="48"/>
    <b v="1"/>
    <b v="0"/>
    <x v="0"/>
    <x v="2"/>
    <s v="Standard"/>
    <n v="13"/>
    <x v="2"/>
    <x v="1"/>
    <n v="1.1000000000000001E-2"/>
  </r>
  <r>
    <s v="98-535-8497"/>
    <x v="22"/>
    <s v="Male"/>
    <s v="High"/>
    <s v="Divorced"/>
    <x v="2"/>
    <s v="Middle"/>
    <s v="Lincheng"/>
    <s v="Clothing"/>
    <n v="105.87"/>
    <n v="12"/>
    <x v="0"/>
    <x v="1"/>
    <x v="4"/>
    <n v="1"/>
    <x v="2"/>
    <x v="1"/>
    <n v="0.01"/>
    <n v="1"/>
    <x v="2"/>
    <x v="3"/>
    <x v="0"/>
    <s v="Cash"/>
    <x v="115"/>
    <b v="0"/>
    <b v="0"/>
    <x v="0"/>
    <x v="3"/>
    <s v="Express"/>
    <n v="4"/>
    <x v="1"/>
    <x v="1"/>
    <n v="8.6666666666666663E-3"/>
  </r>
  <r>
    <s v="33-243-8793"/>
    <x v="5"/>
    <s v="Male"/>
    <s v="Middle"/>
    <s v="Widowed"/>
    <x v="1"/>
    <s v="High"/>
    <s v="Semenivka"/>
    <s v="Luxury Goods"/>
    <n v="163.4"/>
    <n v="3"/>
    <x v="1"/>
    <x v="1"/>
    <x v="0"/>
    <n v="1"/>
    <x v="3"/>
    <x v="0"/>
    <n v="0.02"/>
    <n v="2"/>
    <x v="3"/>
    <x v="1"/>
    <x v="2"/>
    <s v="Cash"/>
    <x v="18"/>
    <b v="1"/>
    <b v="0"/>
    <x v="0"/>
    <x v="3"/>
    <s v="Standard"/>
    <n v="7"/>
    <x v="1"/>
    <x v="0"/>
    <n v="9.189189189189189E-3"/>
  </r>
  <r>
    <s v="99-581-5577"/>
    <x v="28"/>
    <s v="Male"/>
    <s v="High"/>
    <s v="Single"/>
    <x v="1"/>
    <s v="High"/>
    <s v="YlÃ¤ne"/>
    <s v="Gardening &amp; Outdoors"/>
    <n v="422.92"/>
    <n v="6"/>
    <x v="0"/>
    <x v="4"/>
    <x v="1"/>
    <n v="2"/>
    <x v="0"/>
    <x v="0"/>
    <n v="0"/>
    <n v="0"/>
    <x v="9"/>
    <x v="2"/>
    <x v="2"/>
    <s v="Debit Card"/>
    <x v="266"/>
    <b v="0"/>
    <b v="1"/>
    <x v="1"/>
    <x v="3"/>
    <s v="No Preference"/>
    <n v="6"/>
    <x v="1"/>
    <x v="1"/>
    <n v="1.1363636363636364E-2"/>
  </r>
  <r>
    <s v="64-180-2404"/>
    <x v="18"/>
    <s v="Male"/>
    <s v="Middle"/>
    <s v="Divorced"/>
    <x v="1"/>
    <s v="High"/>
    <s v="Cendagah"/>
    <s v="Gardening &amp; Outdoors"/>
    <n v="361.48"/>
    <n v="10"/>
    <x v="2"/>
    <x v="3"/>
    <x v="2"/>
    <n v="1"/>
    <x v="1"/>
    <x v="0"/>
    <n v="0.02"/>
    <n v="2"/>
    <x v="5"/>
    <x v="1"/>
    <x v="0"/>
    <s v="Cash"/>
    <x v="127"/>
    <b v="1"/>
    <b v="1"/>
    <x v="1"/>
    <x v="1"/>
    <s v="Express"/>
    <n v="13"/>
    <x v="1"/>
    <x v="0"/>
    <n v="1.1363636363636364E-2"/>
  </r>
  <r>
    <s v="73-097-0986"/>
    <x v="25"/>
    <s v="Male"/>
    <s v="Middle"/>
    <s v="Single"/>
    <x v="2"/>
    <s v="High"/>
    <s v="FÄ«rÅ«zÄbÄd"/>
    <s v="Hotels"/>
    <n v="270.82"/>
    <n v="2"/>
    <x v="1"/>
    <x v="4"/>
    <x v="4"/>
    <n v="0"/>
    <x v="0"/>
    <x v="0"/>
    <n v="0.01"/>
    <n v="1"/>
    <x v="8"/>
    <x v="2"/>
    <x v="0"/>
    <s v="Other"/>
    <x v="117"/>
    <b v="1"/>
    <b v="0"/>
    <x v="0"/>
    <x v="1"/>
    <s v="Standard"/>
    <n v="13"/>
    <x v="1"/>
    <x v="0"/>
    <n v="1.0277777777777776E-2"/>
  </r>
  <r>
    <s v="88-051-0567"/>
    <x v="1"/>
    <s v="Female"/>
    <s v="High"/>
    <s v="Widowed"/>
    <x v="1"/>
    <s v="High"/>
    <s v="Trondheim"/>
    <s v="Toys &amp; Games"/>
    <n v="372.26"/>
    <n v="11"/>
    <x v="1"/>
    <x v="3"/>
    <x v="0"/>
    <n v="2"/>
    <x v="0"/>
    <x v="2"/>
    <n v="0.01"/>
    <n v="1"/>
    <x v="8"/>
    <x v="1"/>
    <x v="1"/>
    <s v="PayPal"/>
    <x v="207"/>
    <b v="0"/>
    <b v="1"/>
    <x v="1"/>
    <x v="1"/>
    <s v="Express"/>
    <n v="6"/>
    <x v="0"/>
    <x v="1"/>
    <n v="8.2978723404255311E-3"/>
  </r>
  <r>
    <s v="44-715-9594"/>
    <x v="25"/>
    <s v="Female"/>
    <s v="Middle"/>
    <s v="Widowed"/>
    <x v="0"/>
    <s v="High"/>
    <s v="Yakovlevo"/>
    <s v="Electronics"/>
    <n v="208.59"/>
    <n v="3"/>
    <x v="0"/>
    <x v="3"/>
    <x v="1"/>
    <n v="2"/>
    <x v="1"/>
    <x v="0"/>
    <n v="0"/>
    <n v="0"/>
    <x v="7"/>
    <x v="0"/>
    <x v="2"/>
    <s v="PayPal"/>
    <x v="120"/>
    <b v="1"/>
    <b v="0"/>
    <x v="0"/>
    <x v="2"/>
    <s v="Express"/>
    <n v="1"/>
    <x v="0"/>
    <x v="0"/>
    <n v="0.01"/>
  </r>
  <r>
    <s v="84-188-6577"/>
    <x v="7"/>
    <s v="Male"/>
    <s v="Middle"/>
    <s v="Widowed"/>
    <x v="1"/>
    <s v="High"/>
    <s v="Katav-Ivanovsk"/>
    <s v="Gardening &amp; Outdoors"/>
    <n v="163.22"/>
    <n v="8"/>
    <x v="2"/>
    <x v="0"/>
    <x v="3"/>
    <n v="0"/>
    <x v="3"/>
    <x v="0"/>
    <n v="0.01"/>
    <n v="1"/>
    <x v="4"/>
    <x v="0"/>
    <x v="1"/>
    <s v="PayPal"/>
    <x v="93"/>
    <b v="0"/>
    <b v="1"/>
    <x v="1"/>
    <x v="1"/>
    <s v="No Preference"/>
    <n v="8"/>
    <x v="1"/>
    <x v="0"/>
    <n v="1.1363636363636364E-2"/>
  </r>
  <r>
    <s v="19-116-4723"/>
    <x v="5"/>
    <s v="Male"/>
    <s v="High"/>
    <s v="Married"/>
    <x v="1"/>
    <s v="High"/>
    <s v="Voznesenskoye"/>
    <s v="Animal Feed"/>
    <n v="364.98"/>
    <n v="7"/>
    <x v="1"/>
    <x v="4"/>
    <x v="1"/>
    <n v="0"/>
    <x v="2"/>
    <x v="2"/>
    <n v="0"/>
    <n v="0"/>
    <x v="2"/>
    <x v="0"/>
    <x v="2"/>
    <s v="Cash"/>
    <x v="276"/>
    <b v="1"/>
    <b v="0"/>
    <x v="0"/>
    <x v="1"/>
    <s v="Standard"/>
    <n v="8"/>
    <x v="1"/>
    <x v="1"/>
    <n v="9.7727272727272732E-3"/>
  </r>
  <r>
    <s v="21-783-9242"/>
    <x v="16"/>
    <s v="Genderqueer"/>
    <s v="High"/>
    <s v="Divorced"/>
    <x v="2"/>
    <s v="High"/>
    <s v="Voskhod"/>
    <s v="Groceries"/>
    <n v="142.43"/>
    <n v="3"/>
    <x v="1"/>
    <x v="2"/>
    <x v="0"/>
    <n v="2"/>
    <x v="3"/>
    <x v="2"/>
    <n v="0.01"/>
    <n v="1"/>
    <x v="5"/>
    <x v="0"/>
    <x v="2"/>
    <s v="PayPal"/>
    <x v="277"/>
    <b v="1"/>
    <b v="0"/>
    <x v="0"/>
    <x v="3"/>
    <s v="Express"/>
    <n v="8"/>
    <x v="2"/>
    <x v="1"/>
    <n v="1.0243902439024391E-2"/>
  </r>
  <r>
    <s v="95-528-2313"/>
    <x v="24"/>
    <s v="Female"/>
    <s v="Middle"/>
    <s v="Married"/>
    <x v="0"/>
    <s v="High"/>
    <s v="Gudja"/>
    <s v="Electronics"/>
    <n v="449.72"/>
    <n v="3"/>
    <x v="0"/>
    <x v="1"/>
    <x v="3"/>
    <n v="0"/>
    <x v="3"/>
    <x v="0"/>
    <n v="0.01"/>
    <n v="1"/>
    <x v="5"/>
    <x v="0"/>
    <x v="1"/>
    <s v="Other"/>
    <x v="170"/>
    <b v="1"/>
    <b v="1"/>
    <x v="1"/>
    <x v="1"/>
    <s v="Express"/>
    <n v="3"/>
    <x v="0"/>
    <x v="0"/>
    <n v="0.01"/>
  </r>
  <r>
    <s v="94-682-4886"/>
    <x v="23"/>
    <s v="Male"/>
    <s v="Middle"/>
    <s v="Single"/>
    <x v="0"/>
    <s v="High"/>
    <s v="Gawul"/>
    <s v="Gardening &amp; Outdoors"/>
    <n v="241.56"/>
    <n v="12"/>
    <x v="0"/>
    <x v="1"/>
    <x v="4"/>
    <n v="0"/>
    <x v="3"/>
    <x v="1"/>
    <n v="0"/>
    <n v="0"/>
    <x v="1"/>
    <x v="1"/>
    <x v="0"/>
    <s v="PayPal"/>
    <x v="278"/>
    <b v="1"/>
    <b v="0"/>
    <x v="0"/>
    <x v="0"/>
    <s v="Express"/>
    <n v="2"/>
    <x v="1"/>
    <x v="0"/>
    <n v="1.1363636363636364E-2"/>
  </r>
  <r>
    <s v="55-944-9669"/>
    <x v="11"/>
    <s v="Bigender"/>
    <s v="Middle"/>
    <s v="Divorced"/>
    <x v="2"/>
    <s v="High"/>
    <s v="Sobeok"/>
    <s v="Clothing"/>
    <n v="249.73"/>
    <n v="5"/>
    <x v="0"/>
    <x v="3"/>
    <x v="2"/>
    <n v="2"/>
    <x v="2"/>
    <x v="2"/>
    <n v="0.01"/>
    <n v="1"/>
    <x v="7"/>
    <x v="2"/>
    <x v="2"/>
    <s v="Cash"/>
    <x v="224"/>
    <b v="1"/>
    <b v="0"/>
    <x v="0"/>
    <x v="1"/>
    <s v="No Preference"/>
    <n v="1"/>
    <x v="2"/>
    <x v="0"/>
    <n v="8.6666666666666663E-3"/>
  </r>
  <r>
    <s v="32-314-2958"/>
    <x v="2"/>
    <s v="Male"/>
    <s v="Middle"/>
    <s v="Married"/>
    <x v="2"/>
    <s v="High"/>
    <s v="Nanhuang"/>
    <s v="Home Appliances"/>
    <n v="437.3"/>
    <n v="7"/>
    <x v="0"/>
    <x v="2"/>
    <x v="2"/>
    <n v="0"/>
    <x v="3"/>
    <x v="0"/>
    <n v="0"/>
    <n v="0"/>
    <x v="0"/>
    <x v="0"/>
    <x v="0"/>
    <s v="Cash"/>
    <x v="25"/>
    <b v="1"/>
    <b v="1"/>
    <x v="1"/>
    <x v="2"/>
    <s v="No Preference"/>
    <n v="1"/>
    <x v="1"/>
    <x v="0"/>
    <n v="9.3999999999999986E-3"/>
  </r>
  <r>
    <s v="67-697-2331"/>
    <x v="0"/>
    <s v="Male"/>
    <s v="Middle"/>
    <s v="Married"/>
    <x v="2"/>
    <s v="High"/>
    <s v="Tanudan"/>
    <s v="Groceries"/>
    <n v="277.29000000000002"/>
    <n v="4"/>
    <x v="0"/>
    <x v="3"/>
    <x v="2"/>
    <n v="1"/>
    <x v="0"/>
    <x v="0"/>
    <n v="0.02"/>
    <n v="2"/>
    <x v="8"/>
    <x v="2"/>
    <x v="1"/>
    <s v="Credit Card"/>
    <x v="188"/>
    <b v="1"/>
    <b v="1"/>
    <x v="1"/>
    <x v="1"/>
    <s v="No Preference"/>
    <n v="4"/>
    <x v="1"/>
    <x v="0"/>
    <n v="1.0243902439024391E-2"/>
  </r>
  <r>
    <s v="28-855-1639"/>
    <x v="19"/>
    <s v="Male"/>
    <s v="High"/>
    <s v="Single"/>
    <x v="1"/>
    <s v="Middle"/>
    <s v="Jiaozuo"/>
    <s v="Electronics"/>
    <n v="445.93"/>
    <n v="6"/>
    <x v="2"/>
    <x v="0"/>
    <x v="0"/>
    <n v="2"/>
    <x v="3"/>
    <x v="0"/>
    <n v="0.02"/>
    <n v="2"/>
    <x v="7"/>
    <x v="1"/>
    <x v="1"/>
    <s v="Debit Card"/>
    <x v="212"/>
    <b v="0"/>
    <b v="1"/>
    <x v="1"/>
    <x v="0"/>
    <s v="No Preference"/>
    <n v="13"/>
    <x v="1"/>
    <x v="1"/>
    <n v="0.01"/>
  </r>
  <r>
    <s v="38-069-8615"/>
    <x v="14"/>
    <s v="Female"/>
    <s v="Middle"/>
    <s v="Married"/>
    <x v="0"/>
    <s v="Middle"/>
    <s v="TakÄb"/>
    <s v="Software &amp; Apps"/>
    <n v="242.79"/>
    <n v="6"/>
    <x v="0"/>
    <x v="2"/>
    <x v="2"/>
    <n v="0"/>
    <x v="3"/>
    <x v="0"/>
    <n v="0.01"/>
    <n v="1"/>
    <x v="0"/>
    <x v="0"/>
    <x v="1"/>
    <s v="Other"/>
    <x v="279"/>
    <b v="1"/>
    <b v="0"/>
    <x v="0"/>
    <x v="2"/>
    <s v="Express"/>
    <n v="7"/>
    <x v="0"/>
    <x v="0"/>
    <n v="9.3023255813953487E-3"/>
  </r>
  <r>
    <s v="58-233-5963"/>
    <x v="10"/>
    <s v="Male"/>
    <s v="High"/>
    <s v="Single"/>
    <x v="0"/>
    <s v="High"/>
    <s v="Gualeguay"/>
    <s v="Travel &amp; Leisure Flights"/>
    <n v="393.09"/>
    <n v="8"/>
    <x v="2"/>
    <x v="0"/>
    <x v="3"/>
    <n v="2"/>
    <x v="1"/>
    <x v="0"/>
    <n v="0"/>
    <n v="0"/>
    <x v="4"/>
    <x v="3"/>
    <x v="0"/>
    <s v="Cash"/>
    <x v="138"/>
    <b v="0"/>
    <b v="1"/>
    <x v="1"/>
    <x v="3"/>
    <s v="Standard"/>
    <n v="1"/>
    <x v="1"/>
    <x v="1"/>
    <n v="1.3157894736842106E-2"/>
  </r>
  <r>
    <s v="02-004-0620"/>
    <x v="11"/>
    <s v="Male"/>
    <s v="Middle"/>
    <s v="Single"/>
    <x v="2"/>
    <s v="High"/>
    <s v="Lagoa Seca"/>
    <s v="Groceries"/>
    <n v="167.61"/>
    <n v="2"/>
    <x v="2"/>
    <x v="1"/>
    <x v="0"/>
    <n v="1"/>
    <x v="0"/>
    <x v="1"/>
    <n v="0.02"/>
    <n v="2"/>
    <x v="6"/>
    <x v="2"/>
    <x v="2"/>
    <s v="Other"/>
    <x v="259"/>
    <b v="1"/>
    <b v="0"/>
    <x v="0"/>
    <x v="0"/>
    <s v="No Preference"/>
    <n v="13"/>
    <x v="1"/>
    <x v="0"/>
    <n v="1.0243902439024391E-2"/>
  </r>
  <r>
    <s v="78-822-9328"/>
    <x v="32"/>
    <s v="Male"/>
    <s v="High"/>
    <s v="Divorced"/>
    <x v="1"/>
    <s v="Middle"/>
    <s v="Bugarama"/>
    <s v="Gardening &amp; Outdoors"/>
    <n v="324.22000000000003"/>
    <n v="2"/>
    <x v="1"/>
    <x v="4"/>
    <x v="4"/>
    <n v="0"/>
    <x v="0"/>
    <x v="0"/>
    <n v="0.01"/>
    <n v="1"/>
    <x v="9"/>
    <x v="3"/>
    <x v="2"/>
    <s v="PayPal"/>
    <x v="72"/>
    <b v="0"/>
    <b v="0"/>
    <x v="0"/>
    <x v="1"/>
    <s v="Express"/>
    <n v="14"/>
    <x v="1"/>
    <x v="1"/>
    <n v="1.1363636363636364E-2"/>
  </r>
  <r>
    <s v="73-359-1998"/>
    <x v="2"/>
    <s v="Female"/>
    <s v="Middle"/>
    <s v="Divorced"/>
    <x v="0"/>
    <s v="Middle"/>
    <s v="Dicamay"/>
    <s v="Mobile Accessories"/>
    <n v="159.30000000000001"/>
    <n v="11"/>
    <x v="0"/>
    <x v="0"/>
    <x v="2"/>
    <n v="0"/>
    <x v="1"/>
    <x v="0"/>
    <n v="0"/>
    <n v="0"/>
    <x v="9"/>
    <x v="1"/>
    <x v="0"/>
    <s v="PayPal"/>
    <x v="143"/>
    <b v="0"/>
    <b v="1"/>
    <x v="1"/>
    <x v="2"/>
    <s v="Express"/>
    <n v="2"/>
    <x v="0"/>
    <x v="0"/>
    <n v="8.5365853658536592E-3"/>
  </r>
  <r>
    <s v="84-459-7736"/>
    <x v="0"/>
    <s v="Genderqueer"/>
    <s v="Middle"/>
    <s v="Widowed"/>
    <x v="2"/>
    <s v="Middle"/>
    <s v="Xiluodu"/>
    <s v="Luxury Goods"/>
    <n v="324.39"/>
    <n v="5"/>
    <x v="2"/>
    <x v="2"/>
    <x v="4"/>
    <n v="0"/>
    <x v="3"/>
    <x v="2"/>
    <n v="0.01"/>
    <n v="1"/>
    <x v="9"/>
    <x v="3"/>
    <x v="2"/>
    <s v="PayPal"/>
    <x v="206"/>
    <b v="1"/>
    <b v="0"/>
    <x v="0"/>
    <x v="0"/>
    <s v="Express"/>
    <n v="1"/>
    <x v="2"/>
    <x v="0"/>
    <n v="9.189189189189189E-3"/>
  </r>
  <r>
    <s v="07-395-5818"/>
    <x v="14"/>
    <s v="Agender"/>
    <s v="High"/>
    <s v="Single"/>
    <x v="1"/>
    <s v="High"/>
    <s v="á¸¨abÄbah"/>
    <s v="Clothing"/>
    <n v="198.89"/>
    <n v="2"/>
    <x v="1"/>
    <x v="2"/>
    <x v="4"/>
    <n v="0"/>
    <x v="3"/>
    <x v="1"/>
    <n v="0"/>
    <n v="0"/>
    <x v="7"/>
    <x v="2"/>
    <x v="0"/>
    <s v="Credit Card"/>
    <x v="205"/>
    <b v="0"/>
    <b v="0"/>
    <x v="0"/>
    <x v="2"/>
    <s v="Standard"/>
    <n v="1"/>
    <x v="2"/>
    <x v="1"/>
    <n v="8.6666666666666663E-3"/>
  </r>
  <r>
    <s v="07-560-6637"/>
    <x v="30"/>
    <s v="Female"/>
    <s v="Middle"/>
    <s v="Divorced"/>
    <x v="2"/>
    <s v="High"/>
    <s v="Lobuk"/>
    <s v="Clothing"/>
    <n v="287.18"/>
    <n v="7"/>
    <x v="1"/>
    <x v="4"/>
    <x v="0"/>
    <n v="0"/>
    <x v="0"/>
    <x v="1"/>
    <n v="0"/>
    <n v="0"/>
    <x v="2"/>
    <x v="0"/>
    <x v="0"/>
    <s v="Debit Card"/>
    <x v="65"/>
    <b v="1"/>
    <b v="0"/>
    <x v="0"/>
    <x v="3"/>
    <s v="No Preference"/>
    <n v="8"/>
    <x v="0"/>
    <x v="0"/>
    <n v="8.6666666666666663E-3"/>
  </r>
  <r>
    <s v="61-926-1691"/>
    <x v="11"/>
    <s v="Male"/>
    <s v="High"/>
    <s v="Divorced"/>
    <x v="1"/>
    <s v="Middle"/>
    <s v="Waiwukak"/>
    <s v="Office Supplies"/>
    <n v="162.24"/>
    <n v="7"/>
    <x v="1"/>
    <x v="0"/>
    <x v="3"/>
    <n v="1"/>
    <x v="0"/>
    <x v="2"/>
    <n v="0.02"/>
    <n v="2"/>
    <x v="9"/>
    <x v="2"/>
    <x v="1"/>
    <s v="PayPal"/>
    <x v="280"/>
    <b v="0"/>
    <b v="0"/>
    <x v="0"/>
    <x v="1"/>
    <s v="Express"/>
    <n v="7"/>
    <x v="1"/>
    <x v="1"/>
    <n v="1.131578947368421E-2"/>
  </r>
  <r>
    <s v="68-129-1060"/>
    <x v="14"/>
    <s v="Female"/>
    <s v="High"/>
    <s v="Divorced"/>
    <x v="0"/>
    <s v="High"/>
    <s v="AbaetÃ©"/>
    <s v="Arts &amp; Crafts"/>
    <n v="92.97"/>
    <n v="6"/>
    <x v="1"/>
    <x v="0"/>
    <x v="0"/>
    <n v="0"/>
    <x v="1"/>
    <x v="2"/>
    <n v="0"/>
    <n v="0"/>
    <x v="0"/>
    <x v="2"/>
    <x v="2"/>
    <s v="Other"/>
    <x v="226"/>
    <b v="0"/>
    <b v="1"/>
    <x v="1"/>
    <x v="2"/>
    <s v="Standard"/>
    <n v="7"/>
    <x v="0"/>
    <x v="1"/>
    <n v="8.5294117647058826E-3"/>
  </r>
  <r>
    <s v="04-052-5592"/>
    <x v="30"/>
    <s v="Male"/>
    <s v="Middle"/>
    <s v="Widowed"/>
    <x v="1"/>
    <s v="Middle"/>
    <s v="Xiaqiao"/>
    <s v="Food &amp; Beverages"/>
    <n v="144.38999999999999"/>
    <n v="12"/>
    <x v="1"/>
    <x v="0"/>
    <x v="3"/>
    <n v="2"/>
    <x v="3"/>
    <x v="2"/>
    <n v="0"/>
    <n v="0"/>
    <x v="7"/>
    <x v="2"/>
    <x v="2"/>
    <s v="Cash"/>
    <x v="56"/>
    <b v="1"/>
    <b v="1"/>
    <x v="1"/>
    <x v="2"/>
    <s v="Standard"/>
    <n v="12"/>
    <x v="1"/>
    <x v="0"/>
    <n v="9.3181818181818175E-3"/>
  </r>
  <r>
    <s v="41-215-6092"/>
    <x v="14"/>
    <s v="Female"/>
    <s v="High"/>
    <s v="Single"/>
    <x v="1"/>
    <s v="High"/>
    <s v="ZubÅ«bah"/>
    <s v="Books"/>
    <n v="253.37"/>
    <n v="12"/>
    <x v="1"/>
    <x v="2"/>
    <x v="0"/>
    <n v="0"/>
    <x v="0"/>
    <x v="2"/>
    <n v="0"/>
    <n v="0"/>
    <x v="5"/>
    <x v="2"/>
    <x v="0"/>
    <s v="Credit Card"/>
    <x v="220"/>
    <b v="0"/>
    <b v="1"/>
    <x v="1"/>
    <x v="3"/>
    <s v="Express"/>
    <n v="6"/>
    <x v="0"/>
    <x v="1"/>
    <n v="1.0270270270270269E-2"/>
  </r>
  <r>
    <s v="89-833-7175"/>
    <x v="20"/>
    <s v="Male"/>
    <s v="Middle"/>
    <s v="Widowed"/>
    <x v="1"/>
    <s v="High"/>
    <s v="KÄ™sowo"/>
    <s v="Animal Feed"/>
    <n v="209.62"/>
    <n v="12"/>
    <x v="0"/>
    <x v="3"/>
    <x v="4"/>
    <n v="1"/>
    <x v="1"/>
    <x v="2"/>
    <n v="0"/>
    <n v="0"/>
    <x v="0"/>
    <x v="3"/>
    <x v="0"/>
    <s v="Other"/>
    <x v="281"/>
    <b v="1"/>
    <b v="0"/>
    <x v="0"/>
    <x v="3"/>
    <s v="Standard"/>
    <n v="9"/>
    <x v="1"/>
    <x v="0"/>
    <n v="9.7727272727272732E-3"/>
  </r>
  <r>
    <s v="08-117-9893"/>
    <x v="1"/>
    <s v="Male"/>
    <s v="High"/>
    <s v="Single"/>
    <x v="1"/>
    <s v="Middle"/>
    <s v="Colombo"/>
    <s v="Baby Products"/>
    <n v="411.62"/>
    <n v="6"/>
    <x v="0"/>
    <x v="2"/>
    <x v="1"/>
    <n v="0"/>
    <x v="1"/>
    <x v="0"/>
    <n v="0.02"/>
    <n v="2"/>
    <x v="0"/>
    <x v="3"/>
    <x v="0"/>
    <s v="PayPal"/>
    <x v="61"/>
    <b v="1"/>
    <b v="0"/>
    <x v="0"/>
    <x v="1"/>
    <s v="Express"/>
    <n v="12"/>
    <x v="1"/>
    <x v="1"/>
    <n v="1.0243902439024391E-2"/>
  </r>
  <r>
    <s v="24-109-2173"/>
    <x v="23"/>
    <s v="Female"/>
    <s v="High"/>
    <s v="Single"/>
    <x v="0"/>
    <s v="High"/>
    <s v="MessÃ­ni"/>
    <s v="Food &amp; Beverages"/>
    <n v="388.01"/>
    <n v="2"/>
    <x v="2"/>
    <x v="3"/>
    <x v="0"/>
    <n v="1"/>
    <x v="3"/>
    <x v="2"/>
    <n v="0.01"/>
    <n v="1"/>
    <x v="6"/>
    <x v="0"/>
    <x v="0"/>
    <s v="PayPal"/>
    <x v="206"/>
    <b v="0"/>
    <b v="1"/>
    <x v="1"/>
    <x v="1"/>
    <s v="Standard"/>
    <n v="10"/>
    <x v="0"/>
    <x v="1"/>
    <n v="9.3181818181818175E-3"/>
  </r>
  <r>
    <s v="79-939-2140"/>
    <x v="30"/>
    <s v="Male"/>
    <s v="Middle"/>
    <s v="Widowed"/>
    <x v="1"/>
    <s v="High"/>
    <s v="Yishui"/>
    <s v="Health Care"/>
    <n v="50.78"/>
    <n v="6"/>
    <x v="2"/>
    <x v="0"/>
    <x v="1"/>
    <n v="1"/>
    <x v="2"/>
    <x v="0"/>
    <n v="0.01"/>
    <n v="1"/>
    <x v="8"/>
    <x v="0"/>
    <x v="0"/>
    <s v="Debit Card"/>
    <x v="205"/>
    <b v="0"/>
    <b v="1"/>
    <x v="1"/>
    <x v="0"/>
    <s v="Standard"/>
    <n v="9"/>
    <x v="1"/>
    <x v="0"/>
    <n v="7.3170731707317069E-3"/>
  </r>
  <r>
    <s v="95-999-0984"/>
    <x v="4"/>
    <s v="Male"/>
    <s v="High"/>
    <s v="Divorced"/>
    <x v="0"/>
    <s v="Middle"/>
    <s v="Nanyaojie"/>
    <s v="Packages"/>
    <n v="159.82"/>
    <n v="2"/>
    <x v="1"/>
    <x v="2"/>
    <x v="1"/>
    <n v="1"/>
    <x v="3"/>
    <x v="2"/>
    <n v="0.02"/>
    <n v="2"/>
    <x v="8"/>
    <x v="3"/>
    <x v="0"/>
    <s v="Cash"/>
    <x v="16"/>
    <b v="1"/>
    <b v="1"/>
    <x v="1"/>
    <x v="3"/>
    <s v="No Preference"/>
    <n v="10"/>
    <x v="1"/>
    <x v="1"/>
    <n v="8.1395348837209301E-3"/>
  </r>
  <r>
    <s v="64-799-3174"/>
    <x v="19"/>
    <s v="Male"/>
    <s v="Middle"/>
    <s v="Divorced"/>
    <x v="2"/>
    <s v="Middle"/>
    <s v="Buzen"/>
    <s v="Travel &amp; Leisure Flights"/>
    <n v="79.430000000000007"/>
    <n v="3"/>
    <x v="1"/>
    <x v="3"/>
    <x v="0"/>
    <n v="0"/>
    <x v="1"/>
    <x v="0"/>
    <n v="0.02"/>
    <n v="2"/>
    <x v="0"/>
    <x v="0"/>
    <x v="1"/>
    <s v="PayPal"/>
    <x v="282"/>
    <b v="0"/>
    <b v="0"/>
    <x v="0"/>
    <x v="1"/>
    <s v="No Preference"/>
    <n v="6"/>
    <x v="1"/>
    <x v="0"/>
    <n v="1.3157894736842106E-2"/>
  </r>
  <r>
    <s v="27-018-2262"/>
    <x v="21"/>
    <s v="Female"/>
    <s v="Middle"/>
    <s v="Married"/>
    <x v="0"/>
    <s v="Middle"/>
    <s v="Bom Jesus do Itabapoana"/>
    <s v="Travel &amp; Leisure Flights"/>
    <n v="131.36000000000001"/>
    <n v="4"/>
    <x v="1"/>
    <x v="4"/>
    <x v="2"/>
    <n v="2"/>
    <x v="0"/>
    <x v="0"/>
    <n v="0.01"/>
    <n v="1"/>
    <x v="9"/>
    <x v="1"/>
    <x v="1"/>
    <s v="Debit Card"/>
    <x v="267"/>
    <b v="0"/>
    <b v="0"/>
    <x v="0"/>
    <x v="1"/>
    <s v="Express"/>
    <n v="3"/>
    <x v="0"/>
    <x v="0"/>
    <n v="1.3157894736842106E-2"/>
  </r>
  <r>
    <s v="38-881-0766"/>
    <x v="23"/>
    <s v="Male"/>
    <s v="Middle"/>
    <s v="Widowed"/>
    <x v="1"/>
    <s v="Middle"/>
    <s v="Centenario"/>
    <s v="Beauty &amp; Personal Care"/>
    <n v="299.75"/>
    <n v="12"/>
    <x v="0"/>
    <x v="2"/>
    <x v="0"/>
    <n v="0.3"/>
    <x v="2"/>
    <x v="2"/>
    <n v="0"/>
    <n v="0"/>
    <x v="7"/>
    <x v="2"/>
    <x v="2"/>
    <s v="Credit Card"/>
    <x v="233"/>
    <b v="0"/>
    <b v="1"/>
    <x v="1"/>
    <x v="0"/>
    <s v="No Preference"/>
    <n v="7"/>
    <x v="1"/>
    <x v="0"/>
    <n v="8.8235294117647058E-3"/>
  </r>
  <r>
    <s v="17-344-8603"/>
    <x v="3"/>
    <s v="Male"/>
    <s v="High"/>
    <s v="Divorced"/>
    <x v="0"/>
    <s v="Middle"/>
    <s v="Al JÄ«zah"/>
    <s v="Animal Feed"/>
    <n v="319.38"/>
    <n v="9"/>
    <x v="1"/>
    <x v="4"/>
    <x v="1"/>
    <n v="0"/>
    <x v="2"/>
    <x v="1"/>
    <n v="0.01"/>
    <n v="1"/>
    <x v="9"/>
    <x v="1"/>
    <x v="0"/>
    <s v="PayPal"/>
    <x v="224"/>
    <b v="1"/>
    <b v="1"/>
    <x v="1"/>
    <x v="0"/>
    <s v="No Preference"/>
    <n v="8"/>
    <x v="1"/>
    <x v="1"/>
    <n v="9.7727272727272732E-3"/>
  </r>
  <r>
    <s v="51-387-9144"/>
    <x v="9"/>
    <s v="Male"/>
    <s v="High"/>
    <s v="Single"/>
    <x v="2"/>
    <s v="Middle"/>
    <s v="Thá»‹ Tráº¥n Cáº©m Thá»§y"/>
    <s v="Electronics"/>
    <n v="476.48"/>
    <n v="8"/>
    <x v="2"/>
    <x v="0"/>
    <x v="4"/>
    <n v="1"/>
    <x v="0"/>
    <x v="0"/>
    <n v="0.02"/>
    <n v="2"/>
    <x v="3"/>
    <x v="1"/>
    <x v="2"/>
    <s v="PayPal"/>
    <x v="27"/>
    <b v="0"/>
    <b v="1"/>
    <x v="1"/>
    <x v="2"/>
    <s v="Express"/>
    <n v="3"/>
    <x v="1"/>
    <x v="1"/>
    <n v="0.01"/>
  </r>
  <r>
    <s v="42-101-8525"/>
    <x v="6"/>
    <s v="Male"/>
    <s v="Middle"/>
    <s v="Widowed"/>
    <x v="0"/>
    <s v="Middle"/>
    <s v="Curahkalak Tengah"/>
    <s v="Gardening &amp; Outdoors"/>
    <n v="301.01"/>
    <n v="9"/>
    <x v="0"/>
    <x v="2"/>
    <x v="1"/>
    <n v="2"/>
    <x v="3"/>
    <x v="1"/>
    <n v="0.02"/>
    <n v="2"/>
    <x v="8"/>
    <x v="3"/>
    <x v="1"/>
    <s v="Other"/>
    <x v="283"/>
    <b v="0"/>
    <b v="1"/>
    <x v="1"/>
    <x v="0"/>
    <s v="Express"/>
    <n v="13"/>
    <x v="1"/>
    <x v="0"/>
    <n v="1.1363636363636364E-2"/>
  </r>
  <r>
    <s v="69-157-6752"/>
    <x v="27"/>
    <s v="Male"/>
    <s v="Middle"/>
    <s v="Single"/>
    <x v="0"/>
    <s v="Middle"/>
    <s v="Ebu"/>
    <s v="Electronics"/>
    <n v="378.71"/>
    <n v="5"/>
    <x v="2"/>
    <x v="4"/>
    <x v="1"/>
    <n v="2"/>
    <x v="1"/>
    <x v="0"/>
    <n v="0.02"/>
    <n v="2"/>
    <x v="1"/>
    <x v="0"/>
    <x v="2"/>
    <s v="Other"/>
    <x v="94"/>
    <b v="1"/>
    <b v="1"/>
    <x v="1"/>
    <x v="3"/>
    <s v="Express"/>
    <n v="14"/>
    <x v="1"/>
    <x v="0"/>
    <n v="0.01"/>
  </r>
  <r>
    <s v="27-843-5553"/>
    <x v="32"/>
    <s v="Non-binary"/>
    <s v="Middle"/>
    <s v="Single"/>
    <x v="0"/>
    <s v="Middle"/>
    <s v="TÃ­o Pujio"/>
    <s v="Mobile Accessories"/>
    <n v="314.32"/>
    <n v="6"/>
    <x v="2"/>
    <x v="3"/>
    <x v="2"/>
    <n v="2"/>
    <x v="3"/>
    <x v="2"/>
    <n v="0.02"/>
    <n v="2"/>
    <x v="1"/>
    <x v="2"/>
    <x v="1"/>
    <s v="Credit Card"/>
    <x v="284"/>
    <b v="1"/>
    <b v="0"/>
    <x v="0"/>
    <x v="2"/>
    <s v="Standard"/>
    <n v="7"/>
    <x v="2"/>
    <x v="0"/>
    <n v="8.5365853658536592E-3"/>
  </r>
  <r>
    <s v="04-468-5487"/>
    <x v="0"/>
    <s v="Male"/>
    <s v="Middle"/>
    <s v="Married"/>
    <x v="1"/>
    <s v="High"/>
    <s v="CrÃ©teil"/>
    <s v="Office Supplies"/>
    <n v="210.9"/>
    <n v="12"/>
    <x v="1"/>
    <x v="2"/>
    <x v="1"/>
    <n v="2"/>
    <x v="0"/>
    <x v="0"/>
    <n v="0.01"/>
    <n v="1"/>
    <x v="2"/>
    <x v="0"/>
    <x v="0"/>
    <s v="Debit Card"/>
    <x v="45"/>
    <b v="0"/>
    <b v="0"/>
    <x v="0"/>
    <x v="2"/>
    <s v="Standard"/>
    <n v="12"/>
    <x v="1"/>
    <x v="0"/>
    <n v="1.131578947368421E-2"/>
  </r>
  <r>
    <s v="08-584-8296"/>
    <x v="27"/>
    <s v="Female"/>
    <s v="Middle"/>
    <s v="Divorced"/>
    <x v="1"/>
    <s v="High"/>
    <s v="Shaxi"/>
    <s v="Food &amp; Beverages"/>
    <n v="218.26"/>
    <n v="4"/>
    <x v="0"/>
    <x v="1"/>
    <x v="1"/>
    <n v="2"/>
    <x v="2"/>
    <x v="2"/>
    <n v="0"/>
    <n v="0"/>
    <x v="8"/>
    <x v="1"/>
    <x v="1"/>
    <s v="Debit Card"/>
    <x v="262"/>
    <b v="0"/>
    <b v="0"/>
    <x v="0"/>
    <x v="1"/>
    <s v="Standard"/>
    <n v="12"/>
    <x v="0"/>
    <x v="0"/>
    <n v="9.3181818181818175E-3"/>
  </r>
  <r>
    <s v="81-014-4502"/>
    <x v="2"/>
    <s v="Female"/>
    <s v="Middle"/>
    <s v="Widowed"/>
    <x v="2"/>
    <s v="Middle"/>
    <s v="KelÄ«shÄd va SÅ«darjÄn"/>
    <s v="Animal Feed"/>
    <n v="424.18"/>
    <n v="5"/>
    <x v="0"/>
    <x v="4"/>
    <x v="2"/>
    <n v="1"/>
    <x v="0"/>
    <x v="1"/>
    <n v="0.02"/>
    <n v="2"/>
    <x v="7"/>
    <x v="3"/>
    <x v="1"/>
    <s v="Debit Card"/>
    <x v="96"/>
    <b v="0"/>
    <b v="1"/>
    <x v="1"/>
    <x v="0"/>
    <s v="Express"/>
    <n v="5"/>
    <x v="0"/>
    <x v="0"/>
    <n v="9.7727272727272732E-3"/>
  </r>
  <r>
    <s v="65-167-9819"/>
    <x v="31"/>
    <s v="Male"/>
    <s v="High"/>
    <s v="Divorced"/>
    <x v="1"/>
    <s v="Middle"/>
    <s v="Punta Gorda"/>
    <s v="Luxury Goods"/>
    <n v="430.75"/>
    <n v="11"/>
    <x v="2"/>
    <x v="3"/>
    <x v="3"/>
    <n v="1"/>
    <x v="2"/>
    <x v="0"/>
    <n v="0"/>
    <n v="0"/>
    <x v="8"/>
    <x v="1"/>
    <x v="0"/>
    <s v="Credit Card"/>
    <x v="222"/>
    <b v="1"/>
    <b v="0"/>
    <x v="0"/>
    <x v="3"/>
    <s v="No Preference"/>
    <n v="6"/>
    <x v="1"/>
    <x v="1"/>
    <n v="9.189189189189189E-3"/>
  </r>
  <r>
    <s v="19-925-2376"/>
    <x v="2"/>
    <s v="Male"/>
    <s v="High"/>
    <s v="Single"/>
    <x v="0"/>
    <s v="Middle"/>
    <s v="Segodim"/>
    <s v="Mobile Accessories"/>
    <n v="162.94999999999999"/>
    <n v="11"/>
    <x v="1"/>
    <x v="3"/>
    <x v="4"/>
    <n v="2"/>
    <x v="3"/>
    <x v="2"/>
    <n v="0.01"/>
    <n v="1"/>
    <x v="8"/>
    <x v="2"/>
    <x v="2"/>
    <s v="Cash"/>
    <x v="285"/>
    <b v="0"/>
    <b v="1"/>
    <x v="1"/>
    <x v="2"/>
    <s v="Express"/>
    <n v="14"/>
    <x v="1"/>
    <x v="1"/>
    <n v="8.5365853658536592E-3"/>
  </r>
  <r>
    <s v="03-669-7519"/>
    <x v="13"/>
    <s v="Female"/>
    <s v="Middle"/>
    <s v="Married"/>
    <x v="2"/>
    <s v="High"/>
    <s v="Yinying"/>
    <s v="Health Supplements"/>
    <n v="209.68"/>
    <n v="2"/>
    <x v="2"/>
    <x v="1"/>
    <x v="1"/>
    <n v="1"/>
    <x v="0"/>
    <x v="1"/>
    <n v="0"/>
    <n v="0"/>
    <x v="2"/>
    <x v="3"/>
    <x v="1"/>
    <s v="Other"/>
    <x v="155"/>
    <b v="0"/>
    <b v="1"/>
    <x v="1"/>
    <x v="2"/>
    <s v="Express"/>
    <n v="8"/>
    <x v="0"/>
    <x v="0"/>
    <n v="8.5365853658536592E-3"/>
  </r>
  <r>
    <s v="00-520-4376"/>
    <x v="17"/>
    <s v="Male"/>
    <s v="High"/>
    <s v="Widowed"/>
    <x v="0"/>
    <s v="Middle"/>
    <s v="Harembo"/>
    <s v="Beauty &amp; Personal Care"/>
    <n v="97.97"/>
    <n v="2"/>
    <x v="1"/>
    <x v="0"/>
    <x v="0"/>
    <n v="1"/>
    <x v="2"/>
    <x v="0"/>
    <n v="0"/>
    <n v="0"/>
    <x v="3"/>
    <x v="0"/>
    <x v="2"/>
    <s v="Credit Card"/>
    <x v="251"/>
    <b v="1"/>
    <b v="0"/>
    <x v="0"/>
    <x v="3"/>
    <s v="No Preference"/>
    <n v="1"/>
    <x v="1"/>
    <x v="1"/>
    <n v="8.8235294117647058E-3"/>
  </r>
  <r>
    <s v="62-701-1037"/>
    <x v="1"/>
    <s v="Male"/>
    <s v="Middle"/>
    <s v="Widowed"/>
    <x v="2"/>
    <s v="High"/>
    <s v="Lazarevac"/>
    <s v="Books"/>
    <n v="192.51"/>
    <n v="9"/>
    <x v="0"/>
    <x v="2"/>
    <x v="0"/>
    <n v="2"/>
    <x v="1"/>
    <x v="2"/>
    <n v="0"/>
    <n v="0"/>
    <x v="6"/>
    <x v="3"/>
    <x v="1"/>
    <s v="Credit Card"/>
    <x v="283"/>
    <b v="1"/>
    <b v="0"/>
    <x v="0"/>
    <x v="0"/>
    <s v="Standard"/>
    <n v="9"/>
    <x v="1"/>
    <x v="0"/>
    <n v="1.0270270270270269E-2"/>
  </r>
  <r>
    <s v="87-806-4478"/>
    <x v="22"/>
    <s v="Male"/>
    <s v="Middle"/>
    <s v="Widowed"/>
    <x v="2"/>
    <s v="Middle"/>
    <s v="Al JÄ«zah"/>
    <s v="Electronics"/>
    <n v="151.81"/>
    <n v="8"/>
    <x v="2"/>
    <x v="1"/>
    <x v="2"/>
    <n v="0"/>
    <x v="1"/>
    <x v="1"/>
    <n v="0.01"/>
    <n v="1"/>
    <x v="3"/>
    <x v="0"/>
    <x v="0"/>
    <s v="Debit Card"/>
    <x v="223"/>
    <b v="0"/>
    <b v="0"/>
    <x v="0"/>
    <x v="3"/>
    <s v="No Preference"/>
    <n v="1"/>
    <x v="1"/>
    <x v="0"/>
    <n v="0.01"/>
  </r>
  <r>
    <s v="04-809-8989"/>
    <x v="8"/>
    <s v="Female"/>
    <s v="High"/>
    <s v="Married"/>
    <x v="1"/>
    <s v="Middle"/>
    <s v="Zhongcun"/>
    <s v="Furniture"/>
    <n v="239.28"/>
    <n v="8"/>
    <x v="2"/>
    <x v="3"/>
    <x v="2"/>
    <n v="1"/>
    <x v="1"/>
    <x v="0"/>
    <n v="0.02"/>
    <n v="2"/>
    <x v="1"/>
    <x v="3"/>
    <x v="0"/>
    <s v="Other"/>
    <x v="286"/>
    <b v="0"/>
    <b v="1"/>
    <x v="1"/>
    <x v="2"/>
    <s v="No Preference"/>
    <n v="10"/>
    <x v="0"/>
    <x v="1"/>
    <n v="8.7804878048780496E-3"/>
  </r>
  <r>
    <s v="39-867-1989"/>
    <x v="13"/>
    <s v="Female"/>
    <s v="High"/>
    <s v="Widowed"/>
    <x v="1"/>
    <s v="High"/>
    <s v="Gaopeng"/>
    <s v="Mobile Accessories"/>
    <n v="306.17"/>
    <n v="4"/>
    <x v="1"/>
    <x v="1"/>
    <x v="0"/>
    <n v="1"/>
    <x v="1"/>
    <x v="0"/>
    <n v="0"/>
    <n v="0"/>
    <x v="9"/>
    <x v="3"/>
    <x v="0"/>
    <s v="PayPal"/>
    <x v="158"/>
    <b v="0"/>
    <b v="1"/>
    <x v="1"/>
    <x v="1"/>
    <s v="Express"/>
    <n v="8"/>
    <x v="0"/>
    <x v="1"/>
    <n v="8.5365853658536592E-3"/>
  </r>
  <r>
    <s v="45-584-7333"/>
    <x v="13"/>
    <s v="Female"/>
    <s v="High"/>
    <s v="Widowed"/>
    <x v="2"/>
    <s v="High"/>
    <s v="Tabonok"/>
    <s v="Electronics"/>
    <n v="370.38"/>
    <n v="11"/>
    <x v="1"/>
    <x v="3"/>
    <x v="4"/>
    <n v="1"/>
    <x v="0"/>
    <x v="1"/>
    <n v="0.01"/>
    <n v="1"/>
    <x v="2"/>
    <x v="1"/>
    <x v="2"/>
    <s v="Other"/>
    <x v="35"/>
    <b v="1"/>
    <b v="1"/>
    <x v="1"/>
    <x v="1"/>
    <s v="No Preference"/>
    <n v="9"/>
    <x v="0"/>
    <x v="1"/>
    <n v="0.01"/>
  </r>
  <r>
    <s v="85-885-6579"/>
    <x v="17"/>
    <s v="Male"/>
    <s v="Middle"/>
    <s v="Single"/>
    <x v="0"/>
    <s v="Middle"/>
    <s v="Tirana"/>
    <s v="Arts &amp; Crafts"/>
    <n v="346.58"/>
    <n v="6"/>
    <x v="0"/>
    <x v="0"/>
    <x v="1"/>
    <n v="1"/>
    <x v="3"/>
    <x v="0"/>
    <n v="0"/>
    <n v="0"/>
    <x v="5"/>
    <x v="2"/>
    <x v="0"/>
    <s v="Other"/>
    <x v="145"/>
    <b v="0"/>
    <b v="0"/>
    <x v="0"/>
    <x v="2"/>
    <s v="Express"/>
    <n v="7"/>
    <x v="1"/>
    <x v="0"/>
    <n v="8.5294117647058826E-3"/>
  </r>
  <r>
    <s v="65-457-2840"/>
    <x v="2"/>
    <s v="Male"/>
    <s v="Middle"/>
    <s v="Single"/>
    <x v="1"/>
    <s v="Middle"/>
    <s v="Maralal"/>
    <s v="Software &amp; Apps"/>
    <n v="292.64"/>
    <n v="5"/>
    <x v="1"/>
    <x v="3"/>
    <x v="1"/>
    <n v="1"/>
    <x v="0"/>
    <x v="0"/>
    <n v="0.02"/>
    <n v="2"/>
    <x v="3"/>
    <x v="3"/>
    <x v="0"/>
    <s v="Credit Card"/>
    <x v="37"/>
    <b v="1"/>
    <b v="0"/>
    <x v="0"/>
    <x v="1"/>
    <s v="Standard"/>
    <n v="1"/>
    <x v="1"/>
    <x v="0"/>
    <n v="9.3023255813953487E-3"/>
  </r>
  <r>
    <s v="82-726-1255"/>
    <x v="12"/>
    <s v="Female"/>
    <s v="Middle"/>
    <s v="Married"/>
    <x v="0"/>
    <s v="High"/>
    <s v="Xinjiang"/>
    <s v="Travel &amp; Leisure Flights"/>
    <n v="102.91"/>
    <n v="12"/>
    <x v="0"/>
    <x v="2"/>
    <x v="1"/>
    <n v="1"/>
    <x v="1"/>
    <x v="2"/>
    <n v="0.01"/>
    <n v="1"/>
    <x v="3"/>
    <x v="0"/>
    <x v="2"/>
    <s v="PayPal"/>
    <x v="287"/>
    <b v="1"/>
    <b v="0"/>
    <x v="0"/>
    <x v="2"/>
    <s v="Express"/>
    <n v="13"/>
    <x v="0"/>
    <x v="0"/>
    <n v="1.3157894736842106E-2"/>
  </r>
  <r>
    <s v="90-602-3583"/>
    <x v="11"/>
    <s v="Female"/>
    <s v="High"/>
    <s v="Widowed"/>
    <x v="0"/>
    <s v="Middle"/>
    <s v="Mocho"/>
    <s v="Home Appliances"/>
    <n v="283.77999999999997"/>
    <n v="4"/>
    <x v="0"/>
    <x v="2"/>
    <x v="2"/>
    <n v="1.2"/>
    <x v="0"/>
    <x v="0"/>
    <n v="0"/>
    <n v="0"/>
    <x v="9"/>
    <x v="0"/>
    <x v="1"/>
    <s v="Debit Card"/>
    <x v="288"/>
    <b v="1"/>
    <b v="0"/>
    <x v="0"/>
    <x v="0"/>
    <s v="Express"/>
    <n v="10"/>
    <x v="0"/>
    <x v="1"/>
    <n v="9.3999999999999986E-3"/>
  </r>
  <r>
    <s v="02-711-1034"/>
    <x v="18"/>
    <s v="Female"/>
    <s v="High"/>
    <s v="Widowed"/>
    <x v="1"/>
    <s v="Middle"/>
    <s v="Likhoy"/>
    <s v="Beauty &amp; Personal Care"/>
    <n v="51.44"/>
    <n v="2"/>
    <x v="1"/>
    <x v="3"/>
    <x v="3"/>
    <n v="2"/>
    <x v="3"/>
    <x v="1"/>
    <n v="0"/>
    <n v="0"/>
    <x v="2"/>
    <x v="1"/>
    <x v="0"/>
    <s v="Other"/>
    <x v="248"/>
    <b v="1"/>
    <b v="0"/>
    <x v="0"/>
    <x v="3"/>
    <s v="No Preference"/>
    <n v="5"/>
    <x v="0"/>
    <x v="1"/>
    <n v="8.8235294117647058E-3"/>
  </r>
  <r>
    <s v="27-347-7437"/>
    <x v="32"/>
    <s v="Female"/>
    <s v="High"/>
    <s v="Married"/>
    <x v="0"/>
    <s v="High"/>
    <s v="Mineiros"/>
    <s v="Luxury Goods"/>
    <n v="405.7"/>
    <n v="12"/>
    <x v="2"/>
    <x v="3"/>
    <x v="3"/>
    <n v="1"/>
    <x v="2"/>
    <x v="2"/>
    <n v="0.02"/>
    <n v="2"/>
    <x v="3"/>
    <x v="2"/>
    <x v="0"/>
    <s v="Credit Card"/>
    <x v="289"/>
    <b v="1"/>
    <b v="1"/>
    <x v="1"/>
    <x v="1"/>
    <s v="Standard"/>
    <n v="14"/>
    <x v="0"/>
    <x v="1"/>
    <n v="9.189189189189189E-3"/>
  </r>
  <r>
    <s v="95-675-7816"/>
    <x v="24"/>
    <s v="Female"/>
    <s v="High"/>
    <s v="Widowed"/>
    <x v="2"/>
    <s v="Middle"/>
    <s v="Noisy-le-Grand"/>
    <s v="Groceries"/>
    <n v="311.74"/>
    <n v="11"/>
    <x v="0"/>
    <x v="3"/>
    <x v="2"/>
    <n v="2"/>
    <x v="2"/>
    <x v="0"/>
    <n v="0.02"/>
    <n v="2"/>
    <x v="3"/>
    <x v="3"/>
    <x v="1"/>
    <s v="PayPal"/>
    <x v="290"/>
    <b v="1"/>
    <b v="0"/>
    <x v="0"/>
    <x v="2"/>
    <s v="Express"/>
    <n v="11"/>
    <x v="0"/>
    <x v="1"/>
    <n v="1.0243902439024391E-2"/>
  </r>
  <r>
    <s v="87-418-1400"/>
    <x v="7"/>
    <s v="Male"/>
    <s v="Middle"/>
    <s v="Widowed"/>
    <x v="0"/>
    <s v="High"/>
    <s v="Taoyuan"/>
    <s v="Clothing"/>
    <n v="293.43"/>
    <n v="9"/>
    <x v="1"/>
    <x v="4"/>
    <x v="2"/>
    <n v="1"/>
    <x v="1"/>
    <x v="2"/>
    <n v="0"/>
    <n v="0"/>
    <x v="1"/>
    <x v="0"/>
    <x v="2"/>
    <s v="Cash"/>
    <x v="233"/>
    <b v="0"/>
    <b v="1"/>
    <x v="1"/>
    <x v="0"/>
    <s v="Standard"/>
    <n v="7"/>
    <x v="1"/>
    <x v="0"/>
    <n v="8.6666666666666663E-3"/>
  </r>
  <r>
    <s v="73-991-0066"/>
    <x v="22"/>
    <s v="Female"/>
    <s v="High"/>
    <s v="Single"/>
    <x v="0"/>
    <s v="Middle"/>
    <s v="San Marcos de ColÃ³n"/>
    <s v="Baby Products"/>
    <n v="418.51"/>
    <n v="6"/>
    <x v="2"/>
    <x v="4"/>
    <x v="2"/>
    <n v="2"/>
    <x v="2"/>
    <x v="0"/>
    <n v="0.02"/>
    <n v="2"/>
    <x v="6"/>
    <x v="1"/>
    <x v="2"/>
    <s v="Credit Card"/>
    <x v="291"/>
    <b v="0"/>
    <b v="1"/>
    <x v="1"/>
    <x v="0"/>
    <s v="Standard"/>
    <n v="3"/>
    <x v="0"/>
    <x v="1"/>
    <n v="1.0243902439024391E-2"/>
  </r>
  <r>
    <s v="62-273-8089"/>
    <x v="7"/>
    <s v="Male"/>
    <s v="Middle"/>
    <s v="Single"/>
    <x v="2"/>
    <s v="Middle"/>
    <s v="Pokrovka"/>
    <s v="Health Care"/>
    <n v="85.03"/>
    <n v="9"/>
    <x v="1"/>
    <x v="0"/>
    <x v="2"/>
    <n v="1"/>
    <x v="1"/>
    <x v="1"/>
    <n v="0"/>
    <n v="0"/>
    <x v="5"/>
    <x v="1"/>
    <x v="1"/>
    <s v="Credit Card"/>
    <x v="102"/>
    <b v="1"/>
    <b v="1"/>
    <x v="1"/>
    <x v="1"/>
    <s v="Express"/>
    <n v="8"/>
    <x v="1"/>
    <x v="0"/>
    <n v="7.3170731707317069E-3"/>
  </r>
  <r>
    <s v="51-220-3072"/>
    <x v="16"/>
    <s v="Male"/>
    <s v="Middle"/>
    <s v="Married"/>
    <x v="2"/>
    <s v="High"/>
    <s v="Shuntian"/>
    <s v="Mobile Accessories"/>
    <n v="164.94"/>
    <n v="4"/>
    <x v="1"/>
    <x v="4"/>
    <x v="2"/>
    <n v="2"/>
    <x v="3"/>
    <x v="0"/>
    <n v="0.02"/>
    <n v="2"/>
    <x v="6"/>
    <x v="2"/>
    <x v="2"/>
    <s v="PayPal"/>
    <x v="236"/>
    <b v="1"/>
    <b v="1"/>
    <x v="1"/>
    <x v="1"/>
    <s v="Express"/>
    <n v="6"/>
    <x v="1"/>
    <x v="0"/>
    <n v="8.5365853658536592E-3"/>
  </r>
  <r>
    <s v="17-648-0171"/>
    <x v="9"/>
    <s v="Female"/>
    <s v="High"/>
    <s v="Widowed"/>
    <x v="0"/>
    <s v="Middle"/>
    <s v="JoÃ£o CÃ¢mara"/>
    <s v="Groceries"/>
    <n v="89.32"/>
    <n v="11"/>
    <x v="2"/>
    <x v="3"/>
    <x v="1"/>
    <n v="0.3"/>
    <x v="2"/>
    <x v="0"/>
    <n v="0.01"/>
    <n v="1"/>
    <x v="4"/>
    <x v="1"/>
    <x v="2"/>
    <s v="Other"/>
    <x v="217"/>
    <b v="1"/>
    <b v="0"/>
    <x v="0"/>
    <x v="1"/>
    <s v="No Preference"/>
    <n v="12"/>
    <x v="0"/>
    <x v="1"/>
    <n v="1.0243902439024391E-2"/>
  </r>
  <r>
    <s v="11-975-9054"/>
    <x v="4"/>
    <s v="Male"/>
    <s v="Middle"/>
    <s v="Married"/>
    <x v="1"/>
    <s v="High"/>
    <s v="Cunha"/>
    <s v="Clothing"/>
    <n v="388.26"/>
    <n v="2"/>
    <x v="0"/>
    <x v="1"/>
    <x v="1"/>
    <n v="1"/>
    <x v="3"/>
    <x v="1"/>
    <n v="0"/>
    <n v="0"/>
    <x v="0"/>
    <x v="0"/>
    <x v="1"/>
    <s v="Credit Card"/>
    <x v="63"/>
    <b v="0"/>
    <b v="0"/>
    <x v="0"/>
    <x v="3"/>
    <s v="No Preference"/>
    <n v="5"/>
    <x v="1"/>
    <x v="0"/>
    <n v="8.6666666666666663E-3"/>
  </r>
  <r>
    <s v="75-518-2831"/>
    <x v="4"/>
    <s v="Male"/>
    <s v="Middle"/>
    <s v="Divorced"/>
    <x v="2"/>
    <s v="Middle"/>
    <s v="Fengyi"/>
    <s v="Jewelry &amp; Accessories"/>
    <n v="106.69"/>
    <n v="5"/>
    <x v="2"/>
    <x v="1"/>
    <x v="2"/>
    <n v="1.3"/>
    <x v="1"/>
    <x v="2"/>
    <n v="0.02"/>
    <n v="2"/>
    <x v="3"/>
    <x v="0"/>
    <x v="2"/>
    <s v="PayPal"/>
    <x v="62"/>
    <b v="0"/>
    <b v="1"/>
    <x v="1"/>
    <x v="1"/>
    <s v="Standard"/>
    <n v="14"/>
    <x v="1"/>
    <x v="0"/>
    <n v="1.1000000000000001E-2"/>
  </r>
  <r>
    <s v="13-297-9777"/>
    <x v="21"/>
    <s v="Agender"/>
    <s v="Middle"/>
    <s v="Married"/>
    <x v="0"/>
    <s v="High"/>
    <s v="Myshkin"/>
    <s v="Packages"/>
    <n v="301.16000000000003"/>
    <n v="10"/>
    <x v="2"/>
    <x v="4"/>
    <x v="3"/>
    <n v="2"/>
    <x v="0"/>
    <x v="2"/>
    <n v="0.02"/>
    <n v="2"/>
    <x v="5"/>
    <x v="3"/>
    <x v="0"/>
    <s v="Cash"/>
    <x v="232"/>
    <b v="0"/>
    <b v="0"/>
    <x v="0"/>
    <x v="0"/>
    <s v="Standard"/>
    <n v="1"/>
    <x v="2"/>
    <x v="0"/>
    <n v="8.1395348837209301E-3"/>
  </r>
  <r>
    <s v="81-604-7906"/>
    <x v="1"/>
    <s v="Male"/>
    <s v="Middle"/>
    <s v="Divorced"/>
    <x v="1"/>
    <s v="High"/>
    <s v="Tewulike"/>
    <s v="Hotels"/>
    <n v="61.71"/>
    <n v="6"/>
    <x v="0"/>
    <x v="2"/>
    <x v="0"/>
    <n v="1"/>
    <x v="2"/>
    <x v="2"/>
    <n v="0.02"/>
    <n v="2"/>
    <x v="0"/>
    <x v="2"/>
    <x v="0"/>
    <s v="Cash"/>
    <x v="251"/>
    <b v="0"/>
    <b v="0"/>
    <x v="0"/>
    <x v="2"/>
    <s v="No Preference"/>
    <n v="12"/>
    <x v="1"/>
    <x v="0"/>
    <n v="1.0277777777777776E-2"/>
  </r>
  <r>
    <s v="87-518-0375"/>
    <x v="19"/>
    <s v="Non-binary"/>
    <s v="Middle"/>
    <s v="Divorced"/>
    <x v="1"/>
    <s v="High"/>
    <s v="Bistrinci"/>
    <s v="Sports &amp; Outdoors"/>
    <n v="83.33"/>
    <n v="11"/>
    <x v="1"/>
    <x v="3"/>
    <x v="0"/>
    <n v="1"/>
    <x v="1"/>
    <x v="2"/>
    <n v="0.01"/>
    <n v="1"/>
    <x v="9"/>
    <x v="2"/>
    <x v="2"/>
    <s v="Debit Card"/>
    <x v="262"/>
    <b v="1"/>
    <b v="1"/>
    <x v="1"/>
    <x v="3"/>
    <s v="Express"/>
    <n v="1"/>
    <x v="2"/>
    <x v="0"/>
    <n v="8.431372549019607E-3"/>
  </r>
  <r>
    <s v="53-437-2629"/>
    <x v="21"/>
    <s v="Male"/>
    <s v="High"/>
    <s v="Single"/>
    <x v="0"/>
    <s v="Middle"/>
    <s v="Chenguang"/>
    <s v="Books"/>
    <n v="411.81"/>
    <n v="4"/>
    <x v="0"/>
    <x v="3"/>
    <x v="3"/>
    <n v="1"/>
    <x v="3"/>
    <x v="0"/>
    <n v="0.01"/>
    <n v="1"/>
    <x v="2"/>
    <x v="1"/>
    <x v="1"/>
    <s v="Cash"/>
    <x v="78"/>
    <b v="1"/>
    <b v="1"/>
    <x v="1"/>
    <x v="3"/>
    <s v="Standard"/>
    <n v="1"/>
    <x v="1"/>
    <x v="1"/>
    <n v="1.0270270270270269E-2"/>
  </r>
  <r>
    <s v="46-681-0764"/>
    <x v="32"/>
    <s v="Female"/>
    <s v="Middle"/>
    <s v="Married"/>
    <x v="2"/>
    <s v="High"/>
    <s v="Muara"/>
    <s v="Luxury Goods"/>
    <n v="114.93"/>
    <n v="3"/>
    <x v="1"/>
    <x v="4"/>
    <x v="3"/>
    <n v="1"/>
    <x v="3"/>
    <x v="0"/>
    <n v="0"/>
    <n v="0"/>
    <x v="7"/>
    <x v="0"/>
    <x v="2"/>
    <s v="Other"/>
    <x v="283"/>
    <b v="1"/>
    <b v="1"/>
    <x v="1"/>
    <x v="2"/>
    <s v="Standard"/>
    <n v="4"/>
    <x v="0"/>
    <x v="0"/>
    <n v="9.189189189189189E-3"/>
  </r>
  <r>
    <s v="43-990-6454"/>
    <x v="4"/>
    <s v="Female"/>
    <s v="High"/>
    <s v="Divorced"/>
    <x v="2"/>
    <s v="Middle"/>
    <s v="Qorveh"/>
    <s v="Jewelry &amp; Accessories"/>
    <n v="438.42"/>
    <n v="11"/>
    <x v="2"/>
    <x v="1"/>
    <x v="4"/>
    <n v="2"/>
    <x v="1"/>
    <x v="2"/>
    <n v="0"/>
    <n v="0"/>
    <x v="7"/>
    <x v="2"/>
    <x v="0"/>
    <s v="Cash"/>
    <x v="215"/>
    <b v="1"/>
    <b v="0"/>
    <x v="0"/>
    <x v="3"/>
    <s v="Express"/>
    <n v="4"/>
    <x v="0"/>
    <x v="1"/>
    <n v="1.1000000000000001E-2"/>
  </r>
  <r>
    <s v="55-570-3804"/>
    <x v="15"/>
    <s v="Male"/>
    <s v="Middle"/>
    <s v="Widowed"/>
    <x v="2"/>
    <s v="Middle"/>
    <s v="Bom Despacho"/>
    <s v="Luxury Goods"/>
    <n v="189.97"/>
    <n v="2"/>
    <x v="1"/>
    <x v="2"/>
    <x v="3"/>
    <n v="1"/>
    <x v="3"/>
    <x v="0"/>
    <n v="0"/>
    <n v="0"/>
    <x v="4"/>
    <x v="3"/>
    <x v="1"/>
    <s v="Credit Card"/>
    <x v="227"/>
    <b v="1"/>
    <b v="0"/>
    <x v="0"/>
    <x v="0"/>
    <s v="Standard"/>
    <n v="8"/>
    <x v="1"/>
    <x v="0"/>
    <n v="9.189189189189189E-3"/>
  </r>
  <r>
    <s v="29-067-4901"/>
    <x v="22"/>
    <s v="Male"/>
    <s v="High"/>
    <s v="Divorced"/>
    <x v="2"/>
    <s v="Middle"/>
    <s v="Arhust"/>
    <s v="Health Supplements"/>
    <n v="227.03"/>
    <n v="12"/>
    <x v="2"/>
    <x v="2"/>
    <x v="4"/>
    <n v="0"/>
    <x v="3"/>
    <x v="2"/>
    <n v="0.02"/>
    <n v="2"/>
    <x v="3"/>
    <x v="2"/>
    <x v="2"/>
    <s v="PayPal"/>
    <x v="196"/>
    <b v="1"/>
    <b v="1"/>
    <x v="1"/>
    <x v="3"/>
    <s v="Standard"/>
    <n v="2"/>
    <x v="1"/>
    <x v="1"/>
    <n v="8.5365853658536592E-3"/>
  </r>
  <r>
    <s v="93-957-6269"/>
    <x v="29"/>
    <s v="Male"/>
    <s v="High"/>
    <s v="Divorced"/>
    <x v="0"/>
    <s v="Middle"/>
    <s v="Thaton"/>
    <s v="Home Appliances"/>
    <n v="278.49"/>
    <n v="4"/>
    <x v="0"/>
    <x v="0"/>
    <x v="0"/>
    <n v="0"/>
    <x v="2"/>
    <x v="0"/>
    <n v="0.01"/>
    <n v="1"/>
    <x v="1"/>
    <x v="2"/>
    <x v="1"/>
    <s v="Credit Card"/>
    <x v="292"/>
    <b v="1"/>
    <b v="1"/>
    <x v="1"/>
    <x v="0"/>
    <s v="Express"/>
    <n v="8"/>
    <x v="1"/>
    <x v="1"/>
    <n v="9.3999999999999986E-3"/>
  </r>
  <r>
    <s v="81-225-6647"/>
    <x v="20"/>
    <s v="Female"/>
    <s v="High"/>
    <s v="Widowed"/>
    <x v="0"/>
    <s v="High"/>
    <s v="Changbai"/>
    <s v="Animal Feed"/>
    <n v="120.56"/>
    <n v="5"/>
    <x v="2"/>
    <x v="4"/>
    <x v="3"/>
    <n v="2"/>
    <x v="0"/>
    <x v="1"/>
    <n v="0.02"/>
    <n v="2"/>
    <x v="0"/>
    <x v="2"/>
    <x v="0"/>
    <s v="Debit Card"/>
    <x v="145"/>
    <b v="0"/>
    <b v="0"/>
    <x v="0"/>
    <x v="0"/>
    <s v="Express"/>
    <n v="7"/>
    <x v="0"/>
    <x v="1"/>
    <n v="9.7727272727272732E-3"/>
  </r>
  <r>
    <s v="64-706-7841"/>
    <x v="8"/>
    <s v="Male"/>
    <s v="High"/>
    <s v="Divorced"/>
    <x v="0"/>
    <s v="Middle"/>
    <s v="Kragan"/>
    <s v="Gardening &amp; Outdoors"/>
    <n v="320.94"/>
    <n v="11"/>
    <x v="2"/>
    <x v="1"/>
    <x v="3"/>
    <n v="2"/>
    <x v="3"/>
    <x v="1"/>
    <n v="0.02"/>
    <n v="2"/>
    <x v="3"/>
    <x v="0"/>
    <x v="1"/>
    <s v="Cash"/>
    <x v="286"/>
    <b v="0"/>
    <b v="0"/>
    <x v="0"/>
    <x v="2"/>
    <s v="No Preference"/>
    <n v="10"/>
    <x v="1"/>
    <x v="1"/>
    <n v="1.1363636363636364E-2"/>
  </r>
  <r>
    <s v="47-178-9529"/>
    <x v="14"/>
    <s v="Female"/>
    <s v="High"/>
    <s v="Divorced"/>
    <x v="2"/>
    <s v="Middle"/>
    <s v="Bida"/>
    <s v="Jewelry &amp; Accessories"/>
    <n v="217.72"/>
    <n v="3"/>
    <x v="1"/>
    <x v="4"/>
    <x v="2"/>
    <n v="2"/>
    <x v="1"/>
    <x v="1"/>
    <n v="0.01"/>
    <n v="1"/>
    <x v="7"/>
    <x v="1"/>
    <x v="0"/>
    <s v="Debit Card"/>
    <x v="293"/>
    <b v="0"/>
    <b v="1"/>
    <x v="1"/>
    <x v="1"/>
    <s v="No Preference"/>
    <n v="14"/>
    <x v="0"/>
    <x v="1"/>
    <n v="1.1000000000000001E-2"/>
  </r>
  <r>
    <s v="63-808-3641"/>
    <x v="8"/>
    <s v="Male"/>
    <s v="High"/>
    <s v="Widowed"/>
    <x v="0"/>
    <s v="Middle"/>
    <s v="Pointe Michel"/>
    <s v="Home Appliances"/>
    <n v="222.61"/>
    <n v="3"/>
    <x v="2"/>
    <x v="3"/>
    <x v="4"/>
    <n v="1"/>
    <x v="1"/>
    <x v="2"/>
    <n v="0.01"/>
    <n v="1"/>
    <x v="2"/>
    <x v="0"/>
    <x v="2"/>
    <s v="PayPal"/>
    <x v="294"/>
    <b v="0"/>
    <b v="1"/>
    <x v="1"/>
    <x v="0"/>
    <s v="Standard"/>
    <n v="3"/>
    <x v="1"/>
    <x v="1"/>
    <n v="9.3999999999999986E-3"/>
  </r>
  <r>
    <s v="85-738-8909"/>
    <x v="13"/>
    <s v="Female"/>
    <s v="Middle"/>
    <s v="Divorced"/>
    <x v="1"/>
    <s v="Middle"/>
    <s v="Juyuan"/>
    <s v="Beauty &amp; Personal Care"/>
    <n v="102.73"/>
    <n v="3"/>
    <x v="0"/>
    <x v="4"/>
    <x v="0"/>
    <n v="0.3"/>
    <x v="0"/>
    <x v="1"/>
    <n v="0.02"/>
    <n v="2"/>
    <x v="1"/>
    <x v="0"/>
    <x v="0"/>
    <s v="Debit Card"/>
    <x v="236"/>
    <b v="0"/>
    <b v="0"/>
    <x v="0"/>
    <x v="1"/>
    <s v="Express"/>
    <n v="14"/>
    <x v="0"/>
    <x v="0"/>
    <n v="8.8235294117647058E-3"/>
  </r>
  <r>
    <s v="40-224-1057"/>
    <x v="13"/>
    <s v="Female"/>
    <s v="Middle"/>
    <s v="Married"/>
    <x v="0"/>
    <s v="High"/>
    <s v="Sabugo"/>
    <s v="Sports &amp; Outdoors"/>
    <n v="426.87"/>
    <n v="2"/>
    <x v="1"/>
    <x v="4"/>
    <x v="4"/>
    <n v="2"/>
    <x v="0"/>
    <x v="1"/>
    <n v="0"/>
    <n v="0"/>
    <x v="7"/>
    <x v="3"/>
    <x v="1"/>
    <s v="Debit Card"/>
    <x v="171"/>
    <b v="0"/>
    <b v="0"/>
    <x v="0"/>
    <x v="1"/>
    <s v="No Preference"/>
    <n v="3"/>
    <x v="0"/>
    <x v="0"/>
    <n v="8.431372549019607E-3"/>
  </r>
  <r>
    <s v="24-853-1635"/>
    <x v="28"/>
    <s v="Female"/>
    <s v="Middle"/>
    <s v="Widowed"/>
    <x v="1"/>
    <s v="Middle"/>
    <s v="Huangjin"/>
    <s v="Jewelry &amp; Accessories"/>
    <n v="473.28"/>
    <n v="5"/>
    <x v="2"/>
    <x v="0"/>
    <x v="0"/>
    <n v="1"/>
    <x v="1"/>
    <x v="2"/>
    <n v="0.01"/>
    <n v="1"/>
    <x v="5"/>
    <x v="0"/>
    <x v="1"/>
    <s v="Cash"/>
    <x v="16"/>
    <b v="0"/>
    <b v="0"/>
    <x v="0"/>
    <x v="0"/>
    <s v="Standard"/>
    <n v="13"/>
    <x v="0"/>
    <x v="0"/>
    <n v="1.1000000000000001E-2"/>
  </r>
  <r>
    <s v="61-627-1822"/>
    <x v="7"/>
    <s v="Male"/>
    <s v="High"/>
    <s v="Widowed"/>
    <x v="0"/>
    <s v="High"/>
    <s v="Huquan"/>
    <s v="Jewelry &amp; Accessories"/>
    <n v="446.03"/>
    <n v="9"/>
    <x v="1"/>
    <x v="2"/>
    <x v="1"/>
    <n v="2"/>
    <x v="2"/>
    <x v="0"/>
    <n v="0.02"/>
    <n v="2"/>
    <x v="0"/>
    <x v="0"/>
    <x v="0"/>
    <s v="Other"/>
    <x v="131"/>
    <b v="1"/>
    <b v="1"/>
    <x v="1"/>
    <x v="0"/>
    <s v="Express"/>
    <n v="12"/>
    <x v="1"/>
    <x v="1"/>
    <n v="1.1000000000000001E-2"/>
  </r>
  <r>
    <s v="89-392-5002"/>
    <x v="24"/>
    <s v="Female"/>
    <s v="High"/>
    <s v="Single"/>
    <x v="0"/>
    <s v="High"/>
    <s v="Xinqiao"/>
    <s v="Arts &amp; Crafts"/>
    <n v="287.95"/>
    <n v="3"/>
    <x v="0"/>
    <x v="2"/>
    <x v="3"/>
    <n v="2"/>
    <x v="0"/>
    <x v="2"/>
    <n v="0.02"/>
    <n v="2"/>
    <x v="0"/>
    <x v="1"/>
    <x v="0"/>
    <s v="PayPal"/>
    <x v="242"/>
    <b v="1"/>
    <b v="1"/>
    <x v="1"/>
    <x v="3"/>
    <s v="Standard"/>
    <n v="11"/>
    <x v="0"/>
    <x v="1"/>
    <n v="8.5294117647058826E-3"/>
  </r>
  <r>
    <s v="71-573-6085"/>
    <x v="16"/>
    <s v="Female"/>
    <s v="Middle"/>
    <s v="Widowed"/>
    <x v="2"/>
    <s v="High"/>
    <s v="Trzemeszno"/>
    <s v="Luxury Goods"/>
    <n v="132.52000000000001"/>
    <n v="6"/>
    <x v="0"/>
    <x v="3"/>
    <x v="4"/>
    <n v="0"/>
    <x v="1"/>
    <x v="0"/>
    <n v="0.02"/>
    <n v="2"/>
    <x v="3"/>
    <x v="2"/>
    <x v="1"/>
    <s v="Debit Card"/>
    <x v="295"/>
    <b v="1"/>
    <b v="1"/>
    <x v="1"/>
    <x v="2"/>
    <s v="Express"/>
    <n v="12"/>
    <x v="0"/>
    <x v="0"/>
    <n v="9.189189189189189E-3"/>
  </r>
  <r>
    <s v="91-810-3612"/>
    <x v="15"/>
    <s v="Female"/>
    <s v="Middle"/>
    <s v="Married"/>
    <x v="0"/>
    <s v="Middle"/>
    <s v="Dashkawka"/>
    <s v="Sports &amp; Outdoors"/>
    <n v="379.2"/>
    <n v="7"/>
    <x v="2"/>
    <x v="0"/>
    <x v="1"/>
    <n v="0"/>
    <x v="1"/>
    <x v="2"/>
    <n v="0.02"/>
    <n v="2"/>
    <x v="6"/>
    <x v="1"/>
    <x v="1"/>
    <s v="Debit Card"/>
    <x v="221"/>
    <b v="1"/>
    <b v="1"/>
    <x v="1"/>
    <x v="0"/>
    <s v="No Preference"/>
    <n v="7"/>
    <x v="0"/>
    <x v="0"/>
    <n v="8.431372549019607E-3"/>
  </r>
  <r>
    <s v="07-323-0255"/>
    <x v="16"/>
    <s v="Genderfluid"/>
    <s v="Middle"/>
    <s v="Married"/>
    <x v="1"/>
    <s v="High"/>
    <s v="Sakura"/>
    <s v="Groceries"/>
    <n v="447.53"/>
    <n v="4"/>
    <x v="2"/>
    <x v="2"/>
    <x v="1"/>
    <n v="2"/>
    <x v="3"/>
    <x v="0"/>
    <n v="0.01"/>
    <n v="1"/>
    <x v="9"/>
    <x v="0"/>
    <x v="1"/>
    <s v="PayPal"/>
    <x v="296"/>
    <b v="1"/>
    <b v="1"/>
    <x v="1"/>
    <x v="1"/>
    <s v="No Preference"/>
    <n v="3"/>
    <x v="2"/>
    <x v="0"/>
    <n v="1.0243902439024391E-2"/>
  </r>
  <r>
    <s v="81-054-5343"/>
    <x v="5"/>
    <s v="Female"/>
    <s v="High"/>
    <s v="Divorced"/>
    <x v="0"/>
    <s v="Middle"/>
    <s v="Lianghu"/>
    <s v="Office Supplies"/>
    <n v="138.44"/>
    <n v="4"/>
    <x v="0"/>
    <x v="0"/>
    <x v="1"/>
    <n v="1"/>
    <x v="0"/>
    <x v="2"/>
    <n v="0.01"/>
    <n v="1"/>
    <x v="6"/>
    <x v="0"/>
    <x v="1"/>
    <s v="Cash"/>
    <x v="211"/>
    <b v="0"/>
    <b v="1"/>
    <x v="1"/>
    <x v="1"/>
    <s v="Express"/>
    <n v="1"/>
    <x v="0"/>
    <x v="1"/>
    <n v="1.131578947368421E-2"/>
  </r>
  <r>
    <s v="14-854-9545"/>
    <x v="5"/>
    <s v="Agender"/>
    <s v="Middle"/>
    <s v="Single"/>
    <x v="1"/>
    <s v="Middle"/>
    <s v="Karabash"/>
    <s v="Home Appliances"/>
    <n v="440.62"/>
    <n v="8"/>
    <x v="0"/>
    <x v="2"/>
    <x v="4"/>
    <n v="2"/>
    <x v="0"/>
    <x v="2"/>
    <n v="0.01"/>
    <n v="1"/>
    <x v="4"/>
    <x v="3"/>
    <x v="0"/>
    <s v="Debit Card"/>
    <x v="49"/>
    <b v="1"/>
    <b v="1"/>
    <x v="1"/>
    <x v="0"/>
    <s v="Express"/>
    <n v="6"/>
    <x v="2"/>
    <x v="0"/>
    <n v="9.3999999999999986E-3"/>
  </r>
  <r>
    <s v="52-150-4629"/>
    <x v="25"/>
    <s v="Female"/>
    <s v="High"/>
    <s v="Divorced"/>
    <x v="2"/>
    <s v="High"/>
    <s v="Maomiaoji"/>
    <s v="Sports &amp; Outdoors"/>
    <n v="145.97999999999999"/>
    <n v="4"/>
    <x v="1"/>
    <x v="3"/>
    <x v="4"/>
    <n v="1"/>
    <x v="2"/>
    <x v="2"/>
    <n v="0.02"/>
    <n v="2"/>
    <x v="1"/>
    <x v="1"/>
    <x v="2"/>
    <s v="Other"/>
    <x v="297"/>
    <b v="0"/>
    <b v="0"/>
    <x v="0"/>
    <x v="0"/>
    <s v="No Preference"/>
    <n v="1"/>
    <x v="0"/>
    <x v="1"/>
    <n v="8.431372549019607E-3"/>
  </r>
  <r>
    <s v="48-918-4473"/>
    <x v="31"/>
    <s v="Male"/>
    <s v="Middle"/>
    <s v="Married"/>
    <x v="1"/>
    <s v="High"/>
    <s v="Pingtian"/>
    <s v="Software &amp; Apps"/>
    <n v="405.66"/>
    <n v="11"/>
    <x v="2"/>
    <x v="0"/>
    <x v="4"/>
    <n v="1"/>
    <x v="1"/>
    <x v="0"/>
    <n v="0.01"/>
    <n v="1"/>
    <x v="4"/>
    <x v="1"/>
    <x v="0"/>
    <s v="Cash"/>
    <x v="69"/>
    <b v="1"/>
    <b v="0"/>
    <x v="0"/>
    <x v="2"/>
    <s v="Express"/>
    <n v="11"/>
    <x v="1"/>
    <x v="0"/>
    <n v="9.3023255813953487E-3"/>
  </r>
  <r>
    <s v="06-764-5496"/>
    <x v="29"/>
    <s v="Female"/>
    <s v="High"/>
    <s v="Single"/>
    <x v="1"/>
    <s v="Middle"/>
    <s v="TiÅ¡ina"/>
    <s v="Clothing"/>
    <n v="419.98"/>
    <n v="7"/>
    <x v="1"/>
    <x v="4"/>
    <x v="2"/>
    <n v="0"/>
    <x v="0"/>
    <x v="2"/>
    <n v="0"/>
    <n v="0"/>
    <x v="3"/>
    <x v="3"/>
    <x v="2"/>
    <s v="PayPal"/>
    <x v="252"/>
    <b v="1"/>
    <b v="1"/>
    <x v="1"/>
    <x v="2"/>
    <s v="No Preference"/>
    <n v="14"/>
    <x v="0"/>
    <x v="1"/>
    <n v="8.6666666666666663E-3"/>
  </r>
  <r>
    <s v="67-036-4295"/>
    <x v="17"/>
    <s v="Female"/>
    <s v="Middle"/>
    <s v="Divorced"/>
    <x v="2"/>
    <s v="High"/>
    <s v="Montceau-les-Mines"/>
    <s v="Arts &amp; Crafts"/>
    <n v="260.14"/>
    <n v="5"/>
    <x v="2"/>
    <x v="1"/>
    <x v="4"/>
    <n v="1"/>
    <x v="0"/>
    <x v="0"/>
    <n v="0.01"/>
    <n v="1"/>
    <x v="0"/>
    <x v="2"/>
    <x v="1"/>
    <s v="Other"/>
    <x v="34"/>
    <b v="1"/>
    <b v="1"/>
    <x v="1"/>
    <x v="0"/>
    <s v="Standard"/>
    <n v="7"/>
    <x v="0"/>
    <x v="0"/>
    <n v="8.5294117647058826E-3"/>
  </r>
  <r>
    <s v="35-880-9374"/>
    <x v="15"/>
    <s v="Female"/>
    <s v="Middle"/>
    <s v="Widowed"/>
    <x v="0"/>
    <s v="High"/>
    <s v="Karengan"/>
    <s v="Arts &amp; Crafts"/>
    <n v="368.91"/>
    <n v="10"/>
    <x v="1"/>
    <x v="3"/>
    <x v="3"/>
    <n v="2"/>
    <x v="3"/>
    <x v="1"/>
    <n v="0.02"/>
    <n v="2"/>
    <x v="3"/>
    <x v="1"/>
    <x v="2"/>
    <s v="Debit Card"/>
    <x v="298"/>
    <b v="0"/>
    <b v="0"/>
    <x v="0"/>
    <x v="0"/>
    <s v="No Preference"/>
    <n v="7"/>
    <x v="0"/>
    <x v="0"/>
    <n v="8.5294117647058826E-3"/>
  </r>
  <r>
    <s v="08-614-6177"/>
    <x v="11"/>
    <s v="Male"/>
    <s v="Middle"/>
    <s v="Widowed"/>
    <x v="2"/>
    <s v="Middle"/>
    <s v="Sungai Raya"/>
    <s v="Home Appliances"/>
    <n v="100.32"/>
    <n v="2"/>
    <x v="1"/>
    <x v="0"/>
    <x v="1"/>
    <n v="1"/>
    <x v="2"/>
    <x v="2"/>
    <n v="0"/>
    <n v="0"/>
    <x v="2"/>
    <x v="3"/>
    <x v="0"/>
    <s v="Credit Card"/>
    <x v="219"/>
    <b v="0"/>
    <b v="1"/>
    <x v="1"/>
    <x v="3"/>
    <s v="Express"/>
    <n v="8"/>
    <x v="1"/>
    <x v="0"/>
    <n v="9.3999999999999986E-3"/>
  </r>
  <r>
    <s v="35-879-0014"/>
    <x v="10"/>
    <s v="Male"/>
    <s v="High"/>
    <s v="Married"/>
    <x v="2"/>
    <s v="Middle"/>
    <s v="Zwedru"/>
    <s v="Food &amp; Beverages"/>
    <n v="107.82"/>
    <n v="7"/>
    <x v="0"/>
    <x v="0"/>
    <x v="3"/>
    <n v="2"/>
    <x v="3"/>
    <x v="2"/>
    <n v="0.02"/>
    <n v="2"/>
    <x v="3"/>
    <x v="2"/>
    <x v="1"/>
    <s v="Credit Card"/>
    <x v="71"/>
    <b v="0"/>
    <b v="1"/>
    <x v="1"/>
    <x v="1"/>
    <s v="No Preference"/>
    <n v="2"/>
    <x v="1"/>
    <x v="1"/>
    <n v="9.3181818181818175E-3"/>
  </r>
  <r>
    <s v="91-570-2695"/>
    <x v="17"/>
    <s v="Male"/>
    <s v="Middle"/>
    <s v="Married"/>
    <x v="1"/>
    <s v="Middle"/>
    <s v="Å¢ahÅ£Ä"/>
    <s v="Baby Products"/>
    <n v="83.88"/>
    <n v="11"/>
    <x v="2"/>
    <x v="4"/>
    <x v="4"/>
    <n v="1"/>
    <x v="1"/>
    <x v="1"/>
    <n v="0"/>
    <n v="0"/>
    <x v="9"/>
    <x v="2"/>
    <x v="2"/>
    <s v="Other"/>
    <x v="55"/>
    <b v="1"/>
    <b v="1"/>
    <x v="1"/>
    <x v="3"/>
    <s v="Express"/>
    <n v="4"/>
    <x v="1"/>
    <x v="0"/>
    <n v="1.0243902439024391E-2"/>
  </r>
  <r>
    <s v="54-193-3526"/>
    <x v="2"/>
    <s v="Female"/>
    <s v="Middle"/>
    <s v="Widowed"/>
    <x v="0"/>
    <s v="Middle"/>
    <s v="Masaran"/>
    <s v="Travel &amp; Leisure Flights"/>
    <n v="81.25"/>
    <n v="9"/>
    <x v="2"/>
    <x v="3"/>
    <x v="4"/>
    <n v="1"/>
    <x v="2"/>
    <x v="2"/>
    <n v="0.02"/>
    <n v="2"/>
    <x v="8"/>
    <x v="3"/>
    <x v="2"/>
    <s v="Cash"/>
    <x v="299"/>
    <b v="1"/>
    <b v="1"/>
    <x v="1"/>
    <x v="3"/>
    <s v="No Preference"/>
    <n v="10"/>
    <x v="0"/>
    <x v="0"/>
    <n v="1.3157894736842106E-2"/>
  </r>
  <r>
    <s v="55-237-7991"/>
    <x v="1"/>
    <s v="Male"/>
    <s v="Middle"/>
    <s v="Widowed"/>
    <x v="2"/>
    <s v="High"/>
    <s v="Huangtang"/>
    <s v="Home Appliances"/>
    <n v="125.8"/>
    <n v="12"/>
    <x v="1"/>
    <x v="4"/>
    <x v="2"/>
    <n v="2"/>
    <x v="0"/>
    <x v="0"/>
    <n v="0"/>
    <n v="0"/>
    <x v="8"/>
    <x v="1"/>
    <x v="2"/>
    <s v="PayPal"/>
    <x v="300"/>
    <b v="0"/>
    <b v="1"/>
    <x v="1"/>
    <x v="3"/>
    <s v="No Preference"/>
    <n v="1"/>
    <x v="1"/>
    <x v="0"/>
    <n v="9.3999999999999986E-3"/>
  </r>
  <r>
    <s v="90-569-7391"/>
    <x v="27"/>
    <s v="Female"/>
    <s v="Middle"/>
    <s v="Single"/>
    <x v="0"/>
    <s v="Middle"/>
    <s v="SkoÃºtari"/>
    <s v="Health Supplements"/>
    <n v="197.9"/>
    <n v="11"/>
    <x v="0"/>
    <x v="2"/>
    <x v="2"/>
    <n v="2"/>
    <x v="1"/>
    <x v="1"/>
    <n v="0.01"/>
    <n v="1"/>
    <x v="7"/>
    <x v="2"/>
    <x v="2"/>
    <s v="Debit Card"/>
    <x v="63"/>
    <b v="1"/>
    <b v="1"/>
    <x v="1"/>
    <x v="1"/>
    <s v="Standard"/>
    <n v="5"/>
    <x v="0"/>
    <x v="0"/>
    <n v="8.5365853658536592E-3"/>
  </r>
  <r>
    <s v="88-395-8741"/>
    <x v="32"/>
    <s v="Male"/>
    <s v="High"/>
    <s v="Divorced"/>
    <x v="1"/>
    <s v="Middle"/>
    <s v="Jelat"/>
    <s v="Travel &amp; Leisure Flights"/>
    <n v="299.08999999999997"/>
    <n v="8"/>
    <x v="1"/>
    <x v="3"/>
    <x v="1"/>
    <n v="2"/>
    <x v="3"/>
    <x v="2"/>
    <n v="0.02"/>
    <n v="2"/>
    <x v="0"/>
    <x v="1"/>
    <x v="0"/>
    <s v="Debit Card"/>
    <x v="222"/>
    <b v="0"/>
    <b v="0"/>
    <x v="0"/>
    <x v="2"/>
    <s v="Standard"/>
    <n v="14"/>
    <x v="1"/>
    <x v="1"/>
    <n v="1.3157894736842106E-2"/>
  </r>
  <r>
    <s v="06-638-0433"/>
    <x v="30"/>
    <s v="Male"/>
    <s v="High"/>
    <s v="Married"/>
    <x v="1"/>
    <s v="Middle"/>
    <s v="Doibang"/>
    <s v="Travel &amp; Leisure Flights"/>
    <n v="79.3"/>
    <n v="10"/>
    <x v="2"/>
    <x v="1"/>
    <x v="4"/>
    <n v="1"/>
    <x v="2"/>
    <x v="0"/>
    <n v="0.02"/>
    <n v="2"/>
    <x v="7"/>
    <x v="1"/>
    <x v="1"/>
    <s v="Debit Card"/>
    <x v="120"/>
    <b v="0"/>
    <b v="0"/>
    <x v="0"/>
    <x v="3"/>
    <s v="No Preference"/>
    <n v="2"/>
    <x v="1"/>
    <x v="1"/>
    <n v="1.3157894736842106E-2"/>
  </r>
  <r>
    <s v="84-208-7045"/>
    <x v="4"/>
    <s v="Male"/>
    <s v="High"/>
    <s v="Divorced"/>
    <x v="1"/>
    <s v="High"/>
    <s v="Kazimierz Dolny"/>
    <s v="Books"/>
    <n v="55.73"/>
    <n v="12"/>
    <x v="1"/>
    <x v="4"/>
    <x v="3"/>
    <n v="0.3"/>
    <x v="1"/>
    <x v="1"/>
    <n v="0.01"/>
    <n v="1"/>
    <x v="4"/>
    <x v="1"/>
    <x v="0"/>
    <s v="PayPal"/>
    <x v="301"/>
    <b v="0"/>
    <b v="1"/>
    <x v="1"/>
    <x v="0"/>
    <s v="Express"/>
    <n v="3"/>
    <x v="1"/>
    <x v="1"/>
    <n v="1.0270270270270269E-2"/>
  </r>
  <r>
    <s v="71-568-0867"/>
    <x v="19"/>
    <s v="Male"/>
    <s v="High"/>
    <s v="Single"/>
    <x v="0"/>
    <s v="High"/>
    <s v="Margasari"/>
    <s v="Software &amp; Apps"/>
    <n v="256.44"/>
    <n v="8"/>
    <x v="1"/>
    <x v="4"/>
    <x v="1"/>
    <n v="2"/>
    <x v="3"/>
    <x v="0"/>
    <n v="0.01"/>
    <n v="1"/>
    <x v="9"/>
    <x v="3"/>
    <x v="0"/>
    <s v="Other"/>
    <x v="43"/>
    <b v="0"/>
    <b v="0"/>
    <x v="0"/>
    <x v="1"/>
    <s v="Express"/>
    <n v="3"/>
    <x v="1"/>
    <x v="1"/>
    <n v="9.3023255813953487E-3"/>
  </r>
  <r>
    <s v="18-925-1867"/>
    <x v="25"/>
    <s v="Female"/>
    <s v="High"/>
    <s v="Married"/>
    <x v="0"/>
    <s v="High"/>
    <s v="GarÃ§a"/>
    <s v="Toys &amp; Games"/>
    <n v="337.21"/>
    <n v="12"/>
    <x v="2"/>
    <x v="3"/>
    <x v="0"/>
    <n v="1"/>
    <x v="2"/>
    <x v="0"/>
    <n v="0"/>
    <n v="0"/>
    <x v="5"/>
    <x v="0"/>
    <x v="1"/>
    <s v="Debit Card"/>
    <x v="148"/>
    <b v="1"/>
    <b v="1"/>
    <x v="1"/>
    <x v="3"/>
    <s v="Express"/>
    <n v="11"/>
    <x v="0"/>
    <x v="1"/>
    <n v="8.2978723404255311E-3"/>
  </r>
  <r>
    <s v="69-394-1424"/>
    <x v="22"/>
    <s v="Female"/>
    <s v="High"/>
    <s v="Single"/>
    <x v="2"/>
    <s v="Middle"/>
    <s v="Muff"/>
    <s v="Software &amp; Apps"/>
    <n v="494.97"/>
    <n v="12"/>
    <x v="1"/>
    <x v="0"/>
    <x v="2"/>
    <n v="2"/>
    <x v="2"/>
    <x v="1"/>
    <n v="0.01"/>
    <n v="1"/>
    <x v="1"/>
    <x v="2"/>
    <x v="0"/>
    <s v="Debit Card"/>
    <x v="302"/>
    <b v="0"/>
    <b v="0"/>
    <x v="0"/>
    <x v="3"/>
    <s v="No Preference"/>
    <n v="7"/>
    <x v="0"/>
    <x v="1"/>
    <n v="9.3023255813953487E-3"/>
  </r>
  <r>
    <s v="91-695-8237"/>
    <x v="16"/>
    <s v="Female"/>
    <s v="Middle"/>
    <s v="Widowed"/>
    <x v="1"/>
    <s v="High"/>
    <s v="Kryva Hora"/>
    <s v="Arts &amp; Crafts"/>
    <n v="238.58"/>
    <n v="6"/>
    <x v="2"/>
    <x v="1"/>
    <x v="4"/>
    <n v="2"/>
    <x v="1"/>
    <x v="2"/>
    <n v="0.02"/>
    <n v="2"/>
    <x v="5"/>
    <x v="3"/>
    <x v="0"/>
    <s v="PayPal"/>
    <x v="56"/>
    <b v="1"/>
    <b v="1"/>
    <x v="1"/>
    <x v="1"/>
    <s v="Standard"/>
    <n v="8"/>
    <x v="0"/>
    <x v="0"/>
    <n v="8.5294117647058826E-3"/>
  </r>
  <r>
    <s v="68-458-0904"/>
    <x v="28"/>
    <s v="Female"/>
    <s v="High"/>
    <s v="Single"/>
    <x v="0"/>
    <s v="High"/>
    <s v="Pyra"/>
    <s v="Sports &amp; Outdoors"/>
    <n v="131.9"/>
    <n v="8"/>
    <x v="0"/>
    <x v="1"/>
    <x v="0"/>
    <n v="0"/>
    <x v="0"/>
    <x v="1"/>
    <n v="0.02"/>
    <n v="2"/>
    <x v="7"/>
    <x v="3"/>
    <x v="0"/>
    <s v="Credit Card"/>
    <x v="182"/>
    <b v="1"/>
    <b v="1"/>
    <x v="1"/>
    <x v="3"/>
    <s v="No Preference"/>
    <n v="4"/>
    <x v="0"/>
    <x v="1"/>
    <n v="8.431372549019607E-3"/>
  </r>
  <r>
    <s v="28-862-5550"/>
    <x v="1"/>
    <s v="Female"/>
    <s v="Middle"/>
    <s v="Married"/>
    <x v="0"/>
    <s v="High"/>
    <s v="General Lavalle"/>
    <s v="Food &amp; Beverages"/>
    <n v="403.03"/>
    <n v="12"/>
    <x v="0"/>
    <x v="3"/>
    <x v="0"/>
    <n v="1"/>
    <x v="1"/>
    <x v="0"/>
    <n v="0"/>
    <n v="0"/>
    <x v="2"/>
    <x v="1"/>
    <x v="0"/>
    <s v="Other"/>
    <x v="186"/>
    <b v="1"/>
    <b v="1"/>
    <x v="1"/>
    <x v="1"/>
    <s v="Standard"/>
    <n v="2"/>
    <x v="0"/>
    <x v="0"/>
    <n v="9.3181818181818175E-3"/>
  </r>
  <r>
    <s v="85-666-7449"/>
    <x v="29"/>
    <s v="Female"/>
    <s v="High"/>
    <s v="Widowed"/>
    <x v="0"/>
    <s v="High"/>
    <s v="Zhongzhang"/>
    <s v="Health Supplements"/>
    <n v="338.6"/>
    <n v="10"/>
    <x v="1"/>
    <x v="3"/>
    <x v="3"/>
    <n v="2"/>
    <x v="1"/>
    <x v="0"/>
    <n v="0.01"/>
    <n v="1"/>
    <x v="4"/>
    <x v="3"/>
    <x v="2"/>
    <s v="Other"/>
    <x v="47"/>
    <b v="0"/>
    <b v="0"/>
    <x v="0"/>
    <x v="3"/>
    <s v="No Preference"/>
    <n v="9"/>
    <x v="0"/>
    <x v="1"/>
    <n v="8.5365853658536592E-3"/>
  </r>
  <r>
    <s v="30-987-7421"/>
    <x v="15"/>
    <s v="Male"/>
    <s v="Middle"/>
    <s v="Widowed"/>
    <x v="1"/>
    <s v="High"/>
    <s v="Estacion"/>
    <s v="Furniture"/>
    <n v="365.38"/>
    <n v="11"/>
    <x v="2"/>
    <x v="3"/>
    <x v="2"/>
    <n v="0"/>
    <x v="3"/>
    <x v="0"/>
    <n v="0"/>
    <n v="0"/>
    <x v="5"/>
    <x v="3"/>
    <x v="2"/>
    <s v="Cash"/>
    <x v="128"/>
    <b v="0"/>
    <b v="0"/>
    <x v="0"/>
    <x v="1"/>
    <s v="Express"/>
    <n v="14"/>
    <x v="1"/>
    <x v="0"/>
    <n v="8.7804878048780496E-3"/>
  </r>
  <r>
    <s v="39-107-6852"/>
    <x v="6"/>
    <s v="Male"/>
    <s v="Middle"/>
    <s v="Married"/>
    <x v="1"/>
    <s v="High"/>
    <s v="Xinglongchang"/>
    <s v="Sports &amp; Outdoors"/>
    <n v="433.99"/>
    <n v="11"/>
    <x v="0"/>
    <x v="1"/>
    <x v="4"/>
    <n v="1"/>
    <x v="3"/>
    <x v="1"/>
    <n v="0"/>
    <n v="0"/>
    <x v="6"/>
    <x v="0"/>
    <x v="2"/>
    <s v="Credit Card"/>
    <x v="189"/>
    <b v="0"/>
    <b v="0"/>
    <x v="0"/>
    <x v="0"/>
    <s v="No Preference"/>
    <n v="8"/>
    <x v="1"/>
    <x v="0"/>
    <n v="8.431372549019607E-3"/>
  </r>
  <r>
    <s v="85-467-6564"/>
    <x v="22"/>
    <s v="Female"/>
    <s v="Middle"/>
    <s v="Widowed"/>
    <x v="1"/>
    <s v="Middle"/>
    <s v="San Nicolas"/>
    <s v="Health Care"/>
    <n v="495.95"/>
    <n v="5"/>
    <x v="1"/>
    <x v="4"/>
    <x v="4"/>
    <n v="0"/>
    <x v="3"/>
    <x v="2"/>
    <n v="0.01"/>
    <n v="1"/>
    <x v="0"/>
    <x v="0"/>
    <x v="1"/>
    <s v="Other"/>
    <x v="239"/>
    <b v="0"/>
    <b v="0"/>
    <x v="0"/>
    <x v="3"/>
    <s v="No Preference"/>
    <n v="6"/>
    <x v="0"/>
    <x v="0"/>
    <n v="7.3170731707317069E-3"/>
  </r>
  <r>
    <s v="82-692-9306"/>
    <x v="30"/>
    <s v="Male"/>
    <s v="High"/>
    <s v="Married"/>
    <x v="1"/>
    <s v="Middle"/>
    <s v="Ropa"/>
    <s v="Baby Products"/>
    <n v="356.22"/>
    <n v="7"/>
    <x v="1"/>
    <x v="2"/>
    <x v="0"/>
    <n v="0"/>
    <x v="1"/>
    <x v="2"/>
    <n v="0.01"/>
    <n v="1"/>
    <x v="0"/>
    <x v="1"/>
    <x v="1"/>
    <s v="Credit Card"/>
    <x v="7"/>
    <b v="0"/>
    <b v="1"/>
    <x v="1"/>
    <x v="3"/>
    <s v="Express"/>
    <n v="6"/>
    <x v="1"/>
    <x v="1"/>
    <n v="1.0243902439024391E-2"/>
  </r>
  <r>
    <s v="18-593-8611"/>
    <x v="0"/>
    <s v="Genderqueer"/>
    <s v="High"/>
    <s v="Single"/>
    <x v="1"/>
    <s v="Middle"/>
    <s v="San Diego"/>
    <s v="Health Supplements"/>
    <n v="156.4"/>
    <n v="7"/>
    <x v="1"/>
    <x v="4"/>
    <x v="0"/>
    <n v="2"/>
    <x v="2"/>
    <x v="0"/>
    <n v="0.01"/>
    <n v="1"/>
    <x v="0"/>
    <x v="2"/>
    <x v="2"/>
    <s v="Credit Card"/>
    <x v="70"/>
    <b v="0"/>
    <b v="1"/>
    <x v="1"/>
    <x v="0"/>
    <s v="Standard"/>
    <n v="4"/>
    <x v="2"/>
    <x v="1"/>
    <n v="8.5365853658536592E-3"/>
  </r>
  <r>
    <s v="93-093-0556"/>
    <x v="21"/>
    <s v="Male"/>
    <s v="Middle"/>
    <s v="Single"/>
    <x v="2"/>
    <s v="Middle"/>
    <s v="Pan-an"/>
    <s v="Sports &amp; Outdoors"/>
    <n v="454.36"/>
    <n v="3"/>
    <x v="1"/>
    <x v="4"/>
    <x v="0"/>
    <n v="1"/>
    <x v="2"/>
    <x v="2"/>
    <n v="0.01"/>
    <n v="1"/>
    <x v="8"/>
    <x v="3"/>
    <x v="0"/>
    <s v="Cash"/>
    <x v="297"/>
    <b v="1"/>
    <b v="0"/>
    <x v="0"/>
    <x v="3"/>
    <s v="No Preference"/>
    <n v="12"/>
    <x v="1"/>
    <x v="0"/>
    <n v="8.431372549019607E-3"/>
  </r>
  <r>
    <s v="59-080-5779"/>
    <x v="17"/>
    <s v="Male"/>
    <s v="High"/>
    <s v="Single"/>
    <x v="0"/>
    <s v="High"/>
    <s v="Shu"/>
    <s v="Software &amp; Apps"/>
    <n v="486.07"/>
    <n v="11"/>
    <x v="0"/>
    <x v="0"/>
    <x v="1"/>
    <n v="0"/>
    <x v="1"/>
    <x v="0"/>
    <n v="0.02"/>
    <n v="2"/>
    <x v="9"/>
    <x v="0"/>
    <x v="0"/>
    <s v="Credit Card"/>
    <x v="272"/>
    <b v="0"/>
    <b v="0"/>
    <x v="0"/>
    <x v="3"/>
    <s v="Standard"/>
    <n v="12"/>
    <x v="1"/>
    <x v="1"/>
    <n v="9.3023255813953487E-3"/>
  </r>
  <r>
    <s v="64-915-2968"/>
    <x v="12"/>
    <s v="Female"/>
    <s v="High"/>
    <s v="Divorced"/>
    <x v="1"/>
    <s v="Middle"/>
    <s v="TÃ½n nad Vltavou"/>
    <s v="Packages"/>
    <n v="427.86"/>
    <n v="11"/>
    <x v="0"/>
    <x v="4"/>
    <x v="3"/>
    <n v="1"/>
    <x v="1"/>
    <x v="1"/>
    <n v="0"/>
    <n v="0"/>
    <x v="9"/>
    <x v="3"/>
    <x v="2"/>
    <s v="Debit Card"/>
    <x v="40"/>
    <b v="1"/>
    <b v="1"/>
    <x v="1"/>
    <x v="0"/>
    <s v="Express"/>
    <n v="8"/>
    <x v="0"/>
    <x v="1"/>
    <n v="8.1395348837209301E-3"/>
  </r>
  <r>
    <s v="94-495-3402"/>
    <x v="1"/>
    <s v="Female"/>
    <s v="High"/>
    <s v="Divorced"/>
    <x v="2"/>
    <s v="High"/>
    <s v="Mojogajeh"/>
    <s v="Beauty &amp; Personal Care"/>
    <n v="235.13"/>
    <n v="10"/>
    <x v="2"/>
    <x v="0"/>
    <x v="2"/>
    <n v="1"/>
    <x v="1"/>
    <x v="2"/>
    <n v="0.02"/>
    <n v="2"/>
    <x v="4"/>
    <x v="0"/>
    <x v="1"/>
    <s v="Other"/>
    <x v="76"/>
    <b v="1"/>
    <b v="0"/>
    <x v="0"/>
    <x v="3"/>
    <s v="No Preference"/>
    <n v="6"/>
    <x v="0"/>
    <x v="1"/>
    <n v="8.8235294117647058E-3"/>
  </r>
  <r>
    <s v="84-458-6432"/>
    <x v="13"/>
    <s v="Female"/>
    <s v="Middle"/>
    <s v="Divorced"/>
    <x v="0"/>
    <s v="Middle"/>
    <s v="Mawu"/>
    <s v="Groceries"/>
    <n v="361.27"/>
    <n v="4"/>
    <x v="2"/>
    <x v="1"/>
    <x v="3"/>
    <n v="1"/>
    <x v="0"/>
    <x v="1"/>
    <n v="0"/>
    <n v="0"/>
    <x v="1"/>
    <x v="1"/>
    <x v="0"/>
    <s v="Credit Card"/>
    <x v="115"/>
    <b v="1"/>
    <b v="0"/>
    <x v="0"/>
    <x v="0"/>
    <s v="Standard"/>
    <n v="2"/>
    <x v="0"/>
    <x v="0"/>
    <n v="1.0243902439024391E-2"/>
  </r>
  <r>
    <s v="46-452-3822"/>
    <x v="9"/>
    <s v="Female"/>
    <s v="Middle"/>
    <s v="Single"/>
    <x v="0"/>
    <s v="Middle"/>
    <s v="Genting"/>
    <s v="Furniture"/>
    <n v="195.83"/>
    <n v="10"/>
    <x v="0"/>
    <x v="3"/>
    <x v="4"/>
    <n v="2"/>
    <x v="0"/>
    <x v="1"/>
    <n v="0.01"/>
    <n v="1"/>
    <x v="0"/>
    <x v="1"/>
    <x v="2"/>
    <s v="Debit Card"/>
    <x v="106"/>
    <b v="1"/>
    <b v="0"/>
    <x v="0"/>
    <x v="0"/>
    <s v="No Preference"/>
    <n v="13"/>
    <x v="0"/>
    <x v="0"/>
    <n v="8.7804878048780496E-3"/>
  </r>
  <r>
    <s v="54-877-5699"/>
    <x v="6"/>
    <s v="Male"/>
    <s v="High"/>
    <s v="Married"/>
    <x v="2"/>
    <s v="High"/>
    <s v="Madan"/>
    <s v="Sports &amp; Outdoors"/>
    <n v="340.31"/>
    <n v="10"/>
    <x v="2"/>
    <x v="0"/>
    <x v="1"/>
    <n v="1"/>
    <x v="2"/>
    <x v="0"/>
    <n v="0"/>
    <n v="0"/>
    <x v="1"/>
    <x v="2"/>
    <x v="2"/>
    <s v="Other"/>
    <x v="83"/>
    <b v="0"/>
    <b v="1"/>
    <x v="1"/>
    <x v="2"/>
    <s v="No Preference"/>
    <n v="14"/>
    <x v="1"/>
    <x v="1"/>
    <n v="8.431372549019607E-3"/>
  </r>
  <r>
    <s v="15-146-4456"/>
    <x v="13"/>
    <s v="Male"/>
    <s v="High"/>
    <s v="Divorced"/>
    <x v="2"/>
    <s v="High"/>
    <s v="Hexiangqiao"/>
    <s v="Animal Feed"/>
    <n v="489.67"/>
    <n v="5"/>
    <x v="0"/>
    <x v="0"/>
    <x v="0"/>
    <n v="1"/>
    <x v="0"/>
    <x v="2"/>
    <n v="0.01"/>
    <n v="1"/>
    <x v="1"/>
    <x v="3"/>
    <x v="0"/>
    <s v="Debit Card"/>
    <x v="303"/>
    <b v="0"/>
    <b v="0"/>
    <x v="0"/>
    <x v="1"/>
    <s v="Standard"/>
    <n v="11"/>
    <x v="1"/>
    <x v="1"/>
    <n v="9.7727272727272732E-3"/>
  </r>
  <r>
    <s v="76-620-2994"/>
    <x v="29"/>
    <s v="Male"/>
    <s v="High"/>
    <s v="Divorced"/>
    <x v="2"/>
    <s v="Middle"/>
    <s v="Na Muen"/>
    <s v="Mobile Accessories"/>
    <n v="482.5"/>
    <n v="11"/>
    <x v="0"/>
    <x v="3"/>
    <x v="1"/>
    <n v="1"/>
    <x v="0"/>
    <x v="2"/>
    <n v="0.02"/>
    <n v="2"/>
    <x v="2"/>
    <x v="0"/>
    <x v="1"/>
    <s v="Cash"/>
    <x v="277"/>
    <b v="1"/>
    <b v="1"/>
    <x v="1"/>
    <x v="0"/>
    <s v="No Preference"/>
    <n v="13"/>
    <x v="1"/>
    <x v="1"/>
    <n v="8.5365853658536592E-3"/>
  </r>
  <r>
    <s v="60-834-3348"/>
    <x v="11"/>
    <s v="Female"/>
    <s v="Middle"/>
    <s v="Married"/>
    <x v="2"/>
    <s v="Middle"/>
    <s v="Gafargaon"/>
    <s v="Jewelry &amp; Accessories"/>
    <n v="433.14"/>
    <n v="10"/>
    <x v="1"/>
    <x v="1"/>
    <x v="1"/>
    <n v="2"/>
    <x v="1"/>
    <x v="1"/>
    <n v="0.02"/>
    <n v="2"/>
    <x v="4"/>
    <x v="1"/>
    <x v="0"/>
    <s v="Debit Card"/>
    <x v="58"/>
    <b v="0"/>
    <b v="0"/>
    <x v="0"/>
    <x v="2"/>
    <s v="No Preference"/>
    <n v="5"/>
    <x v="0"/>
    <x v="0"/>
    <n v="1.1000000000000001E-2"/>
  </r>
  <r>
    <s v="77-742-5663"/>
    <x v="26"/>
    <s v="Female"/>
    <s v="Middle"/>
    <s v="Widowed"/>
    <x v="1"/>
    <s v="High"/>
    <s v="Qingban"/>
    <s v="Jewelry &amp; Accessories"/>
    <n v="375.7"/>
    <n v="6"/>
    <x v="2"/>
    <x v="1"/>
    <x v="1"/>
    <n v="2"/>
    <x v="2"/>
    <x v="2"/>
    <n v="0.02"/>
    <n v="2"/>
    <x v="3"/>
    <x v="3"/>
    <x v="0"/>
    <s v="Other"/>
    <x v="304"/>
    <b v="1"/>
    <b v="0"/>
    <x v="0"/>
    <x v="1"/>
    <s v="No Preference"/>
    <n v="10"/>
    <x v="0"/>
    <x v="0"/>
    <n v="1.1000000000000001E-2"/>
  </r>
  <r>
    <s v="05-167-0833"/>
    <x v="6"/>
    <s v="Male"/>
    <s v="Middle"/>
    <s v="Single"/>
    <x v="2"/>
    <s v="Middle"/>
    <s v="LabÃ¨ge"/>
    <s v="Travel &amp; Leisure Flights"/>
    <n v="381.3"/>
    <n v="12"/>
    <x v="2"/>
    <x v="2"/>
    <x v="1"/>
    <n v="1"/>
    <x v="3"/>
    <x v="2"/>
    <n v="0"/>
    <n v="0"/>
    <x v="7"/>
    <x v="2"/>
    <x v="2"/>
    <s v="Credit Card"/>
    <x v="144"/>
    <b v="0"/>
    <b v="0"/>
    <x v="0"/>
    <x v="3"/>
    <s v="Express"/>
    <n v="7"/>
    <x v="1"/>
    <x v="0"/>
    <n v="1.3157894736842106E-2"/>
  </r>
  <r>
    <s v="86-182-9556"/>
    <x v="10"/>
    <s v="Male"/>
    <s v="High"/>
    <s v="Widowed"/>
    <x v="1"/>
    <s v="High"/>
    <s v="Port Elizabeth"/>
    <s v="Electronics"/>
    <n v="210.21"/>
    <n v="4"/>
    <x v="0"/>
    <x v="4"/>
    <x v="1"/>
    <n v="2"/>
    <x v="3"/>
    <x v="2"/>
    <n v="0"/>
    <n v="0"/>
    <x v="3"/>
    <x v="1"/>
    <x v="2"/>
    <s v="PayPal"/>
    <x v="233"/>
    <b v="0"/>
    <b v="1"/>
    <x v="1"/>
    <x v="0"/>
    <s v="No Preference"/>
    <n v="14"/>
    <x v="1"/>
    <x v="1"/>
    <n v="0.01"/>
  </r>
  <r>
    <s v="14-415-2802"/>
    <x v="3"/>
    <s v="Male"/>
    <s v="Middle"/>
    <s v="Widowed"/>
    <x v="2"/>
    <s v="High"/>
    <s v="Sauri"/>
    <s v="Health Supplements"/>
    <n v="408.81"/>
    <n v="8"/>
    <x v="0"/>
    <x v="0"/>
    <x v="2"/>
    <n v="2"/>
    <x v="2"/>
    <x v="2"/>
    <n v="0.01"/>
    <n v="1"/>
    <x v="4"/>
    <x v="3"/>
    <x v="2"/>
    <s v="Debit Card"/>
    <x v="12"/>
    <b v="0"/>
    <b v="1"/>
    <x v="1"/>
    <x v="1"/>
    <s v="Express"/>
    <n v="12"/>
    <x v="1"/>
    <x v="0"/>
    <n v="8.5365853658536592E-3"/>
  </r>
  <r>
    <s v="49-469-9163"/>
    <x v="28"/>
    <s v="Female"/>
    <s v="Middle"/>
    <s v="Divorced"/>
    <x v="0"/>
    <s v="High"/>
    <s v="Desakolot"/>
    <s v="Jewelry &amp; Accessories"/>
    <n v="118.65"/>
    <n v="10"/>
    <x v="0"/>
    <x v="3"/>
    <x v="3"/>
    <n v="0"/>
    <x v="2"/>
    <x v="2"/>
    <n v="0"/>
    <n v="0"/>
    <x v="6"/>
    <x v="2"/>
    <x v="1"/>
    <s v="Credit Card"/>
    <x v="144"/>
    <b v="1"/>
    <b v="1"/>
    <x v="1"/>
    <x v="2"/>
    <s v="Standard"/>
    <n v="13"/>
    <x v="0"/>
    <x v="0"/>
    <n v="1.1000000000000001E-2"/>
  </r>
  <r>
    <s v="67-937-6624"/>
    <x v="17"/>
    <s v="Male"/>
    <s v="High"/>
    <s v="Divorced"/>
    <x v="0"/>
    <s v="Middle"/>
    <s v="Huambo"/>
    <s v="Software &amp; Apps"/>
    <n v="166.45"/>
    <n v="7"/>
    <x v="0"/>
    <x v="0"/>
    <x v="4"/>
    <n v="2"/>
    <x v="2"/>
    <x v="2"/>
    <n v="0.02"/>
    <n v="2"/>
    <x v="2"/>
    <x v="1"/>
    <x v="1"/>
    <s v="Cash"/>
    <x v="207"/>
    <b v="1"/>
    <b v="0"/>
    <x v="0"/>
    <x v="3"/>
    <s v="Express"/>
    <n v="12"/>
    <x v="1"/>
    <x v="1"/>
    <n v="9.3023255813953487E-3"/>
  </r>
  <r>
    <s v="91-761-9492"/>
    <x v="3"/>
    <s v="Female"/>
    <s v="Middle"/>
    <s v="Divorced"/>
    <x v="2"/>
    <s v="High"/>
    <s v="Luoting"/>
    <s v="Travel &amp; Leisure Flights"/>
    <n v="385.32"/>
    <n v="10"/>
    <x v="2"/>
    <x v="3"/>
    <x v="1"/>
    <n v="1"/>
    <x v="2"/>
    <x v="2"/>
    <n v="0"/>
    <n v="0"/>
    <x v="2"/>
    <x v="3"/>
    <x v="1"/>
    <s v="PayPal"/>
    <x v="101"/>
    <b v="1"/>
    <b v="1"/>
    <x v="1"/>
    <x v="2"/>
    <s v="Standard"/>
    <n v="9"/>
    <x v="0"/>
    <x v="0"/>
    <n v="1.3157894736842106E-2"/>
  </r>
  <r>
    <s v="19-184-7665"/>
    <x v="8"/>
    <s v="Non-binary"/>
    <s v="Middle"/>
    <s v="Married"/>
    <x v="0"/>
    <s v="High"/>
    <s v="Stepnogorsk"/>
    <s v="Mobile Accessories"/>
    <n v="293.99"/>
    <n v="10"/>
    <x v="0"/>
    <x v="1"/>
    <x v="2"/>
    <n v="0"/>
    <x v="0"/>
    <x v="0"/>
    <n v="0.02"/>
    <n v="2"/>
    <x v="0"/>
    <x v="0"/>
    <x v="0"/>
    <s v="Credit Card"/>
    <x v="119"/>
    <b v="0"/>
    <b v="1"/>
    <x v="1"/>
    <x v="1"/>
    <s v="No Preference"/>
    <n v="5"/>
    <x v="2"/>
    <x v="0"/>
    <n v="8.5365853658536592E-3"/>
  </r>
  <r>
    <s v="19-383-9741"/>
    <x v="14"/>
    <s v="Male"/>
    <s v="Middle"/>
    <s v="Widowed"/>
    <x v="1"/>
    <s v="Middle"/>
    <s v="Zarechnyy"/>
    <s v="Toys &amp; Games"/>
    <n v="161.41"/>
    <n v="9"/>
    <x v="0"/>
    <x v="3"/>
    <x v="2"/>
    <n v="0"/>
    <x v="2"/>
    <x v="2"/>
    <n v="0.01"/>
    <n v="1"/>
    <x v="8"/>
    <x v="1"/>
    <x v="2"/>
    <s v="PayPal"/>
    <x v="305"/>
    <b v="1"/>
    <b v="0"/>
    <x v="0"/>
    <x v="2"/>
    <s v="Standard"/>
    <n v="3"/>
    <x v="1"/>
    <x v="0"/>
    <n v="8.2978723404255311E-3"/>
  </r>
  <r>
    <s v="15-625-4047"/>
    <x v="7"/>
    <s v="Male"/>
    <s v="Middle"/>
    <s v="Single"/>
    <x v="2"/>
    <s v="Middle"/>
    <s v="La UniÃ³n"/>
    <s v="Groceries"/>
    <n v="130.91999999999999"/>
    <n v="2"/>
    <x v="2"/>
    <x v="3"/>
    <x v="4"/>
    <n v="1"/>
    <x v="3"/>
    <x v="2"/>
    <n v="0.02"/>
    <n v="2"/>
    <x v="6"/>
    <x v="0"/>
    <x v="0"/>
    <s v="Cash"/>
    <x v="238"/>
    <b v="1"/>
    <b v="1"/>
    <x v="1"/>
    <x v="2"/>
    <s v="No Preference"/>
    <n v="9"/>
    <x v="1"/>
    <x v="0"/>
    <n v="1.0243902439024391E-2"/>
  </r>
  <r>
    <s v="81-820-4735"/>
    <x v="18"/>
    <s v="Female"/>
    <s v="Middle"/>
    <s v="Divorced"/>
    <x v="0"/>
    <s v="High"/>
    <s v="Banjar Medura"/>
    <s v="Toys &amp; Games"/>
    <n v="468.6"/>
    <n v="4"/>
    <x v="0"/>
    <x v="1"/>
    <x v="2"/>
    <n v="2"/>
    <x v="1"/>
    <x v="0"/>
    <n v="0"/>
    <n v="0"/>
    <x v="9"/>
    <x v="0"/>
    <x v="2"/>
    <s v="PayPal"/>
    <x v="67"/>
    <b v="0"/>
    <b v="1"/>
    <x v="1"/>
    <x v="0"/>
    <s v="No Preference"/>
    <n v="2"/>
    <x v="0"/>
    <x v="0"/>
    <n v="8.2978723404255311E-3"/>
  </r>
  <r>
    <s v="71-436-6908"/>
    <x v="26"/>
    <s v="Male"/>
    <s v="High"/>
    <s v="Divorced"/>
    <x v="0"/>
    <s v="Middle"/>
    <s v="Arnprior"/>
    <s v="Toys &amp; Games"/>
    <n v="237.57"/>
    <n v="5"/>
    <x v="2"/>
    <x v="1"/>
    <x v="3"/>
    <n v="0"/>
    <x v="1"/>
    <x v="0"/>
    <n v="0"/>
    <n v="0"/>
    <x v="4"/>
    <x v="3"/>
    <x v="1"/>
    <s v="Cash"/>
    <x v="250"/>
    <b v="1"/>
    <b v="1"/>
    <x v="1"/>
    <x v="0"/>
    <s v="No Preference"/>
    <n v="11"/>
    <x v="1"/>
    <x v="1"/>
    <n v="8.2978723404255311E-3"/>
  </r>
  <r>
    <s v="73-145-5784"/>
    <x v="17"/>
    <s v="Female"/>
    <s v="Middle"/>
    <s v="Divorced"/>
    <x v="1"/>
    <s v="High"/>
    <s v="Donglu"/>
    <s v="Furniture"/>
    <n v="395.18"/>
    <n v="5"/>
    <x v="1"/>
    <x v="2"/>
    <x v="4"/>
    <n v="1"/>
    <x v="0"/>
    <x v="1"/>
    <n v="0"/>
    <n v="0"/>
    <x v="1"/>
    <x v="1"/>
    <x v="1"/>
    <s v="Other"/>
    <x v="306"/>
    <b v="1"/>
    <b v="1"/>
    <x v="1"/>
    <x v="0"/>
    <s v="Standard"/>
    <n v="6"/>
    <x v="0"/>
    <x v="0"/>
    <n v="8.7804878048780496E-3"/>
  </r>
  <r>
    <s v="50-637-1630"/>
    <x v="21"/>
    <s v="Polygender"/>
    <s v="High"/>
    <s v="Married"/>
    <x v="1"/>
    <s v="Middle"/>
    <s v="Inderka"/>
    <s v="Electronics"/>
    <n v="427.94"/>
    <n v="12"/>
    <x v="0"/>
    <x v="0"/>
    <x v="2"/>
    <n v="1.3"/>
    <x v="3"/>
    <x v="1"/>
    <n v="0.01"/>
    <n v="1"/>
    <x v="6"/>
    <x v="0"/>
    <x v="1"/>
    <s v="Other"/>
    <x v="76"/>
    <b v="0"/>
    <b v="0"/>
    <x v="0"/>
    <x v="2"/>
    <s v="No Preference"/>
    <n v="10"/>
    <x v="2"/>
    <x v="1"/>
    <n v="0.01"/>
  </r>
  <r>
    <s v="44-938-7475"/>
    <x v="31"/>
    <s v="Female"/>
    <s v="High"/>
    <s v="Single"/>
    <x v="0"/>
    <s v="High"/>
    <s v="Tochio-honchÅ"/>
    <s v="Hotels"/>
    <n v="81.23"/>
    <n v="9"/>
    <x v="0"/>
    <x v="2"/>
    <x v="0"/>
    <n v="2"/>
    <x v="3"/>
    <x v="1"/>
    <n v="0.01"/>
    <n v="1"/>
    <x v="3"/>
    <x v="3"/>
    <x v="0"/>
    <s v="Cash"/>
    <x v="287"/>
    <b v="0"/>
    <b v="1"/>
    <x v="1"/>
    <x v="1"/>
    <s v="Standard"/>
    <n v="6"/>
    <x v="0"/>
    <x v="1"/>
    <n v="1.0277777777777776E-2"/>
  </r>
  <r>
    <s v="55-279-3045"/>
    <x v="25"/>
    <s v="Male"/>
    <s v="Middle"/>
    <s v="Single"/>
    <x v="1"/>
    <s v="Middle"/>
    <s v="Pasadena"/>
    <s v="Hotels"/>
    <n v="257.43"/>
    <n v="5"/>
    <x v="2"/>
    <x v="4"/>
    <x v="4"/>
    <n v="0"/>
    <x v="2"/>
    <x v="0"/>
    <n v="0.01"/>
    <n v="1"/>
    <x v="0"/>
    <x v="2"/>
    <x v="2"/>
    <s v="Other"/>
    <x v="268"/>
    <b v="1"/>
    <b v="1"/>
    <x v="1"/>
    <x v="0"/>
    <s v="Standard"/>
    <n v="13"/>
    <x v="1"/>
    <x v="0"/>
    <n v="1.0277777777777776E-2"/>
  </r>
  <r>
    <s v="59-997-3903"/>
    <x v="21"/>
    <s v="Male"/>
    <s v="High"/>
    <s v="Divorced"/>
    <x v="1"/>
    <s v="High"/>
    <s v="BarishÄl"/>
    <s v="Arts &amp; Crafts"/>
    <n v="305.73"/>
    <n v="7"/>
    <x v="0"/>
    <x v="2"/>
    <x v="0"/>
    <n v="1"/>
    <x v="1"/>
    <x v="1"/>
    <n v="0.02"/>
    <n v="2"/>
    <x v="8"/>
    <x v="3"/>
    <x v="0"/>
    <s v="Cash"/>
    <x v="13"/>
    <b v="1"/>
    <b v="0"/>
    <x v="0"/>
    <x v="3"/>
    <s v="Express"/>
    <n v="14"/>
    <x v="1"/>
    <x v="1"/>
    <n v="8.5294117647058826E-3"/>
  </r>
  <r>
    <s v="12-029-9344"/>
    <x v="11"/>
    <s v="Male"/>
    <s v="High"/>
    <s v="Single"/>
    <x v="0"/>
    <s v="High"/>
    <s v="Kihurio"/>
    <s v="Toys &amp; Games"/>
    <n v="249.82"/>
    <n v="10"/>
    <x v="1"/>
    <x v="0"/>
    <x v="3"/>
    <n v="1"/>
    <x v="3"/>
    <x v="1"/>
    <n v="0.02"/>
    <n v="2"/>
    <x v="9"/>
    <x v="3"/>
    <x v="0"/>
    <s v="PayPal"/>
    <x v="104"/>
    <b v="1"/>
    <b v="0"/>
    <x v="0"/>
    <x v="1"/>
    <s v="No Preference"/>
    <n v="10"/>
    <x v="1"/>
    <x v="1"/>
    <n v="8.2978723404255311E-3"/>
  </r>
  <r>
    <s v="41-130-2570"/>
    <x v="4"/>
    <s v="Male"/>
    <s v="Middle"/>
    <s v="Divorced"/>
    <x v="0"/>
    <s v="High"/>
    <s v="Oekero"/>
    <s v="Animal Feed"/>
    <n v="332.79"/>
    <n v="11"/>
    <x v="2"/>
    <x v="1"/>
    <x v="0"/>
    <n v="2"/>
    <x v="0"/>
    <x v="1"/>
    <n v="0.02"/>
    <n v="2"/>
    <x v="2"/>
    <x v="1"/>
    <x v="0"/>
    <s v="PayPal"/>
    <x v="124"/>
    <b v="0"/>
    <b v="0"/>
    <x v="0"/>
    <x v="1"/>
    <s v="No Preference"/>
    <n v="4"/>
    <x v="1"/>
    <x v="0"/>
    <n v="9.7727272727272732E-3"/>
  </r>
  <r>
    <s v="25-285-7453"/>
    <x v="11"/>
    <s v="Male"/>
    <s v="High"/>
    <s v="Single"/>
    <x v="0"/>
    <s v="Middle"/>
    <s v="Cluses"/>
    <s v="Arts &amp; Crafts"/>
    <n v="78.900000000000006"/>
    <n v="3"/>
    <x v="1"/>
    <x v="4"/>
    <x v="1"/>
    <n v="1"/>
    <x v="2"/>
    <x v="1"/>
    <n v="0"/>
    <n v="0"/>
    <x v="2"/>
    <x v="3"/>
    <x v="0"/>
    <s v="Debit Card"/>
    <x v="307"/>
    <b v="0"/>
    <b v="1"/>
    <x v="1"/>
    <x v="3"/>
    <s v="Standard"/>
    <n v="10"/>
    <x v="1"/>
    <x v="1"/>
    <n v="8.5294117647058826E-3"/>
  </r>
  <r>
    <s v="47-225-8686"/>
    <x v="3"/>
    <s v="Male"/>
    <s v="High"/>
    <s v="Widowed"/>
    <x v="1"/>
    <s v="High"/>
    <s v="WrzÄ…sowice"/>
    <s v="Health Care"/>
    <n v="122.55"/>
    <n v="9"/>
    <x v="0"/>
    <x v="2"/>
    <x v="2"/>
    <n v="0.3"/>
    <x v="2"/>
    <x v="1"/>
    <n v="0.02"/>
    <n v="2"/>
    <x v="4"/>
    <x v="3"/>
    <x v="2"/>
    <s v="Credit Card"/>
    <x v="85"/>
    <b v="0"/>
    <b v="0"/>
    <x v="0"/>
    <x v="2"/>
    <s v="Express"/>
    <n v="4"/>
    <x v="1"/>
    <x v="1"/>
    <n v="7.3170731707317069E-3"/>
  </r>
  <r>
    <s v="33-519-4214"/>
    <x v="8"/>
    <s v="Non-binary"/>
    <s v="High"/>
    <s v="Divorced"/>
    <x v="0"/>
    <s v="Middle"/>
    <s v="Hengfeng"/>
    <s v="Mobile Accessories"/>
    <n v="307.61"/>
    <n v="6"/>
    <x v="0"/>
    <x v="3"/>
    <x v="1"/>
    <n v="0"/>
    <x v="2"/>
    <x v="0"/>
    <n v="0"/>
    <n v="0"/>
    <x v="5"/>
    <x v="3"/>
    <x v="1"/>
    <s v="PayPal"/>
    <x v="257"/>
    <b v="1"/>
    <b v="1"/>
    <x v="1"/>
    <x v="0"/>
    <s v="No Preference"/>
    <n v="10"/>
    <x v="2"/>
    <x v="1"/>
    <n v="8.5365853658536592E-3"/>
  </r>
  <r>
    <s v="03-991-2098"/>
    <x v="30"/>
    <s v="Female"/>
    <s v="High"/>
    <s v="Divorced"/>
    <x v="0"/>
    <s v="Middle"/>
    <s v="Bor"/>
    <s v="Software &amp; Apps"/>
    <n v="152.33000000000001"/>
    <n v="2"/>
    <x v="1"/>
    <x v="3"/>
    <x v="0"/>
    <n v="1"/>
    <x v="0"/>
    <x v="1"/>
    <n v="0.01"/>
    <n v="1"/>
    <x v="9"/>
    <x v="1"/>
    <x v="1"/>
    <s v="Debit Card"/>
    <x v="308"/>
    <b v="0"/>
    <b v="1"/>
    <x v="1"/>
    <x v="2"/>
    <s v="No Preference"/>
    <n v="8"/>
    <x v="0"/>
    <x v="1"/>
    <n v="9.3023255813953487E-3"/>
  </r>
  <r>
    <s v="30-735-8744"/>
    <x v="2"/>
    <s v="Female"/>
    <s v="Middle"/>
    <s v="Divorced"/>
    <x v="0"/>
    <s v="High"/>
    <s v="Nawu"/>
    <s v="Mobile Accessories"/>
    <n v="465.07"/>
    <n v="8"/>
    <x v="2"/>
    <x v="2"/>
    <x v="2"/>
    <n v="0"/>
    <x v="1"/>
    <x v="1"/>
    <n v="0.01"/>
    <n v="1"/>
    <x v="6"/>
    <x v="1"/>
    <x v="2"/>
    <s v="Cash"/>
    <x v="123"/>
    <b v="0"/>
    <b v="0"/>
    <x v="0"/>
    <x v="1"/>
    <s v="No Preference"/>
    <n v="8"/>
    <x v="0"/>
    <x v="0"/>
    <n v="8.5365853658536592E-3"/>
  </r>
  <r>
    <s v="13-848-5757"/>
    <x v="11"/>
    <s v="Female"/>
    <s v="High"/>
    <s v="Single"/>
    <x v="2"/>
    <s v="Middle"/>
    <s v="Longotea"/>
    <s v="Sports &amp; Outdoors"/>
    <n v="498.23"/>
    <n v="10"/>
    <x v="2"/>
    <x v="0"/>
    <x v="4"/>
    <n v="0"/>
    <x v="0"/>
    <x v="2"/>
    <n v="0"/>
    <n v="0"/>
    <x v="0"/>
    <x v="3"/>
    <x v="1"/>
    <s v="Other"/>
    <x v="183"/>
    <b v="1"/>
    <b v="0"/>
    <x v="0"/>
    <x v="3"/>
    <s v="No Preference"/>
    <n v="9"/>
    <x v="0"/>
    <x v="1"/>
    <n v="8.431372549019607E-3"/>
  </r>
  <r>
    <s v="21-300-2001"/>
    <x v="30"/>
    <s v="Female"/>
    <s v="Middle"/>
    <s v="Widowed"/>
    <x v="1"/>
    <s v="Middle"/>
    <s v="á¸¨abÄ«l al Jabr"/>
    <s v="Luxury Goods"/>
    <n v="491.18"/>
    <n v="3"/>
    <x v="0"/>
    <x v="4"/>
    <x v="2"/>
    <n v="1"/>
    <x v="3"/>
    <x v="2"/>
    <n v="0"/>
    <n v="0"/>
    <x v="9"/>
    <x v="0"/>
    <x v="1"/>
    <s v="Cash"/>
    <x v="113"/>
    <b v="0"/>
    <b v="0"/>
    <x v="0"/>
    <x v="2"/>
    <s v="No Preference"/>
    <n v="14"/>
    <x v="0"/>
    <x v="0"/>
    <n v="9.189189189189189E-3"/>
  </r>
  <r>
    <s v="38-587-1781"/>
    <x v="27"/>
    <s v="Male"/>
    <s v="Middle"/>
    <s v="Divorced"/>
    <x v="0"/>
    <s v="Middle"/>
    <s v="Gueset"/>
    <s v="Health Care"/>
    <n v="149.41999999999999"/>
    <n v="3"/>
    <x v="0"/>
    <x v="3"/>
    <x v="1"/>
    <n v="2"/>
    <x v="1"/>
    <x v="2"/>
    <n v="0"/>
    <n v="0"/>
    <x v="9"/>
    <x v="0"/>
    <x v="2"/>
    <s v="Cash"/>
    <x v="309"/>
    <b v="1"/>
    <b v="0"/>
    <x v="0"/>
    <x v="1"/>
    <s v="Express"/>
    <n v="5"/>
    <x v="1"/>
    <x v="0"/>
    <n v="7.3170731707317069E-3"/>
  </r>
  <r>
    <s v="66-557-1474"/>
    <x v="8"/>
    <s v="Male"/>
    <s v="Middle"/>
    <s v="Single"/>
    <x v="2"/>
    <s v="Middle"/>
    <s v="LÄ«kak"/>
    <s v="Furniture"/>
    <n v="82.13"/>
    <n v="9"/>
    <x v="2"/>
    <x v="0"/>
    <x v="1"/>
    <n v="0"/>
    <x v="1"/>
    <x v="0"/>
    <n v="0.02"/>
    <n v="2"/>
    <x v="9"/>
    <x v="1"/>
    <x v="0"/>
    <s v="Debit Card"/>
    <x v="150"/>
    <b v="1"/>
    <b v="1"/>
    <x v="1"/>
    <x v="0"/>
    <s v="Express"/>
    <n v="6"/>
    <x v="1"/>
    <x v="0"/>
    <n v="8.7804878048780496E-3"/>
  </r>
  <r>
    <s v="03-422-8710"/>
    <x v="1"/>
    <s v="Male"/>
    <s v="Middle"/>
    <s v="Divorced"/>
    <x v="0"/>
    <s v="High"/>
    <s v="Yuanguping"/>
    <s v="Sports &amp; Outdoors"/>
    <n v="425.18"/>
    <n v="4"/>
    <x v="0"/>
    <x v="2"/>
    <x v="1"/>
    <n v="0"/>
    <x v="1"/>
    <x v="2"/>
    <n v="0.01"/>
    <n v="1"/>
    <x v="8"/>
    <x v="3"/>
    <x v="0"/>
    <s v="PayPal"/>
    <x v="5"/>
    <b v="1"/>
    <b v="0"/>
    <x v="0"/>
    <x v="1"/>
    <s v="Standard"/>
    <n v="10"/>
    <x v="1"/>
    <x v="0"/>
    <n v="8.431372549019607E-3"/>
  </r>
  <r>
    <s v="39-731-8532"/>
    <x v="7"/>
    <s v="Male"/>
    <s v="High"/>
    <s v="Married"/>
    <x v="2"/>
    <s v="Middle"/>
    <s v="ColÃ³n"/>
    <s v="Arts &amp; Crafts"/>
    <n v="176.12"/>
    <n v="8"/>
    <x v="2"/>
    <x v="2"/>
    <x v="3"/>
    <n v="1.2"/>
    <x v="1"/>
    <x v="0"/>
    <n v="0.01"/>
    <n v="1"/>
    <x v="3"/>
    <x v="2"/>
    <x v="2"/>
    <s v="Credit Card"/>
    <x v="31"/>
    <b v="1"/>
    <b v="1"/>
    <x v="1"/>
    <x v="2"/>
    <s v="Standard"/>
    <n v="14"/>
    <x v="1"/>
    <x v="1"/>
    <n v="8.5294117647058826E-3"/>
  </r>
  <r>
    <s v="80-830-3184"/>
    <x v="26"/>
    <s v="Female"/>
    <s v="High"/>
    <s v="Single"/>
    <x v="1"/>
    <s v="Middle"/>
    <s v="Lyon"/>
    <s v="Jewelry &amp; Accessories"/>
    <n v="70.3"/>
    <n v="6"/>
    <x v="2"/>
    <x v="1"/>
    <x v="0"/>
    <n v="0"/>
    <x v="0"/>
    <x v="2"/>
    <n v="0.01"/>
    <n v="1"/>
    <x v="8"/>
    <x v="3"/>
    <x v="2"/>
    <s v="Cash"/>
    <x v="40"/>
    <b v="1"/>
    <b v="1"/>
    <x v="1"/>
    <x v="0"/>
    <s v="Standard"/>
    <n v="3"/>
    <x v="0"/>
    <x v="1"/>
    <n v="1.1000000000000001E-2"/>
  </r>
  <r>
    <s v="97-505-8416"/>
    <x v="20"/>
    <s v="Male"/>
    <s v="Middle"/>
    <s v="Married"/>
    <x v="0"/>
    <s v="Middle"/>
    <s v="Chamical"/>
    <s v="Luxury Goods"/>
    <n v="319.39"/>
    <n v="7"/>
    <x v="0"/>
    <x v="4"/>
    <x v="0"/>
    <n v="0"/>
    <x v="0"/>
    <x v="2"/>
    <n v="0.01"/>
    <n v="1"/>
    <x v="3"/>
    <x v="1"/>
    <x v="2"/>
    <s v="Credit Card"/>
    <x v="39"/>
    <b v="0"/>
    <b v="1"/>
    <x v="1"/>
    <x v="3"/>
    <s v="Standard"/>
    <n v="3"/>
    <x v="1"/>
    <x v="0"/>
    <n v="9.189189189189189E-3"/>
  </r>
  <r>
    <s v="98-585-4742"/>
    <x v="9"/>
    <s v="Female"/>
    <s v="High"/>
    <s v="Widowed"/>
    <x v="1"/>
    <s v="High"/>
    <s v="Ãgios AndrÃ©as"/>
    <s v="Home Appliances"/>
    <n v="113.51"/>
    <n v="11"/>
    <x v="0"/>
    <x v="4"/>
    <x v="1"/>
    <n v="1"/>
    <x v="3"/>
    <x v="1"/>
    <n v="0.02"/>
    <n v="2"/>
    <x v="6"/>
    <x v="2"/>
    <x v="2"/>
    <s v="Credit Card"/>
    <x v="96"/>
    <b v="1"/>
    <b v="1"/>
    <x v="1"/>
    <x v="3"/>
    <s v="Express"/>
    <n v="8"/>
    <x v="0"/>
    <x v="1"/>
    <n v="9.3999999999999986E-3"/>
  </r>
  <r>
    <s v="51-302-9537"/>
    <x v="13"/>
    <s v="Female"/>
    <s v="High"/>
    <s v="Single"/>
    <x v="0"/>
    <s v="Middle"/>
    <s v="Cibeusi"/>
    <s v="Animal Feed"/>
    <n v="492.74"/>
    <n v="2"/>
    <x v="0"/>
    <x v="3"/>
    <x v="0"/>
    <n v="2"/>
    <x v="2"/>
    <x v="2"/>
    <n v="0.01"/>
    <n v="1"/>
    <x v="4"/>
    <x v="1"/>
    <x v="0"/>
    <s v="Other"/>
    <x v="213"/>
    <b v="1"/>
    <b v="0"/>
    <x v="0"/>
    <x v="0"/>
    <s v="Express"/>
    <n v="13"/>
    <x v="0"/>
    <x v="1"/>
    <n v="9.7727272727272732E-3"/>
  </r>
  <r>
    <s v="88-313-2633"/>
    <x v="4"/>
    <s v="Male"/>
    <s v="Middle"/>
    <s v="Divorced"/>
    <x v="2"/>
    <s v="Middle"/>
    <s v="ItsandzÃ©ni"/>
    <s v="Furniture"/>
    <n v="143.80000000000001"/>
    <n v="9"/>
    <x v="1"/>
    <x v="2"/>
    <x v="4"/>
    <n v="2"/>
    <x v="2"/>
    <x v="0"/>
    <n v="0"/>
    <n v="0"/>
    <x v="0"/>
    <x v="0"/>
    <x v="0"/>
    <s v="Debit Card"/>
    <x v="211"/>
    <b v="1"/>
    <b v="0"/>
    <x v="0"/>
    <x v="1"/>
    <s v="No Preference"/>
    <n v="11"/>
    <x v="1"/>
    <x v="0"/>
    <n v="8.7804878048780496E-3"/>
  </r>
  <r>
    <s v="61-286-0069"/>
    <x v="27"/>
    <s v="Agender"/>
    <s v="Middle"/>
    <s v="Widowed"/>
    <x v="0"/>
    <s v="Middle"/>
    <s v="Kosh-Agach"/>
    <s v="Arts &amp; Crafts"/>
    <n v="158.54"/>
    <n v="5"/>
    <x v="2"/>
    <x v="2"/>
    <x v="1"/>
    <n v="1"/>
    <x v="2"/>
    <x v="1"/>
    <n v="0.02"/>
    <n v="2"/>
    <x v="0"/>
    <x v="1"/>
    <x v="1"/>
    <s v="Debit Card"/>
    <x v="274"/>
    <b v="0"/>
    <b v="0"/>
    <x v="0"/>
    <x v="3"/>
    <s v="Express"/>
    <n v="5"/>
    <x v="2"/>
    <x v="0"/>
    <n v="8.5294117647058826E-3"/>
  </r>
  <r>
    <s v="35-907-0586"/>
    <x v="7"/>
    <s v="Female"/>
    <s v="High"/>
    <s v="Married"/>
    <x v="0"/>
    <s v="High"/>
    <s v="Kuafeu"/>
    <s v="Furniture"/>
    <n v="213.39"/>
    <n v="6"/>
    <x v="2"/>
    <x v="1"/>
    <x v="2"/>
    <n v="2"/>
    <x v="1"/>
    <x v="1"/>
    <n v="0.02"/>
    <n v="2"/>
    <x v="1"/>
    <x v="3"/>
    <x v="2"/>
    <s v="Cash"/>
    <x v="234"/>
    <b v="0"/>
    <b v="1"/>
    <x v="1"/>
    <x v="3"/>
    <s v="Standard"/>
    <n v="4"/>
    <x v="0"/>
    <x v="1"/>
    <n v="8.7804878048780496E-3"/>
  </r>
  <r>
    <s v="30-522-1574"/>
    <x v="16"/>
    <s v="Male"/>
    <s v="Middle"/>
    <s v="Divorced"/>
    <x v="0"/>
    <s v="High"/>
    <s v="Xincheng"/>
    <s v="Health Supplements"/>
    <n v="127.18"/>
    <n v="2"/>
    <x v="1"/>
    <x v="0"/>
    <x v="0"/>
    <n v="1"/>
    <x v="1"/>
    <x v="0"/>
    <n v="0"/>
    <n v="0"/>
    <x v="6"/>
    <x v="3"/>
    <x v="2"/>
    <s v="Debit Card"/>
    <x v="303"/>
    <b v="0"/>
    <b v="0"/>
    <x v="0"/>
    <x v="3"/>
    <s v="Standard"/>
    <n v="4"/>
    <x v="1"/>
    <x v="0"/>
    <n v="8.5365853658536592E-3"/>
  </r>
  <r>
    <s v="43-715-8777"/>
    <x v="23"/>
    <s v="Male"/>
    <s v="Middle"/>
    <s v="Divorced"/>
    <x v="2"/>
    <s v="High"/>
    <s v="Minneapolis"/>
    <s v="Luxury Goods"/>
    <n v="476.63"/>
    <n v="9"/>
    <x v="1"/>
    <x v="1"/>
    <x v="0"/>
    <n v="2"/>
    <x v="1"/>
    <x v="1"/>
    <n v="0.02"/>
    <n v="2"/>
    <x v="6"/>
    <x v="0"/>
    <x v="2"/>
    <s v="Debit Card"/>
    <x v="206"/>
    <b v="1"/>
    <b v="0"/>
    <x v="0"/>
    <x v="2"/>
    <s v="No Preference"/>
    <n v="1"/>
    <x v="1"/>
    <x v="0"/>
    <n v="9.189189189189189E-3"/>
  </r>
  <r>
    <s v="94-692-4313"/>
    <x v="16"/>
    <s v="Female"/>
    <s v="High"/>
    <s v="Single"/>
    <x v="0"/>
    <s v="Middle"/>
    <s v="PÃ©fki"/>
    <s v="Animal Feed"/>
    <n v="56.02"/>
    <n v="3"/>
    <x v="2"/>
    <x v="0"/>
    <x v="3"/>
    <n v="1"/>
    <x v="0"/>
    <x v="2"/>
    <n v="0.01"/>
    <n v="1"/>
    <x v="9"/>
    <x v="1"/>
    <x v="2"/>
    <s v="PayPal"/>
    <x v="36"/>
    <b v="0"/>
    <b v="1"/>
    <x v="1"/>
    <x v="0"/>
    <s v="Standard"/>
    <n v="12"/>
    <x v="0"/>
    <x v="1"/>
    <n v="9.7727272727272732E-3"/>
  </r>
  <r>
    <s v="96-915-4091"/>
    <x v="15"/>
    <s v="Female"/>
    <s v="High"/>
    <s v="Widowed"/>
    <x v="0"/>
    <s v="Middle"/>
    <s v="á¸¨awallÄ«"/>
    <s v="Electronics"/>
    <n v="398.97"/>
    <n v="3"/>
    <x v="2"/>
    <x v="2"/>
    <x v="3"/>
    <n v="1"/>
    <x v="3"/>
    <x v="1"/>
    <n v="0.02"/>
    <n v="2"/>
    <x v="4"/>
    <x v="1"/>
    <x v="0"/>
    <s v="Debit Card"/>
    <x v="310"/>
    <b v="0"/>
    <b v="0"/>
    <x v="0"/>
    <x v="2"/>
    <s v="No Preference"/>
    <n v="9"/>
    <x v="0"/>
    <x v="1"/>
    <n v="0.01"/>
  </r>
  <r>
    <s v="67-073-5578"/>
    <x v="23"/>
    <s v="Female"/>
    <s v="Middle"/>
    <s v="Divorced"/>
    <x v="1"/>
    <s v="Middle"/>
    <s v="SÃ£o Mateus do MaranhÃ£o"/>
    <s v="Groceries"/>
    <n v="53.45"/>
    <n v="6"/>
    <x v="0"/>
    <x v="2"/>
    <x v="3"/>
    <n v="1"/>
    <x v="3"/>
    <x v="0"/>
    <n v="0.01"/>
    <n v="1"/>
    <x v="5"/>
    <x v="1"/>
    <x v="0"/>
    <s v="Debit Card"/>
    <x v="185"/>
    <b v="0"/>
    <b v="0"/>
    <x v="0"/>
    <x v="0"/>
    <s v="Standard"/>
    <n v="11"/>
    <x v="0"/>
    <x v="0"/>
    <n v="1.0243902439024391E-2"/>
  </r>
  <r>
    <s v="27-010-9462"/>
    <x v="6"/>
    <s v="Agender"/>
    <s v="Middle"/>
    <s v="Married"/>
    <x v="0"/>
    <s v="High"/>
    <s v="Imielin"/>
    <s v="Groceries"/>
    <n v="61.19"/>
    <n v="2"/>
    <x v="0"/>
    <x v="4"/>
    <x v="0"/>
    <n v="1"/>
    <x v="0"/>
    <x v="1"/>
    <n v="0.02"/>
    <n v="2"/>
    <x v="9"/>
    <x v="1"/>
    <x v="2"/>
    <s v="PayPal"/>
    <x v="104"/>
    <b v="1"/>
    <b v="1"/>
    <x v="1"/>
    <x v="1"/>
    <s v="No Preference"/>
    <n v="3"/>
    <x v="2"/>
    <x v="0"/>
    <n v="1.0243902439024391E-2"/>
  </r>
  <r>
    <s v="19-689-4556"/>
    <x v="17"/>
    <s v="Female"/>
    <s v="Middle"/>
    <s v="Married"/>
    <x v="1"/>
    <s v="Middle"/>
    <s v="Przeworsk"/>
    <s v="Luxury Goods"/>
    <n v="471.31"/>
    <n v="4"/>
    <x v="0"/>
    <x v="3"/>
    <x v="0"/>
    <n v="2"/>
    <x v="3"/>
    <x v="2"/>
    <n v="0"/>
    <n v="0"/>
    <x v="8"/>
    <x v="0"/>
    <x v="1"/>
    <s v="Other"/>
    <x v="275"/>
    <b v="0"/>
    <b v="1"/>
    <x v="1"/>
    <x v="2"/>
    <s v="Express"/>
    <n v="7"/>
    <x v="0"/>
    <x v="0"/>
    <n v="9.189189189189189E-3"/>
  </r>
  <r>
    <s v="53-143-6147"/>
    <x v="1"/>
    <s v="Female"/>
    <s v="High"/>
    <s v="Divorced"/>
    <x v="1"/>
    <s v="High"/>
    <s v="Amsterdam Nieuw West"/>
    <s v="Health Care"/>
    <n v="179.19"/>
    <n v="10"/>
    <x v="1"/>
    <x v="1"/>
    <x v="1"/>
    <n v="1"/>
    <x v="2"/>
    <x v="1"/>
    <n v="0.02"/>
    <n v="2"/>
    <x v="0"/>
    <x v="0"/>
    <x v="0"/>
    <s v="PayPal"/>
    <x v="298"/>
    <b v="0"/>
    <b v="0"/>
    <x v="0"/>
    <x v="2"/>
    <s v="Express"/>
    <n v="12"/>
    <x v="0"/>
    <x v="1"/>
    <n v="7.3170731707317069E-3"/>
  </r>
  <r>
    <s v="02-725-7664"/>
    <x v="20"/>
    <s v="Female"/>
    <s v="High"/>
    <s v="Divorced"/>
    <x v="1"/>
    <s v="Middle"/>
    <s v="Klishkivtsi"/>
    <s v="Food &amp; Beverages"/>
    <n v="294.61"/>
    <n v="6"/>
    <x v="1"/>
    <x v="2"/>
    <x v="1"/>
    <n v="0"/>
    <x v="0"/>
    <x v="2"/>
    <n v="0"/>
    <n v="0"/>
    <x v="6"/>
    <x v="0"/>
    <x v="2"/>
    <s v="PayPal"/>
    <x v="251"/>
    <b v="0"/>
    <b v="1"/>
    <x v="1"/>
    <x v="1"/>
    <s v="Express"/>
    <n v="4"/>
    <x v="0"/>
    <x v="1"/>
    <n v="9.3181818181818175E-3"/>
  </r>
  <r>
    <s v="54-439-4748"/>
    <x v="22"/>
    <s v="Non-binary"/>
    <s v="High"/>
    <s v="Widowed"/>
    <x v="0"/>
    <s v="High"/>
    <s v="Borova"/>
    <s v="Health Care"/>
    <n v="375.45"/>
    <n v="6"/>
    <x v="2"/>
    <x v="1"/>
    <x v="2"/>
    <n v="0"/>
    <x v="3"/>
    <x v="1"/>
    <n v="0.01"/>
    <n v="1"/>
    <x v="8"/>
    <x v="3"/>
    <x v="1"/>
    <s v="Other"/>
    <x v="268"/>
    <b v="0"/>
    <b v="1"/>
    <x v="1"/>
    <x v="2"/>
    <s v="Express"/>
    <n v="1"/>
    <x v="2"/>
    <x v="1"/>
    <n v="7.3170731707317069E-3"/>
  </r>
  <r>
    <s v="66-949-9895"/>
    <x v="6"/>
    <s v="Male"/>
    <s v="Middle"/>
    <s v="Widowed"/>
    <x v="2"/>
    <s v="High"/>
    <s v="Vendargues"/>
    <s v="Electronics"/>
    <n v="83.5"/>
    <n v="12"/>
    <x v="1"/>
    <x v="2"/>
    <x v="2"/>
    <n v="0"/>
    <x v="0"/>
    <x v="1"/>
    <n v="0.02"/>
    <n v="2"/>
    <x v="0"/>
    <x v="2"/>
    <x v="1"/>
    <s v="Cash"/>
    <x v="106"/>
    <b v="1"/>
    <b v="1"/>
    <x v="1"/>
    <x v="0"/>
    <s v="Standard"/>
    <n v="10"/>
    <x v="1"/>
    <x v="0"/>
    <n v="0.01"/>
  </r>
  <r>
    <s v="20-648-1010"/>
    <x v="10"/>
    <s v="Male"/>
    <s v="High"/>
    <s v="Married"/>
    <x v="1"/>
    <s v="Middle"/>
    <s v="Zilang"/>
    <s v="Home Appliances"/>
    <n v="109.88"/>
    <n v="7"/>
    <x v="2"/>
    <x v="4"/>
    <x v="2"/>
    <n v="1"/>
    <x v="2"/>
    <x v="2"/>
    <n v="0.01"/>
    <n v="1"/>
    <x v="4"/>
    <x v="3"/>
    <x v="1"/>
    <s v="Credit Card"/>
    <x v="311"/>
    <b v="0"/>
    <b v="1"/>
    <x v="1"/>
    <x v="2"/>
    <s v="Standard"/>
    <n v="11"/>
    <x v="1"/>
    <x v="1"/>
    <n v="9.3999999999999986E-3"/>
  </r>
  <r>
    <s v="79-939-5393"/>
    <x v="6"/>
    <s v="Female"/>
    <s v="High"/>
    <s v="Married"/>
    <x v="1"/>
    <s v="High"/>
    <s v="Camalote"/>
    <s v="Office Supplies"/>
    <n v="182.54"/>
    <n v="11"/>
    <x v="0"/>
    <x v="0"/>
    <x v="0"/>
    <n v="1"/>
    <x v="1"/>
    <x v="0"/>
    <n v="0.01"/>
    <n v="1"/>
    <x v="2"/>
    <x v="1"/>
    <x v="0"/>
    <s v="Cash"/>
    <x v="312"/>
    <b v="0"/>
    <b v="0"/>
    <x v="0"/>
    <x v="0"/>
    <s v="Standard"/>
    <n v="13"/>
    <x v="0"/>
    <x v="1"/>
    <n v="1.131578947368421E-2"/>
  </r>
  <r>
    <s v="89-249-8369"/>
    <x v="25"/>
    <s v="Female"/>
    <s v="High"/>
    <s v="Widowed"/>
    <x v="0"/>
    <s v="High"/>
    <s v="Julayjilah"/>
    <s v="Furniture"/>
    <n v="465.48"/>
    <n v="3"/>
    <x v="0"/>
    <x v="1"/>
    <x v="3"/>
    <n v="2"/>
    <x v="1"/>
    <x v="2"/>
    <n v="0.01"/>
    <n v="1"/>
    <x v="8"/>
    <x v="3"/>
    <x v="0"/>
    <s v="Cash"/>
    <x v="64"/>
    <b v="0"/>
    <b v="0"/>
    <x v="0"/>
    <x v="1"/>
    <s v="No Preference"/>
    <n v="1"/>
    <x v="0"/>
    <x v="1"/>
    <n v="8.7804878048780496E-3"/>
  </r>
  <r>
    <s v="85-366-1482"/>
    <x v="16"/>
    <s v="Female"/>
    <s v="Middle"/>
    <s v="Married"/>
    <x v="1"/>
    <s v="Middle"/>
    <s v="Badajoz"/>
    <s v="Health Care"/>
    <n v="224.52"/>
    <n v="8"/>
    <x v="0"/>
    <x v="1"/>
    <x v="3"/>
    <n v="2"/>
    <x v="2"/>
    <x v="1"/>
    <n v="0.01"/>
    <n v="1"/>
    <x v="1"/>
    <x v="1"/>
    <x v="2"/>
    <s v="Credit Card"/>
    <x v="88"/>
    <b v="1"/>
    <b v="0"/>
    <x v="0"/>
    <x v="2"/>
    <s v="Express"/>
    <n v="1"/>
    <x v="0"/>
    <x v="0"/>
    <n v="7.3170731707317069E-3"/>
  </r>
  <r>
    <s v="34-874-7357"/>
    <x v="6"/>
    <s v="Male"/>
    <s v="High"/>
    <s v="Widowed"/>
    <x v="2"/>
    <s v="Middle"/>
    <s v="Fort Wayne"/>
    <s v="Beauty &amp; Personal Care"/>
    <n v="281.37"/>
    <n v="12"/>
    <x v="2"/>
    <x v="2"/>
    <x v="3"/>
    <n v="2"/>
    <x v="2"/>
    <x v="2"/>
    <n v="0"/>
    <n v="0"/>
    <x v="6"/>
    <x v="2"/>
    <x v="1"/>
    <s v="Debit Card"/>
    <x v="198"/>
    <b v="0"/>
    <b v="1"/>
    <x v="1"/>
    <x v="2"/>
    <s v="Express"/>
    <n v="14"/>
    <x v="1"/>
    <x v="1"/>
    <n v="8.8235294117647058E-3"/>
  </r>
  <r>
    <s v="11-820-5039"/>
    <x v="0"/>
    <s v="Female"/>
    <s v="Middle"/>
    <s v="Married"/>
    <x v="0"/>
    <s v="Middle"/>
    <s v="GalÃ¡n"/>
    <s v="Office Supplies"/>
    <n v="125.68"/>
    <n v="2"/>
    <x v="2"/>
    <x v="3"/>
    <x v="2"/>
    <n v="1"/>
    <x v="0"/>
    <x v="1"/>
    <n v="0.01"/>
    <n v="1"/>
    <x v="8"/>
    <x v="3"/>
    <x v="1"/>
    <s v="Debit Card"/>
    <x v="64"/>
    <b v="1"/>
    <b v="0"/>
    <x v="0"/>
    <x v="0"/>
    <s v="Express"/>
    <n v="9"/>
    <x v="0"/>
    <x v="0"/>
    <n v="1.131578947368421E-2"/>
  </r>
  <r>
    <s v="73-846-1423"/>
    <x v="9"/>
    <s v="Female"/>
    <s v="High"/>
    <s v="Single"/>
    <x v="1"/>
    <s v="High"/>
    <s v="Saint Joseph"/>
    <s v="Beauty &amp; Personal Care"/>
    <n v="178.21"/>
    <n v="7"/>
    <x v="1"/>
    <x v="3"/>
    <x v="0"/>
    <n v="2"/>
    <x v="2"/>
    <x v="0"/>
    <n v="0.02"/>
    <n v="2"/>
    <x v="8"/>
    <x v="0"/>
    <x v="2"/>
    <s v="PayPal"/>
    <x v="299"/>
    <b v="0"/>
    <b v="0"/>
    <x v="0"/>
    <x v="3"/>
    <s v="No Preference"/>
    <n v="9"/>
    <x v="0"/>
    <x v="1"/>
    <n v="8.8235294117647058E-3"/>
  </r>
  <r>
    <s v="90-363-8040"/>
    <x v="23"/>
    <s v="Male"/>
    <s v="High"/>
    <s v="Divorced"/>
    <x v="0"/>
    <s v="Middle"/>
    <s v="Hospitalet De Llobregat, L'"/>
    <s v="Health Care"/>
    <n v="483.23"/>
    <n v="7"/>
    <x v="2"/>
    <x v="2"/>
    <x v="2"/>
    <n v="2"/>
    <x v="1"/>
    <x v="0"/>
    <n v="0"/>
    <n v="0"/>
    <x v="1"/>
    <x v="1"/>
    <x v="1"/>
    <s v="PayPal"/>
    <x v="122"/>
    <b v="1"/>
    <b v="0"/>
    <x v="0"/>
    <x v="2"/>
    <s v="Express"/>
    <n v="9"/>
    <x v="1"/>
    <x v="1"/>
    <n v="7.3170731707317069E-3"/>
  </r>
  <r>
    <s v="65-533-1660"/>
    <x v="27"/>
    <s v="Male"/>
    <s v="Middle"/>
    <s v="Married"/>
    <x v="2"/>
    <s v="High"/>
    <s v="Palma De Mallorca"/>
    <s v="Home Appliances"/>
    <n v="415.3"/>
    <n v="11"/>
    <x v="1"/>
    <x v="4"/>
    <x v="4"/>
    <n v="1"/>
    <x v="2"/>
    <x v="2"/>
    <n v="0.01"/>
    <n v="1"/>
    <x v="5"/>
    <x v="0"/>
    <x v="0"/>
    <s v="PayPal"/>
    <x v="74"/>
    <b v="0"/>
    <b v="1"/>
    <x v="1"/>
    <x v="2"/>
    <s v="Standard"/>
    <n v="2"/>
    <x v="1"/>
    <x v="0"/>
    <n v="9.3999999999999986E-3"/>
  </r>
  <r>
    <s v="98-376-8787"/>
    <x v="15"/>
    <s v="Male"/>
    <s v="High"/>
    <s v="Married"/>
    <x v="2"/>
    <s v="Middle"/>
    <s v="Pho Duc"/>
    <s v="Electronics"/>
    <n v="85.52"/>
    <n v="7"/>
    <x v="0"/>
    <x v="3"/>
    <x v="0"/>
    <n v="0"/>
    <x v="1"/>
    <x v="0"/>
    <n v="0.01"/>
    <n v="1"/>
    <x v="4"/>
    <x v="2"/>
    <x v="1"/>
    <s v="Other"/>
    <x v="53"/>
    <b v="0"/>
    <b v="1"/>
    <x v="1"/>
    <x v="3"/>
    <s v="No Preference"/>
    <n v="7"/>
    <x v="1"/>
    <x v="1"/>
    <n v="0.01"/>
  </r>
  <r>
    <s v="18-938-9896"/>
    <x v="32"/>
    <s v="Female"/>
    <s v="Middle"/>
    <s v="Widowed"/>
    <x v="1"/>
    <s v="High"/>
    <s v="Åeba"/>
    <s v="Packages"/>
    <n v="422.31"/>
    <n v="2"/>
    <x v="1"/>
    <x v="1"/>
    <x v="2"/>
    <n v="1"/>
    <x v="1"/>
    <x v="2"/>
    <n v="0"/>
    <n v="0"/>
    <x v="9"/>
    <x v="0"/>
    <x v="1"/>
    <s v="Other"/>
    <x v="288"/>
    <b v="1"/>
    <b v="1"/>
    <x v="1"/>
    <x v="2"/>
    <s v="No Preference"/>
    <n v="3"/>
    <x v="0"/>
    <x v="0"/>
    <n v="8.1395348837209301E-3"/>
  </r>
  <r>
    <s v="04-829-7037"/>
    <x v="18"/>
    <s v="Bigender"/>
    <s v="High"/>
    <s v="Married"/>
    <x v="1"/>
    <s v="High"/>
    <s v="Yaguaraparo"/>
    <s v="Arts &amp; Crafts"/>
    <n v="70.42"/>
    <n v="11"/>
    <x v="2"/>
    <x v="4"/>
    <x v="0"/>
    <n v="1"/>
    <x v="3"/>
    <x v="1"/>
    <n v="0.02"/>
    <n v="2"/>
    <x v="0"/>
    <x v="2"/>
    <x v="2"/>
    <s v="Other"/>
    <x v="313"/>
    <b v="0"/>
    <b v="1"/>
    <x v="1"/>
    <x v="0"/>
    <s v="Express"/>
    <n v="14"/>
    <x v="2"/>
    <x v="1"/>
    <n v="8.5294117647058826E-3"/>
  </r>
  <r>
    <s v="93-455-0576"/>
    <x v="25"/>
    <s v="Female"/>
    <s v="Middle"/>
    <s v="Widowed"/>
    <x v="2"/>
    <s v="Middle"/>
    <s v="Novoorsk"/>
    <s v="Toys &amp; Games"/>
    <n v="437.4"/>
    <n v="6"/>
    <x v="0"/>
    <x v="3"/>
    <x v="2"/>
    <n v="1"/>
    <x v="3"/>
    <x v="0"/>
    <n v="0.02"/>
    <n v="2"/>
    <x v="1"/>
    <x v="2"/>
    <x v="0"/>
    <s v="Credit Card"/>
    <x v="127"/>
    <b v="0"/>
    <b v="0"/>
    <x v="0"/>
    <x v="3"/>
    <s v="Express"/>
    <n v="1"/>
    <x v="0"/>
    <x v="0"/>
    <n v="8.2978723404255311E-3"/>
  </r>
  <r>
    <s v="84-637-9188"/>
    <x v="22"/>
    <s v="Male"/>
    <s v="Middle"/>
    <s v="Divorced"/>
    <x v="0"/>
    <s v="Middle"/>
    <s v="Wuyang"/>
    <s v="Jewelry &amp; Accessories"/>
    <n v="207.11"/>
    <n v="4"/>
    <x v="0"/>
    <x v="3"/>
    <x v="2"/>
    <n v="2"/>
    <x v="3"/>
    <x v="1"/>
    <n v="0"/>
    <n v="0"/>
    <x v="2"/>
    <x v="2"/>
    <x v="0"/>
    <s v="Other"/>
    <x v="80"/>
    <b v="1"/>
    <b v="0"/>
    <x v="0"/>
    <x v="0"/>
    <s v="No Preference"/>
    <n v="2"/>
    <x v="1"/>
    <x v="0"/>
    <n v="1.1000000000000001E-2"/>
  </r>
  <r>
    <s v="81-111-7832"/>
    <x v="17"/>
    <s v="Female"/>
    <s v="High"/>
    <s v="Widowed"/>
    <x v="0"/>
    <s v="Middle"/>
    <s v="PelasgÃ­a"/>
    <s v="Animal Feed"/>
    <n v="378.87"/>
    <n v="2"/>
    <x v="2"/>
    <x v="0"/>
    <x v="4"/>
    <n v="2"/>
    <x v="0"/>
    <x v="2"/>
    <n v="0.02"/>
    <n v="2"/>
    <x v="6"/>
    <x v="3"/>
    <x v="2"/>
    <s v="Debit Card"/>
    <x v="127"/>
    <b v="1"/>
    <b v="0"/>
    <x v="0"/>
    <x v="3"/>
    <s v="No Preference"/>
    <n v="9"/>
    <x v="0"/>
    <x v="1"/>
    <n v="9.7727272727272732E-3"/>
  </r>
  <r>
    <s v="77-401-8183"/>
    <x v="12"/>
    <s v="Female"/>
    <s v="High"/>
    <s v="Divorced"/>
    <x v="1"/>
    <s v="High"/>
    <s v="PhÃºc Thá»"/>
    <s v="Baby Products"/>
    <n v="349"/>
    <n v="10"/>
    <x v="0"/>
    <x v="1"/>
    <x v="0"/>
    <n v="1"/>
    <x v="2"/>
    <x v="1"/>
    <n v="0.01"/>
    <n v="1"/>
    <x v="1"/>
    <x v="2"/>
    <x v="2"/>
    <s v="PayPal"/>
    <x v="282"/>
    <b v="0"/>
    <b v="1"/>
    <x v="1"/>
    <x v="3"/>
    <s v="No Preference"/>
    <n v="10"/>
    <x v="0"/>
    <x v="1"/>
    <n v="1.0243902439024391E-2"/>
  </r>
  <r>
    <s v="01-484-8220"/>
    <x v="9"/>
    <s v="Male"/>
    <s v="Middle"/>
    <s v="Married"/>
    <x v="0"/>
    <s v="Middle"/>
    <s v="Vsevolozhsk"/>
    <s v="Hotels"/>
    <n v="330.27"/>
    <n v="3"/>
    <x v="1"/>
    <x v="1"/>
    <x v="4"/>
    <n v="1"/>
    <x v="3"/>
    <x v="1"/>
    <n v="0.01"/>
    <n v="1"/>
    <x v="5"/>
    <x v="1"/>
    <x v="1"/>
    <s v="Other"/>
    <x v="28"/>
    <b v="1"/>
    <b v="0"/>
    <x v="0"/>
    <x v="2"/>
    <s v="No Preference"/>
    <n v="9"/>
    <x v="1"/>
    <x v="0"/>
    <n v="1.0277777777777776E-2"/>
  </r>
  <r>
    <s v="11-121-0709"/>
    <x v="21"/>
    <s v="Male"/>
    <s v="Middle"/>
    <s v="Married"/>
    <x v="2"/>
    <s v="Middle"/>
    <s v="Kara Suu"/>
    <s v="Health Supplements"/>
    <n v="410.29"/>
    <n v="10"/>
    <x v="2"/>
    <x v="2"/>
    <x v="2"/>
    <n v="1"/>
    <x v="2"/>
    <x v="1"/>
    <n v="0.02"/>
    <n v="2"/>
    <x v="7"/>
    <x v="1"/>
    <x v="1"/>
    <s v="Credit Card"/>
    <x v="314"/>
    <b v="1"/>
    <b v="0"/>
    <x v="0"/>
    <x v="3"/>
    <s v="Express"/>
    <n v="1"/>
    <x v="1"/>
    <x v="0"/>
    <n v="8.5365853658536592E-3"/>
  </r>
  <r>
    <s v="36-649-0081"/>
    <x v="2"/>
    <s v="Female"/>
    <s v="High"/>
    <s v="Divorced"/>
    <x v="2"/>
    <s v="Middle"/>
    <s v="Beigucheng"/>
    <s v="Hotels"/>
    <n v="400.86"/>
    <n v="7"/>
    <x v="2"/>
    <x v="1"/>
    <x v="3"/>
    <n v="1"/>
    <x v="3"/>
    <x v="2"/>
    <n v="0.01"/>
    <n v="1"/>
    <x v="0"/>
    <x v="2"/>
    <x v="1"/>
    <s v="Credit Card"/>
    <x v="257"/>
    <b v="1"/>
    <b v="0"/>
    <x v="0"/>
    <x v="3"/>
    <s v="No Preference"/>
    <n v="5"/>
    <x v="0"/>
    <x v="1"/>
    <n v="1.0277777777777776E-2"/>
  </r>
  <r>
    <s v="61-176-8712"/>
    <x v="23"/>
    <s v="Female"/>
    <s v="High"/>
    <s v="Married"/>
    <x v="2"/>
    <s v="Middle"/>
    <s v="Cerro"/>
    <s v="Beauty &amp; Personal Care"/>
    <n v="225.12"/>
    <n v="11"/>
    <x v="1"/>
    <x v="1"/>
    <x v="4"/>
    <n v="1"/>
    <x v="1"/>
    <x v="0"/>
    <n v="0"/>
    <n v="0"/>
    <x v="2"/>
    <x v="0"/>
    <x v="2"/>
    <s v="Cash"/>
    <x v="136"/>
    <b v="1"/>
    <b v="0"/>
    <x v="0"/>
    <x v="3"/>
    <s v="Express"/>
    <n v="6"/>
    <x v="0"/>
    <x v="1"/>
    <n v="8.8235294117647058E-3"/>
  </r>
  <r>
    <s v="75-526-2611"/>
    <x v="15"/>
    <s v="Female"/>
    <s v="High"/>
    <s v="Widowed"/>
    <x v="2"/>
    <s v="High"/>
    <s v="Yamaga"/>
    <s v="Beauty &amp; Personal Care"/>
    <n v="273.48"/>
    <n v="12"/>
    <x v="2"/>
    <x v="0"/>
    <x v="3"/>
    <n v="2"/>
    <x v="2"/>
    <x v="2"/>
    <n v="0"/>
    <n v="0"/>
    <x v="1"/>
    <x v="3"/>
    <x v="1"/>
    <s v="Other"/>
    <x v="111"/>
    <b v="1"/>
    <b v="0"/>
    <x v="0"/>
    <x v="1"/>
    <s v="Express"/>
    <n v="5"/>
    <x v="0"/>
    <x v="1"/>
    <n v="8.8235294117647058E-3"/>
  </r>
  <r>
    <s v="72-339-1854"/>
    <x v="24"/>
    <s v="Bigender"/>
    <s v="High"/>
    <s v="Single"/>
    <x v="2"/>
    <s v="Middle"/>
    <s v="Sacramento"/>
    <s v="Furniture"/>
    <n v="363.84"/>
    <n v="11"/>
    <x v="2"/>
    <x v="1"/>
    <x v="4"/>
    <n v="1"/>
    <x v="2"/>
    <x v="1"/>
    <n v="0"/>
    <n v="0"/>
    <x v="4"/>
    <x v="3"/>
    <x v="2"/>
    <s v="Cash"/>
    <x v="94"/>
    <b v="1"/>
    <b v="0"/>
    <x v="0"/>
    <x v="2"/>
    <s v="Express"/>
    <n v="5"/>
    <x v="2"/>
    <x v="1"/>
    <n v="8.7804878048780496E-3"/>
  </r>
  <r>
    <s v="80-360-6324"/>
    <x v="2"/>
    <s v="Female"/>
    <s v="High"/>
    <s v="Single"/>
    <x v="0"/>
    <s v="Middle"/>
    <s v="Foso"/>
    <s v="Packages"/>
    <n v="302.60000000000002"/>
    <n v="9"/>
    <x v="2"/>
    <x v="3"/>
    <x v="2"/>
    <n v="2"/>
    <x v="1"/>
    <x v="2"/>
    <n v="0.02"/>
    <n v="2"/>
    <x v="3"/>
    <x v="0"/>
    <x v="2"/>
    <s v="Debit Card"/>
    <x v="17"/>
    <b v="0"/>
    <b v="1"/>
    <x v="1"/>
    <x v="2"/>
    <s v="Standard"/>
    <n v="2"/>
    <x v="0"/>
    <x v="1"/>
    <n v="8.1395348837209301E-3"/>
  </r>
  <r>
    <s v="24-591-4327"/>
    <x v="22"/>
    <s v="Male"/>
    <s v="High"/>
    <s v="Divorced"/>
    <x v="1"/>
    <s v="High"/>
    <s v="Nowe Brzesko"/>
    <s v="Animal Feed"/>
    <n v="317.08999999999997"/>
    <n v="6"/>
    <x v="2"/>
    <x v="3"/>
    <x v="1"/>
    <n v="1"/>
    <x v="3"/>
    <x v="1"/>
    <n v="0.02"/>
    <n v="2"/>
    <x v="6"/>
    <x v="1"/>
    <x v="2"/>
    <s v="Other"/>
    <x v="138"/>
    <b v="1"/>
    <b v="0"/>
    <x v="0"/>
    <x v="2"/>
    <s v="Standard"/>
    <n v="4"/>
    <x v="1"/>
    <x v="1"/>
    <n v="9.7727272727272732E-3"/>
  </r>
  <r>
    <s v="58-487-8848"/>
    <x v="9"/>
    <s v="Female"/>
    <s v="High"/>
    <s v="Married"/>
    <x v="1"/>
    <s v="High"/>
    <s v="KonÄrak"/>
    <s v="Beauty &amp; Personal Care"/>
    <n v="193.32"/>
    <n v="9"/>
    <x v="0"/>
    <x v="4"/>
    <x v="3"/>
    <n v="0"/>
    <x v="0"/>
    <x v="2"/>
    <n v="0"/>
    <n v="0"/>
    <x v="8"/>
    <x v="1"/>
    <x v="0"/>
    <s v="PayPal"/>
    <x v="244"/>
    <b v="0"/>
    <b v="1"/>
    <x v="1"/>
    <x v="1"/>
    <s v="Express"/>
    <n v="6"/>
    <x v="0"/>
    <x v="1"/>
    <n v="8.8235294117647058E-3"/>
  </r>
  <r>
    <s v="61-453-3503"/>
    <x v="10"/>
    <s v="Male"/>
    <s v="High"/>
    <s v="Widowed"/>
    <x v="1"/>
    <s v="High"/>
    <s v="Qingshandi"/>
    <s v="Software &amp; Apps"/>
    <n v="282.24"/>
    <n v="6"/>
    <x v="2"/>
    <x v="2"/>
    <x v="3"/>
    <n v="2"/>
    <x v="0"/>
    <x v="1"/>
    <n v="0.01"/>
    <n v="1"/>
    <x v="0"/>
    <x v="3"/>
    <x v="2"/>
    <s v="Credit Card"/>
    <x v="297"/>
    <b v="1"/>
    <b v="1"/>
    <x v="1"/>
    <x v="0"/>
    <s v="No Preference"/>
    <n v="1"/>
    <x v="1"/>
    <x v="1"/>
    <n v="9.3023255813953487E-3"/>
  </r>
  <r>
    <s v="63-680-7694"/>
    <x v="3"/>
    <s v="Female"/>
    <s v="High"/>
    <s v="Divorced"/>
    <x v="2"/>
    <s v="Middle"/>
    <s v="Mbala"/>
    <s v="Hotels"/>
    <n v="154.19"/>
    <n v="6"/>
    <x v="2"/>
    <x v="0"/>
    <x v="2"/>
    <n v="1"/>
    <x v="1"/>
    <x v="2"/>
    <n v="0.02"/>
    <n v="2"/>
    <x v="2"/>
    <x v="0"/>
    <x v="0"/>
    <s v="PayPal"/>
    <x v="229"/>
    <b v="1"/>
    <b v="1"/>
    <x v="1"/>
    <x v="0"/>
    <s v="No Preference"/>
    <n v="1"/>
    <x v="0"/>
    <x v="1"/>
    <n v="1.0277777777777776E-2"/>
  </r>
  <r>
    <s v="51-431-7150"/>
    <x v="30"/>
    <s v="Female"/>
    <s v="Middle"/>
    <s v="Widowed"/>
    <x v="0"/>
    <s v="Middle"/>
    <s v="Shiqiao"/>
    <s v="Furniture"/>
    <n v="84.15"/>
    <n v="10"/>
    <x v="1"/>
    <x v="3"/>
    <x v="3"/>
    <n v="1"/>
    <x v="3"/>
    <x v="1"/>
    <n v="0.02"/>
    <n v="2"/>
    <x v="2"/>
    <x v="1"/>
    <x v="2"/>
    <s v="PayPal"/>
    <x v="315"/>
    <b v="1"/>
    <b v="1"/>
    <x v="1"/>
    <x v="2"/>
    <s v="Standard"/>
    <n v="1"/>
    <x v="0"/>
    <x v="0"/>
    <n v="8.7804878048780496E-3"/>
  </r>
  <r>
    <s v="23-039-9347"/>
    <x v="30"/>
    <s v="Male"/>
    <s v="Middle"/>
    <s v="Divorced"/>
    <x v="1"/>
    <s v="High"/>
    <s v="Yatsuomachi-higashikumisaka"/>
    <s v="Health Supplements"/>
    <n v="214.69"/>
    <n v="7"/>
    <x v="1"/>
    <x v="4"/>
    <x v="2"/>
    <n v="0"/>
    <x v="1"/>
    <x v="1"/>
    <n v="0.01"/>
    <n v="1"/>
    <x v="0"/>
    <x v="0"/>
    <x v="0"/>
    <s v="Credit Card"/>
    <x v="212"/>
    <b v="1"/>
    <b v="1"/>
    <x v="1"/>
    <x v="1"/>
    <s v="Standard"/>
    <n v="9"/>
    <x v="1"/>
    <x v="0"/>
    <n v="8.5365853658536592E-3"/>
  </r>
  <r>
    <s v="18-832-6916"/>
    <x v="11"/>
    <s v="Male"/>
    <s v="High"/>
    <s v="Married"/>
    <x v="0"/>
    <s v="High"/>
    <s v="Czarna DÄ…brÃ³wka"/>
    <s v="Animal Feed"/>
    <n v="61.21"/>
    <n v="12"/>
    <x v="0"/>
    <x v="0"/>
    <x v="0"/>
    <n v="0"/>
    <x v="0"/>
    <x v="1"/>
    <n v="0"/>
    <n v="0"/>
    <x v="1"/>
    <x v="2"/>
    <x v="1"/>
    <s v="Credit Card"/>
    <x v="57"/>
    <b v="1"/>
    <b v="0"/>
    <x v="0"/>
    <x v="3"/>
    <s v="Standard"/>
    <n v="13"/>
    <x v="1"/>
    <x v="1"/>
    <n v="9.7727272727272732E-3"/>
  </r>
  <r>
    <s v="29-438-8126"/>
    <x v="15"/>
    <s v="Female"/>
    <s v="Middle"/>
    <s v="Single"/>
    <x v="1"/>
    <s v="High"/>
    <s v="Pasirmadang"/>
    <s v="Packages"/>
    <n v="462.48"/>
    <n v="11"/>
    <x v="2"/>
    <x v="3"/>
    <x v="3"/>
    <n v="0"/>
    <x v="1"/>
    <x v="2"/>
    <n v="0.02"/>
    <n v="2"/>
    <x v="6"/>
    <x v="2"/>
    <x v="1"/>
    <s v="Debit Card"/>
    <x v="274"/>
    <b v="0"/>
    <b v="0"/>
    <x v="0"/>
    <x v="3"/>
    <s v="Express"/>
    <n v="12"/>
    <x v="0"/>
    <x v="0"/>
    <n v="8.1395348837209301E-3"/>
  </r>
  <r>
    <s v="68-201-1633"/>
    <x v="4"/>
    <s v="Male"/>
    <s v="Middle"/>
    <s v="Married"/>
    <x v="0"/>
    <s v="High"/>
    <s v="MaÃ±o"/>
    <s v="Software &amp; Apps"/>
    <n v="449.18"/>
    <n v="3"/>
    <x v="0"/>
    <x v="0"/>
    <x v="3"/>
    <n v="2"/>
    <x v="1"/>
    <x v="0"/>
    <n v="0"/>
    <n v="0"/>
    <x v="8"/>
    <x v="1"/>
    <x v="0"/>
    <s v="Credit Card"/>
    <x v="298"/>
    <b v="1"/>
    <b v="1"/>
    <x v="1"/>
    <x v="1"/>
    <s v="Standard"/>
    <n v="10"/>
    <x v="1"/>
    <x v="0"/>
    <n v="9.3023255813953487E-3"/>
  </r>
  <r>
    <s v="07-314-2945"/>
    <x v="8"/>
    <s v="Female"/>
    <s v="Middle"/>
    <s v="Married"/>
    <x v="2"/>
    <s v="Middle"/>
    <s v="Tiwi"/>
    <s v="Mobile Accessories"/>
    <n v="314.36"/>
    <n v="7"/>
    <x v="1"/>
    <x v="1"/>
    <x v="0"/>
    <n v="2"/>
    <x v="1"/>
    <x v="2"/>
    <n v="0.01"/>
    <n v="1"/>
    <x v="7"/>
    <x v="0"/>
    <x v="2"/>
    <s v="Cash"/>
    <x v="294"/>
    <b v="1"/>
    <b v="0"/>
    <x v="0"/>
    <x v="2"/>
    <s v="Express"/>
    <n v="1"/>
    <x v="0"/>
    <x v="0"/>
    <n v="8.5365853658536592E-3"/>
  </r>
  <r>
    <s v="64-490-6975"/>
    <x v="19"/>
    <s v="Female"/>
    <s v="Middle"/>
    <s v="Married"/>
    <x v="0"/>
    <s v="Middle"/>
    <s v="Ahar"/>
    <s v="Jewelry &amp; Accessories"/>
    <n v="367.7"/>
    <n v="3"/>
    <x v="0"/>
    <x v="1"/>
    <x v="0"/>
    <n v="2"/>
    <x v="0"/>
    <x v="0"/>
    <n v="0.02"/>
    <n v="2"/>
    <x v="4"/>
    <x v="1"/>
    <x v="2"/>
    <s v="Credit Card"/>
    <x v="6"/>
    <b v="1"/>
    <b v="1"/>
    <x v="1"/>
    <x v="0"/>
    <s v="No Preference"/>
    <n v="3"/>
    <x v="0"/>
    <x v="0"/>
    <n v="1.1000000000000001E-2"/>
  </r>
  <r>
    <s v="91-789-3191"/>
    <x v="30"/>
    <s v="Female"/>
    <s v="High"/>
    <s v="Single"/>
    <x v="1"/>
    <s v="Middle"/>
    <s v="Dake"/>
    <s v="Sports &amp; Outdoors"/>
    <n v="229.97"/>
    <n v="7"/>
    <x v="0"/>
    <x v="1"/>
    <x v="2"/>
    <n v="0"/>
    <x v="0"/>
    <x v="2"/>
    <n v="0.02"/>
    <n v="2"/>
    <x v="5"/>
    <x v="0"/>
    <x v="2"/>
    <s v="Other"/>
    <x v="267"/>
    <b v="0"/>
    <b v="1"/>
    <x v="1"/>
    <x v="0"/>
    <s v="Standard"/>
    <n v="6"/>
    <x v="0"/>
    <x v="1"/>
    <n v="8.431372549019607E-3"/>
  </r>
  <r>
    <s v="83-714-9649"/>
    <x v="31"/>
    <s v="Female"/>
    <s v="Middle"/>
    <s v="Widowed"/>
    <x v="0"/>
    <s v="Middle"/>
    <s v="Harstad"/>
    <s v="Home Appliances"/>
    <n v="226.53"/>
    <n v="3"/>
    <x v="2"/>
    <x v="1"/>
    <x v="1"/>
    <n v="1"/>
    <x v="3"/>
    <x v="1"/>
    <n v="0.01"/>
    <n v="1"/>
    <x v="3"/>
    <x v="3"/>
    <x v="2"/>
    <s v="PayPal"/>
    <x v="316"/>
    <b v="1"/>
    <b v="0"/>
    <x v="0"/>
    <x v="1"/>
    <s v="No Preference"/>
    <n v="13"/>
    <x v="0"/>
    <x v="0"/>
    <n v="9.3999999999999986E-3"/>
  </r>
  <r>
    <s v="33-203-4230"/>
    <x v="25"/>
    <s v="Male"/>
    <s v="High"/>
    <s v="Divorced"/>
    <x v="2"/>
    <s v="Middle"/>
    <s v="Perbaungan"/>
    <s v="Software &amp; Apps"/>
    <n v="218.32"/>
    <n v="2"/>
    <x v="0"/>
    <x v="0"/>
    <x v="3"/>
    <n v="0"/>
    <x v="3"/>
    <x v="1"/>
    <n v="0.02"/>
    <n v="2"/>
    <x v="0"/>
    <x v="2"/>
    <x v="2"/>
    <s v="PayPal"/>
    <x v="100"/>
    <b v="0"/>
    <b v="0"/>
    <x v="0"/>
    <x v="0"/>
    <s v="Express"/>
    <n v="3"/>
    <x v="1"/>
    <x v="1"/>
    <n v="9.3023255813953487E-3"/>
  </r>
  <r>
    <s v="90-918-2833"/>
    <x v="18"/>
    <s v="Female"/>
    <s v="High"/>
    <s v="Widowed"/>
    <x v="1"/>
    <s v="High"/>
    <s v="Soroti"/>
    <s v="Furniture"/>
    <n v="132.66999999999999"/>
    <n v="7"/>
    <x v="1"/>
    <x v="2"/>
    <x v="0"/>
    <n v="1"/>
    <x v="2"/>
    <x v="2"/>
    <n v="0.02"/>
    <n v="2"/>
    <x v="4"/>
    <x v="2"/>
    <x v="1"/>
    <s v="Other"/>
    <x v="238"/>
    <b v="1"/>
    <b v="0"/>
    <x v="0"/>
    <x v="2"/>
    <s v="Express"/>
    <n v="1"/>
    <x v="0"/>
    <x v="1"/>
    <n v="8.7804878048780496E-3"/>
  </r>
  <r>
    <s v="53-409-1176"/>
    <x v="29"/>
    <s v="Male"/>
    <s v="High"/>
    <s v="Single"/>
    <x v="2"/>
    <s v="High"/>
    <s v="Caruaru"/>
    <s v="Arts &amp; Crafts"/>
    <n v="416.96"/>
    <n v="7"/>
    <x v="1"/>
    <x v="0"/>
    <x v="1"/>
    <n v="1"/>
    <x v="3"/>
    <x v="1"/>
    <n v="0"/>
    <n v="0"/>
    <x v="2"/>
    <x v="1"/>
    <x v="0"/>
    <s v="Other"/>
    <x v="194"/>
    <b v="0"/>
    <b v="0"/>
    <x v="0"/>
    <x v="3"/>
    <s v="Express"/>
    <n v="7"/>
    <x v="1"/>
    <x v="1"/>
    <n v="8.5294117647058826E-3"/>
  </r>
  <r>
    <s v="52-491-3386"/>
    <x v="7"/>
    <s v="Female"/>
    <s v="High"/>
    <s v="Married"/>
    <x v="2"/>
    <s v="Middle"/>
    <s v="Kamiennik"/>
    <s v="Arts &amp; Crafts"/>
    <n v="459.51"/>
    <n v="7"/>
    <x v="1"/>
    <x v="3"/>
    <x v="4"/>
    <n v="2"/>
    <x v="3"/>
    <x v="1"/>
    <n v="0"/>
    <n v="0"/>
    <x v="1"/>
    <x v="3"/>
    <x v="0"/>
    <s v="Debit Card"/>
    <x v="311"/>
    <b v="1"/>
    <b v="0"/>
    <x v="0"/>
    <x v="0"/>
    <s v="No Preference"/>
    <n v="11"/>
    <x v="0"/>
    <x v="1"/>
    <n v="8.5294117647058826E-3"/>
  </r>
  <r>
    <s v="10-870-3357"/>
    <x v="5"/>
    <s v="Male"/>
    <s v="Middle"/>
    <s v="Married"/>
    <x v="1"/>
    <s v="High"/>
    <s v="Boundiali"/>
    <s v="Sports &amp; Outdoors"/>
    <n v="487.96"/>
    <n v="2"/>
    <x v="0"/>
    <x v="0"/>
    <x v="3"/>
    <n v="2"/>
    <x v="2"/>
    <x v="2"/>
    <n v="0"/>
    <n v="0"/>
    <x v="6"/>
    <x v="0"/>
    <x v="2"/>
    <s v="PayPal"/>
    <x v="2"/>
    <b v="1"/>
    <b v="1"/>
    <x v="1"/>
    <x v="0"/>
    <s v="No Preference"/>
    <n v="12"/>
    <x v="1"/>
    <x v="0"/>
    <n v="8.431372549019607E-3"/>
  </r>
  <r>
    <s v="41-816-7753"/>
    <x v="0"/>
    <s v="Male"/>
    <s v="Middle"/>
    <s v="Divorced"/>
    <x v="1"/>
    <s v="High"/>
    <s v="GÃ¶tene"/>
    <s v="Toys &amp; Games"/>
    <n v="150.11000000000001"/>
    <n v="7"/>
    <x v="0"/>
    <x v="4"/>
    <x v="2"/>
    <n v="1.5"/>
    <x v="2"/>
    <x v="2"/>
    <n v="0"/>
    <n v="0"/>
    <x v="4"/>
    <x v="1"/>
    <x v="1"/>
    <s v="Credit Card"/>
    <x v="17"/>
    <b v="1"/>
    <b v="0"/>
    <x v="0"/>
    <x v="1"/>
    <s v="Standard"/>
    <n v="8"/>
    <x v="1"/>
    <x v="0"/>
    <n v="8.2978723404255311E-3"/>
  </r>
  <r>
    <s v="68-296-5978"/>
    <x v="15"/>
    <s v="Male"/>
    <s v="High"/>
    <s v="Married"/>
    <x v="1"/>
    <s v="Middle"/>
    <s v="Kadumelati"/>
    <s v="Hotels"/>
    <n v="218.87"/>
    <n v="5"/>
    <x v="0"/>
    <x v="4"/>
    <x v="3"/>
    <n v="0"/>
    <x v="1"/>
    <x v="2"/>
    <n v="0"/>
    <n v="0"/>
    <x v="7"/>
    <x v="3"/>
    <x v="1"/>
    <s v="Cash"/>
    <x v="83"/>
    <b v="1"/>
    <b v="0"/>
    <x v="0"/>
    <x v="3"/>
    <s v="No Preference"/>
    <n v="11"/>
    <x v="1"/>
    <x v="1"/>
    <n v="1.0277777777777776E-2"/>
  </r>
  <r>
    <s v="03-874-9055"/>
    <x v="3"/>
    <s v="Female"/>
    <s v="Middle"/>
    <s v="Married"/>
    <x v="0"/>
    <s v="High"/>
    <s v="Amparo"/>
    <s v="Mobile Accessories"/>
    <n v="437.06"/>
    <n v="7"/>
    <x v="1"/>
    <x v="1"/>
    <x v="0"/>
    <n v="2"/>
    <x v="2"/>
    <x v="2"/>
    <n v="0"/>
    <n v="0"/>
    <x v="9"/>
    <x v="2"/>
    <x v="1"/>
    <s v="Cash"/>
    <x v="317"/>
    <b v="0"/>
    <b v="0"/>
    <x v="0"/>
    <x v="2"/>
    <s v="Express"/>
    <n v="11"/>
    <x v="0"/>
    <x v="0"/>
    <n v="8.5365853658536592E-3"/>
  </r>
  <r>
    <s v="28-123-8406"/>
    <x v="4"/>
    <s v="Male"/>
    <s v="High"/>
    <s v="Married"/>
    <x v="0"/>
    <s v="High"/>
    <s v="Shimen"/>
    <s v="Beauty &amp; Personal Care"/>
    <n v="122.58"/>
    <n v="2"/>
    <x v="1"/>
    <x v="0"/>
    <x v="2"/>
    <n v="1.5"/>
    <x v="2"/>
    <x v="1"/>
    <n v="0.02"/>
    <n v="2"/>
    <x v="1"/>
    <x v="0"/>
    <x v="0"/>
    <s v="Other"/>
    <x v="158"/>
    <b v="1"/>
    <b v="0"/>
    <x v="0"/>
    <x v="2"/>
    <s v="Express"/>
    <n v="12"/>
    <x v="1"/>
    <x v="1"/>
    <n v="8.8235294117647058E-3"/>
  </r>
  <r>
    <s v="01-089-2223"/>
    <x v="22"/>
    <s v="Male"/>
    <s v="High"/>
    <s v="Married"/>
    <x v="2"/>
    <s v="Middle"/>
    <s v="Philadelphia"/>
    <s v="Food &amp; Beverages"/>
    <n v="195.07"/>
    <n v="8"/>
    <x v="2"/>
    <x v="1"/>
    <x v="1"/>
    <n v="1"/>
    <x v="3"/>
    <x v="0"/>
    <n v="0"/>
    <n v="0"/>
    <x v="9"/>
    <x v="0"/>
    <x v="1"/>
    <s v="Debit Card"/>
    <x v="318"/>
    <b v="0"/>
    <b v="0"/>
    <x v="0"/>
    <x v="2"/>
    <s v="No Preference"/>
    <n v="10"/>
    <x v="1"/>
    <x v="1"/>
    <n v="9.3181818181818175E-3"/>
  </r>
  <r>
    <s v="23-758-1012"/>
    <x v="7"/>
    <s v="Female"/>
    <s v="Middle"/>
    <s v="Single"/>
    <x v="1"/>
    <s v="High"/>
    <s v="Myingyan"/>
    <s v="Books"/>
    <n v="190.06"/>
    <n v="9"/>
    <x v="1"/>
    <x v="0"/>
    <x v="1"/>
    <n v="1"/>
    <x v="0"/>
    <x v="0"/>
    <n v="0.01"/>
    <n v="1"/>
    <x v="6"/>
    <x v="2"/>
    <x v="1"/>
    <s v="Other"/>
    <x v="114"/>
    <b v="1"/>
    <b v="1"/>
    <x v="1"/>
    <x v="3"/>
    <s v="Standard"/>
    <n v="12"/>
    <x v="0"/>
    <x v="0"/>
    <n v="1.0270270270270269E-2"/>
  </r>
  <r>
    <s v="34-788-8387"/>
    <x v="9"/>
    <s v="Female"/>
    <s v="Middle"/>
    <s v="Single"/>
    <x v="1"/>
    <s v="Middle"/>
    <s v="Qingqu"/>
    <s v="Groceries"/>
    <n v="485.76"/>
    <n v="10"/>
    <x v="1"/>
    <x v="1"/>
    <x v="2"/>
    <n v="0"/>
    <x v="1"/>
    <x v="0"/>
    <n v="0"/>
    <n v="0"/>
    <x v="7"/>
    <x v="1"/>
    <x v="2"/>
    <s v="Debit Card"/>
    <x v="145"/>
    <b v="1"/>
    <b v="1"/>
    <x v="1"/>
    <x v="1"/>
    <s v="No Preference"/>
    <n v="4"/>
    <x v="0"/>
    <x v="0"/>
    <n v="1.0243902439024391E-2"/>
  </r>
  <r>
    <s v="53-865-9342"/>
    <x v="23"/>
    <s v="Female"/>
    <s v="High"/>
    <s v="Single"/>
    <x v="0"/>
    <s v="High"/>
    <s v="Poste de Flacq"/>
    <s v="Books"/>
    <n v="242.57"/>
    <n v="7"/>
    <x v="1"/>
    <x v="3"/>
    <x v="1"/>
    <n v="1"/>
    <x v="2"/>
    <x v="1"/>
    <n v="0"/>
    <n v="0"/>
    <x v="3"/>
    <x v="2"/>
    <x v="1"/>
    <s v="PayPal"/>
    <x v="61"/>
    <b v="1"/>
    <b v="0"/>
    <x v="0"/>
    <x v="1"/>
    <s v="No Preference"/>
    <n v="1"/>
    <x v="0"/>
    <x v="1"/>
    <n v="1.0270270270270269E-2"/>
  </r>
  <r>
    <s v="79-052-8470"/>
    <x v="22"/>
    <s v="Male"/>
    <s v="Middle"/>
    <s v="Widowed"/>
    <x v="1"/>
    <s v="High"/>
    <s v="Å¢awr al BÄá¸©ah"/>
    <s v="Arts &amp; Crafts"/>
    <n v="303.13"/>
    <n v="2"/>
    <x v="2"/>
    <x v="3"/>
    <x v="1"/>
    <n v="1"/>
    <x v="3"/>
    <x v="1"/>
    <n v="0"/>
    <n v="0"/>
    <x v="0"/>
    <x v="3"/>
    <x v="2"/>
    <s v="Debit Card"/>
    <x v="154"/>
    <b v="0"/>
    <b v="1"/>
    <x v="1"/>
    <x v="0"/>
    <s v="Standard"/>
    <n v="10"/>
    <x v="1"/>
    <x v="0"/>
    <n v="8.5294117647058826E-3"/>
  </r>
  <r>
    <s v="86-359-7320"/>
    <x v="20"/>
    <s v="Female"/>
    <s v="Middle"/>
    <s v="Widowed"/>
    <x v="2"/>
    <s v="Middle"/>
    <s v="Phu Loc"/>
    <s v="Toys &amp; Games"/>
    <n v="136.1"/>
    <n v="5"/>
    <x v="1"/>
    <x v="1"/>
    <x v="0"/>
    <n v="2"/>
    <x v="2"/>
    <x v="2"/>
    <n v="0"/>
    <n v="0"/>
    <x v="6"/>
    <x v="1"/>
    <x v="0"/>
    <s v="Debit Card"/>
    <x v="262"/>
    <b v="0"/>
    <b v="1"/>
    <x v="1"/>
    <x v="3"/>
    <s v="Express"/>
    <n v="14"/>
    <x v="0"/>
    <x v="0"/>
    <n v="8.2978723404255311E-3"/>
  </r>
  <r>
    <s v="27-111-2242"/>
    <x v="13"/>
    <s v="Bigender"/>
    <s v="High"/>
    <s v="Single"/>
    <x v="0"/>
    <s v="Middle"/>
    <s v="Jembangan"/>
    <s v="Electronics"/>
    <n v="249.02"/>
    <n v="11"/>
    <x v="0"/>
    <x v="1"/>
    <x v="4"/>
    <n v="0.3"/>
    <x v="1"/>
    <x v="1"/>
    <n v="0.01"/>
    <n v="1"/>
    <x v="2"/>
    <x v="3"/>
    <x v="1"/>
    <s v="PayPal"/>
    <x v="313"/>
    <b v="1"/>
    <b v="1"/>
    <x v="1"/>
    <x v="3"/>
    <s v="Express"/>
    <n v="14"/>
    <x v="2"/>
    <x v="1"/>
    <n v="0.01"/>
  </r>
  <r>
    <s v="84-538-0238"/>
    <x v="24"/>
    <s v="Male"/>
    <s v="Middle"/>
    <s v="Divorced"/>
    <x v="1"/>
    <s v="Middle"/>
    <s v="Harhorin"/>
    <s v="Office Supplies"/>
    <n v="466.74"/>
    <n v="7"/>
    <x v="1"/>
    <x v="1"/>
    <x v="2"/>
    <n v="0.2"/>
    <x v="1"/>
    <x v="1"/>
    <n v="0.02"/>
    <n v="2"/>
    <x v="4"/>
    <x v="1"/>
    <x v="0"/>
    <s v="Debit Card"/>
    <x v="219"/>
    <b v="1"/>
    <b v="1"/>
    <x v="1"/>
    <x v="0"/>
    <s v="Express"/>
    <n v="5"/>
    <x v="1"/>
    <x v="0"/>
    <n v="1.131578947368421E-2"/>
  </r>
  <r>
    <s v="04-660-2742"/>
    <x v="19"/>
    <s v="Agender"/>
    <s v="High"/>
    <s v="Married"/>
    <x v="1"/>
    <s v="High"/>
    <s v="Meijiang"/>
    <s v="Animal Feed"/>
    <n v="229.3"/>
    <n v="6"/>
    <x v="1"/>
    <x v="4"/>
    <x v="0"/>
    <n v="2"/>
    <x v="0"/>
    <x v="0"/>
    <n v="0"/>
    <n v="0"/>
    <x v="9"/>
    <x v="0"/>
    <x v="1"/>
    <s v="Other"/>
    <x v="218"/>
    <b v="0"/>
    <b v="0"/>
    <x v="0"/>
    <x v="3"/>
    <s v="Express"/>
    <n v="6"/>
    <x v="2"/>
    <x v="1"/>
    <n v="9.7727272727272732E-3"/>
  </r>
  <r>
    <s v="96-496-9833"/>
    <x v="12"/>
    <s v="Female"/>
    <s v="High"/>
    <s v="Single"/>
    <x v="1"/>
    <s v="High"/>
    <s v="LaÃ±gub"/>
    <s v="Packages"/>
    <n v="450.52"/>
    <n v="8"/>
    <x v="2"/>
    <x v="2"/>
    <x v="4"/>
    <n v="0.2"/>
    <x v="3"/>
    <x v="0"/>
    <n v="0"/>
    <n v="0"/>
    <x v="9"/>
    <x v="2"/>
    <x v="2"/>
    <s v="PayPal"/>
    <x v="223"/>
    <b v="1"/>
    <b v="1"/>
    <x v="1"/>
    <x v="0"/>
    <s v="No Preference"/>
    <n v="8"/>
    <x v="0"/>
    <x v="1"/>
    <n v="8.1395348837209301E-3"/>
  </r>
  <r>
    <s v="27-672-6081"/>
    <x v="22"/>
    <s v="Male"/>
    <s v="High"/>
    <s v="Divorced"/>
    <x v="0"/>
    <s v="Middle"/>
    <s v="Bangbayang"/>
    <s v="Groceries"/>
    <n v="246.44"/>
    <n v="4"/>
    <x v="0"/>
    <x v="1"/>
    <x v="1"/>
    <n v="1"/>
    <x v="1"/>
    <x v="0"/>
    <n v="0"/>
    <n v="0"/>
    <x v="4"/>
    <x v="3"/>
    <x v="1"/>
    <s v="Debit Card"/>
    <x v="176"/>
    <b v="0"/>
    <b v="1"/>
    <x v="1"/>
    <x v="1"/>
    <s v="No Preference"/>
    <n v="5"/>
    <x v="1"/>
    <x v="1"/>
    <n v="1.0243902439024391E-2"/>
  </r>
  <r>
    <s v="66-033-0540"/>
    <x v="10"/>
    <s v="Male"/>
    <s v="High"/>
    <s v="Widowed"/>
    <x v="1"/>
    <s v="Middle"/>
    <s v="StÄ›boÅ™ice"/>
    <s v="Home Appliances"/>
    <n v="93.52"/>
    <n v="2"/>
    <x v="2"/>
    <x v="3"/>
    <x v="0"/>
    <n v="1"/>
    <x v="0"/>
    <x v="0"/>
    <n v="0.01"/>
    <n v="1"/>
    <x v="6"/>
    <x v="1"/>
    <x v="2"/>
    <s v="PayPal"/>
    <x v="104"/>
    <b v="0"/>
    <b v="1"/>
    <x v="1"/>
    <x v="3"/>
    <s v="No Preference"/>
    <n v="12"/>
    <x v="1"/>
    <x v="1"/>
    <n v="9.3999999999999986E-3"/>
  </r>
  <r>
    <s v="99-643-9845"/>
    <x v="31"/>
    <s v="Female"/>
    <s v="Middle"/>
    <s v="Married"/>
    <x v="1"/>
    <s v="High"/>
    <s v="Banturkrajan"/>
    <s v="Groceries"/>
    <n v="137.75"/>
    <n v="6"/>
    <x v="2"/>
    <x v="1"/>
    <x v="3"/>
    <n v="2"/>
    <x v="3"/>
    <x v="2"/>
    <n v="0"/>
    <n v="0"/>
    <x v="2"/>
    <x v="3"/>
    <x v="1"/>
    <s v="Cash"/>
    <x v="253"/>
    <b v="0"/>
    <b v="1"/>
    <x v="1"/>
    <x v="0"/>
    <s v="No Preference"/>
    <n v="4"/>
    <x v="0"/>
    <x v="0"/>
    <n v="1.0243902439024391E-2"/>
  </r>
  <r>
    <s v="27-571-9402"/>
    <x v="32"/>
    <s v="Female"/>
    <s v="Middle"/>
    <s v="Married"/>
    <x v="2"/>
    <s v="Middle"/>
    <s v="SÃ£o Torcato"/>
    <s v="Home Appliances"/>
    <n v="78.64"/>
    <n v="5"/>
    <x v="0"/>
    <x v="1"/>
    <x v="2"/>
    <n v="2"/>
    <x v="3"/>
    <x v="0"/>
    <n v="0"/>
    <n v="0"/>
    <x v="4"/>
    <x v="1"/>
    <x v="0"/>
    <s v="PayPal"/>
    <x v="165"/>
    <b v="1"/>
    <b v="0"/>
    <x v="0"/>
    <x v="3"/>
    <s v="Standard"/>
    <n v="12"/>
    <x v="0"/>
    <x v="0"/>
    <n v="9.3999999999999986E-3"/>
  </r>
  <r>
    <s v="10-430-5821"/>
    <x v="8"/>
    <s v="Male"/>
    <s v="High"/>
    <s v="Divorced"/>
    <x v="2"/>
    <s v="Middle"/>
    <s v="Kapan"/>
    <s v="Software &amp; Apps"/>
    <n v="214.82"/>
    <n v="9"/>
    <x v="0"/>
    <x v="0"/>
    <x v="2"/>
    <n v="0.3"/>
    <x v="0"/>
    <x v="2"/>
    <n v="0.01"/>
    <n v="1"/>
    <x v="5"/>
    <x v="3"/>
    <x v="0"/>
    <s v="Other"/>
    <x v="98"/>
    <b v="1"/>
    <b v="0"/>
    <x v="0"/>
    <x v="3"/>
    <s v="No Preference"/>
    <n v="11"/>
    <x v="1"/>
    <x v="1"/>
    <n v="9.3023255813953487E-3"/>
  </r>
  <r>
    <s v="36-835-7445"/>
    <x v="5"/>
    <s v="Male"/>
    <s v="Middle"/>
    <s v="Married"/>
    <x v="0"/>
    <s v="High"/>
    <s v="VÄƒn Giang"/>
    <s v="Mobile Accessories"/>
    <n v="57.39"/>
    <n v="3"/>
    <x v="0"/>
    <x v="2"/>
    <x v="0"/>
    <n v="0.25"/>
    <x v="0"/>
    <x v="0"/>
    <n v="0"/>
    <n v="0"/>
    <x v="3"/>
    <x v="3"/>
    <x v="2"/>
    <s v="Credit Card"/>
    <x v="247"/>
    <b v="0"/>
    <b v="0"/>
    <x v="0"/>
    <x v="2"/>
    <s v="Standard"/>
    <n v="3"/>
    <x v="1"/>
    <x v="0"/>
    <n v="8.5365853658536592E-3"/>
  </r>
  <r>
    <s v="41-602-4042"/>
    <x v="26"/>
    <s v="Female"/>
    <s v="High"/>
    <s v="Single"/>
    <x v="1"/>
    <s v="Middle"/>
    <s v="Oslo"/>
    <s v="Beauty &amp; Personal Care"/>
    <n v="363.91"/>
    <n v="10"/>
    <x v="2"/>
    <x v="3"/>
    <x v="1"/>
    <n v="0.3"/>
    <x v="1"/>
    <x v="2"/>
    <n v="0"/>
    <n v="0"/>
    <x v="6"/>
    <x v="2"/>
    <x v="1"/>
    <s v="Cash"/>
    <x v="319"/>
    <b v="1"/>
    <b v="1"/>
    <x v="1"/>
    <x v="3"/>
    <s v="Standard"/>
    <n v="9"/>
    <x v="0"/>
    <x v="1"/>
    <n v="8.8235294117647058E-3"/>
  </r>
  <r>
    <s v="63-743-6962"/>
    <x v="7"/>
    <s v="Male"/>
    <s v="Middle"/>
    <s v="Single"/>
    <x v="1"/>
    <s v="Middle"/>
    <s v="Tanushimarumachi-toyoki"/>
    <s v="Travel &amp; Leisure Flights"/>
    <n v="304.79000000000002"/>
    <n v="12"/>
    <x v="1"/>
    <x v="2"/>
    <x v="2"/>
    <n v="2"/>
    <x v="2"/>
    <x v="0"/>
    <n v="0.01"/>
    <n v="1"/>
    <x v="5"/>
    <x v="1"/>
    <x v="2"/>
    <s v="Other"/>
    <x v="319"/>
    <b v="1"/>
    <b v="1"/>
    <x v="1"/>
    <x v="1"/>
    <s v="Standard"/>
    <n v="10"/>
    <x v="1"/>
    <x v="0"/>
    <n v="1.3157894736842106E-2"/>
  </r>
  <r>
    <s v="66-772-9922"/>
    <x v="11"/>
    <s v="Male"/>
    <s v="High"/>
    <s v="Divorced"/>
    <x v="1"/>
    <s v="Middle"/>
    <s v="Kazo"/>
    <s v="Jewelry &amp; Accessories"/>
    <n v="363.98"/>
    <n v="4"/>
    <x v="2"/>
    <x v="4"/>
    <x v="2"/>
    <n v="1"/>
    <x v="0"/>
    <x v="0"/>
    <n v="0.02"/>
    <n v="2"/>
    <x v="0"/>
    <x v="0"/>
    <x v="0"/>
    <s v="PayPal"/>
    <x v="320"/>
    <b v="1"/>
    <b v="1"/>
    <x v="1"/>
    <x v="3"/>
    <s v="Express"/>
    <n v="1"/>
    <x v="1"/>
    <x v="1"/>
    <n v="1.1000000000000001E-2"/>
  </r>
  <r>
    <s v="23-246-5927"/>
    <x v="26"/>
    <s v="Male"/>
    <s v="Middle"/>
    <s v="Widowed"/>
    <x v="0"/>
    <s v="High"/>
    <s v="Rawa Mazowiecka"/>
    <s v="Books"/>
    <n v="249.6"/>
    <n v="7"/>
    <x v="0"/>
    <x v="4"/>
    <x v="1"/>
    <n v="1"/>
    <x v="2"/>
    <x v="0"/>
    <n v="0.02"/>
    <n v="2"/>
    <x v="0"/>
    <x v="1"/>
    <x v="1"/>
    <s v="Debit Card"/>
    <x v="276"/>
    <b v="1"/>
    <b v="0"/>
    <x v="0"/>
    <x v="1"/>
    <s v="Standard"/>
    <n v="11"/>
    <x v="1"/>
    <x v="0"/>
    <n v="1.0270270270270269E-2"/>
  </r>
  <r>
    <s v="74-022-7557"/>
    <x v="24"/>
    <s v="Male"/>
    <s v="High"/>
    <s v="Married"/>
    <x v="0"/>
    <s v="Middle"/>
    <s v="WÅnsan"/>
    <s v="Electronics"/>
    <n v="345.04"/>
    <n v="12"/>
    <x v="1"/>
    <x v="3"/>
    <x v="0"/>
    <n v="1"/>
    <x v="2"/>
    <x v="0"/>
    <n v="0"/>
    <n v="0"/>
    <x v="8"/>
    <x v="3"/>
    <x v="0"/>
    <s v="Credit Card"/>
    <x v="293"/>
    <b v="1"/>
    <b v="1"/>
    <x v="1"/>
    <x v="3"/>
    <s v="Express"/>
    <n v="13"/>
    <x v="1"/>
    <x v="1"/>
    <n v="0.01"/>
  </r>
  <r>
    <s v="78-214-5658"/>
    <x v="18"/>
    <s v="Female"/>
    <s v="Middle"/>
    <s v="Single"/>
    <x v="1"/>
    <s v="High"/>
    <s v="Villavicencio"/>
    <s v="Arts &amp; Crafts"/>
    <n v="59.15"/>
    <n v="3"/>
    <x v="1"/>
    <x v="4"/>
    <x v="4"/>
    <n v="1"/>
    <x v="0"/>
    <x v="1"/>
    <n v="0"/>
    <n v="0"/>
    <x v="2"/>
    <x v="1"/>
    <x v="2"/>
    <s v="Debit Card"/>
    <x v="191"/>
    <b v="0"/>
    <b v="0"/>
    <x v="0"/>
    <x v="0"/>
    <s v="Standard"/>
    <n v="8"/>
    <x v="0"/>
    <x v="0"/>
    <n v="8.5294117647058826E-3"/>
  </r>
  <r>
    <s v="25-286-8786"/>
    <x v="23"/>
    <s v="Male"/>
    <s v="High"/>
    <s v="Single"/>
    <x v="2"/>
    <s v="High"/>
    <s v="Berlin"/>
    <s v="Home Appliances"/>
    <n v="461.81"/>
    <n v="12"/>
    <x v="0"/>
    <x v="4"/>
    <x v="3"/>
    <n v="0"/>
    <x v="1"/>
    <x v="2"/>
    <n v="0"/>
    <n v="0"/>
    <x v="8"/>
    <x v="2"/>
    <x v="2"/>
    <s v="Other"/>
    <x v="321"/>
    <b v="1"/>
    <b v="0"/>
    <x v="0"/>
    <x v="1"/>
    <s v="No Preference"/>
    <n v="8"/>
    <x v="1"/>
    <x v="1"/>
    <n v="9.3999999999999986E-3"/>
  </r>
  <r>
    <s v="55-955-9889"/>
    <x v="16"/>
    <s v="Female"/>
    <s v="High"/>
    <s v="Divorced"/>
    <x v="0"/>
    <s v="High"/>
    <s v="Wailang"/>
    <s v="Health Care"/>
    <n v="280.88"/>
    <n v="4"/>
    <x v="0"/>
    <x v="1"/>
    <x v="2"/>
    <n v="1"/>
    <x v="3"/>
    <x v="1"/>
    <n v="0"/>
    <n v="0"/>
    <x v="6"/>
    <x v="1"/>
    <x v="1"/>
    <s v="Credit Card"/>
    <x v="126"/>
    <b v="1"/>
    <b v="1"/>
    <x v="1"/>
    <x v="3"/>
    <s v="No Preference"/>
    <n v="2"/>
    <x v="0"/>
    <x v="1"/>
    <n v="7.3170731707317069E-3"/>
  </r>
  <r>
    <s v="34-237-3943"/>
    <x v="32"/>
    <s v="Male"/>
    <s v="Middle"/>
    <s v="Married"/>
    <x v="2"/>
    <s v="Middle"/>
    <s v="Fangshan"/>
    <s v="Luxury Goods"/>
    <n v="283.7"/>
    <n v="8"/>
    <x v="0"/>
    <x v="2"/>
    <x v="0"/>
    <n v="1"/>
    <x v="1"/>
    <x v="1"/>
    <n v="0.01"/>
    <n v="1"/>
    <x v="4"/>
    <x v="2"/>
    <x v="1"/>
    <s v="Cash"/>
    <x v="213"/>
    <b v="0"/>
    <b v="0"/>
    <x v="0"/>
    <x v="2"/>
    <s v="Express"/>
    <n v="8"/>
    <x v="1"/>
    <x v="0"/>
    <n v="9.189189189189189E-3"/>
  </r>
  <r>
    <s v="19-386-9088"/>
    <x v="2"/>
    <s v="Female"/>
    <s v="High"/>
    <s v="Widowed"/>
    <x v="1"/>
    <s v="Middle"/>
    <s v="Tallahassee"/>
    <s v="Luxury Goods"/>
    <n v="411.95"/>
    <n v="10"/>
    <x v="1"/>
    <x v="0"/>
    <x v="3"/>
    <n v="1"/>
    <x v="0"/>
    <x v="1"/>
    <n v="0"/>
    <n v="0"/>
    <x v="7"/>
    <x v="0"/>
    <x v="1"/>
    <s v="PayPal"/>
    <x v="238"/>
    <b v="1"/>
    <b v="1"/>
    <x v="1"/>
    <x v="2"/>
    <s v="Standard"/>
    <n v="5"/>
    <x v="0"/>
    <x v="1"/>
    <n v="9.189189189189189E-3"/>
  </r>
  <r>
    <s v="16-583-2801"/>
    <x v="11"/>
    <s v="Female"/>
    <s v="Middle"/>
    <s v="Widowed"/>
    <x v="2"/>
    <s v="Middle"/>
    <s v="Anchorage"/>
    <s v="Gardening &amp; Outdoors"/>
    <n v="476.11"/>
    <n v="5"/>
    <x v="1"/>
    <x v="3"/>
    <x v="2"/>
    <n v="1"/>
    <x v="0"/>
    <x v="2"/>
    <n v="0.02"/>
    <n v="2"/>
    <x v="3"/>
    <x v="1"/>
    <x v="2"/>
    <s v="Debit Card"/>
    <x v="240"/>
    <b v="1"/>
    <b v="0"/>
    <x v="0"/>
    <x v="1"/>
    <s v="Standard"/>
    <n v="1"/>
    <x v="0"/>
    <x v="0"/>
    <n v="1.1363636363636364E-2"/>
  </r>
  <r>
    <s v="83-752-5439"/>
    <x v="31"/>
    <s v="Female"/>
    <s v="Middle"/>
    <s v="Married"/>
    <x v="2"/>
    <s v="High"/>
    <s v="Mulhouse"/>
    <s v="Gardening &amp; Outdoors"/>
    <n v="399.24"/>
    <n v="7"/>
    <x v="1"/>
    <x v="4"/>
    <x v="4"/>
    <n v="1"/>
    <x v="1"/>
    <x v="2"/>
    <n v="0.01"/>
    <n v="1"/>
    <x v="6"/>
    <x v="3"/>
    <x v="1"/>
    <s v="Debit Card"/>
    <x v="64"/>
    <b v="0"/>
    <b v="0"/>
    <x v="0"/>
    <x v="0"/>
    <s v="Standard"/>
    <n v="10"/>
    <x v="0"/>
    <x v="0"/>
    <n v="1.1363636363636364E-2"/>
  </r>
  <r>
    <s v="25-485-2023"/>
    <x v="29"/>
    <s v="Male"/>
    <s v="Middle"/>
    <s v="Divorced"/>
    <x v="2"/>
    <s v="Middle"/>
    <s v="Tangkilsari"/>
    <s v="Jewelry &amp; Accessories"/>
    <n v="90.79"/>
    <n v="12"/>
    <x v="1"/>
    <x v="4"/>
    <x v="1"/>
    <n v="2"/>
    <x v="1"/>
    <x v="0"/>
    <n v="0"/>
    <n v="0"/>
    <x v="6"/>
    <x v="3"/>
    <x v="0"/>
    <s v="Other"/>
    <x v="297"/>
    <b v="0"/>
    <b v="0"/>
    <x v="0"/>
    <x v="3"/>
    <s v="No Preference"/>
    <n v="6"/>
    <x v="1"/>
    <x v="0"/>
    <n v="1.1000000000000001E-2"/>
  </r>
  <r>
    <s v="90-822-7664"/>
    <x v="9"/>
    <s v="Female"/>
    <s v="Middle"/>
    <s v="Married"/>
    <x v="2"/>
    <s v="Middle"/>
    <s v="San Carlos"/>
    <s v="Animal Feed"/>
    <n v="229.56"/>
    <n v="9"/>
    <x v="2"/>
    <x v="3"/>
    <x v="4"/>
    <n v="1"/>
    <x v="0"/>
    <x v="0"/>
    <n v="0"/>
    <n v="0"/>
    <x v="5"/>
    <x v="2"/>
    <x v="0"/>
    <s v="PayPal"/>
    <x v="271"/>
    <b v="1"/>
    <b v="1"/>
    <x v="1"/>
    <x v="0"/>
    <s v="No Preference"/>
    <n v="11"/>
    <x v="0"/>
    <x v="0"/>
    <n v="9.7727272727272732E-3"/>
  </r>
  <r>
    <s v="22-039-6819"/>
    <x v="31"/>
    <s v="Female"/>
    <s v="Middle"/>
    <s v="Divorced"/>
    <x v="1"/>
    <s v="Middle"/>
    <s v="Queluz"/>
    <s v="Sports &amp; Outdoors"/>
    <n v="160.47"/>
    <n v="7"/>
    <x v="0"/>
    <x v="3"/>
    <x v="0"/>
    <n v="0"/>
    <x v="0"/>
    <x v="1"/>
    <n v="0"/>
    <n v="0"/>
    <x v="4"/>
    <x v="0"/>
    <x v="1"/>
    <s v="Debit Card"/>
    <x v="6"/>
    <b v="1"/>
    <b v="0"/>
    <x v="0"/>
    <x v="1"/>
    <s v="No Preference"/>
    <n v="6"/>
    <x v="0"/>
    <x v="0"/>
    <n v="8.431372549019607E-3"/>
  </r>
  <r>
    <s v="50-395-1941"/>
    <x v="12"/>
    <s v="Genderqueer"/>
    <s v="High"/>
    <s v="Married"/>
    <x v="1"/>
    <s v="High"/>
    <s v="SÃ¤rkisalo"/>
    <s v="Software &amp; Apps"/>
    <n v="104.74"/>
    <n v="6"/>
    <x v="2"/>
    <x v="2"/>
    <x v="2"/>
    <n v="2"/>
    <x v="0"/>
    <x v="2"/>
    <n v="0"/>
    <n v="0"/>
    <x v="7"/>
    <x v="2"/>
    <x v="1"/>
    <s v="PayPal"/>
    <x v="229"/>
    <b v="0"/>
    <b v="0"/>
    <x v="0"/>
    <x v="2"/>
    <s v="No Preference"/>
    <n v="1"/>
    <x v="2"/>
    <x v="1"/>
    <n v="9.3023255813953487E-3"/>
  </r>
  <r>
    <s v="99-771-9310"/>
    <x v="14"/>
    <s v="Female"/>
    <s v="High"/>
    <s v="Widowed"/>
    <x v="2"/>
    <s v="Middle"/>
    <s v="Vitoria-Gasteiz"/>
    <s v="Food &amp; Beverages"/>
    <n v="399.95"/>
    <n v="10"/>
    <x v="1"/>
    <x v="2"/>
    <x v="1"/>
    <n v="0"/>
    <x v="2"/>
    <x v="1"/>
    <n v="0.01"/>
    <n v="1"/>
    <x v="6"/>
    <x v="1"/>
    <x v="1"/>
    <s v="Cash"/>
    <x v="322"/>
    <b v="1"/>
    <b v="0"/>
    <x v="0"/>
    <x v="0"/>
    <s v="Express"/>
    <n v="10"/>
    <x v="0"/>
    <x v="1"/>
    <n v="9.3181818181818175E-3"/>
  </r>
  <r>
    <s v="18-518-0140"/>
    <x v="26"/>
    <s v="Female"/>
    <s v="High"/>
    <s v="Divorced"/>
    <x v="0"/>
    <s v="Middle"/>
    <s v="Coro"/>
    <s v="Baby Products"/>
    <n v="337.33"/>
    <n v="8"/>
    <x v="1"/>
    <x v="3"/>
    <x v="2"/>
    <n v="1"/>
    <x v="0"/>
    <x v="0"/>
    <n v="0"/>
    <n v="0"/>
    <x v="1"/>
    <x v="3"/>
    <x v="2"/>
    <s v="Debit Card"/>
    <x v="218"/>
    <b v="0"/>
    <b v="0"/>
    <x v="0"/>
    <x v="3"/>
    <s v="Express"/>
    <n v="10"/>
    <x v="0"/>
    <x v="1"/>
    <n v="1.0243902439024391E-2"/>
  </r>
  <r>
    <s v="57-000-8646"/>
    <x v="30"/>
    <s v="Female"/>
    <s v="High"/>
    <s v="Widowed"/>
    <x v="2"/>
    <s v="Middle"/>
    <s v="Purwa"/>
    <s v="Jewelry &amp; Accessories"/>
    <n v="204.83"/>
    <n v="6"/>
    <x v="1"/>
    <x v="0"/>
    <x v="1"/>
    <n v="0"/>
    <x v="3"/>
    <x v="2"/>
    <n v="0.01"/>
    <n v="1"/>
    <x v="1"/>
    <x v="3"/>
    <x v="1"/>
    <s v="Debit Card"/>
    <x v="108"/>
    <b v="1"/>
    <b v="0"/>
    <x v="0"/>
    <x v="1"/>
    <s v="Standard"/>
    <n v="5"/>
    <x v="0"/>
    <x v="1"/>
    <n v="1.1000000000000001E-2"/>
  </r>
  <r>
    <s v="81-926-9297"/>
    <x v="0"/>
    <s v="Female"/>
    <s v="Middle"/>
    <s v="Widowed"/>
    <x v="2"/>
    <s v="High"/>
    <s v="GÃ¤vle"/>
    <s v="Packages"/>
    <n v="193.94"/>
    <n v="11"/>
    <x v="0"/>
    <x v="4"/>
    <x v="1"/>
    <n v="0"/>
    <x v="0"/>
    <x v="1"/>
    <n v="0"/>
    <n v="0"/>
    <x v="4"/>
    <x v="1"/>
    <x v="2"/>
    <s v="Other"/>
    <x v="288"/>
    <b v="0"/>
    <b v="0"/>
    <x v="0"/>
    <x v="1"/>
    <s v="Standard"/>
    <n v="9"/>
    <x v="0"/>
    <x v="0"/>
    <n v="8.1395348837209301E-3"/>
  </r>
  <r>
    <s v="53-070-2625"/>
    <x v="19"/>
    <s v="Male"/>
    <s v="High"/>
    <s v="Married"/>
    <x v="2"/>
    <s v="Middle"/>
    <s v="Embu GuaÃ§u"/>
    <s v="Mobile Accessories"/>
    <n v="460.37"/>
    <n v="10"/>
    <x v="2"/>
    <x v="0"/>
    <x v="2"/>
    <n v="2"/>
    <x v="2"/>
    <x v="2"/>
    <n v="0.02"/>
    <n v="2"/>
    <x v="0"/>
    <x v="1"/>
    <x v="2"/>
    <s v="Credit Card"/>
    <x v="90"/>
    <b v="1"/>
    <b v="1"/>
    <x v="1"/>
    <x v="1"/>
    <s v="Express"/>
    <n v="12"/>
    <x v="1"/>
    <x v="1"/>
    <n v="8.5365853658536592E-3"/>
  </r>
  <r>
    <s v="63-217-7638"/>
    <x v="10"/>
    <s v="Non-binary"/>
    <s v="Middle"/>
    <s v="Single"/>
    <x v="0"/>
    <s v="Middle"/>
    <s v="Colima"/>
    <s v="Arts &amp; Crafts"/>
    <n v="297.29000000000002"/>
    <n v="9"/>
    <x v="2"/>
    <x v="0"/>
    <x v="2"/>
    <n v="2"/>
    <x v="0"/>
    <x v="1"/>
    <n v="0"/>
    <n v="0"/>
    <x v="5"/>
    <x v="2"/>
    <x v="1"/>
    <s v="Cash"/>
    <x v="323"/>
    <b v="1"/>
    <b v="1"/>
    <x v="1"/>
    <x v="0"/>
    <s v="Standard"/>
    <n v="3"/>
    <x v="2"/>
    <x v="0"/>
    <n v="8.5294117647058826E-3"/>
  </r>
  <r>
    <s v="64-120-6212"/>
    <x v="16"/>
    <s v="Male"/>
    <s v="Middle"/>
    <s v="Single"/>
    <x v="0"/>
    <s v="Middle"/>
    <s v="Fubin"/>
    <s v="Books"/>
    <n v="389.47"/>
    <n v="4"/>
    <x v="1"/>
    <x v="0"/>
    <x v="3"/>
    <n v="2"/>
    <x v="2"/>
    <x v="1"/>
    <n v="0.01"/>
    <n v="1"/>
    <x v="5"/>
    <x v="1"/>
    <x v="2"/>
    <s v="Credit Card"/>
    <x v="324"/>
    <b v="1"/>
    <b v="1"/>
    <x v="1"/>
    <x v="1"/>
    <s v="Standard"/>
    <n v="6"/>
    <x v="1"/>
    <x v="0"/>
    <n v="1.0270270270270269E-2"/>
  </r>
  <r>
    <s v="01-404-3425"/>
    <x v="9"/>
    <s v="Male"/>
    <s v="High"/>
    <s v="Single"/>
    <x v="2"/>
    <s v="High"/>
    <s v="Talshand"/>
    <s v="Home Appliances"/>
    <n v="370.05"/>
    <n v="11"/>
    <x v="0"/>
    <x v="0"/>
    <x v="3"/>
    <n v="0"/>
    <x v="1"/>
    <x v="2"/>
    <n v="0.01"/>
    <n v="1"/>
    <x v="3"/>
    <x v="1"/>
    <x v="1"/>
    <s v="Cash"/>
    <x v="117"/>
    <b v="1"/>
    <b v="1"/>
    <x v="1"/>
    <x v="2"/>
    <s v="No Preference"/>
    <n v="10"/>
    <x v="1"/>
    <x v="1"/>
    <n v="9.3999999999999986E-3"/>
  </r>
  <r>
    <s v="68-971-6148"/>
    <x v="5"/>
    <s v="Male"/>
    <s v="High"/>
    <s v="Single"/>
    <x v="2"/>
    <s v="Middle"/>
    <s v="Palampal"/>
    <s v="Jewelry &amp; Accessories"/>
    <n v="462.24"/>
    <n v="2"/>
    <x v="0"/>
    <x v="4"/>
    <x v="0"/>
    <n v="0"/>
    <x v="2"/>
    <x v="1"/>
    <n v="0.02"/>
    <n v="2"/>
    <x v="2"/>
    <x v="0"/>
    <x v="1"/>
    <s v="Other"/>
    <x v="5"/>
    <b v="1"/>
    <b v="1"/>
    <x v="1"/>
    <x v="1"/>
    <s v="Express"/>
    <n v="13"/>
    <x v="1"/>
    <x v="1"/>
    <n v="1.1000000000000001E-2"/>
  </r>
  <r>
    <s v="22-053-4627"/>
    <x v="12"/>
    <s v="Female"/>
    <s v="High"/>
    <s v="Married"/>
    <x v="1"/>
    <s v="High"/>
    <s v="KamÃ¡rai"/>
    <s v="Food &amp; Beverages"/>
    <n v="472.53"/>
    <n v="11"/>
    <x v="2"/>
    <x v="4"/>
    <x v="1"/>
    <n v="1"/>
    <x v="1"/>
    <x v="0"/>
    <n v="0.02"/>
    <n v="2"/>
    <x v="0"/>
    <x v="3"/>
    <x v="1"/>
    <s v="Debit Card"/>
    <x v="156"/>
    <b v="0"/>
    <b v="0"/>
    <x v="0"/>
    <x v="1"/>
    <s v="Express"/>
    <n v="4"/>
    <x v="0"/>
    <x v="1"/>
    <n v="9.3181818181818175E-3"/>
  </r>
  <r>
    <s v="09-258-0424"/>
    <x v="5"/>
    <s v="Female"/>
    <s v="Middle"/>
    <s v="Married"/>
    <x v="1"/>
    <s v="Middle"/>
    <s v="Ettelbruck"/>
    <s v="Home Appliances"/>
    <n v="407.29"/>
    <n v="3"/>
    <x v="1"/>
    <x v="0"/>
    <x v="0"/>
    <n v="0"/>
    <x v="2"/>
    <x v="1"/>
    <n v="0"/>
    <n v="0"/>
    <x v="1"/>
    <x v="2"/>
    <x v="0"/>
    <s v="Other"/>
    <x v="218"/>
    <b v="0"/>
    <b v="0"/>
    <x v="0"/>
    <x v="3"/>
    <s v="Express"/>
    <n v="3"/>
    <x v="0"/>
    <x v="0"/>
    <n v="9.3999999999999986E-3"/>
  </r>
  <r>
    <s v="56-782-9001"/>
    <x v="27"/>
    <s v="Male"/>
    <s v="High"/>
    <s v="Married"/>
    <x v="0"/>
    <s v="High"/>
    <s v="Cawayan"/>
    <s v="Mobile Accessories"/>
    <n v="135.65"/>
    <n v="8"/>
    <x v="2"/>
    <x v="4"/>
    <x v="1"/>
    <n v="1"/>
    <x v="2"/>
    <x v="2"/>
    <n v="0"/>
    <n v="0"/>
    <x v="5"/>
    <x v="0"/>
    <x v="2"/>
    <s v="Other"/>
    <x v="225"/>
    <b v="0"/>
    <b v="0"/>
    <x v="0"/>
    <x v="2"/>
    <s v="Standard"/>
    <n v="14"/>
    <x v="1"/>
    <x v="1"/>
    <n v="8.5365853658536592E-3"/>
  </r>
  <r>
    <s v="05-506-7216"/>
    <x v="15"/>
    <s v="Male"/>
    <s v="High"/>
    <s v="Single"/>
    <x v="0"/>
    <s v="Middle"/>
    <s v="Don Carlos"/>
    <s v="Animal Feed"/>
    <n v="352.35"/>
    <n v="4"/>
    <x v="2"/>
    <x v="2"/>
    <x v="4"/>
    <n v="0"/>
    <x v="2"/>
    <x v="2"/>
    <n v="0.01"/>
    <n v="1"/>
    <x v="2"/>
    <x v="2"/>
    <x v="1"/>
    <s v="Credit Card"/>
    <x v="325"/>
    <b v="0"/>
    <b v="0"/>
    <x v="0"/>
    <x v="3"/>
    <s v="Express"/>
    <n v="14"/>
    <x v="1"/>
    <x v="1"/>
    <n v="9.7727272727272732E-3"/>
  </r>
  <r>
    <s v="47-356-9730"/>
    <x v="8"/>
    <s v="Female"/>
    <s v="High"/>
    <s v="Single"/>
    <x v="1"/>
    <s v="High"/>
    <s v="SeleuÅ¡"/>
    <s v="Books"/>
    <n v="441.73"/>
    <n v="12"/>
    <x v="2"/>
    <x v="3"/>
    <x v="2"/>
    <n v="2"/>
    <x v="2"/>
    <x v="0"/>
    <n v="0"/>
    <n v="0"/>
    <x v="8"/>
    <x v="3"/>
    <x v="1"/>
    <s v="Credit Card"/>
    <x v="130"/>
    <b v="1"/>
    <b v="0"/>
    <x v="0"/>
    <x v="3"/>
    <s v="Standard"/>
    <n v="8"/>
    <x v="0"/>
    <x v="1"/>
    <n v="1.0270270270270269E-2"/>
  </r>
  <r>
    <s v="42-898-6421"/>
    <x v="6"/>
    <s v="Female"/>
    <s v="High"/>
    <s v="Divorced"/>
    <x v="1"/>
    <s v="Middle"/>
    <s v="Cervantes"/>
    <s v="Luxury Goods"/>
    <n v="105.95"/>
    <n v="12"/>
    <x v="0"/>
    <x v="3"/>
    <x v="2"/>
    <n v="2"/>
    <x v="2"/>
    <x v="2"/>
    <n v="0.01"/>
    <n v="1"/>
    <x v="0"/>
    <x v="3"/>
    <x v="2"/>
    <s v="Cash"/>
    <x v="43"/>
    <b v="0"/>
    <b v="0"/>
    <x v="0"/>
    <x v="2"/>
    <s v="Standard"/>
    <n v="11"/>
    <x v="0"/>
    <x v="1"/>
    <n v="9.189189189189189E-3"/>
  </r>
  <r>
    <s v="17-364-8685"/>
    <x v="29"/>
    <s v="Male"/>
    <s v="High"/>
    <s v="Single"/>
    <x v="2"/>
    <s v="High"/>
    <s v="Ebebiyin"/>
    <s v="Groceries"/>
    <n v="351.54"/>
    <n v="11"/>
    <x v="0"/>
    <x v="3"/>
    <x v="3"/>
    <n v="2"/>
    <x v="0"/>
    <x v="0"/>
    <n v="0"/>
    <n v="0"/>
    <x v="8"/>
    <x v="0"/>
    <x v="0"/>
    <s v="PayPal"/>
    <x v="298"/>
    <b v="1"/>
    <b v="0"/>
    <x v="0"/>
    <x v="3"/>
    <s v="Express"/>
    <n v="12"/>
    <x v="1"/>
    <x v="1"/>
    <n v="1.0243902439024391E-2"/>
  </r>
  <r>
    <s v="13-618-9438"/>
    <x v="13"/>
    <s v="Male"/>
    <s v="High"/>
    <s v="Divorced"/>
    <x v="0"/>
    <s v="High"/>
    <s v="Chuquitira"/>
    <s v="Home Appliances"/>
    <n v="321.26"/>
    <n v="12"/>
    <x v="2"/>
    <x v="4"/>
    <x v="1"/>
    <n v="0"/>
    <x v="0"/>
    <x v="2"/>
    <n v="0"/>
    <n v="0"/>
    <x v="9"/>
    <x v="0"/>
    <x v="2"/>
    <s v="Debit Card"/>
    <x v="89"/>
    <b v="0"/>
    <b v="0"/>
    <x v="0"/>
    <x v="0"/>
    <s v="Standard"/>
    <n v="14"/>
    <x v="1"/>
    <x v="1"/>
    <n v="9.3999999999999986E-3"/>
  </r>
  <r>
    <s v="32-457-2982"/>
    <x v="26"/>
    <s v="Female"/>
    <s v="High"/>
    <s v="Divorced"/>
    <x v="1"/>
    <s v="Middle"/>
    <s v="Proletarsk"/>
    <s v="Animal Feed"/>
    <n v="421.5"/>
    <n v="11"/>
    <x v="2"/>
    <x v="0"/>
    <x v="1"/>
    <n v="2"/>
    <x v="2"/>
    <x v="0"/>
    <n v="0"/>
    <n v="0"/>
    <x v="8"/>
    <x v="0"/>
    <x v="2"/>
    <s v="PayPal"/>
    <x v="142"/>
    <b v="1"/>
    <b v="1"/>
    <x v="1"/>
    <x v="0"/>
    <s v="Express"/>
    <n v="3"/>
    <x v="0"/>
    <x v="1"/>
    <n v="9.7727272727272732E-3"/>
  </r>
  <r>
    <s v="43-386-2489"/>
    <x v="23"/>
    <s v="Bigender"/>
    <s v="High"/>
    <s v="Widowed"/>
    <x v="1"/>
    <s v="Middle"/>
    <s v="Naghalin"/>
    <s v="Food &amp; Beverages"/>
    <n v="253.29"/>
    <n v="6"/>
    <x v="0"/>
    <x v="1"/>
    <x v="4"/>
    <n v="2"/>
    <x v="0"/>
    <x v="0"/>
    <n v="0.01"/>
    <n v="1"/>
    <x v="7"/>
    <x v="0"/>
    <x v="2"/>
    <s v="PayPal"/>
    <x v="326"/>
    <b v="1"/>
    <b v="0"/>
    <x v="0"/>
    <x v="3"/>
    <s v="Standard"/>
    <n v="8"/>
    <x v="2"/>
    <x v="1"/>
    <n v="9.3181818181818175E-3"/>
  </r>
  <r>
    <s v="67-438-2378"/>
    <x v="3"/>
    <s v="Female"/>
    <s v="Middle"/>
    <s v="Divorced"/>
    <x v="1"/>
    <s v="High"/>
    <s v="Honolulu"/>
    <s v="Jewelry &amp; Accessories"/>
    <n v="217.62"/>
    <n v="3"/>
    <x v="2"/>
    <x v="0"/>
    <x v="4"/>
    <n v="1"/>
    <x v="3"/>
    <x v="2"/>
    <n v="0.02"/>
    <n v="2"/>
    <x v="4"/>
    <x v="2"/>
    <x v="1"/>
    <s v="PayPal"/>
    <x v="96"/>
    <b v="0"/>
    <b v="1"/>
    <x v="1"/>
    <x v="2"/>
    <s v="No Preference"/>
    <n v="5"/>
    <x v="0"/>
    <x v="0"/>
    <n v="1.1000000000000001E-2"/>
  </r>
  <r>
    <s v="65-431-1264"/>
    <x v="6"/>
    <s v="Male"/>
    <s v="Middle"/>
    <s v="Single"/>
    <x v="0"/>
    <s v="High"/>
    <s v="Dhalie"/>
    <s v="Books"/>
    <n v="226.04"/>
    <n v="11"/>
    <x v="2"/>
    <x v="4"/>
    <x v="1"/>
    <n v="1"/>
    <x v="0"/>
    <x v="2"/>
    <n v="0"/>
    <n v="0"/>
    <x v="5"/>
    <x v="3"/>
    <x v="2"/>
    <s v="PayPal"/>
    <x v="152"/>
    <b v="1"/>
    <b v="0"/>
    <x v="0"/>
    <x v="1"/>
    <s v="Express"/>
    <n v="12"/>
    <x v="1"/>
    <x v="0"/>
    <n v="1.0270270270270269E-2"/>
  </r>
  <r>
    <s v="73-367-8478"/>
    <x v="30"/>
    <s v="Genderfluid"/>
    <s v="High"/>
    <s v="Single"/>
    <x v="0"/>
    <s v="High"/>
    <s v="Giesteira"/>
    <s v="Packages"/>
    <n v="52.79"/>
    <n v="4"/>
    <x v="2"/>
    <x v="2"/>
    <x v="4"/>
    <n v="0"/>
    <x v="2"/>
    <x v="1"/>
    <n v="0.01"/>
    <n v="1"/>
    <x v="0"/>
    <x v="0"/>
    <x v="0"/>
    <s v="Debit Card"/>
    <x v="235"/>
    <b v="1"/>
    <b v="1"/>
    <x v="1"/>
    <x v="2"/>
    <s v="Express"/>
    <n v="4"/>
    <x v="2"/>
    <x v="1"/>
    <n v="8.1395348837209301E-3"/>
  </r>
  <r>
    <s v="84-162-8799"/>
    <x v="20"/>
    <s v="Male"/>
    <s v="Middle"/>
    <s v="Widowed"/>
    <x v="1"/>
    <s v="High"/>
    <s v="Khilok"/>
    <s v="Jewelry &amp; Accessories"/>
    <n v="385.08"/>
    <n v="7"/>
    <x v="1"/>
    <x v="2"/>
    <x v="2"/>
    <n v="1"/>
    <x v="3"/>
    <x v="0"/>
    <n v="0.01"/>
    <n v="1"/>
    <x v="2"/>
    <x v="2"/>
    <x v="0"/>
    <s v="Debit Card"/>
    <x v="242"/>
    <b v="0"/>
    <b v="1"/>
    <x v="1"/>
    <x v="2"/>
    <s v="No Preference"/>
    <n v="1"/>
    <x v="1"/>
    <x v="0"/>
    <n v="1.1000000000000001E-2"/>
  </r>
  <r>
    <s v="51-546-9992"/>
    <x v="4"/>
    <s v="Male"/>
    <s v="High"/>
    <s v="Widowed"/>
    <x v="2"/>
    <s v="Middle"/>
    <s v="Cimara"/>
    <s v="Hotels"/>
    <n v="181.1"/>
    <n v="2"/>
    <x v="2"/>
    <x v="2"/>
    <x v="0"/>
    <n v="2"/>
    <x v="2"/>
    <x v="1"/>
    <n v="0.02"/>
    <n v="2"/>
    <x v="0"/>
    <x v="2"/>
    <x v="0"/>
    <s v="Credit Card"/>
    <x v="327"/>
    <b v="0"/>
    <b v="0"/>
    <x v="0"/>
    <x v="2"/>
    <s v="No Preference"/>
    <n v="5"/>
    <x v="1"/>
    <x v="1"/>
    <n v="1.0277777777777776E-2"/>
  </r>
  <r>
    <s v="89-189-3295"/>
    <x v="25"/>
    <s v="Female"/>
    <s v="Middle"/>
    <s v="Single"/>
    <x v="2"/>
    <s v="Middle"/>
    <s v="Vereshchagino"/>
    <s v="Office Supplies"/>
    <n v="246.41"/>
    <n v="7"/>
    <x v="1"/>
    <x v="2"/>
    <x v="2"/>
    <n v="0"/>
    <x v="0"/>
    <x v="0"/>
    <n v="0.02"/>
    <n v="2"/>
    <x v="8"/>
    <x v="2"/>
    <x v="1"/>
    <s v="Cash"/>
    <x v="313"/>
    <b v="1"/>
    <b v="0"/>
    <x v="0"/>
    <x v="0"/>
    <s v="Standard"/>
    <n v="11"/>
    <x v="0"/>
    <x v="0"/>
    <n v="1.131578947368421E-2"/>
  </r>
  <r>
    <s v="45-776-7217"/>
    <x v="14"/>
    <s v="Female"/>
    <s v="Middle"/>
    <s v="Divorced"/>
    <x v="0"/>
    <s v="High"/>
    <s v="Binagadi"/>
    <s v="Baby Products"/>
    <n v="140.87"/>
    <n v="8"/>
    <x v="1"/>
    <x v="1"/>
    <x v="3"/>
    <n v="2"/>
    <x v="2"/>
    <x v="1"/>
    <n v="0.02"/>
    <n v="2"/>
    <x v="0"/>
    <x v="3"/>
    <x v="0"/>
    <s v="Other"/>
    <x v="40"/>
    <b v="1"/>
    <b v="0"/>
    <x v="0"/>
    <x v="2"/>
    <s v="No Preference"/>
    <n v="9"/>
    <x v="0"/>
    <x v="0"/>
    <n v="1.0243902439024391E-2"/>
  </r>
  <r>
    <s v="71-354-5174"/>
    <x v="10"/>
    <s v="Female"/>
    <s v="High"/>
    <s v="Single"/>
    <x v="2"/>
    <s v="High"/>
    <s v="Tsuen Wan"/>
    <s v="Software &amp; Apps"/>
    <n v="151.25"/>
    <n v="2"/>
    <x v="1"/>
    <x v="2"/>
    <x v="0"/>
    <n v="0"/>
    <x v="1"/>
    <x v="0"/>
    <n v="0.01"/>
    <n v="1"/>
    <x v="8"/>
    <x v="3"/>
    <x v="0"/>
    <s v="Debit Card"/>
    <x v="246"/>
    <b v="1"/>
    <b v="0"/>
    <x v="0"/>
    <x v="3"/>
    <s v="No Preference"/>
    <n v="10"/>
    <x v="0"/>
    <x v="1"/>
    <n v="9.3023255813953487E-3"/>
  </r>
  <r>
    <s v="05-975-6985"/>
    <x v="23"/>
    <s v="Male"/>
    <s v="High"/>
    <s v="Divorced"/>
    <x v="2"/>
    <s v="Middle"/>
    <s v="Banjar Batanpoh"/>
    <s v="Hotels"/>
    <n v="171.52"/>
    <n v="3"/>
    <x v="0"/>
    <x v="0"/>
    <x v="0"/>
    <n v="2"/>
    <x v="1"/>
    <x v="2"/>
    <n v="0.01"/>
    <n v="1"/>
    <x v="5"/>
    <x v="3"/>
    <x v="1"/>
    <s v="Cash"/>
    <x v="312"/>
    <b v="1"/>
    <b v="1"/>
    <x v="1"/>
    <x v="3"/>
    <s v="Standard"/>
    <n v="12"/>
    <x v="1"/>
    <x v="1"/>
    <n v="1.0277777777777776E-2"/>
  </r>
  <r>
    <s v="42-859-2475"/>
    <x v="13"/>
    <s v="Male"/>
    <s v="Middle"/>
    <s v="Widowed"/>
    <x v="2"/>
    <s v="High"/>
    <s v="Yenakiyeve"/>
    <s v="Sports &amp; Outdoors"/>
    <n v="399.56"/>
    <n v="10"/>
    <x v="2"/>
    <x v="4"/>
    <x v="4"/>
    <n v="1"/>
    <x v="2"/>
    <x v="1"/>
    <n v="0"/>
    <n v="0"/>
    <x v="7"/>
    <x v="3"/>
    <x v="2"/>
    <s v="Cash"/>
    <x v="38"/>
    <b v="1"/>
    <b v="1"/>
    <x v="1"/>
    <x v="0"/>
    <s v="No Preference"/>
    <n v="1"/>
    <x v="1"/>
    <x v="0"/>
    <n v="8.431372549019607E-3"/>
  </r>
  <r>
    <s v="34-094-1923"/>
    <x v="13"/>
    <s v="Female"/>
    <s v="Middle"/>
    <s v="Widowed"/>
    <x v="2"/>
    <s v="Middle"/>
    <s v="San Ramon"/>
    <s v="Sports &amp; Outdoors"/>
    <n v="173.46"/>
    <n v="4"/>
    <x v="0"/>
    <x v="0"/>
    <x v="3"/>
    <n v="1"/>
    <x v="0"/>
    <x v="1"/>
    <n v="0"/>
    <n v="0"/>
    <x v="5"/>
    <x v="3"/>
    <x v="1"/>
    <s v="PayPal"/>
    <x v="138"/>
    <b v="0"/>
    <b v="1"/>
    <x v="1"/>
    <x v="1"/>
    <s v="No Preference"/>
    <n v="2"/>
    <x v="0"/>
    <x v="0"/>
    <n v="8.431372549019607E-3"/>
  </r>
  <r>
    <s v="57-797-8139"/>
    <x v="20"/>
    <s v="Male"/>
    <s v="High"/>
    <s v="Widowed"/>
    <x v="0"/>
    <s v="High"/>
    <s v="SakÃ©tÃ©"/>
    <s v="Toys &amp; Games"/>
    <n v="332.14"/>
    <n v="10"/>
    <x v="2"/>
    <x v="4"/>
    <x v="2"/>
    <n v="0"/>
    <x v="2"/>
    <x v="0"/>
    <n v="0.01"/>
    <n v="1"/>
    <x v="6"/>
    <x v="0"/>
    <x v="2"/>
    <s v="PayPal"/>
    <x v="189"/>
    <b v="1"/>
    <b v="1"/>
    <x v="1"/>
    <x v="3"/>
    <s v="No Preference"/>
    <n v="13"/>
    <x v="1"/>
    <x v="1"/>
    <n v="8.2978723404255311E-3"/>
  </r>
  <r>
    <s v="21-048-8669"/>
    <x v="14"/>
    <s v="Non-binary"/>
    <s v="Middle"/>
    <s v="Single"/>
    <x v="0"/>
    <s v="Middle"/>
    <s v="Pantenan"/>
    <s v="Food &amp; Beverages"/>
    <n v="247.05"/>
    <n v="8"/>
    <x v="1"/>
    <x v="1"/>
    <x v="4"/>
    <n v="1"/>
    <x v="2"/>
    <x v="0"/>
    <n v="0.01"/>
    <n v="1"/>
    <x v="8"/>
    <x v="1"/>
    <x v="2"/>
    <s v="Cash"/>
    <x v="194"/>
    <b v="0"/>
    <b v="0"/>
    <x v="0"/>
    <x v="1"/>
    <s v="Standard"/>
    <n v="2"/>
    <x v="2"/>
    <x v="0"/>
    <n v="9.3181818181818175E-3"/>
  </r>
  <r>
    <s v="30-038-8752"/>
    <x v="1"/>
    <s v="Male"/>
    <s v="High"/>
    <s v="Single"/>
    <x v="0"/>
    <s v="High"/>
    <s v="Antrukan"/>
    <s v="Office Supplies"/>
    <n v="365.88"/>
    <n v="10"/>
    <x v="0"/>
    <x v="4"/>
    <x v="0"/>
    <n v="1"/>
    <x v="0"/>
    <x v="0"/>
    <n v="0.01"/>
    <n v="1"/>
    <x v="2"/>
    <x v="3"/>
    <x v="0"/>
    <s v="PayPal"/>
    <x v="1"/>
    <b v="0"/>
    <b v="0"/>
    <x v="0"/>
    <x v="1"/>
    <s v="Express"/>
    <n v="9"/>
    <x v="1"/>
    <x v="1"/>
    <n v="1.131578947368421E-2"/>
  </r>
  <r>
    <s v="06-237-7338"/>
    <x v="23"/>
    <s v="Female"/>
    <s v="Middle"/>
    <s v="Married"/>
    <x v="0"/>
    <s v="Middle"/>
    <s v="Dhahab"/>
    <s v="Toys &amp; Games"/>
    <n v="354.92"/>
    <n v="8"/>
    <x v="0"/>
    <x v="0"/>
    <x v="2"/>
    <n v="0"/>
    <x v="0"/>
    <x v="0"/>
    <n v="0"/>
    <n v="0"/>
    <x v="2"/>
    <x v="0"/>
    <x v="0"/>
    <s v="Debit Card"/>
    <x v="289"/>
    <b v="1"/>
    <b v="1"/>
    <x v="1"/>
    <x v="1"/>
    <s v="Express"/>
    <n v="13"/>
    <x v="0"/>
    <x v="0"/>
    <n v="8.2978723404255311E-3"/>
  </r>
  <r>
    <s v="71-817-5422"/>
    <x v="24"/>
    <s v="Female"/>
    <s v="High"/>
    <s v="Single"/>
    <x v="1"/>
    <s v="High"/>
    <s v="Vetluga"/>
    <s v="Jewelry &amp; Accessories"/>
    <n v="195.46"/>
    <n v="10"/>
    <x v="0"/>
    <x v="0"/>
    <x v="3"/>
    <n v="2"/>
    <x v="0"/>
    <x v="1"/>
    <n v="0"/>
    <n v="0"/>
    <x v="3"/>
    <x v="2"/>
    <x v="0"/>
    <s v="Other"/>
    <x v="196"/>
    <b v="1"/>
    <b v="0"/>
    <x v="0"/>
    <x v="2"/>
    <s v="Standard"/>
    <n v="9"/>
    <x v="0"/>
    <x v="1"/>
    <n v="1.1000000000000001E-2"/>
  </r>
  <r>
    <s v="68-512-0568"/>
    <x v="13"/>
    <s v="Female"/>
    <s v="High"/>
    <s v="Married"/>
    <x v="2"/>
    <s v="Middle"/>
    <s v="Wolfsberg"/>
    <s v="Books"/>
    <n v="474.03"/>
    <n v="7"/>
    <x v="1"/>
    <x v="1"/>
    <x v="1"/>
    <n v="1"/>
    <x v="1"/>
    <x v="0"/>
    <n v="0"/>
    <n v="0"/>
    <x v="9"/>
    <x v="1"/>
    <x v="2"/>
    <s v="Other"/>
    <x v="84"/>
    <b v="1"/>
    <b v="1"/>
    <x v="1"/>
    <x v="0"/>
    <s v="Standard"/>
    <n v="13"/>
    <x v="0"/>
    <x v="1"/>
    <n v="1.0270270270270269E-2"/>
  </r>
  <r>
    <s v="18-633-9387"/>
    <x v="23"/>
    <s v="Male"/>
    <s v="Middle"/>
    <s v="Married"/>
    <x v="0"/>
    <s v="High"/>
    <s v="San Bautista"/>
    <s v="Animal Feed"/>
    <n v="106.96"/>
    <n v="6"/>
    <x v="1"/>
    <x v="1"/>
    <x v="1"/>
    <n v="2"/>
    <x v="2"/>
    <x v="1"/>
    <n v="0"/>
    <n v="0"/>
    <x v="0"/>
    <x v="3"/>
    <x v="0"/>
    <s v="Debit Card"/>
    <x v="317"/>
    <b v="1"/>
    <b v="1"/>
    <x v="1"/>
    <x v="2"/>
    <s v="Standard"/>
    <n v="3"/>
    <x v="1"/>
    <x v="0"/>
    <n v="9.7727272727272732E-3"/>
  </r>
  <r>
    <s v="08-977-4418"/>
    <x v="3"/>
    <s v="Female"/>
    <s v="Middle"/>
    <s v="Married"/>
    <x v="2"/>
    <s v="High"/>
    <s v="Reuleuet"/>
    <s v="Electronics"/>
    <n v="371.84"/>
    <n v="9"/>
    <x v="1"/>
    <x v="0"/>
    <x v="2"/>
    <n v="0"/>
    <x v="0"/>
    <x v="1"/>
    <n v="0.02"/>
    <n v="2"/>
    <x v="9"/>
    <x v="0"/>
    <x v="0"/>
    <s v="Other"/>
    <x v="177"/>
    <b v="0"/>
    <b v="1"/>
    <x v="1"/>
    <x v="2"/>
    <s v="Standard"/>
    <n v="2"/>
    <x v="0"/>
    <x v="0"/>
    <n v="0.01"/>
  </r>
  <r>
    <s v="97-738-8095"/>
    <x v="5"/>
    <s v="Polygender"/>
    <s v="High"/>
    <s v="Single"/>
    <x v="0"/>
    <s v="High"/>
    <s v="Lonpao Dajah"/>
    <s v="Health Supplements"/>
    <n v="461.16"/>
    <n v="8"/>
    <x v="0"/>
    <x v="3"/>
    <x v="2"/>
    <n v="1"/>
    <x v="3"/>
    <x v="1"/>
    <n v="0"/>
    <n v="0"/>
    <x v="4"/>
    <x v="3"/>
    <x v="1"/>
    <s v="Other"/>
    <x v="213"/>
    <b v="1"/>
    <b v="1"/>
    <x v="1"/>
    <x v="3"/>
    <s v="Express"/>
    <n v="14"/>
    <x v="2"/>
    <x v="1"/>
    <n v="8.5365853658536592E-3"/>
  </r>
  <r>
    <s v="15-421-1255"/>
    <x v="2"/>
    <s v="Female"/>
    <s v="High"/>
    <s v="Single"/>
    <x v="1"/>
    <s v="Middle"/>
    <s v="Nanqiao"/>
    <s v="Books"/>
    <n v="497.75"/>
    <n v="11"/>
    <x v="1"/>
    <x v="4"/>
    <x v="1"/>
    <n v="2"/>
    <x v="0"/>
    <x v="2"/>
    <n v="0.02"/>
    <n v="2"/>
    <x v="2"/>
    <x v="3"/>
    <x v="1"/>
    <s v="Cash"/>
    <x v="294"/>
    <b v="1"/>
    <b v="0"/>
    <x v="0"/>
    <x v="1"/>
    <s v="Express"/>
    <n v="13"/>
    <x v="0"/>
    <x v="1"/>
    <n v="1.0270270270270269E-2"/>
  </r>
  <r>
    <s v="92-142-4328"/>
    <x v="5"/>
    <s v="Female"/>
    <s v="Middle"/>
    <s v="Married"/>
    <x v="2"/>
    <s v="Middle"/>
    <s v="San Carlos"/>
    <s v="Health Care"/>
    <n v="492.83"/>
    <n v="5"/>
    <x v="2"/>
    <x v="2"/>
    <x v="1"/>
    <n v="0"/>
    <x v="3"/>
    <x v="2"/>
    <n v="0"/>
    <n v="0"/>
    <x v="7"/>
    <x v="1"/>
    <x v="0"/>
    <s v="Debit Card"/>
    <x v="123"/>
    <b v="1"/>
    <b v="0"/>
    <x v="0"/>
    <x v="0"/>
    <s v="No Preference"/>
    <n v="2"/>
    <x v="0"/>
    <x v="0"/>
    <n v="7.3170731707317069E-3"/>
  </r>
  <r>
    <s v="06-357-6548"/>
    <x v="7"/>
    <s v="Female"/>
    <s v="Middle"/>
    <s v="Divorced"/>
    <x v="1"/>
    <s v="Middle"/>
    <s v="Ishikawa"/>
    <s v="Groceries"/>
    <n v="295.54000000000002"/>
    <n v="8"/>
    <x v="2"/>
    <x v="1"/>
    <x v="3"/>
    <n v="1"/>
    <x v="0"/>
    <x v="2"/>
    <n v="0.02"/>
    <n v="2"/>
    <x v="7"/>
    <x v="2"/>
    <x v="0"/>
    <s v="Cash"/>
    <x v="163"/>
    <b v="0"/>
    <b v="0"/>
    <x v="0"/>
    <x v="3"/>
    <s v="Express"/>
    <n v="14"/>
    <x v="0"/>
    <x v="0"/>
    <n v="1.0243902439024391E-2"/>
  </r>
  <r>
    <s v="59-261-4453"/>
    <x v="13"/>
    <s v="Male"/>
    <s v="High"/>
    <s v="Widowed"/>
    <x v="1"/>
    <s v="High"/>
    <s v="Oguma"/>
    <s v="Furniture"/>
    <n v="494.81"/>
    <n v="9"/>
    <x v="0"/>
    <x v="2"/>
    <x v="2"/>
    <n v="1"/>
    <x v="1"/>
    <x v="2"/>
    <n v="0.01"/>
    <n v="1"/>
    <x v="0"/>
    <x v="3"/>
    <x v="0"/>
    <s v="PayPal"/>
    <x v="165"/>
    <b v="1"/>
    <b v="1"/>
    <x v="1"/>
    <x v="0"/>
    <s v="Standard"/>
    <n v="6"/>
    <x v="1"/>
    <x v="1"/>
    <n v="8.7804878048780496E-3"/>
  </r>
  <r>
    <s v="35-644-3184"/>
    <x v="6"/>
    <s v="Female"/>
    <s v="High"/>
    <s v="Single"/>
    <x v="2"/>
    <s v="Middle"/>
    <s v="TÄ›Å¡any"/>
    <s v="Mobile Accessories"/>
    <n v="160.25"/>
    <n v="7"/>
    <x v="2"/>
    <x v="2"/>
    <x v="3"/>
    <n v="2"/>
    <x v="0"/>
    <x v="2"/>
    <n v="0.02"/>
    <n v="2"/>
    <x v="1"/>
    <x v="1"/>
    <x v="2"/>
    <s v="PayPal"/>
    <x v="35"/>
    <b v="1"/>
    <b v="1"/>
    <x v="1"/>
    <x v="0"/>
    <s v="No Preference"/>
    <n v="12"/>
    <x v="0"/>
    <x v="1"/>
    <n v="8.5365853658536592E-3"/>
  </r>
  <r>
    <s v="30-528-9105"/>
    <x v="21"/>
    <s v="Female"/>
    <s v="Middle"/>
    <s v="Married"/>
    <x v="2"/>
    <s v="High"/>
    <s v="Aksha"/>
    <s v="Gardening &amp; Outdoors"/>
    <n v="198.36"/>
    <n v="4"/>
    <x v="2"/>
    <x v="3"/>
    <x v="1"/>
    <n v="2"/>
    <x v="0"/>
    <x v="0"/>
    <n v="0.01"/>
    <n v="1"/>
    <x v="5"/>
    <x v="0"/>
    <x v="2"/>
    <s v="Cash"/>
    <x v="328"/>
    <b v="0"/>
    <b v="1"/>
    <x v="1"/>
    <x v="1"/>
    <s v="Standard"/>
    <n v="4"/>
    <x v="0"/>
    <x v="0"/>
    <n v="1.1363636363636364E-2"/>
  </r>
  <r>
    <s v="14-709-8547"/>
    <x v="32"/>
    <s v="Female"/>
    <s v="Middle"/>
    <s v="Divorced"/>
    <x v="0"/>
    <s v="High"/>
    <s v="Lahan Sai"/>
    <s v="Furniture"/>
    <n v="82.39"/>
    <n v="12"/>
    <x v="1"/>
    <x v="0"/>
    <x v="1"/>
    <n v="1"/>
    <x v="0"/>
    <x v="0"/>
    <n v="0"/>
    <n v="0"/>
    <x v="8"/>
    <x v="0"/>
    <x v="1"/>
    <s v="Other"/>
    <x v="55"/>
    <b v="0"/>
    <b v="0"/>
    <x v="0"/>
    <x v="3"/>
    <s v="Express"/>
    <n v="1"/>
    <x v="0"/>
    <x v="0"/>
    <n v="8.7804878048780496E-3"/>
  </r>
  <r>
    <s v="80-508-9866"/>
    <x v="19"/>
    <s v="Female"/>
    <s v="Middle"/>
    <s v="Married"/>
    <x v="2"/>
    <s v="High"/>
    <s v="EstÃ¢ncia"/>
    <s v="Hotels"/>
    <n v="290.56"/>
    <n v="3"/>
    <x v="1"/>
    <x v="0"/>
    <x v="1"/>
    <n v="2"/>
    <x v="0"/>
    <x v="0"/>
    <n v="0.01"/>
    <n v="1"/>
    <x v="2"/>
    <x v="0"/>
    <x v="2"/>
    <s v="PayPal"/>
    <x v="329"/>
    <b v="1"/>
    <b v="0"/>
    <x v="0"/>
    <x v="1"/>
    <s v="No Preference"/>
    <n v="4"/>
    <x v="0"/>
    <x v="0"/>
    <n v="1.0277777777777776E-2"/>
  </r>
  <r>
    <s v="27-100-0661"/>
    <x v="3"/>
    <s v="Male"/>
    <s v="High"/>
    <s v="Divorced"/>
    <x v="2"/>
    <s v="High"/>
    <s v="Las Lomas"/>
    <s v="Animal Feed"/>
    <n v="206.79"/>
    <n v="5"/>
    <x v="1"/>
    <x v="3"/>
    <x v="3"/>
    <n v="2"/>
    <x v="3"/>
    <x v="2"/>
    <n v="0.01"/>
    <n v="1"/>
    <x v="6"/>
    <x v="2"/>
    <x v="0"/>
    <s v="Credit Card"/>
    <x v="312"/>
    <b v="0"/>
    <b v="0"/>
    <x v="0"/>
    <x v="3"/>
    <s v="Standard"/>
    <n v="4"/>
    <x v="1"/>
    <x v="1"/>
    <n v="9.7727272727272732E-3"/>
  </r>
  <r>
    <s v="68-488-7343"/>
    <x v="24"/>
    <s v="Female"/>
    <s v="Middle"/>
    <s v="Married"/>
    <x v="1"/>
    <s v="High"/>
    <s v="Xiamayu"/>
    <s v="Baby Products"/>
    <n v="401.43"/>
    <n v="8"/>
    <x v="0"/>
    <x v="4"/>
    <x v="4"/>
    <n v="0"/>
    <x v="0"/>
    <x v="1"/>
    <n v="0"/>
    <n v="0"/>
    <x v="9"/>
    <x v="1"/>
    <x v="0"/>
    <s v="Other"/>
    <x v="110"/>
    <b v="1"/>
    <b v="1"/>
    <x v="1"/>
    <x v="0"/>
    <s v="No Preference"/>
    <n v="5"/>
    <x v="0"/>
    <x v="0"/>
    <n v="1.0243902439024391E-2"/>
  </r>
  <r>
    <s v="63-304-1852"/>
    <x v="6"/>
    <s v="Male"/>
    <s v="High"/>
    <s v="Widowed"/>
    <x v="2"/>
    <s v="High"/>
    <s v="IÃ±apari"/>
    <s v="Sports &amp; Outdoors"/>
    <n v="188.17"/>
    <n v="9"/>
    <x v="2"/>
    <x v="0"/>
    <x v="0"/>
    <n v="0"/>
    <x v="1"/>
    <x v="1"/>
    <n v="0.01"/>
    <n v="1"/>
    <x v="1"/>
    <x v="2"/>
    <x v="2"/>
    <s v="Debit Card"/>
    <x v="165"/>
    <b v="1"/>
    <b v="0"/>
    <x v="0"/>
    <x v="0"/>
    <s v="Standard"/>
    <n v="9"/>
    <x v="1"/>
    <x v="1"/>
    <n v="8.431372549019607E-3"/>
  </r>
  <r>
    <s v="53-843-5619"/>
    <x v="9"/>
    <s v="Female"/>
    <s v="High"/>
    <s v="Single"/>
    <x v="1"/>
    <s v="High"/>
    <s v="Orsay"/>
    <s v="Gardening &amp; Outdoors"/>
    <n v="83.21"/>
    <n v="10"/>
    <x v="2"/>
    <x v="4"/>
    <x v="3"/>
    <n v="2"/>
    <x v="2"/>
    <x v="0"/>
    <n v="0"/>
    <n v="0"/>
    <x v="7"/>
    <x v="1"/>
    <x v="2"/>
    <s v="Other"/>
    <x v="125"/>
    <b v="0"/>
    <b v="0"/>
    <x v="0"/>
    <x v="2"/>
    <s v="Standard"/>
    <n v="7"/>
    <x v="0"/>
    <x v="1"/>
    <n v="1.1363636363636364E-2"/>
  </r>
  <r>
    <s v="44-786-7696"/>
    <x v="30"/>
    <s v="Bigender"/>
    <s v="Middle"/>
    <s v="Divorced"/>
    <x v="2"/>
    <s v="Middle"/>
    <s v="Zhongying"/>
    <s v="Gardening &amp; Outdoors"/>
    <n v="54.74"/>
    <n v="4"/>
    <x v="1"/>
    <x v="3"/>
    <x v="4"/>
    <n v="0"/>
    <x v="0"/>
    <x v="0"/>
    <n v="0"/>
    <n v="0"/>
    <x v="7"/>
    <x v="2"/>
    <x v="1"/>
    <s v="PayPal"/>
    <x v="251"/>
    <b v="1"/>
    <b v="1"/>
    <x v="1"/>
    <x v="2"/>
    <s v="No Preference"/>
    <n v="14"/>
    <x v="2"/>
    <x v="0"/>
    <n v="1.1363636363636364E-2"/>
  </r>
  <r>
    <s v="45-631-4619"/>
    <x v="1"/>
    <s v="Female"/>
    <s v="High"/>
    <s v="Divorced"/>
    <x v="2"/>
    <s v="High"/>
    <s v="Bayá¸©Än"/>
    <s v="Office Supplies"/>
    <n v="371.12"/>
    <n v="8"/>
    <x v="2"/>
    <x v="0"/>
    <x v="1"/>
    <n v="2"/>
    <x v="3"/>
    <x v="0"/>
    <n v="0.01"/>
    <n v="1"/>
    <x v="0"/>
    <x v="2"/>
    <x v="1"/>
    <s v="PayPal"/>
    <x v="283"/>
    <b v="0"/>
    <b v="1"/>
    <x v="1"/>
    <x v="1"/>
    <s v="No Preference"/>
    <n v="8"/>
    <x v="0"/>
    <x v="1"/>
    <n v="1.131578947368421E-2"/>
  </r>
  <r>
    <s v="11-850-1953"/>
    <x v="11"/>
    <s v="Genderfluid"/>
    <s v="Middle"/>
    <s v="Single"/>
    <x v="1"/>
    <s v="Middle"/>
    <s v="Beizhakou"/>
    <s v="Packages"/>
    <n v="293.64"/>
    <n v="3"/>
    <x v="1"/>
    <x v="2"/>
    <x v="1"/>
    <n v="2"/>
    <x v="2"/>
    <x v="1"/>
    <n v="0.02"/>
    <n v="2"/>
    <x v="8"/>
    <x v="0"/>
    <x v="0"/>
    <s v="Credit Card"/>
    <x v="176"/>
    <b v="1"/>
    <b v="0"/>
    <x v="0"/>
    <x v="2"/>
    <s v="Express"/>
    <n v="5"/>
    <x v="2"/>
    <x v="0"/>
    <n v="8.1395348837209301E-3"/>
  </r>
  <r>
    <s v="20-421-2544"/>
    <x v="2"/>
    <s v="Male"/>
    <s v="High"/>
    <s v="Married"/>
    <x v="1"/>
    <s v="High"/>
    <s v="KyÅngsÅng"/>
    <s v="Books"/>
    <n v="185.83"/>
    <n v="11"/>
    <x v="1"/>
    <x v="4"/>
    <x v="4"/>
    <n v="2"/>
    <x v="2"/>
    <x v="1"/>
    <n v="0.02"/>
    <n v="2"/>
    <x v="5"/>
    <x v="3"/>
    <x v="2"/>
    <s v="Other"/>
    <x v="266"/>
    <b v="0"/>
    <b v="1"/>
    <x v="1"/>
    <x v="2"/>
    <s v="Standard"/>
    <n v="1"/>
    <x v="1"/>
    <x v="1"/>
    <n v="1.0270270270270269E-2"/>
  </r>
  <r>
    <s v="37-100-8709"/>
    <x v="23"/>
    <s v="Male"/>
    <s v="High"/>
    <s v="Divorced"/>
    <x v="2"/>
    <s v="Middle"/>
    <s v="Turinsk"/>
    <s v="Office Supplies"/>
    <n v="117.13"/>
    <n v="7"/>
    <x v="0"/>
    <x v="3"/>
    <x v="1"/>
    <n v="2"/>
    <x v="3"/>
    <x v="0"/>
    <n v="0.01"/>
    <n v="1"/>
    <x v="3"/>
    <x v="1"/>
    <x v="1"/>
    <s v="Credit Card"/>
    <x v="245"/>
    <b v="1"/>
    <b v="1"/>
    <x v="1"/>
    <x v="3"/>
    <s v="Express"/>
    <n v="6"/>
    <x v="1"/>
    <x v="1"/>
    <n v="1.131578947368421E-2"/>
  </r>
  <r>
    <s v="78-361-5100"/>
    <x v="32"/>
    <s v="Female"/>
    <s v="Middle"/>
    <s v="Married"/>
    <x v="2"/>
    <s v="High"/>
    <s v="As SawdÄ"/>
    <s v="Office Supplies"/>
    <n v="52.24"/>
    <n v="11"/>
    <x v="1"/>
    <x v="1"/>
    <x v="1"/>
    <n v="0"/>
    <x v="2"/>
    <x v="1"/>
    <n v="0.02"/>
    <n v="2"/>
    <x v="7"/>
    <x v="1"/>
    <x v="1"/>
    <s v="Credit Card"/>
    <x v="330"/>
    <b v="1"/>
    <b v="1"/>
    <x v="1"/>
    <x v="2"/>
    <s v="Standard"/>
    <n v="8"/>
    <x v="0"/>
    <x v="0"/>
    <n v="1.131578947368421E-2"/>
  </r>
  <r>
    <s v="67-676-5945"/>
    <x v="31"/>
    <s v="Female"/>
    <s v="High"/>
    <s v="Married"/>
    <x v="0"/>
    <s v="High"/>
    <s v="Legaspi"/>
    <s v="Baby Products"/>
    <n v="446.69"/>
    <n v="7"/>
    <x v="1"/>
    <x v="4"/>
    <x v="0"/>
    <n v="2"/>
    <x v="1"/>
    <x v="0"/>
    <n v="0.01"/>
    <n v="1"/>
    <x v="1"/>
    <x v="1"/>
    <x v="1"/>
    <s v="Cash"/>
    <x v="51"/>
    <b v="0"/>
    <b v="1"/>
    <x v="1"/>
    <x v="3"/>
    <s v="No Preference"/>
    <n v="13"/>
    <x v="0"/>
    <x v="1"/>
    <n v="1.0243902439024391E-2"/>
  </r>
  <r>
    <s v="67-639-5838"/>
    <x v="25"/>
    <s v="Male"/>
    <s v="Middle"/>
    <s v="Married"/>
    <x v="1"/>
    <s v="Middle"/>
    <s v="Shimorskoye"/>
    <s v="Packages"/>
    <n v="216.84"/>
    <n v="5"/>
    <x v="1"/>
    <x v="4"/>
    <x v="3"/>
    <n v="1"/>
    <x v="2"/>
    <x v="0"/>
    <n v="0.01"/>
    <n v="1"/>
    <x v="2"/>
    <x v="2"/>
    <x v="0"/>
    <s v="PayPal"/>
    <x v="80"/>
    <b v="0"/>
    <b v="0"/>
    <x v="0"/>
    <x v="3"/>
    <s v="Express"/>
    <n v="5"/>
    <x v="1"/>
    <x v="0"/>
    <n v="8.1395348837209301E-3"/>
  </r>
  <r>
    <s v="51-415-1931"/>
    <x v="21"/>
    <s v="Female"/>
    <s v="High"/>
    <s v="Divorced"/>
    <x v="1"/>
    <s v="High"/>
    <s v="KoÅ›cielec"/>
    <s v="Electronics"/>
    <n v="75.27"/>
    <n v="7"/>
    <x v="0"/>
    <x v="1"/>
    <x v="2"/>
    <n v="1"/>
    <x v="0"/>
    <x v="1"/>
    <n v="0.02"/>
    <n v="2"/>
    <x v="4"/>
    <x v="0"/>
    <x v="2"/>
    <s v="PayPal"/>
    <x v="10"/>
    <b v="1"/>
    <b v="1"/>
    <x v="1"/>
    <x v="2"/>
    <s v="Express"/>
    <n v="1"/>
    <x v="0"/>
    <x v="1"/>
    <n v="0.01"/>
  </r>
  <r>
    <s v="96-764-3843"/>
    <x v="28"/>
    <s v="Male"/>
    <s v="Middle"/>
    <s v="Widowed"/>
    <x v="2"/>
    <s v="High"/>
    <s v="Yongfu"/>
    <s v="Office Supplies"/>
    <n v="308.87"/>
    <n v="2"/>
    <x v="1"/>
    <x v="1"/>
    <x v="2"/>
    <n v="1"/>
    <x v="0"/>
    <x v="1"/>
    <n v="0.02"/>
    <n v="2"/>
    <x v="6"/>
    <x v="0"/>
    <x v="0"/>
    <s v="Cash"/>
    <x v="55"/>
    <b v="1"/>
    <b v="1"/>
    <x v="1"/>
    <x v="2"/>
    <s v="Express"/>
    <n v="11"/>
    <x v="1"/>
    <x v="0"/>
    <n v="1.131578947368421E-2"/>
  </r>
  <r>
    <s v="16-730-2056"/>
    <x v="1"/>
    <s v="Male"/>
    <s v="High"/>
    <s v="Divorced"/>
    <x v="2"/>
    <s v="Middle"/>
    <s v="VinkkilÃ¤"/>
    <s v="Travel &amp; Leisure Flights"/>
    <n v="169.77"/>
    <n v="5"/>
    <x v="1"/>
    <x v="3"/>
    <x v="2"/>
    <n v="0"/>
    <x v="1"/>
    <x v="2"/>
    <n v="0.02"/>
    <n v="2"/>
    <x v="5"/>
    <x v="0"/>
    <x v="2"/>
    <s v="Other"/>
    <x v="31"/>
    <b v="1"/>
    <b v="1"/>
    <x v="1"/>
    <x v="1"/>
    <s v="Standard"/>
    <n v="7"/>
    <x v="1"/>
    <x v="1"/>
    <n v="1.3157894736842106E-2"/>
  </r>
  <r>
    <s v="22-157-2494"/>
    <x v="24"/>
    <s v="Male"/>
    <s v="High"/>
    <s v="Divorced"/>
    <x v="1"/>
    <s v="High"/>
    <s v="Revolucion Verde"/>
    <s v="Toys &amp; Games"/>
    <n v="289.08"/>
    <n v="12"/>
    <x v="2"/>
    <x v="2"/>
    <x v="1"/>
    <n v="0"/>
    <x v="0"/>
    <x v="2"/>
    <n v="0.01"/>
    <n v="1"/>
    <x v="3"/>
    <x v="3"/>
    <x v="2"/>
    <s v="Other"/>
    <x v="161"/>
    <b v="1"/>
    <b v="1"/>
    <x v="1"/>
    <x v="1"/>
    <s v="Standard"/>
    <n v="7"/>
    <x v="1"/>
    <x v="1"/>
    <n v="8.2978723404255311E-3"/>
  </r>
  <r>
    <s v="29-341-6463"/>
    <x v="9"/>
    <s v="Female"/>
    <s v="Middle"/>
    <s v="Single"/>
    <x v="1"/>
    <s v="High"/>
    <s v="Newton"/>
    <s v="Travel &amp; Leisure Flights"/>
    <n v="74.09"/>
    <n v="10"/>
    <x v="0"/>
    <x v="3"/>
    <x v="2"/>
    <n v="2"/>
    <x v="0"/>
    <x v="0"/>
    <n v="0.02"/>
    <n v="2"/>
    <x v="5"/>
    <x v="2"/>
    <x v="0"/>
    <s v="Other"/>
    <x v="212"/>
    <b v="1"/>
    <b v="1"/>
    <x v="1"/>
    <x v="2"/>
    <s v="Standard"/>
    <n v="8"/>
    <x v="0"/>
    <x v="0"/>
    <n v="1.3157894736842106E-2"/>
  </r>
  <r>
    <s v="64-906-4475"/>
    <x v="20"/>
    <s v="Male"/>
    <s v="High"/>
    <s v="Married"/>
    <x v="1"/>
    <s v="Middle"/>
    <s v="Nantang"/>
    <s v="Travel &amp; Leisure Flights"/>
    <n v="201.53"/>
    <n v="5"/>
    <x v="2"/>
    <x v="2"/>
    <x v="3"/>
    <n v="1"/>
    <x v="0"/>
    <x v="1"/>
    <n v="0.01"/>
    <n v="1"/>
    <x v="9"/>
    <x v="1"/>
    <x v="0"/>
    <s v="Other"/>
    <x v="99"/>
    <b v="0"/>
    <b v="1"/>
    <x v="1"/>
    <x v="1"/>
    <s v="No Preference"/>
    <n v="11"/>
    <x v="1"/>
    <x v="1"/>
    <n v="1.3157894736842106E-2"/>
  </r>
  <r>
    <s v="36-340-8494"/>
    <x v="9"/>
    <s v="Male"/>
    <s v="Middle"/>
    <s v="Divorced"/>
    <x v="0"/>
    <s v="High"/>
    <s v="Perugia"/>
    <s v="Arts &amp; Crafts"/>
    <n v="244.6"/>
    <n v="12"/>
    <x v="2"/>
    <x v="4"/>
    <x v="2"/>
    <n v="2"/>
    <x v="1"/>
    <x v="0"/>
    <n v="0"/>
    <n v="0"/>
    <x v="9"/>
    <x v="0"/>
    <x v="0"/>
    <s v="Other"/>
    <x v="44"/>
    <b v="0"/>
    <b v="0"/>
    <x v="0"/>
    <x v="1"/>
    <s v="Standard"/>
    <n v="3"/>
    <x v="1"/>
    <x v="0"/>
    <n v="8.5294117647058826E-3"/>
  </r>
  <r>
    <s v="77-031-4898"/>
    <x v="6"/>
    <s v="Male"/>
    <s v="Middle"/>
    <s v="Widowed"/>
    <x v="0"/>
    <s v="High"/>
    <s v="Tancheng"/>
    <s v="Software &amp; Apps"/>
    <n v="320.5"/>
    <n v="10"/>
    <x v="1"/>
    <x v="1"/>
    <x v="2"/>
    <n v="2"/>
    <x v="2"/>
    <x v="0"/>
    <n v="0"/>
    <n v="0"/>
    <x v="5"/>
    <x v="2"/>
    <x v="0"/>
    <s v="Cash"/>
    <x v="0"/>
    <b v="1"/>
    <b v="0"/>
    <x v="0"/>
    <x v="0"/>
    <s v="Express"/>
    <n v="9"/>
    <x v="1"/>
    <x v="0"/>
    <n v="9.3023255813953487E-3"/>
  </r>
  <r>
    <s v="86-097-9642"/>
    <x v="23"/>
    <s v="Male"/>
    <s v="Middle"/>
    <s v="Widowed"/>
    <x v="2"/>
    <s v="Middle"/>
    <s v="Leon Postigo"/>
    <s v="Jewelry &amp; Accessories"/>
    <n v="91.63"/>
    <n v="3"/>
    <x v="1"/>
    <x v="0"/>
    <x v="4"/>
    <n v="2"/>
    <x v="0"/>
    <x v="1"/>
    <n v="0"/>
    <n v="0"/>
    <x v="3"/>
    <x v="0"/>
    <x v="0"/>
    <s v="Debit Card"/>
    <x v="155"/>
    <b v="1"/>
    <b v="1"/>
    <x v="1"/>
    <x v="1"/>
    <s v="Standard"/>
    <n v="2"/>
    <x v="1"/>
    <x v="0"/>
    <n v="1.1000000000000001E-2"/>
  </r>
  <r>
    <s v="64-090-3433"/>
    <x v="22"/>
    <s v="Male"/>
    <s v="Middle"/>
    <s v="Married"/>
    <x v="2"/>
    <s v="High"/>
    <s v="BollÃ¨ne"/>
    <s v="Sports &amp; Outdoors"/>
    <n v="251.93"/>
    <n v="8"/>
    <x v="1"/>
    <x v="1"/>
    <x v="4"/>
    <n v="1"/>
    <x v="3"/>
    <x v="2"/>
    <n v="0.02"/>
    <n v="2"/>
    <x v="4"/>
    <x v="0"/>
    <x v="0"/>
    <s v="Debit Card"/>
    <x v="198"/>
    <b v="0"/>
    <b v="0"/>
    <x v="0"/>
    <x v="0"/>
    <s v="Standard"/>
    <n v="7"/>
    <x v="1"/>
    <x v="0"/>
    <n v="8.431372549019607E-3"/>
  </r>
  <r>
    <s v="96-140-1936"/>
    <x v="12"/>
    <s v="Male"/>
    <s v="Middle"/>
    <s v="Married"/>
    <x v="0"/>
    <s v="Middle"/>
    <s v="Baihe"/>
    <s v="Luxury Goods"/>
    <n v="477.35"/>
    <n v="4"/>
    <x v="2"/>
    <x v="2"/>
    <x v="0"/>
    <n v="0"/>
    <x v="3"/>
    <x v="2"/>
    <n v="0.01"/>
    <n v="1"/>
    <x v="6"/>
    <x v="2"/>
    <x v="2"/>
    <s v="PayPal"/>
    <x v="331"/>
    <b v="0"/>
    <b v="0"/>
    <x v="0"/>
    <x v="0"/>
    <s v="No Preference"/>
    <n v="14"/>
    <x v="1"/>
    <x v="0"/>
    <n v="9.189189189189189E-3"/>
  </r>
  <r>
    <s v="38-830-6976"/>
    <x v="16"/>
    <s v="Male"/>
    <s v="High"/>
    <s v="Widowed"/>
    <x v="2"/>
    <s v="Middle"/>
    <s v="Puqi"/>
    <s v="Baby Products"/>
    <n v="86.63"/>
    <n v="10"/>
    <x v="0"/>
    <x v="1"/>
    <x v="1"/>
    <n v="2"/>
    <x v="1"/>
    <x v="0"/>
    <n v="0.02"/>
    <n v="2"/>
    <x v="6"/>
    <x v="2"/>
    <x v="0"/>
    <s v="Cash"/>
    <x v="314"/>
    <b v="1"/>
    <b v="0"/>
    <x v="0"/>
    <x v="1"/>
    <s v="Express"/>
    <n v="3"/>
    <x v="1"/>
    <x v="1"/>
    <n v="1.0243902439024391E-2"/>
  </r>
  <r>
    <s v="82-864-1154"/>
    <x v="17"/>
    <s v="Bigender"/>
    <s v="High"/>
    <s v="Divorced"/>
    <x v="1"/>
    <s v="High"/>
    <s v="Pedraza"/>
    <s v="Health Care"/>
    <n v="474.42"/>
    <n v="4"/>
    <x v="1"/>
    <x v="2"/>
    <x v="3"/>
    <n v="0"/>
    <x v="1"/>
    <x v="1"/>
    <n v="0.01"/>
    <n v="1"/>
    <x v="5"/>
    <x v="0"/>
    <x v="2"/>
    <s v="Debit Card"/>
    <x v="241"/>
    <b v="1"/>
    <b v="0"/>
    <x v="0"/>
    <x v="0"/>
    <s v="No Preference"/>
    <n v="5"/>
    <x v="2"/>
    <x v="1"/>
    <n v="7.3170731707317069E-3"/>
  </r>
  <r>
    <s v="79-711-6779"/>
    <x v="10"/>
    <s v="Female"/>
    <s v="High"/>
    <s v="Widowed"/>
    <x v="1"/>
    <s v="High"/>
    <s v="Hoolt"/>
    <s v="Gardening &amp; Outdoors"/>
    <n v="429.24"/>
    <n v="7"/>
    <x v="0"/>
    <x v="1"/>
    <x v="0"/>
    <n v="1"/>
    <x v="3"/>
    <x v="1"/>
    <n v="0"/>
    <n v="0"/>
    <x v="2"/>
    <x v="2"/>
    <x v="0"/>
    <s v="Debit Card"/>
    <x v="260"/>
    <b v="0"/>
    <b v="0"/>
    <x v="0"/>
    <x v="0"/>
    <s v="No Preference"/>
    <n v="10"/>
    <x v="0"/>
    <x v="1"/>
    <n v="1.1363636363636364E-2"/>
  </r>
  <r>
    <s v="22-860-9860"/>
    <x v="2"/>
    <s v="Female"/>
    <s v="High"/>
    <s v="Married"/>
    <x v="1"/>
    <s v="High"/>
    <s v="Pasinan Barat"/>
    <s v="Home Appliances"/>
    <n v="470.38"/>
    <n v="8"/>
    <x v="0"/>
    <x v="2"/>
    <x v="2"/>
    <n v="0"/>
    <x v="1"/>
    <x v="1"/>
    <n v="0.02"/>
    <n v="2"/>
    <x v="4"/>
    <x v="1"/>
    <x v="1"/>
    <s v="Other"/>
    <x v="193"/>
    <b v="1"/>
    <b v="1"/>
    <x v="1"/>
    <x v="2"/>
    <s v="Standard"/>
    <n v="9"/>
    <x v="0"/>
    <x v="1"/>
    <n v="9.3999999999999986E-3"/>
  </r>
  <r>
    <s v="72-590-6161"/>
    <x v="11"/>
    <s v="Female"/>
    <s v="Middle"/>
    <s v="Single"/>
    <x v="2"/>
    <s v="High"/>
    <s v="Saltpond"/>
    <s v="Gardening &amp; Outdoors"/>
    <n v="495.8"/>
    <n v="4"/>
    <x v="0"/>
    <x v="3"/>
    <x v="4"/>
    <n v="1"/>
    <x v="2"/>
    <x v="1"/>
    <n v="0"/>
    <n v="0"/>
    <x v="0"/>
    <x v="0"/>
    <x v="0"/>
    <s v="PayPal"/>
    <x v="297"/>
    <b v="1"/>
    <b v="1"/>
    <x v="1"/>
    <x v="1"/>
    <s v="Standard"/>
    <n v="10"/>
    <x v="0"/>
    <x v="0"/>
    <n v="1.1363636363636364E-2"/>
  </r>
  <r>
    <s v="76-213-5806"/>
    <x v="6"/>
    <s v="Female"/>
    <s v="High"/>
    <s v="Widowed"/>
    <x v="0"/>
    <s v="Middle"/>
    <s v="Rende"/>
    <s v="Electronics"/>
    <n v="129.63999999999999"/>
    <n v="4"/>
    <x v="1"/>
    <x v="1"/>
    <x v="1"/>
    <n v="2"/>
    <x v="0"/>
    <x v="1"/>
    <n v="0.01"/>
    <n v="1"/>
    <x v="4"/>
    <x v="2"/>
    <x v="2"/>
    <s v="Debit Card"/>
    <x v="320"/>
    <b v="0"/>
    <b v="1"/>
    <x v="1"/>
    <x v="0"/>
    <s v="Express"/>
    <n v="3"/>
    <x v="0"/>
    <x v="1"/>
    <n v="0.01"/>
  </r>
  <r>
    <s v="66-894-5431"/>
    <x v="30"/>
    <s v="Male"/>
    <s v="Middle"/>
    <s v="Single"/>
    <x v="2"/>
    <s v="High"/>
    <s v="Zarasai"/>
    <s v="Mobile Accessories"/>
    <n v="473.77"/>
    <n v="9"/>
    <x v="2"/>
    <x v="1"/>
    <x v="1"/>
    <n v="2"/>
    <x v="1"/>
    <x v="2"/>
    <n v="0.02"/>
    <n v="2"/>
    <x v="5"/>
    <x v="0"/>
    <x v="2"/>
    <s v="PayPal"/>
    <x v="326"/>
    <b v="0"/>
    <b v="0"/>
    <x v="0"/>
    <x v="1"/>
    <s v="No Preference"/>
    <n v="13"/>
    <x v="1"/>
    <x v="0"/>
    <n v="8.5365853658536592E-3"/>
  </r>
  <r>
    <s v="20-939-3906"/>
    <x v="13"/>
    <s v="Female"/>
    <s v="High"/>
    <s v="Married"/>
    <x v="1"/>
    <s v="Middle"/>
    <s v="Nanchangshan"/>
    <s v="Electronics"/>
    <n v="130.84"/>
    <n v="4"/>
    <x v="2"/>
    <x v="0"/>
    <x v="0"/>
    <n v="2"/>
    <x v="1"/>
    <x v="2"/>
    <n v="0.02"/>
    <n v="2"/>
    <x v="3"/>
    <x v="2"/>
    <x v="0"/>
    <s v="PayPal"/>
    <x v="36"/>
    <b v="1"/>
    <b v="1"/>
    <x v="1"/>
    <x v="0"/>
    <s v="Standard"/>
    <n v="13"/>
    <x v="0"/>
    <x v="1"/>
    <n v="0.01"/>
  </r>
  <r>
    <s v="86-390-9555"/>
    <x v="18"/>
    <s v="Male"/>
    <s v="Middle"/>
    <s v="Single"/>
    <x v="2"/>
    <s v="High"/>
    <s v="PegÃµes"/>
    <s v="Groceries"/>
    <n v="436.54"/>
    <n v="12"/>
    <x v="2"/>
    <x v="1"/>
    <x v="3"/>
    <n v="0"/>
    <x v="1"/>
    <x v="2"/>
    <n v="0.01"/>
    <n v="1"/>
    <x v="8"/>
    <x v="2"/>
    <x v="1"/>
    <s v="Debit Card"/>
    <x v="332"/>
    <b v="1"/>
    <b v="0"/>
    <x v="0"/>
    <x v="1"/>
    <s v="No Preference"/>
    <n v="9"/>
    <x v="1"/>
    <x v="0"/>
    <n v="1.0243902439024391E-2"/>
  </r>
  <r>
    <s v="91-602-0761"/>
    <x v="8"/>
    <s v="Female"/>
    <s v="Middle"/>
    <s v="Widowed"/>
    <x v="0"/>
    <s v="Middle"/>
    <s v="EspÃ­rito Santo do Pinhal"/>
    <s v="Animal Feed"/>
    <n v="264.01"/>
    <n v="4"/>
    <x v="1"/>
    <x v="1"/>
    <x v="2"/>
    <n v="0"/>
    <x v="3"/>
    <x v="0"/>
    <n v="0.01"/>
    <n v="1"/>
    <x v="1"/>
    <x v="0"/>
    <x v="2"/>
    <s v="Other"/>
    <x v="38"/>
    <b v="1"/>
    <b v="0"/>
    <x v="0"/>
    <x v="0"/>
    <s v="No Preference"/>
    <n v="2"/>
    <x v="0"/>
    <x v="0"/>
    <n v="9.7727272727272732E-3"/>
  </r>
  <r>
    <s v="62-974-7965"/>
    <x v="12"/>
    <s v="Female"/>
    <s v="High"/>
    <s v="Divorced"/>
    <x v="0"/>
    <s v="High"/>
    <s v="Ãšjezd"/>
    <s v="Travel &amp; Leisure Flights"/>
    <n v="58.27"/>
    <n v="2"/>
    <x v="1"/>
    <x v="0"/>
    <x v="2"/>
    <n v="1"/>
    <x v="1"/>
    <x v="0"/>
    <n v="0.01"/>
    <n v="1"/>
    <x v="7"/>
    <x v="3"/>
    <x v="1"/>
    <s v="Cash"/>
    <x v="87"/>
    <b v="0"/>
    <b v="1"/>
    <x v="1"/>
    <x v="0"/>
    <s v="No Preference"/>
    <n v="13"/>
    <x v="0"/>
    <x v="1"/>
    <n v="1.3157894736842106E-2"/>
  </r>
  <r>
    <s v="21-232-1397"/>
    <x v="8"/>
    <s v="Male"/>
    <s v="Middle"/>
    <s v="Single"/>
    <x v="2"/>
    <s v="High"/>
    <s v="Bhadrapur"/>
    <s v="Sports &amp; Outdoors"/>
    <n v="190.76"/>
    <n v="10"/>
    <x v="1"/>
    <x v="0"/>
    <x v="0"/>
    <n v="2"/>
    <x v="0"/>
    <x v="1"/>
    <n v="0.01"/>
    <n v="1"/>
    <x v="4"/>
    <x v="1"/>
    <x v="2"/>
    <s v="Other"/>
    <x v="70"/>
    <b v="0"/>
    <b v="0"/>
    <x v="0"/>
    <x v="3"/>
    <s v="Express"/>
    <n v="11"/>
    <x v="1"/>
    <x v="0"/>
    <n v="8.431372549019607E-3"/>
  </r>
  <r>
    <s v="31-364-4144"/>
    <x v="13"/>
    <s v="Female"/>
    <s v="High"/>
    <s v="Widowed"/>
    <x v="2"/>
    <s v="High"/>
    <s v="Kostrovo"/>
    <s v="Animal Feed"/>
    <n v="105.76"/>
    <n v="8"/>
    <x v="2"/>
    <x v="4"/>
    <x v="2"/>
    <n v="2"/>
    <x v="0"/>
    <x v="2"/>
    <n v="0.01"/>
    <n v="1"/>
    <x v="8"/>
    <x v="3"/>
    <x v="0"/>
    <s v="Credit Card"/>
    <x v="333"/>
    <b v="0"/>
    <b v="0"/>
    <x v="0"/>
    <x v="3"/>
    <s v="Express"/>
    <n v="4"/>
    <x v="0"/>
    <x v="1"/>
    <n v="9.7727272727272732E-3"/>
  </r>
  <r>
    <s v="99-945-7193"/>
    <x v="2"/>
    <s v="Female"/>
    <s v="Middle"/>
    <s v="Single"/>
    <x v="2"/>
    <s v="High"/>
    <s v="Lemery"/>
    <s v="Hotels"/>
    <n v="254.29"/>
    <n v="9"/>
    <x v="0"/>
    <x v="0"/>
    <x v="2"/>
    <n v="0"/>
    <x v="1"/>
    <x v="0"/>
    <n v="0.01"/>
    <n v="1"/>
    <x v="0"/>
    <x v="2"/>
    <x v="1"/>
    <s v="Cash"/>
    <x v="156"/>
    <b v="0"/>
    <b v="0"/>
    <x v="0"/>
    <x v="2"/>
    <s v="Express"/>
    <n v="3"/>
    <x v="0"/>
    <x v="0"/>
    <n v="1.0277777777777776E-2"/>
  </r>
  <r>
    <s v="91-053-3261"/>
    <x v="1"/>
    <s v="Male"/>
    <s v="Middle"/>
    <s v="Divorced"/>
    <x v="0"/>
    <s v="High"/>
    <s v="Youcheng"/>
    <s v="Sports &amp; Outdoors"/>
    <n v="435.52"/>
    <n v="9"/>
    <x v="2"/>
    <x v="0"/>
    <x v="3"/>
    <n v="2"/>
    <x v="3"/>
    <x v="1"/>
    <n v="0.01"/>
    <n v="1"/>
    <x v="6"/>
    <x v="3"/>
    <x v="2"/>
    <s v="Debit Card"/>
    <x v="242"/>
    <b v="1"/>
    <b v="0"/>
    <x v="0"/>
    <x v="2"/>
    <s v="No Preference"/>
    <n v="11"/>
    <x v="1"/>
    <x v="0"/>
    <n v="8.431372549019607E-3"/>
  </r>
  <r>
    <s v="50-447-5171"/>
    <x v="17"/>
    <s v="Female"/>
    <s v="High"/>
    <s v="Married"/>
    <x v="2"/>
    <s v="Middle"/>
    <s v="Napoli"/>
    <s v="Office Supplies"/>
    <n v="235.49"/>
    <n v="5"/>
    <x v="1"/>
    <x v="4"/>
    <x v="3"/>
    <n v="1"/>
    <x v="3"/>
    <x v="0"/>
    <n v="0.01"/>
    <n v="1"/>
    <x v="9"/>
    <x v="0"/>
    <x v="1"/>
    <s v="Cash"/>
    <x v="81"/>
    <b v="1"/>
    <b v="0"/>
    <x v="0"/>
    <x v="2"/>
    <s v="Express"/>
    <n v="5"/>
    <x v="0"/>
    <x v="1"/>
    <n v="1.131578947368421E-2"/>
  </r>
  <r>
    <s v="89-754-7244"/>
    <x v="5"/>
    <s v="Male"/>
    <s v="High"/>
    <s v="Widowed"/>
    <x v="2"/>
    <s v="Middle"/>
    <s v="El CaÃ±o"/>
    <s v="Mobile Accessories"/>
    <n v="161.34"/>
    <n v="3"/>
    <x v="0"/>
    <x v="2"/>
    <x v="3"/>
    <n v="2"/>
    <x v="3"/>
    <x v="2"/>
    <n v="0.01"/>
    <n v="1"/>
    <x v="8"/>
    <x v="3"/>
    <x v="0"/>
    <s v="Credit Card"/>
    <x v="277"/>
    <b v="1"/>
    <b v="0"/>
    <x v="0"/>
    <x v="2"/>
    <s v="No Preference"/>
    <n v="4"/>
    <x v="1"/>
    <x v="1"/>
    <n v="8.5365853658536592E-3"/>
  </r>
  <r>
    <s v="56-072-7011"/>
    <x v="24"/>
    <s v="Male"/>
    <s v="High"/>
    <s v="Single"/>
    <x v="2"/>
    <s v="High"/>
    <s v="Heemstede"/>
    <s v="Mobile Accessories"/>
    <n v="167.67"/>
    <n v="11"/>
    <x v="1"/>
    <x v="0"/>
    <x v="4"/>
    <n v="1"/>
    <x v="3"/>
    <x v="2"/>
    <n v="0"/>
    <n v="0"/>
    <x v="9"/>
    <x v="3"/>
    <x v="1"/>
    <s v="Credit Card"/>
    <x v="86"/>
    <b v="0"/>
    <b v="1"/>
    <x v="1"/>
    <x v="0"/>
    <s v="Express"/>
    <n v="5"/>
    <x v="1"/>
    <x v="1"/>
    <n v="8.5365853658536592E-3"/>
  </r>
  <r>
    <s v="74-281-3421"/>
    <x v="17"/>
    <s v="Female"/>
    <s v="Middle"/>
    <s v="Widowed"/>
    <x v="1"/>
    <s v="High"/>
    <s v="Panyam"/>
    <s v="Food &amp; Beverages"/>
    <n v="96.68"/>
    <n v="10"/>
    <x v="0"/>
    <x v="0"/>
    <x v="4"/>
    <n v="2"/>
    <x v="3"/>
    <x v="0"/>
    <n v="0.02"/>
    <n v="2"/>
    <x v="4"/>
    <x v="0"/>
    <x v="1"/>
    <s v="Credit Card"/>
    <x v="153"/>
    <b v="1"/>
    <b v="0"/>
    <x v="0"/>
    <x v="3"/>
    <s v="No Preference"/>
    <n v="10"/>
    <x v="0"/>
    <x v="0"/>
    <n v="9.3181818181818175E-3"/>
  </r>
  <r>
    <s v="86-068-2133"/>
    <x v="11"/>
    <s v="Male"/>
    <s v="High"/>
    <s v="Married"/>
    <x v="2"/>
    <s v="High"/>
    <s v="Faraulep"/>
    <s v="Gardening &amp; Outdoors"/>
    <n v="234.58"/>
    <n v="3"/>
    <x v="0"/>
    <x v="0"/>
    <x v="0"/>
    <n v="2"/>
    <x v="2"/>
    <x v="2"/>
    <n v="0.02"/>
    <n v="2"/>
    <x v="9"/>
    <x v="0"/>
    <x v="2"/>
    <s v="PayPal"/>
    <x v="217"/>
    <b v="1"/>
    <b v="0"/>
    <x v="0"/>
    <x v="2"/>
    <s v="Standard"/>
    <n v="1"/>
    <x v="1"/>
    <x v="1"/>
    <n v="1.1363636363636364E-2"/>
  </r>
  <r>
    <s v="03-102-0288"/>
    <x v="6"/>
    <s v="Male"/>
    <s v="Middle"/>
    <s v="Married"/>
    <x v="2"/>
    <s v="Middle"/>
    <s v="San Isidro"/>
    <s v="Furniture"/>
    <n v="156.47999999999999"/>
    <n v="7"/>
    <x v="1"/>
    <x v="0"/>
    <x v="1"/>
    <n v="0"/>
    <x v="2"/>
    <x v="1"/>
    <n v="0.02"/>
    <n v="2"/>
    <x v="1"/>
    <x v="3"/>
    <x v="2"/>
    <s v="Other"/>
    <x v="121"/>
    <b v="0"/>
    <b v="1"/>
    <x v="1"/>
    <x v="1"/>
    <s v="No Preference"/>
    <n v="4"/>
    <x v="1"/>
    <x v="0"/>
    <n v="8.7804878048780496E-3"/>
  </r>
  <r>
    <s v="74-033-1145"/>
    <x v="23"/>
    <s v="Polygender"/>
    <s v="High"/>
    <s v="Widowed"/>
    <x v="0"/>
    <s v="Middle"/>
    <s v="Mranggen"/>
    <s v="Jewelry &amp; Accessories"/>
    <n v="489.66"/>
    <n v="11"/>
    <x v="0"/>
    <x v="0"/>
    <x v="1"/>
    <n v="0"/>
    <x v="3"/>
    <x v="1"/>
    <n v="0.02"/>
    <n v="2"/>
    <x v="9"/>
    <x v="0"/>
    <x v="0"/>
    <s v="Other"/>
    <x v="333"/>
    <b v="1"/>
    <b v="0"/>
    <x v="0"/>
    <x v="1"/>
    <s v="Standard"/>
    <n v="3"/>
    <x v="2"/>
    <x v="1"/>
    <n v="1.1000000000000001E-2"/>
  </r>
  <r>
    <s v="24-272-6205"/>
    <x v="7"/>
    <s v="Agender"/>
    <s v="High"/>
    <s v="Divorced"/>
    <x v="2"/>
    <s v="High"/>
    <s v="Cigadog"/>
    <s v="Packages"/>
    <n v="161.85"/>
    <n v="9"/>
    <x v="1"/>
    <x v="0"/>
    <x v="3"/>
    <n v="0"/>
    <x v="3"/>
    <x v="2"/>
    <n v="0"/>
    <n v="0"/>
    <x v="7"/>
    <x v="3"/>
    <x v="1"/>
    <s v="Other"/>
    <x v="250"/>
    <b v="1"/>
    <b v="0"/>
    <x v="0"/>
    <x v="0"/>
    <s v="No Preference"/>
    <n v="10"/>
    <x v="2"/>
    <x v="1"/>
    <n v="8.1395348837209301E-3"/>
  </r>
  <r>
    <s v="90-170-1951"/>
    <x v="10"/>
    <s v="Male"/>
    <s v="Middle"/>
    <s v="Widowed"/>
    <x v="2"/>
    <s v="High"/>
    <s v="Caitang"/>
    <s v="Electronics"/>
    <n v="204.47"/>
    <n v="7"/>
    <x v="2"/>
    <x v="2"/>
    <x v="1"/>
    <n v="1"/>
    <x v="0"/>
    <x v="2"/>
    <n v="0.02"/>
    <n v="2"/>
    <x v="5"/>
    <x v="0"/>
    <x v="1"/>
    <s v="Credit Card"/>
    <x v="334"/>
    <b v="1"/>
    <b v="1"/>
    <x v="1"/>
    <x v="1"/>
    <s v="No Preference"/>
    <n v="3"/>
    <x v="1"/>
    <x v="0"/>
    <n v="0.01"/>
  </r>
  <r>
    <s v="73-259-8940"/>
    <x v="10"/>
    <s v="Female"/>
    <s v="Middle"/>
    <s v="Widowed"/>
    <x v="0"/>
    <s v="Middle"/>
    <s v="Masoyila"/>
    <s v="Hotels"/>
    <n v="315.02999999999997"/>
    <n v="4"/>
    <x v="2"/>
    <x v="3"/>
    <x v="0"/>
    <n v="0"/>
    <x v="3"/>
    <x v="2"/>
    <n v="0.01"/>
    <n v="1"/>
    <x v="9"/>
    <x v="2"/>
    <x v="0"/>
    <s v="PayPal"/>
    <x v="259"/>
    <b v="1"/>
    <b v="0"/>
    <x v="0"/>
    <x v="3"/>
    <s v="Express"/>
    <n v="2"/>
    <x v="0"/>
    <x v="0"/>
    <n v="1.0277777777777776E-2"/>
  </r>
  <r>
    <s v="77-796-5786"/>
    <x v="21"/>
    <s v="Male"/>
    <s v="Middle"/>
    <s v="Single"/>
    <x v="2"/>
    <s v="High"/>
    <s v="Beiyuan"/>
    <s v="Furniture"/>
    <n v="330.36"/>
    <n v="12"/>
    <x v="1"/>
    <x v="0"/>
    <x v="0"/>
    <n v="1"/>
    <x v="2"/>
    <x v="2"/>
    <n v="0.01"/>
    <n v="1"/>
    <x v="7"/>
    <x v="2"/>
    <x v="0"/>
    <s v="Other"/>
    <x v="29"/>
    <b v="1"/>
    <b v="1"/>
    <x v="1"/>
    <x v="0"/>
    <s v="No Preference"/>
    <n v="3"/>
    <x v="1"/>
    <x v="0"/>
    <n v="8.7804878048780496E-3"/>
  </r>
  <r>
    <s v="23-949-1954"/>
    <x v="21"/>
    <s v="Male"/>
    <s v="Middle"/>
    <s v="Single"/>
    <x v="0"/>
    <s v="Middle"/>
    <s v="Kariya"/>
    <s v="Toys &amp; Games"/>
    <n v="456.83"/>
    <n v="5"/>
    <x v="2"/>
    <x v="2"/>
    <x v="0"/>
    <n v="0"/>
    <x v="0"/>
    <x v="1"/>
    <n v="0"/>
    <n v="0"/>
    <x v="5"/>
    <x v="1"/>
    <x v="0"/>
    <s v="Credit Card"/>
    <x v="325"/>
    <b v="0"/>
    <b v="0"/>
    <x v="0"/>
    <x v="0"/>
    <s v="No Preference"/>
    <n v="13"/>
    <x v="1"/>
    <x v="0"/>
    <n v="8.2978723404255311E-3"/>
  </r>
  <r>
    <s v="51-313-7293"/>
    <x v="16"/>
    <s v="Male"/>
    <s v="High"/>
    <s v="Widowed"/>
    <x v="0"/>
    <s v="High"/>
    <s v="Malakhovka"/>
    <s v="Jewelry &amp; Accessories"/>
    <n v="236.05"/>
    <n v="6"/>
    <x v="1"/>
    <x v="2"/>
    <x v="3"/>
    <n v="0"/>
    <x v="0"/>
    <x v="2"/>
    <n v="0.01"/>
    <n v="1"/>
    <x v="7"/>
    <x v="1"/>
    <x v="2"/>
    <s v="Other"/>
    <x v="26"/>
    <b v="0"/>
    <b v="1"/>
    <x v="1"/>
    <x v="0"/>
    <s v="No Preference"/>
    <n v="13"/>
    <x v="1"/>
    <x v="1"/>
    <n v="1.1000000000000001E-2"/>
  </r>
  <r>
    <s v="62-797-9254"/>
    <x v="22"/>
    <s v="Female"/>
    <s v="High"/>
    <s v="Widowed"/>
    <x v="1"/>
    <s v="High"/>
    <s v="At-Bashi"/>
    <s v="Home Appliances"/>
    <n v="289.27999999999997"/>
    <n v="9"/>
    <x v="2"/>
    <x v="1"/>
    <x v="0"/>
    <n v="1"/>
    <x v="3"/>
    <x v="0"/>
    <n v="0.02"/>
    <n v="2"/>
    <x v="0"/>
    <x v="3"/>
    <x v="0"/>
    <s v="PayPal"/>
    <x v="29"/>
    <b v="0"/>
    <b v="1"/>
    <x v="1"/>
    <x v="1"/>
    <s v="Express"/>
    <n v="13"/>
    <x v="0"/>
    <x v="1"/>
    <n v="9.3999999999999986E-3"/>
  </r>
  <r>
    <s v="27-941-4995"/>
    <x v="23"/>
    <s v="Female"/>
    <s v="High"/>
    <s v="Married"/>
    <x v="1"/>
    <s v="Middle"/>
    <s v="Sankeyushu"/>
    <s v="Packages"/>
    <n v="483.77"/>
    <n v="5"/>
    <x v="1"/>
    <x v="3"/>
    <x v="4"/>
    <n v="0"/>
    <x v="0"/>
    <x v="2"/>
    <n v="0"/>
    <n v="0"/>
    <x v="1"/>
    <x v="0"/>
    <x v="2"/>
    <s v="Credit Card"/>
    <x v="306"/>
    <b v="0"/>
    <b v="0"/>
    <x v="0"/>
    <x v="1"/>
    <s v="No Preference"/>
    <n v="10"/>
    <x v="0"/>
    <x v="1"/>
    <n v="8.1395348837209301E-3"/>
  </r>
  <r>
    <s v="01-799-2615"/>
    <x v="5"/>
    <s v="Male"/>
    <s v="Middle"/>
    <s v="Married"/>
    <x v="1"/>
    <s v="Middle"/>
    <s v="Limoges"/>
    <s v="Furniture"/>
    <n v="64.5"/>
    <n v="7"/>
    <x v="1"/>
    <x v="1"/>
    <x v="2"/>
    <n v="1"/>
    <x v="3"/>
    <x v="0"/>
    <n v="0.01"/>
    <n v="1"/>
    <x v="0"/>
    <x v="1"/>
    <x v="2"/>
    <s v="Credit Card"/>
    <x v="177"/>
    <b v="1"/>
    <b v="0"/>
    <x v="0"/>
    <x v="1"/>
    <s v="No Preference"/>
    <n v="13"/>
    <x v="1"/>
    <x v="0"/>
    <n v="8.7804878048780496E-3"/>
  </r>
  <r>
    <s v="82-133-0444"/>
    <x v="20"/>
    <s v="Male"/>
    <s v="High"/>
    <s v="Married"/>
    <x v="0"/>
    <s v="Middle"/>
    <s v="HÃ¤gersten"/>
    <s v="Groceries"/>
    <n v="436.57"/>
    <n v="4"/>
    <x v="0"/>
    <x v="0"/>
    <x v="3"/>
    <n v="1"/>
    <x v="3"/>
    <x v="1"/>
    <n v="0.02"/>
    <n v="2"/>
    <x v="3"/>
    <x v="2"/>
    <x v="2"/>
    <s v="Debit Card"/>
    <x v="214"/>
    <b v="0"/>
    <b v="0"/>
    <x v="0"/>
    <x v="1"/>
    <s v="Standard"/>
    <n v="3"/>
    <x v="1"/>
    <x v="1"/>
    <n v="1.0243902439024391E-2"/>
  </r>
  <r>
    <s v="43-920-9499"/>
    <x v="22"/>
    <s v="Bigender"/>
    <s v="Middle"/>
    <s v="Widowed"/>
    <x v="1"/>
    <s v="Middle"/>
    <s v="Tarata"/>
    <s v="Food &amp; Beverages"/>
    <n v="364.48"/>
    <n v="2"/>
    <x v="0"/>
    <x v="1"/>
    <x v="3"/>
    <n v="0.2"/>
    <x v="0"/>
    <x v="2"/>
    <n v="0.02"/>
    <n v="2"/>
    <x v="1"/>
    <x v="0"/>
    <x v="1"/>
    <s v="Other"/>
    <x v="310"/>
    <b v="0"/>
    <b v="0"/>
    <x v="0"/>
    <x v="3"/>
    <s v="No Preference"/>
    <n v="13"/>
    <x v="2"/>
    <x v="0"/>
    <n v="9.3181818181818175E-3"/>
  </r>
  <r>
    <s v="17-551-9779"/>
    <x v="4"/>
    <s v="Female"/>
    <s v="Middle"/>
    <s v="Widowed"/>
    <x v="2"/>
    <s v="High"/>
    <s v="Marabahan"/>
    <s v="Beauty &amp; Personal Care"/>
    <n v="221.88"/>
    <n v="12"/>
    <x v="1"/>
    <x v="3"/>
    <x v="2"/>
    <n v="2"/>
    <x v="2"/>
    <x v="0"/>
    <n v="0.01"/>
    <n v="1"/>
    <x v="9"/>
    <x v="0"/>
    <x v="2"/>
    <s v="Other"/>
    <x v="142"/>
    <b v="1"/>
    <b v="0"/>
    <x v="0"/>
    <x v="0"/>
    <s v="Express"/>
    <n v="9"/>
    <x v="0"/>
    <x v="0"/>
    <n v="8.8235294117647058E-3"/>
  </r>
  <r>
    <s v="49-037-2300"/>
    <x v="16"/>
    <s v="Female"/>
    <s v="Middle"/>
    <s v="Single"/>
    <x v="1"/>
    <s v="Middle"/>
    <s v="EslÄmÄbÄd"/>
    <s v="Clothing"/>
    <n v="278.20999999999998"/>
    <n v="3"/>
    <x v="0"/>
    <x v="0"/>
    <x v="1"/>
    <n v="2"/>
    <x v="2"/>
    <x v="0"/>
    <n v="0"/>
    <n v="0"/>
    <x v="0"/>
    <x v="2"/>
    <x v="0"/>
    <s v="Other"/>
    <x v="160"/>
    <b v="1"/>
    <b v="0"/>
    <x v="0"/>
    <x v="0"/>
    <s v="No Preference"/>
    <n v="14"/>
    <x v="0"/>
    <x v="0"/>
    <n v="8.6666666666666663E-3"/>
  </r>
  <r>
    <s v="95-876-9757"/>
    <x v="16"/>
    <s v="Female"/>
    <s v="High"/>
    <s v="Married"/>
    <x v="2"/>
    <s v="High"/>
    <s v="Emar"/>
    <s v="Health Supplements"/>
    <n v="344.43"/>
    <n v="7"/>
    <x v="2"/>
    <x v="1"/>
    <x v="0"/>
    <n v="0"/>
    <x v="1"/>
    <x v="1"/>
    <n v="0.02"/>
    <n v="2"/>
    <x v="7"/>
    <x v="3"/>
    <x v="2"/>
    <s v="Credit Card"/>
    <x v="60"/>
    <b v="1"/>
    <b v="0"/>
    <x v="0"/>
    <x v="2"/>
    <s v="Standard"/>
    <n v="5"/>
    <x v="0"/>
    <x v="1"/>
    <n v="8.5365853658536592E-3"/>
  </r>
  <r>
    <s v="47-947-4888"/>
    <x v="29"/>
    <s v="Male"/>
    <s v="High"/>
    <s v="Single"/>
    <x v="2"/>
    <s v="High"/>
    <s v="Baisha"/>
    <s v="Baby Products"/>
    <n v="326.08"/>
    <n v="11"/>
    <x v="1"/>
    <x v="4"/>
    <x v="3"/>
    <n v="2"/>
    <x v="1"/>
    <x v="1"/>
    <n v="0.02"/>
    <n v="2"/>
    <x v="9"/>
    <x v="3"/>
    <x v="0"/>
    <s v="PayPal"/>
    <x v="155"/>
    <b v="1"/>
    <b v="1"/>
    <x v="1"/>
    <x v="2"/>
    <s v="Express"/>
    <n v="8"/>
    <x v="1"/>
    <x v="1"/>
    <n v="1.0243902439024391E-2"/>
  </r>
  <r>
    <s v="83-003-2165"/>
    <x v="1"/>
    <s v="Male"/>
    <s v="High"/>
    <s v="Married"/>
    <x v="0"/>
    <s v="Middle"/>
    <s v="Magdalena"/>
    <s v="Gardening &amp; Outdoors"/>
    <n v="437.97"/>
    <n v="8"/>
    <x v="2"/>
    <x v="4"/>
    <x v="4"/>
    <n v="0"/>
    <x v="3"/>
    <x v="1"/>
    <n v="0"/>
    <n v="0"/>
    <x v="0"/>
    <x v="3"/>
    <x v="0"/>
    <s v="Debit Card"/>
    <x v="63"/>
    <b v="1"/>
    <b v="1"/>
    <x v="1"/>
    <x v="0"/>
    <s v="Express"/>
    <n v="12"/>
    <x v="1"/>
    <x v="1"/>
    <n v="1.1363636363636364E-2"/>
  </r>
  <r>
    <s v="27-619-9264"/>
    <x v="25"/>
    <s v="Male"/>
    <s v="High"/>
    <s v="Single"/>
    <x v="2"/>
    <s v="High"/>
    <s v="GÃ¶teborg"/>
    <s v="Packages"/>
    <n v="391.87"/>
    <n v="3"/>
    <x v="2"/>
    <x v="3"/>
    <x v="2"/>
    <n v="2"/>
    <x v="3"/>
    <x v="2"/>
    <n v="0"/>
    <n v="0"/>
    <x v="6"/>
    <x v="3"/>
    <x v="2"/>
    <s v="Cash"/>
    <x v="225"/>
    <b v="1"/>
    <b v="0"/>
    <x v="0"/>
    <x v="3"/>
    <s v="Standard"/>
    <n v="6"/>
    <x v="1"/>
    <x v="1"/>
    <n v="8.1395348837209301E-3"/>
  </r>
  <r>
    <s v="49-476-1729"/>
    <x v="21"/>
    <s v="Male"/>
    <s v="High"/>
    <s v="Single"/>
    <x v="2"/>
    <s v="Middle"/>
    <s v="SkÃ³rzec"/>
    <s v="Travel &amp; Leisure Flights"/>
    <n v="333.41"/>
    <n v="3"/>
    <x v="2"/>
    <x v="2"/>
    <x v="0"/>
    <n v="1"/>
    <x v="3"/>
    <x v="2"/>
    <n v="0.01"/>
    <n v="1"/>
    <x v="9"/>
    <x v="0"/>
    <x v="0"/>
    <s v="PayPal"/>
    <x v="335"/>
    <b v="0"/>
    <b v="0"/>
    <x v="0"/>
    <x v="3"/>
    <s v="Standard"/>
    <n v="3"/>
    <x v="1"/>
    <x v="1"/>
    <n v="1.3157894736842106E-2"/>
  </r>
  <r>
    <s v="64-803-7087"/>
    <x v="11"/>
    <s v="Male"/>
    <s v="Middle"/>
    <s v="Single"/>
    <x v="0"/>
    <s v="High"/>
    <s v="SÃ£o JoÃ£o dos Inhamuns"/>
    <s v="Groceries"/>
    <n v="251.54"/>
    <n v="9"/>
    <x v="2"/>
    <x v="0"/>
    <x v="1"/>
    <n v="0"/>
    <x v="3"/>
    <x v="1"/>
    <n v="0.02"/>
    <n v="2"/>
    <x v="3"/>
    <x v="2"/>
    <x v="2"/>
    <s v="PayPal"/>
    <x v="140"/>
    <b v="1"/>
    <b v="0"/>
    <x v="0"/>
    <x v="2"/>
    <s v="No Preference"/>
    <n v="1"/>
    <x v="1"/>
    <x v="0"/>
    <n v="1.0243902439024391E-2"/>
  </r>
  <r>
    <s v="01-925-4021"/>
    <x v="14"/>
    <s v="Female"/>
    <s v="Middle"/>
    <s v="Single"/>
    <x v="1"/>
    <s v="Middle"/>
    <s v="Tambaksari"/>
    <s v="Electronics"/>
    <n v="292.08"/>
    <n v="7"/>
    <x v="1"/>
    <x v="1"/>
    <x v="4"/>
    <n v="1"/>
    <x v="3"/>
    <x v="0"/>
    <n v="0.02"/>
    <n v="2"/>
    <x v="5"/>
    <x v="2"/>
    <x v="1"/>
    <s v="Credit Card"/>
    <x v="150"/>
    <b v="0"/>
    <b v="0"/>
    <x v="0"/>
    <x v="0"/>
    <s v="Standard"/>
    <n v="11"/>
    <x v="0"/>
    <x v="0"/>
    <n v="0.01"/>
  </r>
  <r>
    <s v="51-116-5937"/>
    <x v="8"/>
    <s v="Polygender"/>
    <s v="High"/>
    <s v="Widowed"/>
    <x v="0"/>
    <s v="Middle"/>
    <s v="Lazarat"/>
    <s v="Travel &amp; Leisure Flights"/>
    <n v="204.29"/>
    <n v="11"/>
    <x v="1"/>
    <x v="0"/>
    <x v="2"/>
    <n v="0"/>
    <x v="0"/>
    <x v="1"/>
    <n v="0.02"/>
    <n v="2"/>
    <x v="2"/>
    <x v="3"/>
    <x v="1"/>
    <s v="PayPal"/>
    <x v="336"/>
    <b v="0"/>
    <b v="0"/>
    <x v="0"/>
    <x v="2"/>
    <s v="Express"/>
    <n v="12"/>
    <x v="2"/>
    <x v="1"/>
    <n v="1.3157894736842106E-2"/>
  </r>
  <r>
    <s v="72-454-2741"/>
    <x v="1"/>
    <s v="Male"/>
    <s v="Middle"/>
    <s v="Single"/>
    <x v="1"/>
    <s v="Middle"/>
    <s v="Belene"/>
    <s v="Packages"/>
    <n v="258.68"/>
    <n v="4"/>
    <x v="2"/>
    <x v="4"/>
    <x v="4"/>
    <n v="1"/>
    <x v="2"/>
    <x v="0"/>
    <n v="0"/>
    <n v="0"/>
    <x v="5"/>
    <x v="0"/>
    <x v="2"/>
    <s v="Credit Card"/>
    <x v="160"/>
    <b v="0"/>
    <b v="0"/>
    <x v="0"/>
    <x v="2"/>
    <s v="No Preference"/>
    <n v="9"/>
    <x v="1"/>
    <x v="0"/>
    <n v="8.1395348837209301E-3"/>
  </r>
  <r>
    <s v="96-484-1000"/>
    <x v="29"/>
    <s v="Male"/>
    <s v="Middle"/>
    <s v="Married"/>
    <x v="0"/>
    <s v="High"/>
    <s v="Xiangshan"/>
    <s v="Gardening &amp; Outdoors"/>
    <n v="258.02"/>
    <n v="2"/>
    <x v="1"/>
    <x v="1"/>
    <x v="4"/>
    <n v="1"/>
    <x v="2"/>
    <x v="2"/>
    <n v="0.02"/>
    <n v="2"/>
    <x v="7"/>
    <x v="1"/>
    <x v="2"/>
    <s v="PayPal"/>
    <x v="286"/>
    <b v="1"/>
    <b v="1"/>
    <x v="1"/>
    <x v="0"/>
    <s v="Express"/>
    <n v="13"/>
    <x v="1"/>
    <x v="0"/>
    <n v="1.1363636363636364E-2"/>
  </r>
  <r>
    <s v="07-834-3350"/>
    <x v="3"/>
    <s v="Female"/>
    <s v="High"/>
    <s v="Single"/>
    <x v="2"/>
    <s v="Middle"/>
    <s v="San Luis"/>
    <s v="Gardening &amp; Outdoors"/>
    <n v="181.87"/>
    <n v="12"/>
    <x v="0"/>
    <x v="4"/>
    <x v="1"/>
    <n v="1"/>
    <x v="1"/>
    <x v="1"/>
    <n v="0.02"/>
    <n v="2"/>
    <x v="7"/>
    <x v="1"/>
    <x v="2"/>
    <s v="Debit Card"/>
    <x v="34"/>
    <b v="0"/>
    <b v="1"/>
    <x v="1"/>
    <x v="1"/>
    <s v="No Preference"/>
    <n v="11"/>
    <x v="0"/>
    <x v="1"/>
    <n v="1.1363636363636364E-2"/>
  </r>
  <r>
    <s v="11-802-5604"/>
    <x v="29"/>
    <s v="Male"/>
    <s v="High"/>
    <s v="Divorced"/>
    <x v="1"/>
    <s v="Middle"/>
    <s v="Zengfu"/>
    <s v="Groceries"/>
    <n v="81.180000000000007"/>
    <n v="8"/>
    <x v="2"/>
    <x v="4"/>
    <x v="0"/>
    <n v="1"/>
    <x v="2"/>
    <x v="1"/>
    <n v="0.02"/>
    <n v="2"/>
    <x v="4"/>
    <x v="1"/>
    <x v="0"/>
    <s v="Cash"/>
    <x v="248"/>
    <b v="0"/>
    <b v="0"/>
    <x v="0"/>
    <x v="2"/>
    <s v="Express"/>
    <n v="3"/>
    <x v="1"/>
    <x v="1"/>
    <n v="1.0243902439024391E-2"/>
  </r>
  <r>
    <s v="41-750-4105"/>
    <x v="25"/>
    <s v="Female"/>
    <s v="High"/>
    <s v="Divorced"/>
    <x v="2"/>
    <s v="High"/>
    <s v="Tingsryd"/>
    <s v="Books"/>
    <n v="382.94"/>
    <n v="8"/>
    <x v="1"/>
    <x v="3"/>
    <x v="3"/>
    <n v="0"/>
    <x v="1"/>
    <x v="1"/>
    <n v="0"/>
    <n v="0"/>
    <x v="9"/>
    <x v="0"/>
    <x v="2"/>
    <s v="Debit Card"/>
    <x v="301"/>
    <b v="0"/>
    <b v="0"/>
    <x v="0"/>
    <x v="0"/>
    <s v="Standard"/>
    <n v="3"/>
    <x v="0"/>
    <x v="1"/>
    <n v="1.0270270270270269E-2"/>
  </r>
  <r>
    <s v="31-491-8457"/>
    <x v="26"/>
    <s v="Female"/>
    <s v="High"/>
    <s v="Single"/>
    <x v="0"/>
    <s v="High"/>
    <s v="Tipaz"/>
    <s v="Beauty &amp; Personal Care"/>
    <n v="402.82"/>
    <n v="7"/>
    <x v="2"/>
    <x v="4"/>
    <x v="0"/>
    <n v="0"/>
    <x v="0"/>
    <x v="0"/>
    <n v="0.02"/>
    <n v="2"/>
    <x v="6"/>
    <x v="2"/>
    <x v="1"/>
    <s v="Debit Card"/>
    <x v="106"/>
    <b v="0"/>
    <b v="0"/>
    <x v="0"/>
    <x v="1"/>
    <s v="No Preference"/>
    <n v="13"/>
    <x v="0"/>
    <x v="1"/>
    <n v="8.8235294117647058E-3"/>
  </r>
  <r>
    <s v="86-257-9581"/>
    <x v="12"/>
    <s v="Male"/>
    <s v="High"/>
    <s v="Single"/>
    <x v="0"/>
    <s v="Middle"/>
    <s v="WÄdÄ« as SalqÄ"/>
    <s v="Gardening &amp; Outdoors"/>
    <n v="497.76"/>
    <n v="2"/>
    <x v="1"/>
    <x v="3"/>
    <x v="4"/>
    <n v="2"/>
    <x v="3"/>
    <x v="2"/>
    <n v="0.02"/>
    <n v="2"/>
    <x v="4"/>
    <x v="3"/>
    <x v="1"/>
    <s v="Credit Card"/>
    <x v="337"/>
    <b v="1"/>
    <b v="1"/>
    <x v="1"/>
    <x v="1"/>
    <s v="No Preference"/>
    <n v="4"/>
    <x v="1"/>
    <x v="1"/>
    <n v="1.1363636363636364E-2"/>
  </r>
  <r>
    <s v="22-981-6595"/>
    <x v="29"/>
    <s v="Female"/>
    <s v="High"/>
    <s v="Single"/>
    <x v="1"/>
    <s v="High"/>
    <s v="Wasagu"/>
    <s v="Furniture"/>
    <n v="227.58"/>
    <n v="5"/>
    <x v="2"/>
    <x v="4"/>
    <x v="4"/>
    <n v="1"/>
    <x v="3"/>
    <x v="1"/>
    <n v="0"/>
    <n v="0"/>
    <x v="2"/>
    <x v="2"/>
    <x v="0"/>
    <s v="Credit Card"/>
    <x v="90"/>
    <b v="1"/>
    <b v="0"/>
    <x v="0"/>
    <x v="0"/>
    <s v="No Preference"/>
    <n v="11"/>
    <x v="0"/>
    <x v="1"/>
    <n v="8.7804878048780496E-3"/>
  </r>
  <r>
    <s v="54-002-5845"/>
    <x v="22"/>
    <s v="Female"/>
    <s v="High"/>
    <s v="Divorced"/>
    <x v="0"/>
    <s v="High"/>
    <s v="Wangsi"/>
    <s v="Electronics"/>
    <n v="263.57"/>
    <n v="2"/>
    <x v="0"/>
    <x v="2"/>
    <x v="3"/>
    <n v="0"/>
    <x v="3"/>
    <x v="0"/>
    <n v="0.01"/>
    <n v="1"/>
    <x v="5"/>
    <x v="0"/>
    <x v="0"/>
    <s v="PayPal"/>
    <x v="267"/>
    <b v="1"/>
    <b v="1"/>
    <x v="1"/>
    <x v="2"/>
    <s v="Express"/>
    <n v="8"/>
    <x v="0"/>
    <x v="1"/>
    <n v="0.01"/>
  </r>
  <r>
    <s v="31-927-7787"/>
    <x v="13"/>
    <s v="Male"/>
    <s v="High"/>
    <s v="Married"/>
    <x v="1"/>
    <s v="High"/>
    <s v="Esmeralda"/>
    <s v="Baby Products"/>
    <n v="422.09"/>
    <n v="3"/>
    <x v="1"/>
    <x v="4"/>
    <x v="1"/>
    <n v="1"/>
    <x v="3"/>
    <x v="1"/>
    <n v="0"/>
    <n v="0"/>
    <x v="5"/>
    <x v="3"/>
    <x v="0"/>
    <s v="PayPal"/>
    <x v="274"/>
    <b v="1"/>
    <b v="0"/>
    <x v="0"/>
    <x v="0"/>
    <s v="Standard"/>
    <n v="7"/>
    <x v="1"/>
    <x v="1"/>
    <n v="1.0243902439024391E-2"/>
  </r>
  <r>
    <s v="46-098-9737"/>
    <x v="22"/>
    <s v="Male"/>
    <s v="Middle"/>
    <s v="Married"/>
    <x v="2"/>
    <s v="High"/>
    <s v="Chivilcoy"/>
    <s v="Gardening &amp; Outdoors"/>
    <n v="411.83"/>
    <n v="2"/>
    <x v="1"/>
    <x v="2"/>
    <x v="3"/>
    <n v="2"/>
    <x v="3"/>
    <x v="1"/>
    <n v="0.01"/>
    <n v="1"/>
    <x v="4"/>
    <x v="3"/>
    <x v="0"/>
    <s v="PayPal"/>
    <x v="252"/>
    <b v="1"/>
    <b v="1"/>
    <x v="1"/>
    <x v="2"/>
    <s v="Standard"/>
    <n v="10"/>
    <x v="1"/>
    <x v="0"/>
    <n v="1.1363636363636364E-2"/>
  </r>
  <r>
    <s v="27-017-7173"/>
    <x v="6"/>
    <s v="Male"/>
    <s v="Middle"/>
    <s v="Single"/>
    <x v="2"/>
    <s v="Middle"/>
    <s v="SÃ£o Miguel do Araguaia"/>
    <s v="Software &amp; Apps"/>
    <n v="242.65"/>
    <n v="3"/>
    <x v="0"/>
    <x v="0"/>
    <x v="3"/>
    <n v="0.2"/>
    <x v="0"/>
    <x v="2"/>
    <n v="0.02"/>
    <n v="2"/>
    <x v="8"/>
    <x v="0"/>
    <x v="0"/>
    <s v="Cash"/>
    <x v="58"/>
    <b v="0"/>
    <b v="1"/>
    <x v="1"/>
    <x v="3"/>
    <s v="No Preference"/>
    <n v="9"/>
    <x v="1"/>
    <x v="0"/>
    <n v="9.3023255813953487E-3"/>
  </r>
  <r>
    <s v="53-102-9949"/>
    <x v="30"/>
    <s v="Male"/>
    <s v="Middle"/>
    <s v="Widowed"/>
    <x v="2"/>
    <s v="Middle"/>
    <s v="Libei"/>
    <s v="Sports &amp; Outdoors"/>
    <n v="298.93"/>
    <n v="6"/>
    <x v="0"/>
    <x v="0"/>
    <x v="4"/>
    <n v="0.2"/>
    <x v="0"/>
    <x v="0"/>
    <n v="0.02"/>
    <n v="2"/>
    <x v="2"/>
    <x v="0"/>
    <x v="0"/>
    <s v="PayPal"/>
    <x v="229"/>
    <b v="1"/>
    <b v="1"/>
    <x v="1"/>
    <x v="3"/>
    <s v="Express"/>
    <n v="2"/>
    <x v="1"/>
    <x v="0"/>
    <n v="8.431372549019607E-3"/>
  </r>
  <r>
    <s v="02-676-9312"/>
    <x v="32"/>
    <s v="Female"/>
    <s v="High"/>
    <s v="Single"/>
    <x v="0"/>
    <s v="High"/>
    <s v="Araci"/>
    <s v="Mobile Accessories"/>
    <n v="191.21"/>
    <n v="7"/>
    <x v="0"/>
    <x v="0"/>
    <x v="2"/>
    <n v="1"/>
    <x v="2"/>
    <x v="2"/>
    <n v="0.02"/>
    <n v="2"/>
    <x v="9"/>
    <x v="2"/>
    <x v="1"/>
    <s v="Debit Card"/>
    <x v="142"/>
    <b v="0"/>
    <b v="0"/>
    <x v="0"/>
    <x v="0"/>
    <s v="No Preference"/>
    <n v="13"/>
    <x v="0"/>
    <x v="1"/>
    <n v="8.5365853658536592E-3"/>
  </r>
  <r>
    <s v="28-969-7540"/>
    <x v="32"/>
    <s v="Female"/>
    <s v="High"/>
    <s v="Married"/>
    <x v="2"/>
    <s v="Middle"/>
    <s v="KuÃ§ovÃ«"/>
    <s v="Electronics"/>
    <n v="136.66999999999999"/>
    <n v="3"/>
    <x v="2"/>
    <x v="1"/>
    <x v="1"/>
    <n v="1"/>
    <x v="2"/>
    <x v="0"/>
    <n v="0"/>
    <n v="0"/>
    <x v="6"/>
    <x v="1"/>
    <x v="2"/>
    <s v="PayPal"/>
    <x v="325"/>
    <b v="0"/>
    <b v="1"/>
    <x v="1"/>
    <x v="2"/>
    <s v="Standard"/>
    <n v="1"/>
    <x v="0"/>
    <x v="1"/>
    <n v="0.01"/>
  </r>
  <r>
    <s v="30-083-9565"/>
    <x v="14"/>
    <s v="Male"/>
    <s v="Middle"/>
    <s v="Widowed"/>
    <x v="2"/>
    <s v="High"/>
    <s v="Bokong Timur"/>
    <s v="Sports &amp; Outdoors"/>
    <n v="324.11"/>
    <n v="11"/>
    <x v="2"/>
    <x v="1"/>
    <x v="3"/>
    <n v="2"/>
    <x v="0"/>
    <x v="2"/>
    <n v="0"/>
    <n v="0"/>
    <x v="6"/>
    <x v="2"/>
    <x v="1"/>
    <s v="Cash"/>
    <x v="210"/>
    <b v="0"/>
    <b v="0"/>
    <x v="0"/>
    <x v="2"/>
    <s v="No Preference"/>
    <n v="7"/>
    <x v="1"/>
    <x v="0"/>
    <n v="8.431372549019607E-3"/>
  </r>
  <r>
    <s v="30-975-0306"/>
    <x v="13"/>
    <s v="Female"/>
    <s v="High"/>
    <s v="Widowed"/>
    <x v="0"/>
    <s v="High"/>
    <s v="Gaowu"/>
    <s v="Animal Feed"/>
    <n v="105.64"/>
    <n v="6"/>
    <x v="2"/>
    <x v="3"/>
    <x v="3"/>
    <n v="0"/>
    <x v="2"/>
    <x v="2"/>
    <n v="0.02"/>
    <n v="2"/>
    <x v="2"/>
    <x v="0"/>
    <x v="1"/>
    <s v="Other"/>
    <x v="243"/>
    <b v="1"/>
    <b v="1"/>
    <x v="1"/>
    <x v="3"/>
    <s v="No Preference"/>
    <n v="12"/>
    <x v="0"/>
    <x v="1"/>
    <n v="9.7727272727272732E-3"/>
  </r>
  <r>
    <s v="14-364-4904"/>
    <x v="20"/>
    <s v="Male"/>
    <s v="High"/>
    <s v="Widowed"/>
    <x v="2"/>
    <s v="High"/>
    <s v="GuÃ©ret"/>
    <s v="Electronics"/>
    <n v="295.60000000000002"/>
    <n v="10"/>
    <x v="2"/>
    <x v="3"/>
    <x v="4"/>
    <n v="1"/>
    <x v="3"/>
    <x v="0"/>
    <n v="0"/>
    <n v="0"/>
    <x v="5"/>
    <x v="2"/>
    <x v="2"/>
    <s v="Credit Card"/>
    <x v="261"/>
    <b v="1"/>
    <b v="1"/>
    <x v="1"/>
    <x v="0"/>
    <s v="Standard"/>
    <n v="5"/>
    <x v="1"/>
    <x v="1"/>
    <n v="0.01"/>
  </r>
  <r>
    <s v="08-652-2085"/>
    <x v="18"/>
    <s v="Male"/>
    <s v="Middle"/>
    <s v="Single"/>
    <x v="2"/>
    <s v="High"/>
    <s v="PostÅ™ekov"/>
    <s v="Animal Feed"/>
    <n v="227.03"/>
    <n v="9"/>
    <x v="1"/>
    <x v="4"/>
    <x v="2"/>
    <n v="2"/>
    <x v="2"/>
    <x v="1"/>
    <n v="0.02"/>
    <n v="2"/>
    <x v="0"/>
    <x v="1"/>
    <x v="0"/>
    <s v="Other"/>
    <x v="150"/>
    <b v="1"/>
    <b v="1"/>
    <x v="1"/>
    <x v="0"/>
    <s v="No Preference"/>
    <n v="4"/>
    <x v="1"/>
    <x v="0"/>
    <n v="9.7727272727272732E-3"/>
  </r>
  <r>
    <s v="67-037-2087"/>
    <x v="11"/>
    <s v="Female"/>
    <s v="High"/>
    <s v="Divorced"/>
    <x v="0"/>
    <s v="Middle"/>
    <s v="Gobojango"/>
    <s v="Hotels"/>
    <n v="485.77"/>
    <n v="10"/>
    <x v="0"/>
    <x v="3"/>
    <x v="4"/>
    <n v="0"/>
    <x v="2"/>
    <x v="1"/>
    <n v="0.02"/>
    <n v="2"/>
    <x v="9"/>
    <x v="0"/>
    <x v="0"/>
    <s v="Cash"/>
    <x v="71"/>
    <b v="0"/>
    <b v="0"/>
    <x v="0"/>
    <x v="3"/>
    <s v="No Preference"/>
    <n v="6"/>
    <x v="0"/>
    <x v="1"/>
    <n v="1.0277777777777776E-2"/>
  </r>
  <r>
    <s v="09-737-8354"/>
    <x v="14"/>
    <s v="Female"/>
    <s v="Middle"/>
    <s v="Widowed"/>
    <x v="1"/>
    <s v="High"/>
    <s v="Tandahimba"/>
    <s v="Animal Feed"/>
    <n v="173.43"/>
    <n v="4"/>
    <x v="1"/>
    <x v="1"/>
    <x v="3"/>
    <n v="0"/>
    <x v="1"/>
    <x v="1"/>
    <n v="0.02"/>
    <n v="2"/>
    <x v="2"/>
    <x v="2"/>
    <x v="2"/>
    <s v="PayPal"/>
    <x v="320"/>
    <b v="1"/>
    <b v="1"/>
    <x v="1"/>
    <x v="0"/>
    <s v="No Preference"/>
    <n v="14"/>
    <x v="0"/>
    <x v="0"/>
    <n v="9.7727272727272732E-3"/>
  </r>
  <r>
    <s v="12-417-5609"/>
    <x v="3"/>
    <s v="Female"/>
    <s v="Middle"/>
    <s v="Widowed"/>
    <x v="1"/>
    <s v="Middle"/>
    <s v="Iwade"/>
    <s v="Baby Products"/>
    <n v="462.96"/>
    <n v="2"/>
    <x v="2"/>
    <x v="4"/>
    <x v="4"/>
    <n v="0"/>
    <x v="3"/>
    <x v="2"/>
    <n v="0.02"/>
    <n v="2"/>
    <x v="9"/>
    <x v="1"/>
    <x v="0"/>
    <s v="Cash"/>
    <x v="93"/>
    <b v="1"/>
    <b v="0"/>
    <x v="0"/>
    <x v="3"/>
    <s v="No Preference"/>
    <n v="3"/>
    <x v="0"/>
    <x v="0"/>
    <n v="1.0243902439024391E-2"/>
  </r>
  <r>
    <s v="25-096-6830"/>
    <x v="15"/>
    <s v="Male"/>
    <s v="High"/>
    <s v="Divorced"/>
    <x v="1"/>
    <s v="Middle"/>
    <s v="La Guata"/>
    <s v="Mobile Accessories"/>
    <n v="203.13"/>
    <n v="10"/>
    <x v="2"/>
    <x v="4"/>
    <x v="3"/>
    <n v="2"/>
    <x v="0"/>
    <x v="0"/>
    <n v="0.01"/>
    <n v="1"/>
    <x v="1"/>
    <x v="1"/>
    <x v="0"/>
    <s v="Debit Card"/>
    <x v="334"/>
    <b v="1"/>
    <b v="0"/>
    <x v="0"/>
    <x v="2"/>
    <s v="Standard"/>
    <n v="6"/>
    <x v="1"/>
    <x v="1"/>
    <n v="8.5365853658536592E-3"/>
  </r>
  <r>
    <s v="91-558-5922"/>
    <x v="17"/>
    <s v="Female"/>
    <s v="High"/>
    <s v="Married"/>
    <x v="2"/>
    <s v="High"/>
    <s v="Saint-Brieuc"/>
    <s v="Toys &amp; Games"/>
    <n v="443.11"/>
    <n v="9"/>
    <x v="1"/>
    <x v="3"/>
    <x v="4"/>
    <n v="1"/>
    <x v="0"/>
    <x v="2"/>
    <n v="0"/>
    <n v="0"/>
    <x v="3"/>
    <x v="2"/>
    <x v="0"/>
    <s v="Other"/>
    <x v="308"/>
    <b v="1"/>
    <b v="1"/>
    <x v="1"/>
    <x v="1"/>
    <s v="No Preference"/>
    <n v="1"/>
    <x v="0"/>
    <x v="1"/>
    <n v="8.2978723404255311E-3"/>
  </r>
  <r>
    <s v="25-560-4506"/>
    <x v="16"/>
    <s v="Bigender"/>
    <s v="High"/>
    <s v="Divorced"/>
    <x v="1"/>
    <s v="High"/>
    <s v="Paya Dapur"/>
    <s v="Health Supplements"/>
    <n v="254.83"/>
    <n v="2"/>
    <x v="0"/>
    <x v="3"/>
    <x v="4"/>
    <n v="1"/>
    <x v="0"/>
    <x v="0"/>
    <n v="0.01"/>
    <n v="1"/>
    <x v="6"/>
    <x v="2"/>
    <x v="2"/>
    <s v="Credit Card"/>
    <x v="83"/>
    <b v="0"/>
    <b v="0"/>
    <x v="0"/>
    <x v="1"/>
    <s v="Standard"/>
    <n v="1"/>
    <x v="2"/>
    <x v="1"/>
    <n v="8.5365853658536592E-3"/>
  </r>
  <r>
    <s v="33-609-0598"/>
    <x v="3"/>
    <s v="Female"/>
    <s v="High"/>
    <s v="Single"/>
    <x v="2"/>
    <s v="Middle"/>
    <s v="Xinzha"/>
    <s v="Luxury Goods"/>
    <n v="336.89"/>
    <n v="4"/>
    <x v="2"/>
    <x v="2"/>
    <x v="1"/>
    <n v="2"/>
    <x v="1"/>
    <x v="2"/>
    <n v="0.01"/>
    <n v="1"/>
    <x v="0"/>
    <x v="1"/>
    <x v="1"/>
    <s v="Credit Card"/>
    <x v="50"/>
    <b v="0"/>
    <b v="0"/>
    <x v="0"/>
    <x v="3"/>
    <s v="Express"/>
    <n v="9"/>
    <x v="0"/>
    <x v="1"/>
    <n v="9.189189189189189E-3"/>
  </r>
  <r>
    <s v="45-337-1798"/>
    <x v="29"/>
    <s v="Male"/>
    <s v="Middle"/>
    <s v="Married"/>
    <x v="0"/>
    <s v="Middle"/>
    <s v="Al QÄrah"/>
    <s v="Baby Products"/>
    <n v="337.17"/>
    <n v="8"/>
    <x v="1"/>
    <x v="0"/>
    <x v="0"/>
    <n v="0"/>
    <x v="2"/>
    <x v="1"/>
    <n v="0.01"/>
    <n v="1"/>
    <x v="9"/>
    <x v="3"/>
    <x v="0"/>
    <s v="Credit Card"/>
    <x v="232"/>
    <b v="0"/>
    <b v="1"/>
    <x v="1"/>
    <x v="1"/>
    <s v="No Preference"/>
    <n v="3"/>
    <x v="1"/>
    <x v="0"/>
    <n v="1.0243902439024391E-2"/>
  </r>
  <r>
    <s v="34-265-8558"/>
    <x v="0"/>
    <s v="Female"/>
    <s v="High"/>
    <s v="Single"/>
    <x v="1"/>
    <s v="High"/>
    <s v="Antipolo"/>
    <s v="Food &amp; Beverages"/>
    <n v="429.24"/>
    <n v="2"/>
    <x v="2"/>
    <x v="2"/>
    <x v="4"/>
    <n v="2"/>
    <x v="1"/>
    <x v="2"/>
    <n v="0"/>
    <n v="0"/>
    <x v="4"/>
    <x v="0"/>
    <x v="2"/>
    <s v="Cash"/>
    <x v="65"/>
    <b v="0"/>
    <b v="0"/>
    <x v="0"/>
    <x v="3"/>
    <s v="No Preference"/>
    <n v="13"/>
    <x v="0"/>
    <x v="1"/>
    <n v="9.3181818181818175E-3"/>
  </r>
  <r>
    <s v="67-323-7406"/>
    <x v="22"/>
    <s v="Female"/>
    <s v="High"/>
    <s v="Married"/>
    <x v="1"/>
    <s v="High"/>
    <s v="Yuyangguan"/>
    <s v="Electronics"/>
    <n v="197.7"/>
    <n v="7"/>
    <x v="0"/>
    <x v="1"/>
    <x v="0"/>
    <n v="2"/>
    <x v="3"/>
    <x v="0"/>
    <n v="0.01"/>
    <n v="1"/>
    <x v="9"/>
    <x v="3"/>
    <x v="2"/>
    <s v="Cash"/>
    <x v="304"/>
    <b v="0"/>
    <b v="0"/>
    <x v="0"/>
    <x v="0"/>
    <s v="Standard"/>
    <n v="9"/>
    <x v="0"/>
    <x v="1"/>
    <n v="0.01"/>
  </r>
  <r>
    <s v="40-149-8247"/>
    <x v="25"/>
    <s v="Male"/>
    <s v="Middle"/>
    <s v="Married"/>
    <x v="0"/>
    <s v="Middle"/>
    <s v="Qiman"/>
    <s v="Home Appliances"/>
    <n v="336.96"/>
    <n v="2"/>
    <x v="1"/>
    <x v="0"/>
    <x v="4"/>
    <n v="2"/>
    <x v="3"/>
    <x v="1"/>
    <n v="0"/>
    <n v="0"/>
    <x v="0"/>
    <x v="2"/>
    <x v="0"/>
    <s v="PayPal"/>
    <x v="101"/>
    <b v="1"/>
    <b v="1"/>
    <x v="1"/>
    <x v="2"/>
    <s v="No Preference"/>
    <n v="7"/>
    <x v="1"/>
    <x v="0"/>
    <n v="9.3999999999999986E-3"/>
  </r>
  <r>
    <s v="37-361-8691"/>
    <x v="13"/>
    <s v="Female"/>
    <s v="High"/>
    <s v="Married"/>
    <x v="1"/>
    <s v="High"/>
    <s v="Maguwon"/>
    <s v="Packages"/>
    <n v="489.81"/>
    <n v="11"/>
    <x v="0"/>
    <x v="1"/>
    <x v="4"/>
    <n v="1"/>
    <x v="2"/>
    <x v="2"/>
    <n v="0"/>
    <n v="0"/>
    <x v="2"/>
    <x v="0"/>
    <x v="0"/>
    <s v="Credit Card"/>
    <x v="338"/>
    <b v="0"/>
    <b v="0"/>
    <x v="0"/>
    <x v="1"/>
    <s v="No Preference"/>
    <n v="3"/>
    <x v="0"/>
    <x v="1"/>
    <n v="8.1395348837209301E-3"/>
  </r>
  <r>
    <s v="17-763-9416"/>
    <x v="11"/>
    <s v="Female"/>
    <s v="High"/>
    <s v="Single"/>
    <x v="1"/>
    <s v="Middle"/>
    <s v="Tsibulev"/>
    <s v="Software &amp; Apps"/>
    <n v="455.55"/>
    <n v="8"/>
    <x v="0"/>
    <x v="4"/>
    <x v="2"/>
    <n v="1"/>
    <x v="3"/>
    <x v="0"/>
    <n v="0"/>
    <n v="0"/>
    <x v="9"/>
    <x v="1"/>
    <x v="2"/>
    <s v="PayPal"/>
    <x v="240"/>
    <b v="0"/>
    <b v="0"/>
    <x v="0"/>
    <x v="3"/>
    <s v="No Preference"/>
    <n v="10"/>
    <x v="0"/>
    <x v="1"/>
    <n v="9.3023255813953487E-3"/>
  </r>
  <r>
    <s v="56-453-8263"/>
    <x v="3"/>
    <s v="Male"/>
    <s v="Middle"/>
    <s v="Divorced"/>
    <x v="2"/>
    <s v="Middle"/>
    <s v="San Antonio Aguas Calientes"/>
    <s v="Mobile Accessories"/>
    <n v="266.61"/>
    <n v="3"/>
    <x v="2"/>
    <x v="1"/>
    <x v="1"/>
    <n v="1"/>
    <x v="1"/>
    <x v="2"/>
    <n v="0.02"/>
    <n v="2"/>
    <x v="8"/>
    <x v="0"/>
    <x v="0"/>
    <s v="Debit Card"/>
    <x v="77"/>
    <b v="1"/>
    <b v="0"/>
    <x v="0"/>
    <x v="0"/>
    <s v="Standard"/>
    <n v="7"/>
    <x v="1"/>
    <x v="0"/>
    <n v="8.5365853658536592E-3"/>
  </r>
  <r>
    <s v="19-560-0717"/>
    <x v="17"/>
    <s v="Polygender"/>
    <s v="Middle"/>
    <s v="Married"/>
    <x v="1"/>
    <s v="High"/>
    <s v="Pombas"/>
    <s v="Travel &amp; Leisure Flights"/>
    <n v="460.88"/>
    <n v="5"/>
    <x v="0"/>
    <x v="1"/>
    <x v="2"/>
    <n v="2"/>
    <x v="0"/>
    <x v="1"/>
    <n v="0.02"/>
    <n v="2"/>
    <x v="7"/>
    <x v="1"/>
    <x v="0"/>
    <s v="Cash"/>
    <x v="339"/>
    <b v="1"/>
    <b v="0"/>
    <x v="0"/>
    <x v="2"/>
    <s v="Standard"/>
    <n v="2"/>
    <x v="2"/>
    <x v="0"/>
    <n v="1.3157894736842106E-2"/>
  </r>
  <r>
    <s v="40-199-1803"/>
    <x v="21"/>
    <s v="Male"/>
    <s v="High"/>
    <s v="Single"/>
    <x v="1"/>
    <s v="Middle"/>
    <s v="Kuâ€˜aydinah"/>
    <s v="Health Supplements"/>
    <n v="361.4"/>
    <n v="2"/>
    <x v="1"/>
    <x v="2"/>
    <x v="0"/>
    <n v="1"/>
    <x v="1"/>
    <x v="0"/>
    <n v="0"/>
    <n v="0"/>
    <x v="1"/>
    <x v="3"/>
    <x v="2"/>
    <s v="Credit Card"/>
    <x v="303"/>
    <b v="0"/>
    <b v="1"/>
    <x v="1"/>
    <x v="2"/>
    <s v="No Preference"/>
    <n v="7"/>
    <x v="1"/>
    <x v="1"/>
    <n v="8.5365853658536592E-3"/>
  </r>
  <r>
    <s v="09-332-0236"/>
    <x v="26"/>
    <s v="Female"/>
    <s v="Middle"/>
    <s v="Divorced"/>
    <x v="2"/>
    <s v="Middle"/>
    <s v="San Marcos"/>
    <s v="Baby Products"/>
    <n v="51.86"/>
    <n v="4"/>
    <x v="0"/>
    <x v="1"/>
    <x v="0"/>
    <n v="0.2"/>
    <x v="1"/>
    <x v="1"/>
    <n v="0.02"/>
    <n v="2"/>
    <x v="9"/>
    <x v="1"/>
    <x v="0"/>
    <s v="Credit Card"/>
    <x v="22"/>
    <b v="0"/>
    <b v="1"/>
    <x v="1"/>
    <x v="0"/>
    <s v="No Preference"/>
    <n v="6"/>
    <x v="0"/>
    <x v="0"/>
    <n v="1.0243902439024391E-2"/>
  </r>
  <r>
    <s v="83-982-5300"/>
    <x v="23"/>
    <s v="Male"/>
    <s v="Middle"/>
    <s v="Married"/>
    <x v="1"/>
    <s v="Middle"/>
    <s v="Chum Phae"/>
    <s v="Office Supplies"/>
    <n v="310.16000000000003"/>
    <n v="5"/>
    <x v="0"/>
    <x v="0"/>
    <x v="3"/>
    <n v="1"/>
    <x v="0"/>
    <x v="0"/>
    <n v="0"/>
    <n v="0"/>
    <x v="7"/>
    <x v="1"/>
    <x v="2"/>
    <s v="Cash"/>
    <x v="199"/>
    <b v="0"/>
    <b v="0"/>
    <x v="0"/>
    <x v="0"/>
    <s v="Standard"/>
    <n v="14"/>
    <x v="1"/>
    <x v="0"/>
    <n v="1.131578947368421E-2"/>
  </r>
  <r>
    <s v="46-662-1571"/>
    <x v="13"/>
    <s v="Female"/>
    <s v="Middle"/>
    <s v="Widowed"/>
    <x v="2"/>
    <s v="Middle"/>
    <s v="La Laja"/>
    <s v="Packages"/>
    <n v="300.73"/>
    <n v="8"/>
    <x v="2"/>
    <x v="4"/>
    <x v="4"/>
    <n v="1"/>
    <x v="2"/>
    <x v="0"/>
    <n v="0.02"/>
    <n v="2"/>
    <x v="5"/>
    <x v="1"/>
    <x v="2"/>
    <s v="Cash"/>
    <x v="274"/>
    <b v="1"/>
    <b v="1"/>
    <x v="1"/>
    <x v="0"/>
    <s v="No Preference"/>
    <n v="10"/>
    <x v="0"/>
    <x v="0"/>
    <n v="8.1395348837209301E-3"/>
  </r>
  <r>
    <s v="20-699-9217"/>
    <x v="31"/>
    <s v="Female"/>
    <s v="High"/>
    <s v="Married"/>
    <x v="1"/>
    <s v="Middle"/>
    <s v="San Juan del Cesar"/>
    <s v="Packages"/>
    <n v="356.87"/>
    <n v="12"/>
    <x v="0"/>
    <x v="3"/>
    <x v="2"/>
    <n v="0"/>
    <x v="3"/>
    <x v="1"/>
    <n v="0.01"/>
    <n v="1"/>
    <x v="5"/>
    <x v="3"/>
    <x v="1"/>
    <s v="Debit Card"/>
    <x v="281"/>
    <b v="0"/>
    <b v="1"/>
    <x v="1"/>
    <x v="2"/>
    <s v="Standard"/>
    <n v="10"/>
    <x v="0"/>
    <x v="1"/>
    <n v="8.1395348837209301E-3"/>
  </r>
  <r>
    <s v="26-150-0209"/>
    <x v="31"/>
    <s v="Male"/>
    <s v="Middle"/>
    <s v="Widowed"/>
    <x v="1"/>
    <s v="Middle"/>
    <s v="Taiyigong"/>
    <s v="Clothing"/>
    <n v="82.37"/>
    <n v="6"/>
    <x v="0"/>
    <x v="3"/>
    <x v="1"/>
    <n v="1"/>
    <x v="1"/>
    <x v="1"/>
    <n v="0"/>
    <n v="0"/>
    <x v="7"/>
    <x v="3"/>
    <x v="1"/>
    <s v="Credit Card"/>
    <x v="22"/>
    <b v="0"/>
    <b v="0"/>
    <x v="0"/>
    <x v="2"/>
    <s v="Standard"/>
    <n v="2"/>
    <x v="1"/>
    <x v="0"/>
    <n v="8.6666666666666663E-3"/>
  </r>
  <r>
    <s v="94-985-5336"/>
    <x v="3"/>
    <s v="Female"/>
    <s v="High"/>
    <s v="Divorced"/>
    <x v="0"/>
    <s v="High"/>
    <s v="GÃ¤vle"/>
    <s v="Clothing"/>
    <n v="372.6"/>
    <n v="3"/>
    <x v="0"/>
    <x v="4"/>
    <x v="0"/>
    <n v="1"/>
    <x v="3"/>
    <x v="2"/>
    <n v="0.02"/>
    <n v="2"/>
    <x v="9"/>
    <x v="2"/>
    <x v="0"/>
    <s v="PayPal"/>
    <x v="181"/>
    <b v="1"/>
    <b v="1"/>
    <x v="1"/>
    <x v="3"/>
    <s v="Express"/>
    <n v="10"/>
    <x v="0"/>
    <x v="1"/>
    <n v="8.6666666666666663E-3"/>
  </r>
  <r>
    <s v="97-715-3606"/>
    <x v="3"/>
    <s v="Female"/>
    <s v="Middle"/>
    <s v="Widowed"/>
    <x v="1"/>
    <s v="High"/>
    <s v="Tayabamba"/>
    <s v="Animal Feed"/>
    <n v="78.319999999999993"/>
    <n v="9"/>
    <x v="2"/>
    <x v="2"/>
    <x v="2"/>
    <n v="2"/>
    <x v="2"/>
    <x v="0"/>
    <n v="0.02"/>
    <n v="2"/>
    <x v="3"/>
    <x v="2"/>
    <x v="1"/>
    <s v="PayPal"/>
    <x v="103"/>
    <b v="0"/>
    <b v="1"/>
    <x v="1"/>
    <x v="0"/>
    <s v="Standard"/>
    <n v="7"/>
    <x v="0"/>
    <x v="0"/>
    <n v="9.7727272727272732E-3"/>
  </r>
  <r>
    <s v="02-100-4320"/>
    <x v="11"/>
    <s v="Female"/>
    <s v="High"/>
    <s v="Single"/>
    <x v="2"/>
    <s v="High"/>
    <s v="Majennang"/>
    <s v="Baby Products"/>
    <n v="71.72"/>
    <n v="12"/>
    <x v="2"/>
    <x v="1"/>
    <x v="0"/>
    <n v="1"/>
    <x v="3"/>
    <x v="0"/>
    <n v="0.02"/>
    <n v="2"/>
    <x v="1"/>
    <x v="2"/>
    <x v="0"/>
    <s v="PayPal"/>
    <x v="181"/>
    <b v="1"/>
    <b v="1"/>
    <x v="1"/>
    <x v="1"/>
    <s v="Express"/>
    <n v="13"/>
    <x v="0"/>
    <x v="1"/>
    <n v="1.0243902439024391E-2"/>
  </r>
  <r>
    <s v="16-070-0138"/>
    <x v="7"/>
    <s v="Female"/>
    <s v="High"/>
    <s v="Single"/>
    <x v="1"/>
    <s v="High"/>
    <s v="Njeru"/>
    <s v="Luxury Goods"/>
    <n v="241.1"/>
    <n v="12"/>
    <x v="1"/>
    <x v="3"/>
    <x v="0"/>
    <n v="2"/>
    <x v="0"/>
    <x v="1"/>
    <n v="0.02"/>
    <n v="2"/>
    <x v="6"/>
    <x v="3"/>
    <x v="2"/>
    <s v="Credit Card"/>
    <x v="340"/>
    <b v="0"/>
    <b v="1"/>
    <x v="1"/>
    <x v="3"/>
    <s v="No Preference"/>
    <n v="8"/>
    <x v="0"/>
    <x v="1"/>
    <n v="9.189189189189189E-3"/>
  </r>
  <r>
    <s v="82-474-5074"/>
    <x v="0"/>
    <s v="Male"/>
    <s v="Middle"/>
    <s v="Married"/>
    <x v="0"/>
    <s v="High"/>
    <s v="Ambatolaona"/>
    <s v="Travel &amp; Leisure Flights"/>
    <n v="96.86"/>
    <n v="9"/>
    <x v="0"/>
    <x v="0"/>
    <x v="0"/>
    <n v="0"/>
    <x v="0"/>
    <x v="1"/>
    <n v="0.02"/>
    <n v="2"/>
    <x v="3"/>
    <x v="3"/>
    <x v="2"/>
    <s v="Debit Card"/>
    <x v="177"/>
    <b v="0"/>
    <b v="1"/>
    <x v="1"/>
    <x v="1"/>
    <s v="Standard"/>
    <n v="7"/>
    <x v="1"/>
    <x v="0"/>
    <n v="1.3157894736842106E-2"/>
  </r>
  <r>
    <s v="36-444-5336"/>
    <x v="18"/>
    <s v="Male"/>
    <s v="Middle"/>
    <s v="Divorced"/>
    <x v="2"/>
    <s v="High"/>
    <s v="Jianggang"/>
    <s v="Food &amp; Beverages"/>
    <n v="276.25"/>
    <n v="11"/>
    <x v="1"/>
    <x v="2"/>
    <x v="1"/>
    <n v="2"/>
    <x v="3"/>
    <x v="1"/>
    <n v="0.02"/>
    <n v="2"/>
    <x v="7"/>
    <x v="0"/>
    <x v="1"/>
    <s v="Cash"/>
    <x v="193"/>
    <b v="1"/>
    <b v="1"/>
    <x v="1"/>
    <x v="2"/>
    <s v="Express"/>
    <n v="8"/>
    <x v="1"/>
    <x v="0"/>
    <n v="9.3181818181818175E-3"/>
  </r>
  <r>
    <s v="54-680-5344"/>
    <x v="3"/>
    <s v="Male"/>
    <s v="Middle"/>
    <s v="Widowed"/>
    <x v="2"/>
    <s v="Middle"/>
    <s v="Langkou"/>
    <s v="Office Supplies"/>
    <n v="318.45"/>
    <n v="10"/>
    <x v="1"/>
    <x v="2"/>
    <x v="1"/>
    <n v="2"/>
    <x v="0"/>
    <x v="0"/>
    <n v="0.02"/>
    <n v="2"/>
    <x v="7"/>
    <x v="1"/>
    <x v="1"/>
    <s v="Other"/>
    <x v="159"/>
    <b v="0"/>
    <b v="1"/>
    <x v="1"/>
    <x v="3"/>
    <s v="No Preference"/>
    <n v="5"/>
    <x v="1"/>
    <x v="0"/>
    <n v="1.131578947368421E-2"/>
  </r>
  <r>
    <s v="16-364-8096"/>
    <x v="30"/>
    <s v="Female"/>
    <s v="High"/>
    <s v="Married"/>
    <x v="1"/>
    <s v="High"/>
    <s v="HornÃ­ SuchÃ¡"/>
    <s v="Animal Feed"/>
    <n v="117.03"/>
    <n v="6"/>
    <x v="2"/>
    <x v="1"/>
    <x v="4"/>
    <n v="0"/>
    <x v="0"/>
    <x v="2"/>
    <n v="0.02"/>
    <n v="2"/>
    <x v="5"/>
    <x v="3"/>
    <x v="0"/>
    <s v="Cash"/>
    <x v="62"/>
    <b v="0"/>
    <b v="0"/>
    <x v="0"/>
    <x v="2"/>
    <s v="Standard"/>
    <n v="5"/>
    <x v="0"/>
    <x v="1"/>
    <n v="9.7727272727272732E-3"/>
  </r>
  <r>
    <s v="62-644-8183"/>
    <x v="17"/>
    <s v="Female"/>
    <s v="Middle"/>
    <s v="Married"/>
    <x v="2"/>
    <s v="High"/>
    <s v="Haradok"/>
    <s v="Toys &amp; Games"/>
    <n v="490.41"/>
    <n v="7"/>
    <x v="2"/>
    <x v="1"/>
    <x v="0"/>
    <n v="1"/>
    <x v="1"/>
    <x v="2"/>
    <n v="0.01"/>
    <n v="1"/>
    <x v="3"/>
    <x v="2"/>
    <x v="0"/>
    <s v="Other"/>
    <x v="160"/>
    <b v="1"/>
    <b v="0"/>
    <x v="0"/>
    <x v="3"/>
    <s v="Standard"/>
    <n v="5"/>
    <x v="0"/>
    <x v="0"/>
    <n v="8.2978723404255311E-3"/>
  </r>
  <r>
    <s v="59-971-0799"/>
    <x v="18"/>
    <s v="Male"/>
    <s v="Middle"/>
    <s v="Divorced"/>
    <x v="0"/>
    <s v="High"/>
    <s v="Vichuga"/>
    <s v="Health Supplements"/>
    <n v="476.42"/>
    <n v="7"/>
    <x v="1"/>
    <x v="3"/>
    <x v="1"/>
    <n v="1"/>
    <x v="3"/>
    <x v="2"/>
    <n v="0"/>
    <n v="0"/>
    <x v="6"/>
    <x v="1"/>
    <x v="2"/>
    <s v="Debit Card"/>
    <x v="253"/>
    <b v="1"/>
    <b v="0"/>
    <x v="0"/>
    <x v="0"/>
    <s v="Standard"/>
    <n v="2"/>
    <x v="1"/>
    <x v="0"/>
    <n v="8.5365853658536592E-3"/>
  </r>
  <r>
    <s v="64-031-2046"/>
    <x v="3"/>
    <s v="Female"/>
    <s v="High"/>
    <s v="Divorced"/>
    <x v="2"/>
    <s v="High"/>
    <s v="Luci"/>
    <s v="Beauty &amp; Personal Care"/>
    <n v="392.27"/>
    <n v="5"/>
    <x v="0"/>
    <x v="4"/>
    <x v="0"/>
    <n v="1"/>
    <x v="3"/>
    <x v="1"/>
    <n v="0"/>
    <n v="0"/>
    <x v="6"/>
    <x v="2"/>
    <x v="0"/>
    <s v="Other"/>
    <x v="255"/>
    <b v="1"/>
    <b v="0"/>
    <x v="0"/>
    <x v="1"/>
    <s v="No Preference"/>
    <n v="7"/>
    <x v="0"/>
    <x v="1"/>
    <n v="8.8235294117647058E-3"/>
  </r>
  <r>
    <s v="87-079-0237"/>
    <x v="15"/>
    <s v="Male"/>
    <s v="High"/>
    <s v="Single"/>
    <x v="0"/>
    <s v="Middle"/>
    <s v="Guolemude"/>
    <s v="Hotels"/>
    <n v="207.24"/>
    <n v="9"/>
    <x v="2"/>
    <x v="2"/>
    <x v="4"/>
    <n v="0"/>
    <x v="2"/>
    <x v="1"/>
    <n v="0"/>
    <n v="0"/>
    <x v="9"/>
    <x v="0"/>
    <x v="2"/>
    <s v="Debit Card"/>
    <x v="341"/>
    <b v="1"/>
    <b v="0"/>
    <x v="0"/>
    <x v="2"/>
    <s v="No Preference"/>
    <n v="3"/>
    <x v="1"/>
    <x v="1"/>
    <n v="1.0277777777777776E-2"/>
  </r>
  <r>
    <s v="78-091-8662"/>
    <x v="20"/>
    <s v="Male"/>
    <s v="High"/>
    <s v="Divorced"/>
    <x v="1"/>
    <s v="Middle"/>
    <s v="Prengtale"/>
    <s v="Gardening &amp; Outdoors"/>
    <n v="141.63"/>
    <n v="3"/>
    <x v="2"/>
    <x v="4"/>
    <x v="1"/>
    <n v="1"/>
    <x v="0"/>
    <x v="0"/>
    <n v="0.01"/>
    <n v="1"/>
    <x v="8"/>
    <x v="2"/>
    <x v="1"/>
    <s v="Cash"/>
    <x v="280"/>
    <b v="1"/>
    <b v="1"/>
    <x v="1"/>
    <x v="3"/>
    <s v="Express"/>
    <n v="11"/>
    <x v="1"/>
    <x v="1"/>
    <n v="1.1363636363636364E-2"/>
  </r>
  <r>
    <s v="62-720-2922"/>
    <x v="12"/>
    <s v="Male"/>
    <s v="High"/>
    <s v="Widowed"/>
    <x v="0"/>
    <s v="High"/>
    <s v="Cabanas"/>
    <s v="Home Appliances"/>
    <n v="244.47"/>
    <n v="5"/>
    <x v="2"/>
    <x v="1"/>
    <x v="2"/>
    <n v="1"/>
    <x v="3"/>
    <x v="2"/>
    <n v="0.01"/>
    <n v="1"/>
    <x v="1"/>
    <x v="2"/>
    <x v="1"/>
    <s v="Cash"/>
    <x v="146"/>
    <b v="0"/>
    <b v="0"/>
    <x v="0"/>
    <x v="2"/>
    <s v="No Preference"/>
    <n v="4"/>
    <x v="1"/>
    <x v="1"/>
    <n v="9.3999999999999986E-3"/>
  </r>
  <r>
    <s v="47-528-3961"/>
    <x v="2"/>
    <s v="Male"/>
    <s v="High"/>
    <s v="Married"/>
    <x v="2"/>
    <s v="High"/>
    <s v="FaÄ«áº•ÄbÄd"/>
    <s v="Gardening &amp; Outdoors"/>
    <n v="251.63"/>
    <n v="9"/>
    <x v="2"/>
    <x v="1"/>
    <x v="1"/>
    <n v="0"/>
    <x v="2"/>
    <x v="1"/>
    <n v="0"/>
    <n v="0"/>
    <x v="6"/>
    <x v="1"/>
    <x v="2"/>
    <s v="Credit Card"/>
    <x v="283"/>
    <b v="1"/>
    <b v="1"/>
    <x v="1"/>
    <x v="0"/>
    <s v="Express"/>
    <n v="10"/>
    <x v="1"/>
    <x v="1"/>
    <n v="1.1363636363636364E-2"/>
  </r>
  <r>
    <s v="21-808-2293"/>
    <x v="12"/>
    <s v="Male"/>
    <s v="Middle"/>
    <s v="Divorced"/>
    <x v="0"/>
    <s v="Middle"/>
    <s v="Sukumo"/>
    <s v="Toys &amp; Games"/>
    <n v="431.78"/>
    <n v="12"/>
    <x v="2"/>
    <x v="3"/>
    <x v="3"/>
    <n v="1"/>
    <x v="1"/>
    <x v="2"/>
    <n v="0.01"/>
    <n v="1"/>
    <x v="8"/>
    <x v="2"/>
    <x v="1"/>
    <s v="PayPal"/>
    <x v="230"/>
    <b v="1"/>
    <b v="0"/>
    <x v="0"/>
    <x v="2"/>
    <s v="No Preference"/>
    <n v="7"/>
    <x v="1"/>
    <x v="0"/>
    <n v="8.2978723404255311E-3"/>
  </r>
  <r>
    <s v="22-022-9256"/>
    <x v="14"/>
    <s v="Female"/>
    <s v="Middle"/>
    <s v="Married"/>
    <x v="2"/>
    <s v="High"/>
    <s v="Fenglu"/>
    <s v="Jewelry &amp; Accessories"/>
    <n v="303.08999999999997"/>
    <n v="2"/>
    <x v="2"/>
    <x v="2"/>
    <x v="0"/>
    <n v="1"/>
    <x v="0"/>
    <x v="2"/>
    <n v="0.02"/>
    <n v="2"/>
    <x v="5"/>
    <x v="0"/>
    <x v="0"/>
    <s v="Other"/>
    <x v="175"/>
    <b v="0"/>
    <b v="0"/>
    <x v="0"/>
    <x v="2"/>
    <s v="No Preference"/>
    <n v="11"/>
    <x v="0"/>
    <x v="0"/>
    <n v="1.1000000000000001E-2"/>
  </r>
  <r>
    <s v="96-772-7220"/>
    <x v="13"/>
    <s v="Male"/>
    <s v="High"/>
    <s v="Married"/>
    <x v="0"/>
    <s v="High"/>
    <s v="Tanjungbalai"/>
    <s v="Travel &amp; Leisure Flights"/>
    <n v="341.24"/>
    <n v="9"/>
    <x v="0"/>
    <x v="0"/>
    <x v="0"/>
    <n v="2"/>
    <x v="2"/>
    <x v="0"/>
    <n v="0.01"/>
    <n v="1"/>
    <x v="4"/>
    <x v="0"/>
    <x v="0"/>
    <s v="Credit Card"/>
    <x v="168"/>
    <b v="1"/>
    <b v="0"/>
    <x v="0"/>
    <x v="0"/>
    <s v="Standard"/>
    <n v="4"/>
    <x v="1"/>
    <x v="1"/>
    <n v="1.3157894736842106E-2"/>
  </r>
  <r>
    <s v="25-866-7286"/>
    <x v="12"/>
    <s v="Female"/>
    <s v="Middle"/>
    <s v="Divorced"/>
    <x v="2"/>
    <s v="High"/>
    <s v="Carrefour"/>
    <s v="Electronics"/>
    <n v="211.39"/>
    <n v="10"/>
    <x v="2"/>
    <x v="4"/>
    <x v="0"/>
    <n v="1"/>
    <x v="1"/>
    <x v="1"/>
    <n v="0"/>
    <n v="0"/>
    <x v="2"/>
    <x v="2"/>
    <x v="2"/>
    <s v="Other"/>
    <x v="107"/>
    <b v="1"/>
    <b v="0"/>
    <x v="0"/>
    <x v="3"/>
    <s v="Express"/>
    <n v="1"/>
    <x v="0"/>
    <x v="0"/>
    <n v="0.01"/>
  </r>
  <r>
    <s v="72-694-4159"/>
    <x v="7"/>
    <s v="Female"/>
    <s v="Middle"/>
    <s v="Married"/>
    <x v="0"/>
    <s v="Middle"/>
    <s v="Tewulike"/>
    <s v="Electronics"/>
    <n v="379.21"/>
    <n v="9"/>
    <x v="0"/>
    <x v="3"/>
    <x v="0"/>
    <n v="1"/>
    <x v="2"/>
    <x v="0"/>
    <n v="0.01"/>
    <n v="1"/>
    <x v="2"/>
    <x v="1"/>
    <x v="1"/>
    <s v="PayPal"/>
    <x v="83"/>
    <b v="1"/>
    <b v="1"/>
    <x v="1"/>
    <x v="2"/>
    <s v="No Preference"/>
    <n v="1"/>
    <x v="0"/>
    <x v="0"/>
    <n v="0.01"/>
  </r>
  <r>
    <s v="10-079-8237"/>
    <x v="19"/>
    <s v="Female"/>
    <s v="High"/>
    <s v="Widowed"/>
    <x v="2"/>
    <s v="High"/>
    <s v="Hejiang"/>
    <s v="Mobile Accessories"/>
    <n v="309.52999999999997"/>
    <n v="8"/>
    <x v="0"/>
    <x v="2"/>
    <x v="1"/>
    <n v="1"/>
    <x v="0"/>
    <x v="2"/>
    <n v="0.02"/>
    <n v="2"/>
    <x v="9"/>
    <x v="0"/>
    <x v="1"/>
    <s v="Cash"/>
    <x v="268"/>
    <b v="0"/>
    <b v="1"/>
    <x v="1"/>
    <x v="3"/>
    <s v="Standard"/>
    <n v="5"/>
    <x v="0"/>
    <x v="1"/>
    <n v="8.5365853658536592E-3"/>
  </r>
  <r>
    <s v="47-460-8015"/>
    <x v="18"/>
    <s v="Male"/>
    <s v="Middle"/>
    <s v="Divorced"/>
    <x v="2"/>
    <s v="High"/>
    <s v="Yaizu"/>
    <s v="Books"/>
    <n v="359.45"/>
    <n v="6"/>
    <x v="2"/>
    <x v="4"/>
    <x v="1"/>
    <n v="2"/>
    <x v="2"/>
    <x v="1"/>
    <n v="0.01"/>
    <n v="1"/>
    <x v="8"/>
    <x v="3"/>
    <x v="2"/>
    <s v="Other"/>
    <x v="227"/>
    <b v="0"/>
    <b v="0"/>
    <x v="0"/>
    <x v="2"/>
    <s v="Standard"/>
    <n v="11"/>
    <x v="1"/>
    <x v="0"/>
    <n v="1.0270270270270269E-2"/>
  </r>
  <r>
    <s v="06-061-0023"/>
    <x v="28"/>
    <s v="Female"/>
    <s v="High"/>
    <s v="Widowed"/>
    <x v="1"/>
    <s v="Middle"/>
    <s v="KembÃ©"/>
    <s v="Hotels"/>
    <n v="479.62"/>
    <n v="8"/>
    <x v="1"/>
    <x v="1"/>
    <x v="1"/>
    <n v="2"/>
    <x v="3"/>
    <x v="1"/>
    <n v="0.01"/>
    <n v="1"/>
    <x v="4"/>
    <x v="2"/>
    <x v="0"/>
    <s v="Other"/>
    <x v="191"/>
    <b v="0"/>
    <b v="0"/>
    <x v="0"/>
    <x v="3"/>
    <s v="Express"/>
    <n v="10"/>
    <x v="0"/>
    <x v="1"/>
    <n v="1.0277777777777776E-2"/>
  </r>
  <r>
    <s v="80-487-2550"/>
    <x v="10"/>
    <s v="Male"/>
    <s v="High"/>
    <s v="Married"/>
    <x v="0"/>
    <s v="Middle"/>
    <s v="Novokayakent"/>
    <s v="Electronics"/>
    <n v="208.6"/>
    <n v="2"/>
    <x v="0"/>
    <x v="0"/>
    <x v="1"/>
    <n v="2"/>
    <x v="0"/>
    <x v="0"/>
    <n v="0"/>
    <n v="0"/>
    <x v="1"/>
    <x v="1"/>
    <x v="1"/>
    <s v="Credit Card"/>
    <x v="213"/>
    <b v="1"/>
    <b v="1"/>
    <x v="1"/>
    <x v="2"/>
    <s v="Standard"/>
    <n v="3"/>
    <x v="1"/>
    <x v="1"/>
    <n v="0.01"/>
  </r>
  <r>
    <s v="23-617-2637"/>
    <x v="17"/>
    <s v="Female"/>
    <s v="Middle"/>
    <s v="Single"/>
    <x v="2"/>
    <s v="High"/>
    <s v="Hekou"/>
    <s v="Software &amp; Apps"/>
    <n v="180.21"/>
    <n v="2"/>
    <x v="0"/>
    <x v="0"/>
    <x v="0"/>
    <n v="0"/>
    <x v="0"/>
    <x v="2"/>
    <n v="0.01"/>
    <n v="1"/>
    <x v="2"/>
    <x v="3"/>
    <x v="2"/>
    <s v="Cash"/>
    <x v="111"/>
    <b v="0"/>
    <b v="1"/>
    <x v="1"/>
    <x v="0"/>
    <s v="Express"/>
    <n v="14"/>
    <x v="0"/>
    <x v="0"/>
    <n v="9.3023255813953487E-3"/>
  </r>
  <r>
    <s v="60-005-5187"/>
    <x v="8"/>
    <s v="Male"/>
    <s v="Middle"/>
    <s v="Single"/>
    <x v="1"/>
    <s v="High"/>
    <s v="Bailadores"/>
    <s v="Electronics"/>
    <n v="197.9"/>
    <n v="3"/>
    <x v="0"/>
    <x v="2"/>
    <x v="1"/>
    <n v="2"/>
    <x v="1"/>
    <x v="1"/>
    <n v="0"/>
    <n v="0"/>
    <x v="8"/>
    <x v="1"/>
    <x v="2"/>
    <s v="Debit Card"/>
    <x v="333"/>
    <b v="1"/>
    <b v="1"/>
    <x v="1"/>
    <x v="1"/>
    <s v="Standard"/>
    <n v="14"/>
    <x v="1"/>
    <x v="0"/>
    <n v="0.01"/>
  </r>
  <r>
    <s v="24-371-5870"/>
    <x v="1"/>
    <s v="Male"/>
    <s v="Middle"/>
    <s v="Single"/>
    <x v="0"/>
    <s v="High"/>
    <s v="Masuda"/>
    <s v="Home Appliances"/>
    <n v="362.3"/>
    <n v="7"/>
    <x v="2"/>
    <x v="4"/>
    <x v="4"/>
    <n v="0.2"/>
    <x v="2"/>
    <x v="1"/>
    <n v="0"/>
    <n v="0"/>
    <x v="7"/>
    <x v="2"/>
    <x v="0"/>
    <s v="Other"/>
    <x v="342"/>
    <b v="1"/>
    <b v="1"/>
    <x v="1"/>
    <x v="3"/>
    <s v="Standard"/>
    <n v="6"/>
    <x v="1"/>
    <x v="0"/>
    <n v="9.3999999999999986E-3"/>
  </r>
  <r>
    <s v="02-055-8248"/>
    <x v="8"/>
    <s v="Female"/>
    <s v="High"/>
    <s v="Divorced"/>
    <x v="0"/>
    <s v="High"/>
    <s v="Martanesh"/>
    <s v="Health Supplements"/>
    <n v="159.53"/>
    <n v="11"/>
    <x v="0"/>
    <x v="1"/>
    <x v="2"/>
    <n v="2"/>
    <x v="2"/>
    <x v="2"/>
    <n v="0"/>
    <n v="0"/>
    <x v="4"/>
    <x v="2"/>
    <x v="2"/>
    <s v="Cash"/>
    <x v="69"/>
    <b v="1"/>
    <b v="1"/>
    <x v="1"/>
    <x v="2"/>
    <s v="Express"/>
    <n v="7"/>
    <x v="0"/>
    <x v="1"/>
    <n v="8.5365853658536592E-3"/>
  </r>
  <r>
    <s v="54-238-5459"/>
    <x v="13"/>
    <s v="Female"/>
    <s v="High"/>
    <s v="Widowed"/>
    <x v="1"/>
    <s v="High"/>
    <s v="Xinzhou"/>
    <s v="Jewelry &amp; Accessories"/>
    <n v="149.52000000000001"/>
    <n v="9"/>
    <x v="1"/>
    <x v="2"/>
    <x v="0"/>
    <n v="1"/>
    <x v="0"/>
    <x v="0"/>
    <n v="0"/>
    <n v="0"/>
    <x v="9"/>
    <x v="0"/>
    <x v="1"/>
    <s v="Cash"/>
    <x v="270"/>
    <b v="0"/>
    <b v="0"/>
    <x v="0"/>
    <x v="1"/>
    <s v="No Preference"/>
    <n v="8"/>
    <x v="0"/>
    <x v="1"/>
    <n v="1.1000000000000001E-2"/>
  </r>
  <r>
    <s v="85-922-0190"/>
    <x v="24"/>
    <s v="Female"/>
    <s v="High"/>
    <s v="Widowed"/>
    <x v="0"/>
    <s v="High"/>
    <s v="Nanfeng"/>
    <s v="Toys &amp; Games"/>
    <n v="206.32"/>
    <n v="5"/>
    <x v="2"/>
    <x v="1"/>
    <x v="3"/>
    <n v="1"/>
    <x v="2"/>
    <x v="1"/>
    <n v="0"/>
    <n v="0"/>
    <x v="7"/>
    <x v="0"/>
    <x v="2"/>
    <s v="PayPal"/>
    <x v="281"/>
    <b v="1"/>
    <b v="0"/>
    <x v="0"/>
    <x v="1"/>
    <s v="Express"/>
    <n v="12"/>
    <x v="0"/>
    <x v="1"/>
    <n v="8.2978723404255311E-3"/>
  </r>
  <r>
    <s v="48-271-1908"/>
    <x v="13"/>
    <s v="Bigender"/>
    <s v="High"/>
    <s v="Single"/>
    <x v="0"/>
    <s v="High"/>
    <s v="Oke Ila"/>
    <s v="Baby Products"/>
    <n v="308.58"/>
    <n v="11"/>
    <x v="2"/>
    <x v="2"/>
    <x v="0"/>
    <n v="2"/>
    <x v="1"/>
    <x v="1"/>
    <n v="0"/>
    <n v="0"/>
    <x v="0"/>
    <x v="3"/>
    <x v="1"/>
    <s v="Debit Card"/>
    <x v="33"/>
    <b v="0"/>
    <b v="1"/>
    <x v="1"/>
    <x v="0"/>
    <s v="Express"/>
    <n v="12"/>
    <x v="2"/>
    <x v="1"/>
    <n v="1.0243902439024391E-2"/>
  </r>
  <r>
    <s v="46-978-3874"/>
    <x v="0"/>
    <s v="Female"/>
    <s v="High"/>
    <s v="Single"/>
    <x v="1"/>
    <s v="Middle"/>
    <s v="Rio Pardo"/>
    <s v="Groceries"/>
    <n v="91.34"/>
    <n v="5"/>
    <x v="2"/>
    <x v="2"/>
    <x v="1"/>
    <n v="1"/>
    <x v="0"/>
    <x v="1"/>
    <n v="0"/>
    <n v="0"/>
    <x v="2"/>
    <x v="0"/>
    <x v="1"/>
    <s v="Debit Card"/>
    <x v="175"/>
    <b v="1"/>
    <b v="1"/>
    <x v="1"/>
    <x v="2"/>
    <s v="Express"/>
    <n v="6"/>
    <x v="0"/>
    <x v="1"/>
    <n v="1.0243902439024391E-2"/>
  </r>
  <r>
    <s v="53-595-7635"/>
    <x v="8"/>
    <s v="Female"/>
    <s v="High"/>
    <s v="Divorced"/>
    <x v="1"/>
    <s v="Middle"/>
    <s v="Pingtang"/>
    <s v="Luxury Goods"/>
    <n v="455.44"/>
    <n v="7"/>
    <x v="0"/>
    <x v="4"/>
    <x v="4"/>
    <n v="1"/>
    <x v="2"/>
    <x v="2"/>
    <n v="0.02"/>
    <n v="2"/>
    <x v="4"/>
    <x v="2"/>
    <x v="1"/>
    <s v="Other"/>
    <x v="133"/>
    <b v="0"/>
    <b v="0"/>
    <x v="0"/>
    <x v="0"/>
    <s v="No Preference"/>
    <n v="3"/>
    <x v="0"/>
    <x v="1"/>
    <n v="9.189189189189189E-3"/>
  </r>
  <r>
    <s v="08-185-6608"/>
    <x v="11"/>
    <s v="Female"/>
    <s v="High"/>
    <s v="Divorced"/>
    <x v="2"/>
    <s v="Middle"/>
    <s v="Podbrdo"/>
    <s v="Baby Products"/>
    <n v="468.16"/>
    <n v="8"/>
    <x v="2"/>
    <x v="1"/>
    <x v="0"/>
    <n v="1"/>
    <x v="2"/>
    <x v="0"/>
    <n v="0.01"/>
    <n v="1"/>
    <x v="1"/>
    <x v="1"/>
    <x v="2"/>
    <s v="Credit Card"/>
    <x v="111"/>
    <b v="0"/>
    <b v="0"/>
    <x v="0"/>
    <x v="3"/>
    <s v="Standard"/>
    <n v="2"/>
    <x v="0"/>
    <x v="1"/>
    <n v="1.0243902439024391E-2"/>
  </r>
  <r>
    <s v="20-562-2569"/>
    <x v="32"/>
    <s v="Female"/>
    <s v="High"/>
    <s v="Divorced"/>
    <x v="0"/>
    <s v="High"/>
    <s v="Aramayuan"/>
    <s v="Mobile Accessories"/>
    <n v="463.67"/>
    <n v="5"/>
    <x v="2"/>
    <x v="2"/>
    <x v="2"/>
    <n v="0.3"/>
    <x v="3"/>
    <x v="1"/>
    <n v="0.02"/>
    <n v="2"/>
    <x v="7"/>
    <x v="0"/>
    <x v="0"/>
    <s v="PayPal"/>
    <x v="196"/>
    <b v="1"/>
    <b v="0"/>
    <x v="0"/>
    <x v="0"/>
    <s v="Standard"/>
    <n v="5"/>
    <x v="0"/>
    <x v="1"/>
    <n v="8.5365853658536592E-3"/>
  </r>
  <r>
    <s v="41-366-4205"/>
    <x v="17"/>
    <s v="Female"/>
    <s v="High"/>
    <s v="Single"/>
    <x v="1"/>
    <s v="Middle"/>
    <s v="Paquera"/>
    <s v="Gardening &amp; Outdoors"/>
    <n v="69.78"/>
    <n v="9"/>
    <x v="0"/>
    <x v="4"/>
    <x v="3"/>
    <n v="2"/>
    <x v="2"/>
    <x v="2"/>
    <n v="0"/>
    <n v="0"/>
    <x v="9"/>
    <x v="2"/>
    <x v="0"/>
    <s v="Cash"/>
    <x v="80"/>
    <b v="1"/>
    <b v="0"/>
    <x v="0"/>
    <x v="1"/>
    <s v="No Preference"/>
    <n v="9"/>
    <x v="0"/>
    <x v="1"/>
    <n v="1.1363636363636364E-2"/>
  </r>
  <r>
    <s v="77-241-7621"/>
    <x v="29"/>
    <s v="Male"/>
    <s v="High"/>
    <s v="Married"/>
    <x v="0"/>
    <s v="High"/>
    <s v="Warudoyong"/>
    <s v="Food &amp; Beverages"/>
    <n v="453.37"/>
    <n v="10"/>
    <x v="0"/>
    <x v="3"/>
    <x v="1"/>
    <n v="2"/>
    <x v="2"/>
    <x v="2"/>
    <n v="0"/>
    <n v="0"/>
    <x v="9"/>
    <x v="1"/>
    <x v="2"/>
    <s v="Credit Card"/>
    <x v="65"/>
    <b v="1"/>
    <b v="1"/>
    <x v="1"/>
    <x v="1"/>
    <s v="Express"/>
    <n v="9"/>
    <x v="1"/>
    <x v="1"/>
    <n v="9.3181818181818175E-3"/>
  </r>
  <r>
    <s v="53-091-2176"/>
    <x v="6"/>
    <s v="Female"/>
    <s v="High"/>
    <s v="Widowed"/>
    <x v="0"/>
    <s v="Middle"/>
    <s v="BÃ©ziers"/>
    <s v="Baby Products"/>
    <n v="106.15"/>
    <n v="12"/>
    <x v="1"/>
    <x v="4"/>
    <x v="2"/>
    <n v="0.3"/>
    <x v="2"/>
    <x v="0"/>
    <n v="0"/>
    <n v="0"/>
    <x v="1"/>
    <x v="3"/>
    <x v="2"/>
    <s v="Cash"/>
    <x v="343"/>
    <b v="1"/>
    <b v="1"/>
    <x v="1"/>
    <x v="2"/>
    <s v="Standard"/>
    <n v="8"/>
    <x v="0"/>
    <x v="1"/>
    <n v="1.0243902439024391E-2"/>
  </r>
  <r>
    <s v="48-203-9118"/>
    <x v="6"/>
    <s v="Female"/>
    <s v="Middle"/>
    <s v="Single"/>
    <x v="1"/>
    <s v="High"/>
    <s v="Dongzhou"/>
    <s v="Health Care"/>
    <n v="378.47"/>
    <n v="6"/>
    <x v="2"/>
    <x v="0"/>
    <x v="4"/>
    <n v="0.33"/>
    <x v="1"/>
    <x v="1"/>
    <n v="0.01"/>
    <n v="1"/>
    <x v="3"/>
    <x v="2"/>
    <x v="0"/>
    <s v="Other"/>
    <x v="134"/>
    <b v="0"/>
    <b v="0"/>
    <x v="0"/>
    <x v="3"/>
    <s v="Express"/>
    <n v="2"/>
    <x v="0"/>
    <x v="0"/>
    <n v="7.3170731707317069E-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37-611-6911"/>
    <x v="0"/>
    <x v="0"/>
    <x v="0"/>
    <x v="0"/>
    <n v="383"/>
    <d v="2024-03-01T00:00:00"/>
    <n v="4"/>
    <n v="333.8"/>
    <x v="0"/>
  </r>
  <r>
    <s v="29-392-9296"/>
    <x v="1"/>
    <x v="0"/>
    <x v="1"/>
    <x v="1"/>
    <n v="337"/>
    <d v="2024-04-16T00:00:00"/>
    <n v="11"/>
    <n v="222.22"/>
    <x v="1"/>
  </r>
  <r>
    <s v="84-649-5117"/>
    <x v="2"/>
    <x v="0"/>
    <x v="0"/>
    <x v="2"/>
    <n v="369"/>
    <d v="2024-03-15T00:00:00"/>
    <n v="2"/>
    <n v="426.22"/>
    <x v="2"/>
  </r>
  <r>
    <s v="48-980-6078"/>
    <x v="3"/>
    <x v="1"/>
    <x v="2"/>
    <x v="3"/>
    <n v="166"/>
    <d v="2024-10-04T00:00:00"/>
    <n v="6"/>
    <n v="101.31"/>
    <x v="3"/>
  </r>
  <r>
    <s v="91-170-9072"/>
    <x v="4"/>
    <x v="2"/>
    <x v="2"/>
    <x v="1"/>
    <n v="414"/>
    <d v="2024-01-30T00:00:00"/>
    <n v="6"/>
    <n v="211.7"/>
    <x v="4"/>
  </r>
  <r>
    <s v="82-561-4233"/>
    <x v="5"/>
    <x v="0"/>
    <x v="3"/>
    <x v="2"/>
    <n v="365"/>
    <d v="2024-03-19T00:00:00"/>
    <n v="8"/>
    <n v="487.95"/>
    <x v="4"/>
  </r>
  <r>
    <s v="90-144-9193"/>
    <x v="6"/>
    <x v="0"/>
    <x v="4"/>
    <x v="2"/>
    <n v="369"/>
    <d v="2024-03-15T00:00:00"/>
    <n v="12"/>
    <n v="486.4"/>
    <x v="5"/>
  </r>
  <r>
    <s v="88-661-4689"/>
    <x v="7"/>
    <x v="0"/>
    <x v="2"/>
    <x v="1"/>
    <n v="367"/>
    <d v="2024-03-17T00:00:00"/>
    <n v="6"/>
    <n v="218.06"/>
    <x v="6"/>
  </r>
  <r>
    <s v="37-065-3182"/>
    <x v="8"/>
    <x v="3"/>
    <x v="3"/>
    <x v="1"/>
    <n v="282"/>
    <d v="2024-06-10T00:00:00"/>
    <n v="8"/>
    <n v="201.96"/>
    <x v="1"/>
  </r>
  <r>
    <s v="84-894-9222"/>
    <x v="9"/>
    <x v="1"/>
    <x v="2"/>
    <x v="2"/>
    <n v="163"/>
    <d v="2024-10-07T00:00:00"/>
    <n v="7"/>
    <n v="418.83"/>
    <x v="6"/>
  </r>
  <r>
    <s v="44-674-4037"/>
    <x v="10"/>
    <x v="3"/>
    <x v="4"/>
    <x v="0"/>
    <n v="260"/>
    <d v="2024-07-02T00:00:00"/>
    <n v="12"/>
    <n v="389.7"/>
    <x v="3"/>
  </r>
  <r>
    <s v="78-116-8349"/>
    <x v="11"/>
    <x v="4"/>
    <x v="2"/>
    <x v="1"/>
    <n v="82"/>
    <d v="2024-12-27T00:00:00"/>
    <n v="5"/>
    <n v="238.93"/>
    <x v="3"/>
  </r>
  <r>
    <s v="19-933-8095"/>
    <x v="12"/>
    <x v="3"/>
    <x v="2"/>
    <x v="4"/>
    <n v="226"/>
    <d v="2024-08-05T00:00:00"/>
    <n v="7"/>
    <n v="61.22"/>
    <x v="3"/>
  </r>
  <r>
    <s v="80-684-5072"/>
    <x v="13"/>
    <x v="3"/>
    <x v="0"/>
    <x v="4"/>
    <n v="246"/>
    <d v="2024-07-16T00:00:00"/>
    <n v="4"/>
    <n v="79.81"/>
    <x v="1"/>
  </r>
  <r>
    <s v="23-302-7502"/>
    <x v="14"/>
    <x v="4"/>
    <x v="0"/>
    <x v="4"/>
    <n v="95"/>
    <d v="2024-12-14T00:00:00"/>
    <n v="2"/>
    <n v="58.51"/>
    <x v="7"/>
  </r>
  <r>
    <s v="90-069-8934"/>
    <x v="15"/>
    <x v="3"/>
    <x v="0"/>
    <x v="3"/>
    <n v="220"/>
    <d v="2024-08-11T00:00:00"/>
    <n v="3"/>
    <n v="109.29"/>
    <x v="5"/>
  </r>
  <r>
    <s v="45-073-7243"/>
    <x v="16"/>
    <x v="1"/>
    <x v="2"/>
    <x v="0"/>
    <n v="152"/>
    <d v="2024-10-18T00:00:00"/>
    <n v="6"/>
    <n v="356.45"/>
    <x v="5"/>
  </r>
  <r>
    <s v="89-883-2101"/>
    <x v="17"/>
    <x v="4"/>
    <x v="1"/>
    <x v="1"/>
    <n v="100"/>
    <d v="2024-12-09T00:00:00"/>
    <n v="10"/>
    <n v="236.99"/>
    <x v="8"/>
  </r>
  <r>
    <s v="00-477-9449"/>
    <x v="18"/>
    <x v="3"/>
    <x v="1"/>
    <x v="2"/>
    <n v="239"/>
    <d v="2024-07-23T00:00:00"/>
    <n v="10"/>
    <n v="454.39"/>
    <x v="5"/>
  </r>
  <r>
    <s v="67-159-7366"/>
    <x v="18"/>
    <x v="3"/>
    <x v="1"/>
    <x v="2"/>
    <n v="254"/>
    <d v="2024-07-08T00:00:00"/>
    <n v="10"/>
    <n v="490.75"/>
    <x v="5"/>
  </r>
  <r>
    <s v="85-691-4293"/>
    <x v="19"/>
    <x v="3"/>
    <x v="2"/>
    <x v="2"/>
    <n v="239"/>
    <d v="2024-07-23T00:00:00"/>
    <n v="7"/>
    <n v="463.07"/>
    <x v="4"/>
  </r>
  <r>
    <s v="56-085-0464"/>
    <x v="12"/>
    <x v="3"/>
    <x v="2"/>
    <x v="4"/>
    <n v="231"/>
    <d v="2024-07-31T00:00:00"/>
    <n v="5"/>
    <n v="56.74"/>
    <x v="3"/>
  </r>
  <r>
    <s v="33-264-2822"/>
    <x v="20"/>
    <x v="0"/>
    <x v="2"/>
    <x v="0"/>
    <n v="388"/>
    <d v="2024-02-25T00:00:00"/>
    <n v="7"/>
    <n v="371.32"/>
    <x v="4"/>
  </r>
  <r>
    <s v="95-478-2650"/>
    <x v="19"/>
    <x v="3"/>
    <x v="2"/>
    <x v="2"/>
    <n v="252"/>
    <d v="2024-07-10T00:00:00"/>
    <n v="7"/>
    <n v="461"/>
    <x v="4"/>
  </r>
  <r>
    <s v="04-349-6759"/>
    <x v="11"/>
    <x v="4"/>
    <x v="2"/>
    <x v="1"/>
    <n v="84"/>
    <d v="2024-12-25T00:00:00"/>
    <n v="6"/>
    <n v="253.37"/>
    <x v="3"/>
  </r>
  <r>
    <s v="21-755-8745"/>
    <x v="15"/>
    <x v="3"/>
    <x v="0"/>
    <x v="3"/>
    <n v="292"/>
    <d v="2024-05-31T00:00:00"/>
    <n v="3"/>
    <n v="136.53"/>
    <x v="5"/>
  </r>
  <r>
    <s v="29-625-7057"/>
    <x v="21"/>
    <x v="1"/>
    <x v="1"/>
    <x v="2"/>
    <n v="196"/>
    <d v="2024-09-04T00:00:00"/>
    <n v="10"/>
    <n v="489.05"/>
    <x v="1"/>
  </r>
  <r>
    <s v="58-623-8404"/>
    <x v="22"/>
    <x v="3"/>
    <x v="1"/>
    <x v="4"/>
    <n v="238"/>
    <d v="2024-07-24T00:00:00"/>
    <n v="10"/>
    <n v="81.91"/>
    <x v="8"/>
  </r>
  <r>
    <s v="56-506-4709"/>
    <x v="23"/>
    <x v="1"/>
    <x v="0"/>
    <x v="3"/>
    <n v="123"/>
    <d v="2024-11-16T00:00:00"/>
    <n v="2"/>
    <n v="135.80000000000001"/>
    <x v="1"/>
  </r>
  <r>
    <s v="25-839-8670"/>
    <x v="10"/>
    <x v="3"/>
    <x v="4"/>
    <x v="0"/>
    <n v="256"/>
    <d v="2024-07-06T00:00:00"/>
    <n v="12"/>
    <n v="382.24"/>
    <x v="3"/>
  </r>
  <r>
    <s v="89-194-0596"/>
    <x v="24"/>
    <x v="2"/>
    <x v="2"/>
    <x v="0"/>
    <n v="403"/>
    <d v="2024-02-10T00:00:00"/>
    <n v="5"/>
    <n v="354.7"/>
    <x v="0"/>
  </r>
  <r>
    <s v="55-163-1389"/>
    <x v="19"/>
    <x v="3"/>
    <x v="2"/>
    <x v="2"/>
    <n v="263"/>
    <d v="2024-06-29T00:00:00"/>
    <n v="6"/>
    <n v="433.82"/>
    <x v="4"/>
  </r>
  <r>
    <s v="28-225-4286"/>
    <x v="4"/>
    <x v="2"/>
    <x v="2"/>
    <x v="1"/>
    <n v="418"/>
    <d v="2024-01-26T00:00:00"/>
    <n v="5"/>
    <n v="282.13"/>
    <x v="4"/>
  </r>
  <r>
    <s v="14-305-8712"/>
    <x v="18"/>
    <x v="3"/>
    <x v="1"/>
    <x v="2"/>
    <n v="277"/>
    <d v="2024-06-15T00:00:00"/>
    <n v="10"/>
    <n v="454.38"/>
    <x v="5"/>
  </r>
  <r>
    <s v="85-738-6864"/>
    <x v="25"/>
    <x v="3"/>
    <x v="2"/>
    <x v="3"/>
    <n v="284"/>
    <d v="2024-06-08T00:00:00"/>
    <n v="7"/>
    <n v="138.88"/>
    <x v="1"/>
  </r>
  <r>
    <s v="17-198-5155"/>
    <x v="26"/>
    <x v="0"/>
    <x v="2"/>
    <x v="4"/>
    <n v="302"/>
    <d v="2024-05-21T00:00:00"/>
    <n v="6"/>
    <n v="52.34"/>
    <x v="1"/>
  </r>
  <r>
    <s v="15-354-9904"/>
    <x v="16"/>
    <x v="1"/>
    <x v="2"/>
    <x v="0"/>
    <n v="199"/>
    <d v="2024-09-01T00:00:00"/>
    <n v="7"/>
    <n v="338.2"/>
    <x v="5"/>
  </r>
  <r>
    <s v="35-198-9248"/>
    <x v="27"/>
    <x v="0"/>
    <x v="0"/>
    <x v="1"/>
    <n v="380"/>
    <d v="2024-03-04T00:00:00"/>
    <n v="3"/>
    <n v="263.14999999999998"/>
    <x v="4"/>
  </r>
  <r>
    <s v="03-950-6074"/>
    <x v="28"/>
    <x v="1"/>
    <x v="0"/>
    <x v="0"/>
    <n v="187"/>
    <d v="2024-09-13T00:00:00"/>
    <n v="2"/>
    <n v="371.58"/>
    <x v="6"/>
  </r>
  <r>
    <s v="19-999-0134"/>
    <x v="28"/>
    <x v="1"/>
    <x v="0"/>
    <x v="0"/>
    <n v="103"/>
    <d v="2024-12-06T00:00:00"/>
    <n v="2"/>
    <n v="353.4"/>
    <x v="6"/>
  </r>
  <r>
    <s v="57-989-1487"/>
    <x v="16"/>
    <x v="1"/>
    <x v="2"/>
    <x v="0"/>
    <n v="149"/>
    <d v="2024-10-21T00:00:00"/>
    <n v="5"/>
    <n v="329.41"/>
    <x v="5"/>
  </r>
  <r>
    <s v="07-816-2673"/>
    <x v="29"/>
    <x v="1"/>
    <x v="2"/>
    <x v="4"/>
    <n v="122"/>
    <d v="2024-11-17T00:00:00"/>
    <n v="5"/>
    <n v="54.46"/>
    <x v="7"/>
  </r>
  <r>
    <s v="70-761-3550"/>
    <x v="8"/>
    <x v="3"/>
    <x v="3"/>
    <x v="1"/>
    <n v="238"/>
    <d v="2024-07-24T00:00:00"/>
    <n v="8"/>
    <n v="257.12"/>
    <x v="1"/>
  </r>
  <r>
    <s v="38-242-3251"/>
    <x v="1"/>
    <x v="0"/>
    <x v="1"/>
    <x v="1"/>
    <n v="381"/>
    <d v="2024-03-03T00:00:00"/>
    <n v="11"/>
    <n v="293.04000000000002"/>
    <x v="1"/>
  </r>
  <r>
    <s v="95-525-0842"/>
    <x v="30"/>
    <x v="1"/>
    <x v="4"/>
    <x v="3"/>
    <n v="126"/>
    <d v="2024-11-13T00:00:00"/>
    <n v="12"/>
    <n v="110.4"/>
    <x v="9"/>
  </r>
  <r>
    <s v="37-101-4922"/>
    <x v="14"/>
    <x v="4"/>
    <x v="0"/>
    <x v="4"/>
    <n v="85"/>
    <d v="2024-12-24T00:00:00"/>
    <n v="4"/>
    <n v="76.27"/>
    <x v="7"/>
  </r>
  <r>
    <s v="37-128-5425"/>
    <x v="31"/>
    <x v="3"/>
    <x v="2"/>
    <x v="0"/>
    <n v="227"/>
    <d v="2024-08-04T00:00:00"/>
    <n v="6"/>
    <n v="392.08"/>
    <x v="6"/>
  </r>
  <r>
    <s v="27-439-9545"/>
    <x v="12"/>
    <x v="3"/>
    <x v="2"/>
    <x v="4"/>
    <n v="206"/>
    <d v="2024-08-25T00:00:00"/>
    <n v="6"/>
    <n v="51.22"/>
    <x v="3"/>
  </r>
  <r>
    <s v="37-126-7954"/>
    <x v="32"/>
    <x v="3"/>
    <x v="0"/>
    <x v="1"/>
    <n v="214"/>
    <d v="2024-08-17T00:00:00"/>
    <n v="2"/>
    <n v="227.57"/>
    <x v="6"/>
  </r>
  <r>
    <s v="82-990-0504"/>
    <x v="20"/>
    <x v="0"/>
    <x v="2"/>
    <x v="0"/>
    <n v="352"/>
    <d v="2024-04-01T00:00:00"/>
    <n v="7"/>
    <n v="378.87"/>
    <x v="4"/>
  </r>
  <r>
    <s v="21-734-0212"/>
    <x v="33"/>
    <x v="3"/>
    <x v="3"/>
    <x v="2"/>
    <n v="207"/>
    <d v="2024-08-24T00:00:00"/>
    <n v="8"/>
    <n v="423.92"/>
    <x v="6"/>
  </r>
  <r>
    <s v="76-148-9413"/>
    <x v="34"/>
    <x v="3"/>
    <x v="3"/>
    <x v="3"/>
    <n v="225"/>
    <d v="2024-08-06T00:00:00"/>
    <n v="9"/>
    <n v="111.24"/>
    <x v="3"/>
  </r>
  <r>
    <s v="53-639-3774"/>
    <x v="4"/>
    <x v="2"/>
    <x v="2"/>
    <x v="1"/>
    <n v="412"/>
    <d v="2024-02-01T00:00:00"/>
    <n v="7"/>
    <n v="299.31"/>
    <x v="4"/>
  </r>
  <r>
    <s v="20-817-9584"/>
    <x v="25"/>
    <x v="3"/>
    <x v="2"/>
    <x v="3"/>
    <n v="275"/>
    <d v="2024-06-17T00:00:00"/>
    <n v="7"/>
    <n v="169.28"/>
    <x v="1"/>
  </r>
  <r>
    <s v="18-655-3670"/>
    <x v="33"/>
    <x v="3"/>
    <x v="3"/>
    <x v="2"/>
    <n v="280"/>
    <d v="2024-06-12T00:00:00"/>
    <n v="9"/>
    <n v="449.13"/>
    <x v="6"/>
  </r>
  <r>
    <s v="72-431-5021"/>
    <x v="35"/>
    <x v="4"/>
    <x v="2"/>
    <x v="2"/>
    <n v="93"/>
    <d v="2024-12-16T00:00:00"/>
    <n v="6"/>
    <n v="427.48"/>
    <x v="5"/>
  </r>
  <r>
    <s v="07-479-3919"/>
    <x v="23"/>
    <x v="1"/>
    <x v="0"/>
    <x v="3"/>
    <n v="139"/>
    <d v="2024-10-31T00:00:00"/>
    <n v="3"/>
    <n v="171.61"/>
    <x v="1"/>
  </r>
  <r>
    <s v="17-032-6274"/>
    <x v="36"/>
    <x v="1"/>
    <x v="0"/>
    <x v="1"/>
    <n v="102"/>
    <d v="2024-12-07T00:00:00"/>
    <n v="3"/>
    <n v="240.28"/>
    <x v="5"/>
  </r>
  <r>
    <s v="64-166-9097"/>
    <x v="20"/>
    <x v="0"/>
    <x v="2"/>
    <x v="0"/>
    <n v="389"/>
    <d v="2024-02-24T00:00:00"/>
    <n v="6"/>
    <n v="310.17"/>
    <x v="4"/>
  </r>
  <r>
    <s v="39-499-3854"/>
    <x v="37"/>
    <x v="3"/>
    <x v="1"/>
    <x v="3"/>
    <n v="281"/>
    <d v="2024-06-11T00:00:00"/>
    <n v="10"/>
    <n v="166"/>
    <x v="7"/>
  </r>
  <r>
    <s v="39-636-5871"/>
    <x v="28"/>
    <x v="1"/>
    <x v="0"/>
    <x v="0"/>
    <n v="115"/>
    <d v="2024-11-24T00:00:00"/>
    <n v="2"/>
    <n v="362.01"/>
    <x v="6"/>
  </r>
  <r>
    <s v="71-667-2334"/>
    <x v="38"/>
    <x v="3"/>
    <x v="0"/>
    <x v="0"/>
    <n v="253"/>
    <d v="2024-07-09T00:00:00"/>
    <n v="3"/>
    <n v="348.5"/>
    <x v="4"/>
  </r>
  <r>
    <s v="35-192-9050"/>
    <x v="39"/>
    <x v="3"/>
    <x v="3"/>
    <x v="0"/>
    <n v="213"/>
    <d v="2024-08-18T00:00:00"/>
    <n v="9"/>
    <n v="395.97"/>
    <x v="5"/>
  </r>
  <r>
    <s v="91-440-0011"/>
    <x v="33"/>
    <x v="3"/>
    <x v="3"/>
    <x v="2"/>
    <n v="252"/>
    <d v="2024-07-10T00:00:00"/>
    <n v="9"/>
    <n v="474.99"/>
    <x v="6"/>
  </r>
  <r>
    <s v="20-830-4758"/>
    <x v="32"/>
    <x v="3"/>
    <x v="0"/>
    <x v="1"/>
    <n v="250"/>
    <d v="2024-07-12T00:00:00"/>
    <n v="4"/>
    <n v="286.43"/>
    <x v="6"/>
  </r>
  <r>
    <s v="84-337-1016"/>
    <x v="40"/>
    <x v="1"/>
    <x v="3"/>
    <x v="0"/>
    <n v="165"/>
    <d v="2024-10-05T00:00:00"/>
    <n v="8"/>
    <n v="333.32"/>
    <x v="1"/>
  </r>
  <r>
    <s v="09-346-4992"/>
    <x v="41"/>
    <x v="1"/>
    <x v="3"/>
    <x v="1"/>
    <n v="180"/>
    <d v="2024-09-20T00:00:00"/>
    <n v="9"/>
    <n v="223.47"/>
    <x v="3"/>
  </r>
  <r>
    <s v="75-083-3608"/>
    <x v="42"/>
    <x v="3"/>
    <x v="0"/>
    <x v="2"/>
    <n v="246"/>
    <d v="2024-07-16T00:00:00"/>
    <n v="2"/>
    <n v="414.83"/>
    <x v="0"/>
  </r>
  <r>
    <s v="29-779-7209"/>
    <x v="20"/>
    <x v="0"/>
    <x v="2"/>
    <x v="0"/>
    <n v="351"/>
    <d v="2024-04-02T00:00:00"/>
    <n v="5"/>
    <n v="391.38"/>
    <x v="4"/>
  </r>
  <r>
    <s v="12-409-5166"/>
    <x v="43"/>
    <x v="3"/>
    <x v="1"/>
    <x v="0"/>
    <n v="271"/>
    <d v="2024-06-21T00:00:00"/>
    <n v="11"/>
    <n v="368.4"/>
    <x v="1"/>
  </r>
  <r>
    <s v="07-024-4995"/>
    <x v="44"/>
    <x v="0"/>
    <x v="1"/>
    <x v="0"/>
    <n v="373"/>
    <d v="2024-03-11T00:00:00"/>
    <n v="11"/>
    <n v="328.36"/>
    <x v="5"/>
  </r>
  <r>
    <s v="74-478-5950"/>
    <x v="5"/>
    <x v="0"/>
    <x v="3"/>
    <x v="2"/>
    <n v="387"/>
    <d v="2024-02-26T00:00:00"/>
    <n v="9"/>
    <n v="424.39"/>
    <x v="4"/>
  </r>
  <r>
    <s v="31-395-1286"/>
    <x v="37"/>
    <x v="3"/>
    <x v="1"/>
    <x v="3"/>
    <n v="278"/>
    <d v="2024-06-14T00:00:00"/>
    <n v="10"/>
    <n v="197.12"/>
    <x v="7"/>
  </r>
  <r>
    <s v="60-838-4334"/>
    <x v="5"/>
    <x v="0"/>
    <x v="3"/>
    <x v="2"/>
    <n v="360"/>
    <d v="2024-03-24T00:00:00"/>
    <n v="9"/>
    <n v="454.57"/>
    <x v="4"/>
  </r>
  <r>
    <s v="71-197-8227"/>
    <x v="27"/>
    <x v="0"/>
    <x v="0"/>
    <x v="1"/>
    <n v="326"/>
    <d v="2024-04-27T00:00:00"/>
    <n v="4"/>
    <n v="298.38"/>
    <x v="4"/>
  </r>
  <r>
    <s v="15-530-3861"/>
    <x v="3"/>
    <x v="1"/>
    <x v="2"/>
    <x v="3"/>
    <n v="132"/>
    <d v="2024-11-07T00:00:00"/>
    <n v="6"/>
    <n v="111.7"/>
    <x v="3"/>
  </r>
  <r>
    <s v="30-567-4471"/>
    <x v="45"/>
    <x v="1"/>
    <x v="1"/>
    <x v="0"/>
    <n v="105"/>
    <d v="2024-12-04T00:00:00"/>
    <n v="10"/>
    <n v="373.69"/>
    <x v="3"/>
  </r>
  <r>
    <s v="04-465-1819"/>
    <x v="20"/>
    <x v="0"/>
    <x v="2"/>
    <x v="0"/>
    <n v="335"/>
    <d v="2024-04-18T00:00:00"/>
    <n v="5"/>
    <n v="354.87"/>
    <x v="4"/>
  </r>
  <r>
    <s v="69-692-0614"/>
    <x v="27"/>
    <x v="0"/>
    <x v="0"/>
    <x v="1"/>
    <n v="332"/>
    <d v="2024-04-21T00:00:00"/>
    <n v="2"/>
    <n v="214.48"/>
    <x v="4"/>
  </r>
  <r>
    <s v="12-839-8066"/>
    <x v="16"/>
    <x v="1"/>
    <x v="2"/>
    <x v="0"/>
    <n v="175"/>
    <d v="2024-09-25T00:00:00"/>
    <n v="6"/>
    <n v="399.58"/>
    <x v="5"/>
  </r>
  <r>
    <s v="05-465-8765"/>
    <x v="46"/>
    <x v="4"/>
    <x v="2"/>
    <x v="0"/>
    <n v="100"/>
    <d v="2024-12-09T00:00:00"/>
    <n v="7"/>
    <n v="380.99"/>
    <x v="1"/>
  </r>
  <r>
    <s v="81-580-3810"/>
    <x v="47"/>
    <x v="1"/>
    <x v="1"/>
    <x v="4"/>
    <n v="186"/>
    <d v="2024-09-14T00:00:00"/>
    <n v="10"/>
    <n v="79"/>
    <x v="9"/>
  </r>
  <r>
    <s v="74-353-6312"/>
    <x v="48"/>
    <x v="0"/>
    <x v="0"/>
    <x v="3"/>
    <n v="355"/>
    <d v="2024-03-29T00:00:00"/>
    <n v="2"/>
    <n v="113.88"/>
    <x v="6"/>
  </r>
  <r>
    <s v="78-824-1887"/>
    <x v="15"/>
    <x v="3"/>
    <x v="0"/>
    <x v="3"/>
    <n v="286"/>
    <d v="2024-06-06T00:00:00"/>
    <n v="4"/>
    <n v="121.57"/>
    <x v="5"/>
  </r>
  <r>
    <s v="31-218-0024"/>
    <x v="1"/>
    <x v="0"/>
    <x v="1"/>
    <x v="1"/>
    <n v="345"/>
    <d v="2024-04-08T00:00:00"/>
    <n v="11"/>
    <n v="215.54"/>
    <x v="1"/>
  </r>
  <r>
    <s v="15-711-4107"/>
    <x v="22"/>
    <x v="3"/>
    <x v="1"/>
    <x v="4"/>
    <n v="220"/>
    <d v="2024-08-11T00:00:00"/>
    <n v="10"/>
    <n v="87.03"/>
    <x v="8"/>
  </r>
  <r>
    <s v="76-672-1193"/>
    <x v="23"/>
    <x v="1"/>
    <x v="0"/>
    <x v="3"/>
    <n v="160"/>
    <d v="2024-10-10T00:00:00"/>
    <n v="4"/>
    <n v="111.75"/>
    <x v="1"/>
  </r>
  <r>
    <s v="46-503-5589"/>
    <x v="15"/>
    <x v="3"/>
    <x v="0"/>
    <x v="3"/>
    <n v="277"/>
    <d v="2024-06-15T00:00:00"/>
    <n v="2"/>
    <n v="136.19999999999999"/>
    <x v="5"/>
  </r>
  <r>
    <s v="87-499-6916"/>
    <x v="42"/>
    <x v="3"/>
    <x v="0"/>
    <x v="2"/>
    <n v="220"/>
    <d v="2024-08-11T00:00:00"/>
    <n v="4"/>
    <n v="439.31"/>
    <x v="0"/>
  </r>
  <r>
    <s v="30-520-8656"/>
    <x v="49"/>
    <x v="0"/>
    <x v="3"/>
    <x v="3"/>
    <n v="356"/>
    <d v="2024-03-28T00:00:00"/>
    <n v="9"/>
    <n v="194.93"/>
    <x v="1"/>
  </r>
  <r>
    <s v="36-323-3504"/>
    <x v="50"/>
    <x v="0"/>
    <x v="3"/>
    <x v="0"/>
    <n v="310"/>
    <d v="2024-05-13T00:00:00"/>
    <n v="8"/>
    <n v="377.67"/>
    <x v="6"/>
  </r>
  <r>
    <s v="93-810-4051"/>
    <x v="51"/>
    <x v="1"/>
    <x v="1"/>
    <x v="3"/>
    <n v="116"/>
    <d v="2024-11-23T00:00:00"/>
    <n v="10"/>
    <n v="108.61"/>
    <x v="8"/>
  </r>
  <r>
    <s v="66-515-3648"/>
    <x v="16"/>
    <x v="1"/>
    <x v="2"/>
    <x v="0"/>
    <n v="182"/>
    <d v="2024-09-18T00:00:00"/>
    <n v="7"/>
    <n v="366.77"/>
    <x v="5"/>
  </r>
  <r>
    <s v="09-216-1957"/>
    <x v="25"/>
    <x v="3"/>
    <x v="2"/>
    <x v="3"/>
    <n v="246"/>
    <d v="2024-07-16T00:00:00"/>
    <n v="5"/>
    <n v="178.04"/>
    <x v="1"/>
  </r>
  <r>
    <s v="23-253-2565"/>
    <x v="33"/>
    <x v="3"/>
    <x v="3"/>
    <x v="2"/>
    <n v="228"/>
    <d v="2024-08-03T00:00:00"/>
    <n v="8"/>
    <n v="461.09"/>
    <x v="6"/>
  </r>
  <r>
    <s v="74-509-4985"/>
    <x v="52"/>
    <x v="3"/>
    <x v="2"/>
    <x v="1"/>
    <n v="264"/>
    <d v="2024-06-28T00:00:00"/>
    <n v="5"/>
    <n v="211.16"/>
    <x v="5"/>
  </r>
  <r>
    <s v="05-857-1572"/>
    <x v="5"/>
    <x v="0"/>
    <x v="3"/>
    <x v="2"/>
    <n v="366"/>
    <d v="2024-03-18T00:00:00"/>
    <n v="8"/>
    <n v="421.95"/>
    <x v="4"/>
  </r>
  <r>
    <s v="26-521-8328"/>
    <x v="16"/>
    <x v="1"/>
    <x v="2"/>
    <x v="0"/>
    <n v="155"/>
    <d v="2024-10-15T00:00:00"/>
    <n v="5"/>
    <n v="378.59"/>
    <x v="5"/>
  </r>
  <r>
    <s v="31-147-6197"/>
    <x v="36"/>
    <x v="1"/>
    <x v="0"/>
    <x v="1"/>
    <n v="116"/>
    <d v="2024-11-23T00:00:00"/>
    <n v="2"/>
    <n v="268.93"/>
    <x v="5"/>
  </r>
  <r>
    <s v="90-093-0469"/>
    <x v="21"/>
    <x v="1"/>
    <x v="1"/>
    <x v="2"/>
    <n v="110"/>
    <d v="2024-11-29T00:00:00"/>
    <n v="11"/>
    <n v="444.87"/>
    <x v="1"/>
  </r>
  <r>
    <s v="38-935-1865"/>
    <x v="25"/>
    <x v="3"/>
    <x v="2"/>
    <x v="3"/>
    <n v="253"/>
    <d v="2024-07-09T00:00:00"/>
    <n v="7"/>
    <n v="160.82"/>
    <x v="1"/>
  </r>
  <r>
    <s v="75-953-8663"/>
    <x v="19"/>
    <x v="3"/>
    <x v="2"/>
    <x v="2"/>
    <n v="228"/>
    <d v="2024-08-03T00:00:00"/>
    <n v="6"/>
    <n v="494.18"/>
    <x v="4"/>
  </r>
  <r>
    <s v="38-478-2681"/>
    <x v="3"/>
    <x v="1"/>
    <x v="2"/>
    <x v="3"/>
    <n v="105"/>
    <d v="2024-12-04T00:00:00"/>
    <n v="5"/>
    <n v="177.05"/>
    <x v="3"/>
  </r>
  <r>
    <s v="70-895-5298"/>
    <x v="19"/>
    <x v="3"/>
    <x v="2"/>
    <x v="2"/>
    <n v="279"/>
    <d v="2024-06-13T00:00:00"/>
    <n v="7"/>
    <n v="450.66"/>
    <x v="4"/>
  </r>
  <r>
    <s v="02-653-5884"/>
    <x v="25"/>
    <x v="3"/>
    <x v="2"/>
    <x v="3"/>
    <n v="249"/>
    <d v="2024-07-13T00:00:00"/>
    <n v="6"/>
    <n v="164.27"/>
    <x v="1"/>
  </r>
  <r>
    <s v="11-719-8800"/>
    <x v="53"/>
    <x v="1"/>
    <x v="4"/>
    <x v="0"/>
    <n v="196"/>
    <d v="2024-09-04T00:00:00"/>
    <n v="12"/>
    <n v="346.36"/>
    <x v="7"/>
  </r>
  <r>
    <s v="59-355-5251"/>
    <x v="39"/>
    <x v="3"/>
    <x v="3"/>
    <x v="0"/>
    <n v="205"/>
    <d v="2024-08-26T00:00:00"/>
    <n v="9"/>
    <n v="377.77"/>
    <x v="5"/>
  </r>
  <r>
    <s v="82-572-9091"/>
    <x v="48"/>
    <x v="0"/>
    <x v="0"/>
    <x v="3"/>
    <n v="388"/>
    <d v="2024-02-25T00:00:00"/>
    <n v="2"/>
    <n v="163.41"/>
    <x v="6"/>
  </r>
  <r>
    <s v="86-044-1071"/>
    <x v="54"/>
    <x v="0"/>
    <x v="1"/>
    <x v="2"/>
    <n v="338"/>
    <d v="2024-04-15T00:00:00"/>
    <n v="10"/>
    <n v="467.58"/>
    <x v="6"/>
  </r>
  <r>
    <s v="08-733-0300"/>
    <x v="55"/>
    <x v="3"/>
    <x v="1"/>
    <x v="1"/>
    <n v="261"/>
    <d v="2024-07-01T00:00:00"/>
    <n v="10"/>
    <n v="247.51"/>
    <x v="3"/>
  </r>
  <r>
    <s v="70-108-1493"/>
    <x v="38"/>
    <x v="3"/>
    <x v="0"/>
    <x v="0"/>
    <n v="201"/>
    <d v="2024-08-30T00:00:00"/>
    <n v="3"/>
    <n v="365.1"/>
    <x v="4"/>
  </r>
  <r>
    <s v="46-230-8307"/>
    <x v="9"/>
    <x v="1"/>
    <x v="2"/>
    <x v="2"/>
    <n v="126"/>
    <d v="2024-11-13T00:00:00"/>
    <n v="5"/>
    <n v="485.42"/>
    <x v="6"/>
  </r>
  <r>
    <s v="74-431-0242"/>
    <x v="56"/>
    <x v="4"/>
    <x v="0"/>
    <x v="1"/>
    <n v="82"/>
    <d v="2024-12-27T00:00:00"/>
    <n v="4"/>
    <n v="250.54"/>
    <x v="1"/>
  </r>
  <r>
    <s v="78-272-6417"/>
    <x v="25"/>
    <x v="3"/>
    <x v="2"/>
    <x v="3"/>
    <n v="224"/>
    <d v="2024-08-07T00:00:00"/>
    <n v="5"/>
    <n v="163.13999999999999"/>
    <x v="1"/>
  </r>
  <r>
    <s v="13-792-4356"/>
    <x v="57"/>
    <x v="1"/>
    <x v="3"/>
    <x v="3"/>
    <n v="165"/>
    <d v="2024-10-05T00:00:00"/>
    <n v="8"/>
    <n v="162.31"/>
    <x v="7"/>
  </r>
  <r>
    <s v="04-563-9091"/>
    <x v="20"/>
    <x v="0"/>
    <x v="2"/>
    <x v="0"/>
    <n v="399"/>
    <d v="2024-02-14T00:00:00"/>
    <n v="7"/>
    <n v="328.21"/>
    <x v="4"/>
  </r>
  <r>
    <s v="79-592-5396"/>
    <x v="27"/>
    <x v="0"/>
    <x v="0"/>
    <x v="1"/>
    <n v="348"/>
    <d v="2024-04-05T00:00:00"/>
    <n v="4"/>
    <n v="268.58999999999997"/>
    <x v="4"/>
  </r>
  <r>
    <s v="39-952-4459"/>
    <x v="4"/>
    <x v="2"/>
    <x v="2"/>
    <x v="1"/>
    <n v="412"/>
    <d v="2024-02-01T00:00:00"/>
    <n v="7"/>
    <n v="257.37"/>
    <x v="4"/>
  </r>
  <r>
    <s v="67-935-7964"/>
    <x v="36"/>
    <x v="1"/>
    <x v="0"/>
    <x v="1"/>
    <n v="130"/>
    <d v="2024-11-09T00:00:00"/>
    <n v="4"/>
    <n v="205.49"/>
    <x v="5"/>
  </r>
  <r>
    <s v="26-828-2720"/>
    <x v="19"/>
    <x v="3"/>
    <x v="2"/>
    <x v="2"/>
    <n v="275"/>
    <d v="2024-06-17T00:00:00"/>
    <n v="7"/>
    <n v="407.91"/>
    <x v="4"/>
  </r>
  <r>
    <s v="57-410-7415"/>
    <x v="52"/>
    <x v="3"/>
    <x v="2"/>
    <x v="1"/>
    <n v="291"/>
    <d v="2024-06-01T00:00:00"/>
    <n v="6"/>
    <n v="254.73"/>
    <x v="5"/>
  </r>
  <r>
    <s v="62-989-8214"/>
    <x v="53"/>
    <x v="1"/>
    <x v="4"/>
    <x v="0"/>
    <n v="176"/>
    <d v="2024-09-24T00:00:00"/>
    <n v="12"/>
    <n v="397.78"/>
    <x v="7"/>
  </r>
  <r>
    <s v="73-827-2774"/>
    <x v="28"/>
    <x v="1"/>
    <x v="0"/>
    <x v="0"/>
    <n v="195"/>
    <d v="2024-09-05T00:00:00"/>
    <n v="3"/>
    <n v="305.29000000000002"/>
    <x v="6"/>
  </r>
  <r>
    <s v="19-643-1879"/>
    <x v="52"/>
    <x v="3"/>
    <x v="2"/>
    <x v="1"/>
    <n v="280"/>
    <d v="2024-06-12T00:00:00"/>
    <n v="6"/>
    <n v="257.86"/>
    <x v="5"/>
  </r>
  <r>
    <s v="57-345-3921"/>
    <x v="53"/>
    <x v="1"/>
    <x v="4"/>
    <x v="0"/>
    <n v="164"/>
    <d v="2024-10-06T00:00:00"/>
    <n v="12"/>
    <n v="393.45"/>
    <x v="7"/>
  </r>
  <r>
    <s v="98-817-6731"/>
    <x v="12"/>
    <x v="3"/>
    <x v="2"/>
    <x v="4"/>
    <n v="233"/>
    <d v="2024-07-29T00:00:00"/>
    <n v="6"/>
    <n v="58.49"/>
    <x v="3"/>
  </r>
  <r>
    <s v="31-788-0864"/>
    <x v="58"/>
    <x v="1"/>
    <x v="1"/>
    <x v="1"/>
    <n v="152"/>
    <d v="2024-10-18T00:00:00"/>
    <n v="11"/>
    <n v="226.48"/>
    <x v="7"/>
  </r>
  <r>
    <s v="27-806-4972"/>
    <x v="19"/>
    <x v="3"/>
    <x v="2"/>
    <x v="2"/>
    <n v="224"/>
    <d v="2024-08-07T00:00:00"/>
    <n v="6"/>
    <n v="469.22"/>
    <x v="4"/>
  </r>
  <r>
    <s v="48-343-1220"/>
    <x v="31"/>
    <x v="3"/>
    <x v="2"/>
    <x v="0"/>
    <n v="219"/>
    <d v="2024-08-12T00:00:00"/>
    <n v="6"/>
    <n v="335.32"/>
    <x v="6"/>
  </r>
  <r>
    <s v="15-640-6493"/>
    <x v="3"/>
    <x v="1"/>
    <x v="2"/>
    <x v="3"/>
    <n v="112"/>
    <d v="2024-11-27T00:00:00"/>
    <n v="5"/>
    <n v="184.74"/>
    <x v="3"/>
  </r>
  <r>
    <s v="64-846-7450"/>
    <x v="59"/>
    <x v="2"/>
    <x v="2"/>
    <x v="2"/>
    <n v="419"/>
    <d v="2024-01-25T00:00:00"/>
    <n v="5"/>
    <n v="442.18"/>
    <x v="2"/>
  </r>
  <r>
    <s v="58-788-8938"/>
    <x v="5"/>
    <x v="0"/>
    <x v="3"/>
    <x v="2"/>
    <n v="313"/>
    <d v="2024-05-10T00:00:00"/>
    <n v="8"/>
    <n v="427.1"/>
    <x v="4"/>
  </r>
  <r>
    <s v="52-240-3825"/>
    <x v="0"/>
    <x v="0"/>
    <x v="0"/>
    <x v="0"/>
    <n v="331"/>
    <d v="2024-04-22T00:00:00"/>
    <n v="4"/>
    <n v="326.82"/>
    <x v="0"/>
  </r>
  <r>
    <s v="60-618-2561"/>
    <x v="60"/>
    <x v="0"/>
    <x v="4"/>
    <x v="4"/>
    <n v="365"/>
    <d v="2024-03-19T00:00:00"/>
    <n v="12"/>
    <n v="98.97"/>
    <x v="8"/>
  </r>
  <r>
    <s v="94-969-6819"/>
    <x v="61"/>
    <x v="2"/>
    <x v="2"/>
    <x v="4"/>
    <n v="420"/>
    <d v="2024-01-24T00:00:00"/>
    <n v="6"/>
    <n v="77.650000000000006"/>
    <x v="5"/>
  </r>
  <r>
    <s v="76-982-8107"/>
    <x v="62"/>
    <x v="1"/>
    <x v="0"/>
    <x v="4"/>
    <n v="166"/>
    <d v="2024-10-04T00:00:00"/>
    <n v="2"/>
    <n v="85.61"/>
    <x v="3"/>
  </r>
  <r>
    <s v="52-779-8972"/>
    <x v="15"/>
    <x v="3"/>
    <x v="0"/>
    <x v="3"/>
    <n v="300"/>
    <d v="2024-05-23T00:00:00"/>
    <n v="4"/>
    <n v="164.79"/>
    <x v="5"/>
  </r>
  <r>
    <s v="40-520-3271"/>
    <x v="58"/>
    <x v="1"/>
    <x v="1"/>
    <x v="1"/>
    <n v="126"/>
    <d v="2024-11-13T00:00:00"/>
    <n v="10"/>
    <n v="235.46"/>
    <x v="7"/>
  </r>
  <r>
    <s v="79-884-5600"/>
    <x v="27"/>
    <x v="0"/>
    <x v="0"/>
    <x v="1"/>
    <n v="381"/>
    <d v="2024-03-03T00:00:00"/>
    <n v="4"/>
    <n v="245.14"/>
    <x v="4"/>
  </r>
  <r>
    <s v="80-607-9947"/>
    <x v="63"/>
    <x v="0"/>
    <x v="2"/>
    <x v="2"/>
    <n v="381"/>
    <d v="2024-03-03T00:00:00"/>
    <n v="5"/>
    <n v="439.91"/>
    <x v="0"/>
  </r>
  <r>
    <s v="87-290-8263"/>
    <x v="20"/>
    <x v="0"/>
    <x v="2"/>
    <x v="0"/>
    <n v="360"/>
    <d v="2024-03-24T00:00:00"/>
    <n v="5"/>
    <n v="309.22000000000003"/>
    <x v="4"/>
  </r>
  <r>
    <s v="99-316-9993"/>
    <x v="64"/>
    <x v="2"/>
    <x v="1"/>
    <x v="3"/>
    <n v="422"/>
    <d v="2024-01-22T00:00:00"/>
    <n v="10"/>
    <n v="146.59"/>
    <x v="1"/>
  </r>
  <r>
    <s v="54-164-2243"/>
    <x v="36"/>
    <x v="1"/>
    <x v="0"/>
    <x v="1"/>
    <n v="137"/>
    <d v="2024-11-02T00:00:00"/>
    <n v="4"/>
    <n v="298.73"/>
    <x v="5"/>
  </r>
  <r>
    <s v="14-784-5606"/>
    <x v="0"/>
    <x v="0"/>
    <x v="0"/>
    <x v="0"/>
    <n v="335"/>
    <d v="2024-04-18T00:00:00"/>
    <n v="2"/>
    <n v="395.01"/>
    <x v="0"/>
  </r>
  <r>
    <s v="47-992-7446"/>
    <x v="43"/>
    <x v="3"/>
    <x v="1"/>
    <x v="0"/>
    <n v="204"/>
    <d v="2024-08-27T00:00:00"/>
    <n v="10"/>
    <n v="371.19"/>
    <x v="1"/>
  </r>
  <r>
    <s v="37-513-5073"/>
    <x v="64"/>
    <x v="2"/>
    <x v="1"/>
    <x v="3"/>
    <n v="410"/>
    <d v="2024-02-03T00:00:00"/>
    <n v="10"/>
    <n v="193.76"/>
    <x v="1"/>
  </r>
  <r>
    <s v="93-473-7248"/>
    <x v="9"/>
    <x v="1"/>
    <x v="2"/>
    <x v="2"/>
    <n v="185"/>
    <d v="2024-09-15T00:00:00"/>
    <n v="6"/>
    <n v="424.27"/>
    <x v="6"/>
  </r>
  <r>
    <s v="72-830-1211"/>
    <x v="42"/>
    <x v="3"/>
    <x v="0"/>
    <x v="2"/>
    <n v="284"/>
    <d v="2024-06-08T00:00:00"/>
    <n v="2"/>
    <n v="496.11"/>
    <x v="0"/>
  </r>
  <r>
    <s v="87-934-6762"/>
    <x v="38"/>
    <x v="3"/>
    <x v="0"/>
    <x v="0"/>
    <n v="292"/>
    <d v="2024-05-31T00:00:00"/>
    <n v="3"/>
    <n v="341.91"/>
    <x v="4"/>
  </r>
  <r>
    <s v="71-975-9564"/>
    <x v="65"/>
    <x v="0"/>
    <x v="1"/>
    <x v="3"/>
    <n v="390"/>
    <d v="2024-02-23T00:00:00"/>
    <n v="11"/>
    <n v="127.66"/>
    <x v="3"/>
  </r>
  <r>
    <s v="40-232-5631"/>
    <x v="36"/>
    <x v="1"/>
    <x v="0"/>
    <x v="1"/>
    <n v="140"/>
    <d v="2024-10-30T00:00:00"/>
    <n v="2"/>
    <n v="227.47"/>
    <x v="5"/>
  </r>
  <r>
    <s v="22-414-4955"/>
    <x v="28"/>
    <x v="1"/>
    <x v="0"/>
    <x v="0"/>
    <n v="117"/>
    <d v="2024-11-22T00:00:00"/>
    <n v="3"/>
    <n v="342.99"/>
    <x v="6"/>
  </r>
  <r>
    <s v="99-089-1930"/>
    <x v="16"/>
    <x v="1"/>
    <x v="2"/>
    <x v="0"/>
    <n v="185"/>
    <d v="2024-09-15T00:00:00"/>
    <n v="5"/>
    <n v="306.48"/>
    <x v="5"/>
  </r>
  <r>
    <s v="62-198-2511"/>
    <x v="28"/>
    <x v="1"/>
    <x v="0"/>
    <x v="0"/>
    <n v="171"/>
    <d v="2024-09-29T00:00:00"/>
    <n v="3"/>
    <n v="308.54000000000002"/>
    <x v="6"/>
  </r>
  <r>
    <s v="21-297-1223"/>
    <x v="30"/>
    <x v="1"/>
    <x v="4"/>
    <x v="3"/>
    <n v="123"/>
    <d v="2024-11-16T00:00:00"/>
    <n v="12"/>
    <n v="124.17"/>
    <x v="9"/>
  </r>
  <r>
    <s v="10-961-9336"/>
    <x v="29"/>
    <x v="1"/>
    <x v="2"/>
    <x v="4"/>
    <n v="130"/>
    <d v="2024-11-09T00:00:00"/>
    <n v="5"/>
    <n v="78"/>
    <x v="7"/>
  </r>
  <r>
    <s v="71-473-2656"/>
    <x v="28"/>
    <x v="1"/>
    <x v="0"/>
    <x v="0"/>
    <n v="197"/>
    <d v="2024-09-03T00:00:00"/>
    <n v="4"/>
    <n v="393.03"/>
    <x v="6"/>
  </r>
  <r>
    <s v="84-954-2973"/>
    <x v="48"/>
    <x v="0"/>
    <x v="0"/>
    <x v="3"/>
    <n v="371"/>
    <d v="2024-03-13T00:00:00"/>
    <n v="3"/>
    <n v="102.09"/>
    <x v="6"/>
  </r>
  <r>
    <s v="22-382-9636"/>
    <x v="2"/>
    <x v="0"/>
    <x v="0"/>
    <x v="2"/>
    <n v="335"/>
    <d v="2024-04-18T00:00:00"/>
    <n v="3"/>
    <n v="426.21"/>
    <x v="2"/>
  </r>
  <r>
    <s v="89-724-2536"/>
    <x v="48"/>
    <x v="0"/>
    <x v="0"/>
    <x v="3"/>
    <n v="302"/>
    <d v="2024-05-21T00:00:00"/>
    <n v="2"/>
    <n v="140.31"/>
    <x v="6"/>
  </r>
  <r>
    <s v="85-391-1888"/>
    <x v="33"/>
    <x v="3"/>
    <x v="3"/>
    <x v="2"/>
    <n v="275"/>
    <d v="2024-06-17T00:00:00"/>
    <n v="8"/>
    <n v="413.7"/>
    <x v="6"/>
  </r>
  <r>
    <s v="84-934-2483"/>
    <x v="0"/>
    <x v="0"/>
    <x v="0"/>
    <x v="0"/>
    <n v="352"/>
    <d v="2024-04-01T00:00:00"/>
    <n v="4"/>
    <n v="348.63"/>
    <x v="0"/>
  </r>
  <r>
    <s v="96-229-1698"/>
    <x v="12"/>
    <x v="3"/>
    <x v="2"/>
    <x v="4"/>
    <n v="271"/>
    <d v="2024-06-21T00:00:00"/>
    <n v="7"/>
    <n v="91.27"/>
    <x v="3"/>
  </r>
  <r>
    <s v="36-948-6994"/>
    <x v="66"/>
    <x v="4"/>
    <x v="1"/>
    <x v="0"/>
    <n v="90"/>
    <d v="2024-12-19T00:00:00"/>
    <n v="11"/>
    <n v="359.94"/>
    <x v="7"/>
  </r>
  <r>
    <s v="43-172-9431"/>
    <x v="49"/>
    <x v="0"/>
    <x v="3"/>
    <x v="3"/>
    <n v="382"/>
    <d v="2024-03-02T00:00:00"/>
    <n v="8"/>
    <n v="138.19999999999999"/>
    <x v="1"/>
  </r>
  <r>
    <s v="53-690-5759"/>
    <x v="37"/>
    <x v="3"/>
    <x v="1"/>
    <x v="3"/>
    <n v="263"/>
    <d v="2024-06-29T00:00:00"/>
    <n v="11"/>
    <n v="196.33"/>
    <x v="7"/>
  </r>
  <r>
    <s v="00-496-3067"/>
    <x v="8"/>
    <x v="3"/>
    <x v="3"/>
    <x v="1"/>
    <n v="202"/>
    <d v="2024-08-29T00:00:00"/>
    <n v="8"/>
    <n v="249.24"/>
    <x v="1"/>
  </r>
  <r>
    <s v="10-330-6387"/>
    <x v="67"/>
    <x v="0"/>
    <x v="4"/>
    <x v="3"/>
    <n v="338"/>
    <d v="2024-04-15T00:00:00"/>
    <n v="12"/>
    <n v="129.1"/>
    <x v="7"/>
  </r>
  <r>
    <s v="87-590-8963"/>
    <x v="37"/>
    <x v="3"/>
    <x v="1"/>
    <x v="3"/>
    <n v="204"/>
    <d v="2024-08-27T00:00:00"/>
    <n v="10"/>
    <n v="112.69"/>
    <x v="7"/>
  </r>
  <r>
    <s v="47-931-2642"/>
    <x v="7"/>
    <x v="0"/>
    <x v="2"/>
    <x v="1"/>
    <n v="364"/>
    <d v="2024-03-20T00:00:00"/>
    <n v="5"/>
    <n v="267.85000000000002"/>
    <x v="6"/>
  </r>
  <r>
    <s v="76-501-6422"/>
    <x v="68"/>
    <x v="0"/>
    <x v="4"/>
    <x v="1"/>
    <n v="326"/>
    <d v="2024-04-27T00:00:00"/>
    <n v="12"/>
    <n v="205.36"/>
    <x v="3"/>
  </r>
  <r>
    <s v="39-274-2175"/>
    <x v="69"/>
    <x v="0"/>
    <x v="1"/>
    <x v="4"/>
    <n v="318"/>
    <d v="2024-05-05T00:00:00"/>
    <n v="10"/>
    <n v="79.099999999999994"/>
    <x v="7"/>
  </r>
  <r>
    <s v="62-493-5282"/>
    <x v="70"/>
    <x v="3"/>
    <x v="4"/>
    <x v="1"/>
    <n v="276"/>
    <d v="2024-06-16T00:00:00"/>
    <n v="12"/>
    <n v="256.63"/>
    <x v="7"/>
  </r>
  <r>
    <s v="18-841-7253"/>
    <x v="71"/>
    <x v="1"/>
    <x v="4"/>
    <x v="2"/>
    <n v="155"/>
    <d v="2024-10-15T00:00:00"/>
    <n v="12"/>
    <n v="409.98"/>
    <x v="3"/>
  </r>
  <r>
    <s v="18-097-5707"/>
    <x v="32"/>
    <x v="3"/>
    <x v="0"/>
    <x v="1"/>
    <n v="230"/>
    <d v="2024-08-01T00:00:00"/>
    <n v="2"/>
    <n v="291.60000000000002"/>
    <x v="6"/>
  </r>
  <r>
    <s v="83-792-5141"/>
    <x v="25"/>
    <x v="3"/>
    <x v="2"/>
    <x v="3"/>
    <n v="267"/>
    <d v="2024-06-25T00:00:00"/>
    <n v="7"/>
    <n v="101.7"/>
    <x v="1"/>
  </r>
  <r>
    <s v="65-036-2410"/>
    <x v="72"/>
    <x v="2"/>
    <x v="0"/>
    <x v="0"/>
    <n v="409"/>
    <d v="2024-02-04T00:00:00"/>
    <n v="2"/>
    <n v="369.73"/>
    <x v="2"/>
  </r>
  <r>
    <s v="67-593-9579"/>
    <x v="73"/>
    <x v="3"/>
    <x v="4"/>
    <x v="4"/>
    <n v="266"/>
    <d v="2024-06-26T00:00:00"/>
    <n v="12"/>
    <n v="71"/>
    <x v="9"/>
  </r>
  <r>
    <s v="33-484-6674"/>
    <x v="55"/>
    <x v="3"/>
    <x v="1"/>
    <x v="1"/>
    <n v="256"/>
    <d v="2024-07-06T00:00:00"/>
    <n v="10"/>
    <n v="280.05"/>
    <x v="3"/>
  </r>
  <r>
    <s v="65-249-5416"/>
    <x v="62"/>
    <x v="1"/>
    <x v="0"/>
    <x v="4"/>
    <n v="144"/>
    <d v="2024-10-26T00:00:00"/>
    <n v="4"/>
    <n v="54.71"/>
    <x v="3"/>
  </r>
  <r>
    <s v="17-328-4678"/>
    <x v="65"/>
    <x v="0"/>
    <x v="1"/>
    <x v="3"/>
    <n v="316"/>
    <d v="2024-05-07T00:00:00"/>
    <n v="11"/>
    <n v="119.51"/>
    <x v="3"/>
  </r>
  <r>
    <s v="00-733-8770"/>
    <x v="74"/>
    <x v="1"/>
    <x v="4"/>
    <x v="4"/>
    <n v="101"/>
    <d v="2024-12-08T00:00:00"/>
    <n v="12"/>
    <n v="57.5"/>
    <x v="10"/>
  </r>
  <r>
    <s v="47-501-3435"/>
    <x v="52"/>
    <x v="3"/>
    <x v="2"/>
    <x v="1"/>
    <n v="265"/>
    <d v="2024-06-27T00:00:00"/>
    <n v="5"/>
    <n v="225.05"/>
    <x v="5"/>
  </r>
  <r>
    <s v="46-779-7065"/>
    <x v="9"/>
    <x v="1"/>
    <x v="2"/>
    <x v="2"/>
    <n v="200"/>
    <d v="2024-08-31T00:00:00"/>
    <n v="7"/>
    <n v="441.15"/>
    <x v="6"/>
  </r>
  <r>
    <s v="91-603-1565"/>
    <x v="75"/>
    <x v="1"/>
    <x v="0"/>
    <x v="2"/>
    <n v="126"/>
    <d v="2024-11-13T00:00:00"/>
    <n v="3"/>
    <n v="481.21"/>
    <x v="4"/>
  </r>
  <r>
    <s v="35-122-5020"/>
    <x v="76"/>
    <x v="4"/>
    <x v="0"/>
    <x v="3"/>
    <n v="90"/>
    <d v="2024-12-19T00:00:00"/>
    <n v="3"/>
    <n v="102.96"/>
    <x v="3"/>
  </r>
  <r>
    <s v="63-684-4073"/>
    <x v="44"/>
    <x v="0"/>
    <x v="1"/>
    <x v="0"/>
    <n v="317"/>
    <d v="2024-05-06T00:00:00"/>
    <n v="11"/>
    <n v="331.57"/>
    <x v="5"/>
  </r>
  <r>
    <s v="74-483-2893"/>
    <x v="51"/>
    <x v="1"/>
    <x v="1"/>
    <x v="3"/>
    <n v="140"/>
    <d v="2024-10-30T00:00:00"/>
    <n v="11"/>
    <n v="101.29"/>
    <x v="8"/>
  </r>
  <r>
    <s v="72-728-4406"/>
    <x v="49"/>
    <x v="0"/>
    <x v="3"/>
    <x v="3"/>
    <n v="342"/>
    <d v="2024-04-11T00:00:00"/>
    <n v="9"/>
    <n v="143.52000000000001"/>
    <x v="1"/>
  </r>
  <r>
    <s v="13-588-2488"/>
    <x v="27"/>
    <x v="0"/>
    <x v="0"/>
    <x v="1"/>
    <n v="318"/>
    <d v="2024-05-05T00:00:00"/>
    <n v="3"/>
    <n v="276.48"/>
    <x v="4"/>
  </r>
  <r>
    <s v="79-861-6506"/>
    <x v="44"/>
    <x v="0"/>
    <x v="1"/>
    <x v="0"/>
    <n v="394"/>
    <d v="2024-02-19T00:00:00"/>
    <n v="11"/>
    <n v="352.87"/>
    <x v="5"/>
  </r>
  <r>
    <s v="66-974-6707"/>
    <x v="36"/>
    <x v="1"/>
    <x v="0"/>
    <x v="1"/>
    <n v="161"/>
    <d v="2024-10-09T00:00:00"/>
    <n v="3"/>
    <n v="228.68"/>
    <x v="5"/>
  </r>
  <r>
    <s v="95-112-6724"/>
    <x v="20"/>
    <x v="0"/>
    <x v="2"/>
    <x v="0"/>
    <n v="332"/>
    <d v="2024-04-21T00:00:00"/>
    <n v="6"/>
    <n v="301.39"/>
    <x v="4"/>
  </r>
  <r>
    <s v="27-262-6874"/>
    <x v="18"/>
    <x v="3"/>
    <x v="1"/>
    <x v="2"/>
    <n v="238"/>
    <d v="2024-07-24T00:00:00"/>
    <n v="11"/>
    <n v="473.5"/>
    <x v="5"/>
  </r>
  <r>
    <s v="92-908-5062"/>
    <x v="22"/>
    <x v="3"/>
    <x v="1"/>
    <x v="4"/>
    <n v="211"/>
    <d v="2024-08-20T00:00:00"/>
    <n v="11"/>
    <n v="72.8"/>
    <x v="8"/>
  </r>
  <r>
    <s v="70-014-6406"/>
    <x v="48"/>
    <x v="0"/>
    <x v="0"/>
    <x v="3"/>
    <n v="360"/>
    <d v="2024-03-24T00:00:00"/>
    <n v="3"/>
    <n v="171.72"/>
    <x v="6"/>
  </r>
  <r>
    <s v="52-908-9971"/>
    <x v="63"/>
    <x v="0"/>
    <x v="2"/>
    <x v="2"/>
    <n v="349"/>
    <d v="2024-04-04T00:00:00"/>
    <n v="6"/>
    <n v="467.5"/>
    <x v="0"/>
  </r>
  <r>
    <s v="57-623-5362"/>
    <x v="77"/>
    <x v="1"/>
    <x v="2"/>
    <x v="1"/>
    <n v="187"/>
    <d v="2024-09-13T00:00:00"/>
    <n v="6"/>
    <n v="209.79"/>
    <x v="1"/>
  </r>
  <r>
    <s v="48-315-0196"/>
    <x v="49"/>
    <x v="0"/>
    <x v="3"/>
    <x v="3"/>
    <n v="329"/>
    <d v="2024-04-24T00:00:00"/>
    <n v="9"/>
    <n v="150.33000000000001"/>
    <x v="1"/>
  </r>
  <r>
    <s v="71-959-3896"/>
    <x v="61"/>
    <x v="2"/>
    <x v="2"/>
    <x v="4"/>
    <n v="435"/>
    <d v="2024-01-09T00:00:00"/>
    <n v="7"/>
    <n v="98.63"/>
    <x v="5"/>
  </r>
  <r>
    <s v="29-987-3969"/>
    <x v="37"/>
    <x v="3"/>
    <x v="1"/>
    <x v="3"/>
    <n v="289"/>
    <d v="2024-06-03T00:00:00"/>
    <n v="11"/>
    <n v="193.3"/>
    <x v="7"/>
  </r>
  <r>
    <s v="78-613-1546"/>
    <x v="25"/>
    <x v="3"/>
    <x v="2"/>
    <x v="3"/>
    <n v="269"/>
    <d v="2024-06-23T00:00:00"/>
    <n v="7"/>
    <n v="145.02000000000001"/>
    <x v="1"/>
  </r>
  <r>
    <s v="43-664-4451"/>
    <x v="36"/>
    <x v="1"/>
    <x v="0"/>
    <x v="1"/>
    <n v="109"/>
    <d v="2024-11-30T00:00:00"/>
    <n v="4"/>
    <n v="294.99"/>
    <x v="5"/>
  </r>
  <r>
    <s v="34-095-3364"/>
    <x v="28"/>
    <x v="1"/>
    <x v="0"/>
    <x v="0"/>
    <n v="146"/>
    <d v="2024-10-24T00:00:00"/>
    <n v="2"/>
    <n v="305.45"/>
    <x v="6"/>
  </r>
  <r>
    <s v="72-393-6893"/>
    <x v="2"/>
    <x v="0"/>
    <x v="0"/>
    <x v="2"/>
    <n v="332"/>
    <d v="2024-04-21T00:00:00"/>
    <n v="2"/>
    <n v="432.42"/>
    <x v="2"/>
  </r>
  <r>
    <s v="73-707-2809"/>
    <x v="78"/>
    <x v="2"/>
    <x v="1"/>
    <x v="1"/>
    <n v="421"/>
    <d v="2024-01-23T00:00:00"/>
    <n v="11"/>
    <n v="227.58"/>
    <x v="5"/>
  </r>
  <r>
    <s v="04-609-7885"/>
    <x v="37"/>
    <x v="3"/>
    <x v="1"/>
    <x v="3"/>
    <n v="269"/>
    <d v="2024-06-23T00:00:00"/>
    <n v="10"/>
    <n v="160.88999999999999"/>
    <x v="7"/>
  </r>
  <r>
    <s v="73-139-4306"/>
    <x v="79"/>
    <x v="0"/>
    <x v="2"/>
    <x v="3"/>
    <n v="364"/>
    <d v="2024-03-20T00:00:00"/>
    <n v="7"/>
    <n v="139.1"/>
    <x v="5"/>
  </r>
  <r>
    <s v="23-794-8196"/>
    <x v="80"/>
    <x v="0"/>
    <x v="3"/>
    <x v="1"/>
    <n v="344"/>
    <d v="2024-04-09T00:00:00"/>
    <n v="9"/>
    <n v="268.27999999999997"/>
    <x v="5"/>
  </r>
  <r>
    <s v="66-050-6391"/>
    <x v="29"/>
    <x v="1"/>
    <x v="2"/>
    <x v="4"/>
    <n v="151"/>
    <d v="2024-10-19T00:00:00"/>
    <n v="6"/>
    <n v="64.489999999999995"/>
    <x v="7"/>
  </r>
  <r>
    <s v="22-311-5460"/>
    <x v="69"/>
    <x v="0"/>
    <x v="1"/>
    <x v="4"/>
    <n v="313"/>
    <d v="2024-05-10T00:00:00"/>
    <n v="10"/>
    <n v="80.17"/>
    <x v="7"/>
  </r>
  <r>
    <s v="51-917-0766"/>
    <x v="1"/>
    <x v="0"/>
    <x v="1"/>
    <x v="1"/>
    <n v="309"/>
    <d v="2024-05-14T00:00:00"/>
    <n v="11"/>
    <n v="277.52"/>
    <x v="1"/>
  </r>
  <r>
    <s v="53-013-1026"/>
    <x v="26"/>
    <x v="0"/>
    <x v="2"/>
    <x v="4"/>
    <n v="340"/>
    <d v="2024-04-13T00:00:00"/>
    <n v="7"/>
    <n v="53.67"/>
    <x v="1"/>
  </r>
  <r>
    <s v="29-779-3457"/>
    <x v="81"/>
    <x v="2"/>
    <x v="1"/>
    <x v="0"/>
    <n v="440"/>
    <d v="2024-01-04T00:00:00"/>
    <n v="10"/>
    <n v="323.39"/>
    <x v="6"/>
  </r>
  <r>
    <s v="18-047-5540"/>
    <x v="12"/>
    <x v="3"/>
    <x v="2"/>
    <x v="4"/>
    <n v="262"/>
    <d v="2024-06-30T00:00:00"/>
    <n v="5"/>
    <n v="98.02"/>
    <x v="3"/>
  </r>
  <r>
    <s v="89-438-5310"/>
    <x v="1"/>
    <x v="0"/>
    <x v="1"/>
    <x v="1"/>
    <n v="323"/>
    <d v="2024-04-30T00:00:00"/>
    <n v="10"/>
    <n v="231.26"/>
    <x v="1"/>
  </r>
  <r>
    <s v="23-985-3535"/>
    <x v="24"/>
    <x v="2"/>
    <x v="2"/>
    <x v="0"/>
    <n v="412"/>
    <d v="2024-02-01T00:00:00"/>
    <n v="6"/>
    <n v="382.49"/>
    <x v="0"/>
  </r>
  <r>
    <s v="67-939-2463"/>
    <x v="8"/>
    <x v="3"/>
    <x v="3"/>
    <x v="1"/>
    <n v="261"/>
    <d v="2024-07-01T00:00:00"/>
    <n v="9"/>
    <n v="255.42"/>
    <x v="1"/>
  </r>
  <r>
    <s v="03-623-6767"/>
    <x v="71"/>
    <x v="1"/>
    <x v="4"/>
    <x v="2"/>
    <n v="134"/>
    <d v="2024-11-05T00:00:00"/>
    <n v="12"/>
    <n v="423.23"/>
    <x v="3"/>
  </r>
  <r>
    <s v="86-749-6914"/>
    <x v="82"/>
    <x v="2"/>
    <x v="0"/>
    <x v="1"/>
    <n v="415"/>
    <d v="2024-01-29T00:00:00"/>
    <n v="4"/>
    <n v="276.08"/>
    <x v="0"/>
  </r>
  <r>
    <s v="03-977-8103"/>
    <x v="28"/>
    <x v="1"/>
    <x v="0"/>
    <x v="0"/>
    <n v="145"/>
    <d v="2024-10-25T00:00:00"/>
    <n v="3"/>
    <n v="333.56"/>
    <x v="6"/>
  </r>
  <r>
    <s v="03-827-4021"/>
    <x v="83"/>
    <x v="3"/>
    <x v="4"/>
    <x v="3"/>
    <n v="289"/>
    <d v="2024-06-03T00:00:00"/>
    <n v="12"/>
    <n v="129.82"/>
    <x v="8"/>
  </r>
  <r>
    <s v="68-507-4747"/>
    <x v="32"/>
    <x v="3"/>
    <x v="0"/>
    <x v="1"/>
    <n v="278"/>
    <d v="2024-06-14T00:00:00"/>
    <n v="3"/>
    <n v="278.77999999999997"/>
    <x v="6"/>
  </r>
  <r>
    <s v="73-942-8440"/>
    <x v="3"/>
    <x v="1"/>
    <x v="2"/>
    <x v="3"/>
    <n v="148"/>
    <d v="2024-10-22T00:00:00"/>
    <n v="5"/>
    <n v="112.55"/>
    <x v="3"/>
  </r>
  <r>
    <s v="21-821-6398"/>
    <x v="25"/>
    <x v="3"/>
    <x v="2"/>
    <x v="3"/>
    <n v="253"/>
    <d v="2024-07-09T00:00:00"/>
    <n v="7"/>
    <n v="142.02000000000001"/>
    <x v="1"/>
  </r>
  <r>
    <s v="64-641-7874"/>
    <x v="18"/>
    <x v="3"/>
    <x v="1"/>
    <x v="2"/>
    <n v="217"/>
    <d v="2024-08-14T00:00:00"/>
    <n v="10"/>
    <n v="481.84"/>
    <x v="5"/>
  </r>
  <r>
    <s v="53-459-7870"/>
    <x v="65"/>
    <x v="0"/>
    <x v="1"/>
    <x v="3"/>
    <n v="336"/>
    <d v="2024-04-17T00:00:00"/>
    <n v="10"/>
    <n v="165.01"/>
    <x v="3"/>
  </r>
  <r>
    <s v="36-240-3240"/>
    <x v="29"/>
    <x v="1"/>
    <x v="2"/>
    <x v="4"/>
    <n v="123"/>
    <d v="2024-11-16T00:00:00"/>
    <n v="5"/>
    <n v="56.85"/>
    <x v="7"/>
  </r>
  <r>
    <s v="54-936-4361"/>
    <x v="15"/>
    <x v="3"/>
    <x v="0"/>
    <x v="3"/>
    <n v="219"/>
    <d v="2024-08-12T00:00:00"/>
    <n v="2"/>
    <n v="182.89"/>
    <x v="5"/>
  </r>
  <r>
    <s v="67-209-0990"/>
    <x v="31"/>
    <x v="3"/>
    <x v="2"/>
    <x v="0"/>
    <n v="235"/>
    <d v="2024-07-27T00:00:00"/>
    <n v="5"/>
    <n v="373.01"/>
    <x v="6"/>
  </r>
  <r>
    <s v="19-667-0201"/>
    <x v="7"/>
    <x v="0"/>
    <x v="2"/>
    <x v="1"/>
    <n v="338"/>
    <d v="2024-04-15T00:00:00"/>
    <n v="7"/>
    <n v="220.77"/>
    <x v="6"/>
  </r>
  <r>
    <s v="36-274-5269"/>
    <x v="58"/>
    <x v="1"/>
    <x v="1"/>
    <x v="1"/>
    <n v="164"/>
    <d v="2024-10-06T00:00:00"/>
    <n v="11"/>
    <n v="291.08999999999997"/>
    <x v="7"/>
  </r>
  <r>
    <s v="09-948-3150"/>
    <x v="84"/>
    <x v="1"/>
    <x v="3"/>
    <x v="2"/>
    <n v="113"/>
    <d v="2024-11-26T00:00:00"/>
    <n v="9"/>
    <n v="414.06"/>
    <x v="5"/>
  </r>
  <r>
    <s v="19-873-9468"/>
    <x v="33"/>
    <x v="3"/>
    <x v="3"/>
    <x v="2"/>
    <n v="297"/>
    <d v="2024-05-26T00:00:00"/>
    <n v="9"/>
    <n v="408.51"/>
    <x v="6"/>
  </r>
  <r>
    <s v="37-748-4988"/>
    <x v="57"/>
    <x v="1"/>
    <x v="3"/>
    <x v="3"/>
    <n v="135"/>
    <d v="2024-11-04T00:00:00"/>
    <n v="9"/>
    <n v="103.4"/>
    <x v="7"/>
  </r>
  <r>
    <s v="08-755-1170"/>
    <x v="62"/>
    <x v="1"/>
    <x v="0"/>
    <x v="4"/>
    <n v="152"/>
    <d v="2024-10-18T00:00:00"/>
    <n v="3"/>
    <n v="67.92"/>
    <x v="3"/>
  </r>
  <r>
    <s v="07-402-7433"/>
    <x v="39"/>
    <x v="3"/>
    <x v="3"/>
    <x v="0"/>
    <n v="279"/>
    <d v="2024-06-13T00:00:00"/>
    <n v="8"/>
    <n v="354.16"/>
    <x v="5"/>
  </r>
  <r>
    <s v="60-073-3575"/>
    <x v="27"/>
    <x v="0"/>
    <x v="0"/>
    <x v="1"/>
    <n v="381"/>
    <d v="2024-03-03T00:00:00"/>
    <n v="2"/>
    <n v="276.77"/>
    <x v="4"/>
  </r>
  <r>
    <s v="97-237-3483"/>
    <x v="25"/>
    <x v="3"/>
    <x v="2"/>
    <x v="3"/>
    <n v="289"/>
    <d v="2024-06-03T00:00:00"/>
    <n v="6"/>
    <n v="190.25"/>
    <x v="1"/>
  </r>
  <r>
    <s v="93-675-1619"/>
    <x v="52"/>
    <x v="3"/>
    <x v="2"/>
    <x v="1"/>
    <n v="221"/>
    <d v="2024-08-10T00:00:00"/>
    <n v="7"/>
    <n v="203.49"/>
    <x v="5"/>
  </r>
  <r>
    <s v="43-884-2577"/>
    <x v="77"/>
    <x v="1"/>
    <x v="2"/>
    <x v="1"/>
    <n v="121"/>
    <d v="2024-11-18T00:00:00"/>
    <n v="6"/>
    <n v="263.5"/>
    <x v="1"/>
  </r>
  <r>
    <s v="33-200-7615"/>
    <x v="82"/>
    <x v="2"/>
    <x v="0"/>
    <x v="1"/>
    <n v="405"/>
    <d v="2024-02-08T00:00:00"/>
    <n v="2"/>
    <n v="247.3"/>
    <x v="0"/>
  </r>
  <r>
    <s v="63-631-8261"/>
    <x v="60"/>
    <x v="0"/>
    <x v="4"/>
    <x v="4"/>
    <n v="367"/>
    <d v="2024-03-17T00:00:00"/>
    <n v="12"/>
    <n v="50.71"/>
    <x v="8"/>
  </r>
  <r>
    <s v="34-016-7909"/>
    <x v="85"/>
    <x v="2"/>
    <x v="0"/>
    <x v="3"/>
    <n v="440"/>
    <d v="2024-01-04T00:00:00"/>
    <n v="4"/>
    <n v="131.85"/>
    <x v="4"/>
  </r>
  <r>
    <s v="82-304-6495"/>
    <x v="9"/>
    <x v="1"/>
    <x v="2"/>
    <x v="2"/>
    <n v="171"/>
    <d v="2024-09-29T00:00:00"/>
    <n v="6"/>
    <n v="459.39"/>
    <x v="6"/>
  </r>
  <r>
    <s v="70-207-6999"/>
    <x v="31"/>
    <x v="3"/>
    <x v="2"/>
    <x v="0"/>
    <n v="226"/>
    <d v="2024-08-05T00:00:00"/>
    <n v="6"/>
    <n v="383.33"/>
    <x v="6"/>
  </r>
  <r>
    <s v="71-780-8195"/>
    <x v="80"/>
    <x v="0"/>
    <x v="3"/>
    <x v="1"/>
    <n v="316"/>
    <d v="2024-05-07T00:00:00"/>
    <n v="8"/>
    <n v="212.08"/>
    <x v="5"/>
  </r>
  <r>
    <s v="93-356-8589"/>
    <x v="31"/>
    <x v="3"/>
    <x v="2"/>
    <x v="0"/>
    <n v="213"/>
    <d v="2024-08-18T00:00:00"/>
    <n v="7"/>
    <n v="370.73"/>
    <x v="6"/>
  </r>
  <r>
    <s v="92-142-9480"/>
    <x v="20"/>
    <x v="0"/>
    <x v="2"/>
    <x v="0"/>
    <n v="395"/>
    <d v="2024-02-18T00:00:00"/>
    <n v="7"/>
    <n v="319.66000000000003"/>
    <x v="4"/>
  </r>
  <r>
    <s v="53-042-5685"/>
    <x v="0"/>
    <x v="0"/>
    <x v="0"/>
    <x v="0"/>
    <n v="370"/>
    <d v="2024-03-14T00:00:00"/>
    <n v="3"/>
    <n v="373.05"/>
    <x v="0"/>
  </r>
  <r>
    <s v="35-853-2222"/>
    <x v="20"/>
    <x v="0"/>
    <x v="2"/>
    <x v="0"/>
    <n v="359"/>
    <d v="2024-03-25T00:00:00"/>
    <n v="6"/>
    <n v="393.78"/>
    <x v="4"/>
  </r>
  <r>
    <s v="83-670-9273"/>
    <x v="36"/>
    <x v="1"/>
    <x v="0"/>
    <x v="1"/>
    <n v="106"/>
    <d v="2024-12-03T00:00:00"/>
    <n v="4"/>
    <n v="245.04"/>
    <x v="5"/>
  </r>
  <r>
    <s v="37-783-6086"/>
    <x v="48"/>
    <x v="0"/>
    <x v="0"/>
    <x v="3"/>
    <n v="310"/>
    <d v="2024-05-13T00:00:00"/>
    <n v="3"/>
    <n v="111.27"/>
    <x v="6"/>
  </r>
  <r>
    <s v="79-902-8144"/>
    <x v="22"/>
    <x v="3"/>
    <x v="1"/>
    <x v="4"/>
    <n v="237"/>
    <d v="2024-07-25T00:00:00"/>
    <n v="11"/>
    <n v="93.29"/>
    <x v="8"/>
  </r>
  <r>
    <s v="41-009-7879"/>
    <x v="86"/>
    <x v="2"/>
    <x v="2"/>
    <x v="3"/>
    <n v="434"/>
    <d v="2024-01-10T00:00:00"/>
    <n v="5"/>
    <n v="156.5"/>
    <x v="6"/>
  </r>
  <r>
    <s v="89-302-8461"/>
    <x v="41"/>
    <x v="1"/>
    <x v="3"/>
    <x v="1"/>
    <n v="140"/>
    <d v="2024-10-30T00:00:00"/>
    <n v="8"/>
    <n v="290.11"/>
    <x v="3"/>
  </r>
  <r>
    <s v="23-066-1915"/>
    <x v="28"/>
    <x v="1"/>
    <x v="0"/>
    <x v="0"/>
    <n v="183"/>
    <d v="2024-09-17T00:00:00"/>
    <n v="3"/>
    <n v="355.28"/>
    <x v="6"/>
  </r>
  <r>
    <s v="39-090-0124"/>
    <x v="12"/>
    <x v="3"/>
    <x v="2"/>
    <x v="4"/>
    <n v="214"/>
    <d v="2024-08-17T00:00:00"/>
    <n v="7"/>
    <n v="73.739999999999995"/>
    <x v="3"/>
  </r>
  <r>
    <s v="41-854-0707"/>
    <x v="37"/>
    <x v="3"/>
    <x v="1"/>
    <x v="3"/>
    <n v="289"/>
    <d v="2024-06-03T00:00:00"/>
    <n v="10"/>
    <n v="170.35"/>
    <x v="7"/>
  </r>
  <r>
    <s v="04-352-1558"/>
    <x v="25"/>
    <x v="3"/>
    <x v="2"/>
    <x v="3"/>
    <n v="234"/>
    <d v="2024-07-28T00:00:00"/>
    <n v="6"/>
    <n v="123.7"/>
    <x v="1"/>
  </r>
  <r>
    <s v="93-867-8303"/>
    <x v="41"/>
    <x v="1"/>
    <x v="3"/>
    <x v="1"/>
    <n v="146"/>
    <d v="2024-10-24T00:00:00"/>
    <n v="9"/>
    <n v="201.6"/>
    <x v="3"/>
  </r>
  <r>
    <s v="31-088-6950"/>
    <x v="65"/>
    <x v="0"/>
    <x v="1"/>
    <x v="3"/>
    <n v="352"/>
    <d v="2024-04-01T00:00:00"/>
    <n v="11"/>
    <n v="116.14"/>
    <x v="3"/>
  </r>
  <r>
    <s v="43-616-8365"/>
    <x v="33"/>
    <x v="3"/>
    <x v="3"/>
    <x v="2"/>
    <n v="283"/>
    <d v="2024-06-09T00:00:00"/>
    <n v="9"/>
    <n v="483.38"/>
    <x v="6"/>
  </r>
  <r>
    <s v="71-876-9118"/>
    <x v="84"/>
    <x v="1"/>
    <x v="3"/>
    <x v="2"/>
    <n v="125"/>
    <d v="2024-11-14T00:00:00"/>
    <n v="9"/>
    <n v="418.62"/>
    <x v="5"/>
  </r>
  <r>
    <s v="18-263-0366"/>
    <x v="30"/>
    <x v="1"/>
    <x v="4"/>
    <x v="3"/>
    <n v="162"/>
    <d v="2024-10-08T00:00:00"/>
    <n v="12"/>
    <n v="139.83000000000001"/>
    <x v="9"/>
  </r>
  <r>
    <s v="25-502-1415"/>
    <x v="87"/>
    <x v="2"/>
    <x v="0"/>
    <x v="4"/>
    <n v="433"/>
    <d v="2024-01-11T00:00:00"/>
    <n v="4"/>
    <n v="54.17"/>
    <x v="6"/>
  </r>
  <r>
    <s v="50-000-9588"/>
    <x v="54"/>
    <x v="0"/>
    <x v="1"/>
    <x v="2"/>
    <n v="387"/>
    <d v="2024-02-26T00:00:00"/>
    <n v="10"/>
    <n v="437.59"/>
    <x v="6"/>
  </r>
  <r>
    <s v="32-338-5967"/>
    <x v="3"/>
    <x v="1"/>
    <x v="2"/>
    <x v="3"/>
    <n v="138"/>
    <d v="2024-11-01T00:00:00"/>
    <n v="5"/>
    <n v="113.57"/>
    <x v="3"/>
  </r>
  <r>
    <s v="19-311-9149"/>
    <x v="20"/>
    <x v="0"/>
    <x v="2"/>
    <x v="0"/>
    <n v="356"/>
    <d v="2024-03-28T00:00:00"/>
    <n v="6"/>
    <n v="305.54000000000002"/>
    <x v="4"/>
  </r>
  <r>
    <s v="94-212-7169"/>
    <x v="72"/>
    <x v="2"/>
    <x v="0"/>
    <x v="0"/>
    <n v="436"/>
    <d v="2024-01-08T00:00:00"/>
    <n v="2"/>
    <n v="339.12"/>
    <x v="2"/>
  </r>
  <r>
    <s v="17-246-6194"/>
    <x v="44"/>
    <x v="0"/>
    <x v="1"/>
    <x v="0"/>
    <n v="385"/>
    <d v="2024-02-28T00:00:00"/>
    <n v="11"/>
    <n v="323.39999999999998"/>
    <x v="5"/>
  </r>
  <r>
    <s v="26-672-1285"/>
    <x v="84"/>
    <x v="1"/>
    <x v="3"/>
    <x v="2"/>
    <n v="185"/>
    <d v="2024-09-15T00:00:00"/>
    <n v="9"/>
    <n v="472.61"/>
    <x v="5"/>
  </r>
  <r>
    <s v="00-265-0556"/>
    <x v="47"/>
    <x v="1"/>
    <x v="1"/>
    <x v="4"/>
    <n v="138"/>
    <d v="2024-11-01T00:00:00"/>
    <n v="10"/>
    <n v="68.02"/>
    <x v="9"/>
  </r>
  <r>
    <s v="76-397-3294"/>
    <x v="25"/>
    <x v="3"/>
    <x v="2"/>
    <x v="3"/>
    <n v="248"/>
    <d v="2024-07-14T00:00:00"/>
    <n v="7"/>
    <n v="199.44"/>
    <x v="1"/>
  </r>
  <r>
    <s v="43-612-8079"/>
    <x v="27"/>
    <x v="0"/>
    <x v="0"/>
    <x v="1"/>
    <n v="329"/>
    <d v="2024-04-24T00:00:00"/>
    <n v="4"/>
    <n v="250.73"/>
    <x v="4"/>
  </r>
  <r>
    <s v="17-213-2834"/>
    <x v="10"/>
    <x v="3"/>
    <x v="4"/>
    <x v="0"/>
    <n v="209"/>
    <d v="2024-08-22T00:00:00"/>
    <n v="12"/>
    <n v="372.49"/>
    <x v="3"/>
  </r>
  <r>
    <s v="36-214-1586"/>
    <x v="48"/>
    <x v="0"/>
    <x v="0"/>
    <x v="3"/>
    <n v="393"/>
    <d v="2024-02-20T00:00:00"/>
    <n v="2"/>
    <n v="186.85"/>
    <x v="6"/>
  </r>
  <r>
    <s v="32-414-1466"/>
    <x v="88"/>
    <x v="2"/>
    <x v="1"/>
    <x v="4"/>
    <n v="417"/>
    <d v="2024-01-27T00:00:00"/>
    <n v="10"/>
    <n v="73.319999999999993"/>
    <x v="3"/>
  </r>
  <r>
    <s v="12-699-6543"/>
    <x v="4"/>
    <x v="2"/>
    <x v="2"/>
    <x v="1"/>
    <n v="404"/>
    <d v="2024-02-09T00:00:00"/>
    <n v="6"/>
    <n v="214.59"/>
    <x v="4"/>
  </r>
  <r>
    <s v="83-427-3218"/>
    <x v="89"/>
    <x v="2"/>
    <x v="4"/>
    <x v="2"/>
    <n v="416"/>
    <d v="2024-01-28T00:00:00"/>
    <n v="12"/>
    <n v="467.32"/>
    <x v="6"/>
  </r>
  <r>
    <s v="61-663-9008"/>
    <x v="42"/>
    <x v="3"/>
    <x v="0"/>
    <x v="2"/>
    <n v="269"/>
    <d v="2024-06-23T00:00:00"/>
    <n v="4"/>
    <n v="475.65"/>
    <x v="0"/>
  </r>
  <r>
    <s v="86-917-7481"/>
    <x v="37"/>
    <x v="3"/>
    <x v="1"/>
    <x v="3"/>
    <n v="211"/>
    <d v="2024-08-20T00:00:00"/>
    <n v="11"/>
    <n v="161.38"/>
    <x v="7"/>
  </r>
  <r>
    <s v="66-086-2306"/>
    <x v="36"/>
    <x v="1"/>
    <x v="0"/>
    <x v="1"/>
    <n v="115"/>
    <d v="2024-11-24T00:00:00"/>
    <n v="4"/>
    <n v="249.78"/>
    <x v="5"/>
  </r>
  <r>
    <s v="43-671-9834"/>
    <x v="49"/>
    <x v="0"/>
    <x v="3"/>
    <x v="3"/>
    <n v="334"/>
    <d v="2024-04-19T00:00:00"/>
    <n v="9"/>
    <n v="149.88"/>
    <x v="1"/>
  </r>
  <r>
    <s v="90-888-8726"/>
    <x v="24"/>
    <x v="2"/>
    <x v="2"/>
    <x v="0"/>
    <n v="418"/>
    <d v="2024-01-26T00:00:00"/>
    <n v="5"/>
    <n v="347.09"/>
    <x v="0"/>
  </r>
  <r>
    <s v="23-085-0811"/>
    <x v="40"/>
    <x v="1"/>
    <x v="3"/>
    <x v="0"/>
    <n v="194"/>
    <d v="2024-09-06T00:00:00"/>
    <n v="9"/>
    <n v="345.49"/>
    <x v="1"/>
  </r>
  <r>
    <s v="85-192-9218"/>
    <x v="32"/>
    <x v="3"/>
    <x v="0"/>
    <x v="1"/>
    <n v="263"/>
    <d v="2024-06-29T00:00:00"/>
    <n v="2"/>
    <n v="297.24"/>
    <x v="6"/>
  </r>
  <r>
    <s v="82-671-7236"/>
    <x v="6"/>
    <x v="0"/>
    <x v="4"/>
    <x v="2"/>
    <n v="381"/>
    <d v="2024-03-03T00:00:00"/>
    <n v="12"/>
    <n v="494.34"/>
    <x v="5"/>
  </r>
  <r>
    <s v="42-674-3987"/>
    <x v="63"/>
    <x v="0"/>
    <x v="2"/>
    <x v="2"/>
    <n v="313"/>
    <d v="2024-05-10T00:00:00"/>
    <n v="5"/>
    <n v="443.52"/>
    <x v="0"/>
  </r>
  <r>
    <s v="41-934-7739"/>
    <x v="19"/>
    <x v="3"/>
    <x v="2"/>
    <x v="2"/>
    <n v="211"/>
    <d v="2024-08-20T00:00:00"/>
    <n v="7"/>
    <n v="457.18"/>
    <x v="4"/>
  </r>
  <r>
    <s v="48-825-0400"/>
    <x v="75"/>
    <x v="1"/>
    <x v="0"/>
    <x v="2"/>
    <n v="128"/>
    <d v="2024-11-11T00:00:00"/>
    <n v="4"/>
    <n v="407.88"/>
    <x v="4"/>
  </r>
  <r>
    <s v="30-133-5120"/>
    <x v="33"/>
    <x v="3"/>
    <x v="3"/>
    <x v="2"/>
    <n v="298"/>
    <d v="2024-05-25T00:00:00"/>
    <n v="8"/>
    <n v="448.68"/>
    <x v="6"/>
  </r>
  <r>
    <s v="29-827-8515"/>
    <x v="11"/>
    <x v="4"/>
    <x v="2"/>
    <x v="1"/>
    <n v="86"/>
    <d v="2024-12-23T00:00:00"/>
    <n v="7"/>
    <n v="255.96"/>
    <x v="3"/>
  </r>
  <r>
    <s v="91-724-4633"/>
    <x v="25"/>
    <x v="3"/>
    <x v="2"/>
    <x v="3"/>
    <n v="255"/>
    <d v="2024-07-07T00:00:00"/>
    <n v="7"/>
    <n v="146.07"/>
    <x v="1"/>
  </r>
  <r>
    <s v="10-328-5732"/>
    <x v="90"/>
    <x v="4"/>
    <x v="0"/>
    <x v="0"/>
    <n v="79"/>
    <d v="2024-12-30T00:00:00"/>
    <n v="4"/>
    <n v="311.89999999999998"/>
    <x v="5"/>
  </r>
  <r>
    <s v="38-912-1128"/>
    <x v="0"/>
    <x v="0"/>
    <x v="0"/>
    <x v="0"/>
    <n v="373"/>
    <d v="2024-03-11T00:00:00"/>
    <n v="4"/>
    <n v="301.60000000000002"/>
    <x v="0"/>
  </r>
  <r>
    <s v="07-751-9620"/>
    <x v="32"/>
    <x v="3"/>
    <x v="0"/>
    <x v="1"/>
    <n v="255"/>
    <d v="2024-07-07T00:00:00"/>
    <n v="3"/>
    <n v="297.45"/>
    <x v="6"/>
  </r>
  <r>
    <s v="81-877-9170"/>
    <x v="15"/>
    <x v="3"/>
    <x v="0"/>
    <x v="3"/>
    <n v="238"/>
    <d v="2024-07-24T00:00:00"/>
    <n v="3"/>
    <n v="157.26"/>
    <x v="5"/>
  </r>
  <r>
    <s v="19-885-2597"/>
    <x v="32"/>
    <x v="3"/>
    <x v="0"/>
    <x v="1"/>
    <n v="227"/>
    <d v="2024-08-04T00:00:00"/>
    <n v="3"/>
    <n v="239.46"/>
    <x v="6"/>
  </r>
  <r>
    <s v="82-389-2029"/>
    <x v="78"/>
    <x v="2"/>
    <x v="1"/>
    <x v="1"/>
    <n v="442"/>
    <d v="2024-01-02T00:00:00"/>
    <n v="10"/>
    <n v="240.82"/>
    <x v="5"/>
  </r>
  <r>
    <s v="97-463-0048"/>
    <x v="20"/>
    <x v="0"/>
    <x v="2"/>
    <x v="0"/>
    <n v="344"/>
    <d v="2024-04-09T00:00:00"/>
    <n v="6"/>
    <n v="302.07"/>
    <x v="4"/>
  </r>
  <r>
    <s v="91-572-6135"/>
    <x v="28"/>
    <x v="1"/>
    <x v="0"/>
    <x v="0"/>
    <n v="155"/>
    <d v="2024-10-15T00:00:00"/>
    <n v="2"/>
    <n v="367.99"/>
    <x v="6"/>
  </r>
  <r>
    <s v="10-232-0685"/>
    <x v="24"/>
    <x v="2"/>
    <x v="2"/>
    <x v="0"/>
    <n v="421"/>
    <d v="2024-01-23T00:00:00"/>
    <n v="7"/>
    <n v="359.75"/>
    <x v="0"/>
  </r>
  <r>
    <s v="77-761-7475"/>
    <x v="36"/>
    <x v="1"/>
    <x v="0"/>
    <x v="1"/>
    <n v="108"/>
    <d v="2024-12-01T00:00:00"/>
    <n v="2"/>
    <n v="204.44"/>
    <x v="5"/>
  </r>
  <r>
    <s v="78-826-3039"/>
    <x v="7"/>
    <x v="0"/>
    <x v="2"/>
    <x v="1"/>
    <n v="394"/>
    <d v="2024-02-19T00:00:00"/>
    <n v="7"/>
    <n v="228.93"/>
    <x v="6"/>
  </r>
  <r>
    <s v="86-668-1045"/>
    <x v="43"/>
    <x v="3"/>
    <x v="1"/>
    <x v="0"/>
    <n v="212"/>
    <d v="2024-08-19T00:00:00"/>
    <n v="11"/>
    <n v="355.31"/>
    <x v="1"/>
  </r>
  <r>
    <s v="14-603-9698"/>
    <x v="53"/>
    <x v="1"/>
    <x v="4"/>
    <x v="0"/>
    <n v="121"/>
    <d v="2024-11-18T00:00:00"/>
    <n v="12"/>
    <n v="334.67"/>
    <x v="7"/>
  </r>
  <r>
    <s v="23-752-2213"/>
    <x v="25"/>
    <x v="3"/>
    <x v="2"/>
    <x v="3"/>
    <n v="288"/>
    <d v="2024-06-04T00:00:00"/>
    <n v="5"/>
    <n v="182.72"/>
    <x v="1"/>
  </r>
  <r>
    <s v="71-486-8561"/>
    <x v="58"/>
    <x v="1"/>
    <x v="1"/>
    <x v="1"/>
    <n v="119"/>
    <d v="2024-11-20T00:00:00"/>
    <n v="11"/>
    <n v="260.22000000000003"/>
    <x v="7"/>
  </r>
  <r>
    <s v="76-382-7162"/>
    <x v="5"/>
    <x v="0"/>
    <x v="3"/>
    <x v="2"/>
    <n v="332"/>
    <d v="2024-04-21T00:00:00"/>
    <n v="8"/>
    <n v="454.93"/>
    <x v="4"/>
  </r>
  <r>
    <s v="28-947-4295"/>
    <x v="45"/>
    <x v="1"/>
    <x v="1"/>
    <x v="0"/>
    <n v="150"/>
    <d v="2024-10-20T00:00:00"/>
    <n v="11"/>
    <n v="325.42"/>
    <x v="3"/>
  </r>
  <r>
    <s v="84-765-0748"/>
    <x v="72"/>
    <x v="2"/>
    <x v="0"/>
    <x v="0"/>
    <n v="404"/>
    <d v="2024-02-09T00:00:00"/>
    <n v="2"/>
    <n v="351.36"/>
    <x v="2"/>
  </r>
  <r>
    <s v="54-207-8349"/>
    <x v="40"/>
    <x v="1"/>
    <x v="3"/>
    <x v="0"/>
    <n v="104"/>
    <d v="2024-12-05T00:00:00"/>
    <n v="8"/>
    <n v="333.63"/>
    <x v="1"/>
  </r>
  <r>
    <s v="20-419-0341"/>
    <x v="42"/>
    <x v="3"/>
    <x v="0"/>
    <x v="2"/>
    <n v="264"/>
    <d v="2024-06-28T00:00:00"/>
    <n v="4"/>
    <n v="469.9"/>
    <x v="0"/>
  </r>
  <r>
    <s v="52-005-9914"/>
    <x v="32"/>
    <x v="3"/>
    <x v="0"/>
    <x v="1"/>
    <n v="225"/>
    <d v="2024-08-06T00:00:00"/>
    <n v="4"/>
    <n v="207.52"/>
    <x v="6"/>
  </r>
  <r>
    <s v="34-846-7805"/>
    <x v="3"/>
    <x v="1"/>
    <x v="2"/>
    <x v="3"/>
    <n v="117"/>
    <d v="2024-11-22T00:00:00"/>
    <n v="7"/>
    <n v="125.89"/>
    <x v="3"/>
  </r>
  <r>
    <s v="26-596-5461"/>
    <x v="34"/>
    <x v="3"/>
    <x v="3"/>
    <x v="3"/>
    <n v="227"/>
    <d v="2024-08-04T00:00:00"/>
    <n v="9"/>
    <n v="170.77"/>
    <x v="3"/>
  </r>
  <r>
    <s v="20-157-8631"/>
    <x v="87"/>
    <x v="2"/>
    <x v="0"/>
    <x v="4"/>
    <n v="432"/>
    <d v="2024-01-12T00:00:00"/>
    <n v="2"/>
    <n v="63.91"/>
    <x v="6"/>
  </r>
  <r>
    <s v="91-199-9097"/>
    <x v="16"/>
    <x v="1"/>
    <x v="2"/>
    <x v="0"/>
    <n v="120"/>
    <d v="2024-11-19T00:00:00"/>
    <n v="7"/>
    <n v="340.55"/>
    <x v="5"/>
  </r>
  <r>
    <s v="55-846-2579"/>
    <x v="16"/>
    <x v="1"/>
    <x v="2"/>
    <x v="0"/>
    <n v="196"/>
    <d v="2024-09-04T00:00:00"/>
    <n v="6"/>
    <n v="378.14"/>
    <x v="5"/>
  </r>
  <r>
    <s v="83-455-7266"/>
    <x v="8"/>
    <x v="3"/>
    <x v="3"/>
    <x v="1"/>
    <n v="228"/>
    <d v="2024-08-03T00:00:00"/>
    <n v="9"/>
    <n v="235.84"/>
    <x v="1"/>
  </r>
  <r>
    <s v="67-599-9267"/>
    <x v="79"/>
    <x v="0"/>
    <x v="2"/>
    <x v="3"/>
    <n v="345"/>
    <d v="2024-04-08T00:00:00"/>
    <n v="5"/>
    <n v="164.44"/>
    <x v="5"/>
  </r>
  <r>
    <s v="41-501-9276"/>
    <x v="2"/>
    <x v="0"/>
    <x v="0"/>
    <x v="2"/>
    <n v="332"/>
    <d v="2024-04-21T00:00:00"/>
    <n v="3"/>
    <n v="455.81"/>
    <x v="2"/>
  </r>
  <r>
    <s v="99-509-4653"/>
    <x v="52"/>
    <x v="3"/>
    <x v="2"/>
    <x v="1"/>
    <n v="275"/>
    <d v="2024-06-17T00:00:00"/>
    <n v="7"/>
    <n v="298.32"/>
    <x v="5"/>
  </r>
  <r>
    <s v="31-284-5722"/>
    <x v="20"/>
    <x v="0"/>
    <x v="2"/>
    <x v="0"/>
    <n v="365"/>
    <d v="2024-03-19T00:00:00"/>
    <n v="7"/>
    <n v="351.71"/>
    <x v="4"/>
  </r>
  <r>
    <s v="88-000-9227"/>
    <x v="43"/>
    <x v="3"/>
    <x v="1"/>
    <x v="0"/>
    <n v="218"/>
    <d v="2024-08-13T00:00:00"/>
    <n v="11"/>
    <n v="393.48"/>
    <x v="1"/>
  </r>
  <r>
    <s v="52-726-9328"/>
    <x v="52"/>
    <x v="3"/>
    <x v="2"/>
    <x v="1"/>
    <n v="294"/>
    <d v="2024-05-29T00:00:00"/>
    <n v="6"/>
    <n v="241.72"/>
    <x v="5"/>
  </r>
  <r>
    <s v="60-198-5417"/>
    <x v="36"/>
    <x v="1"/>
    <x v="0"/>
    <x v="1"/>
    <n v="106"/>
    <d v="2024-12-03T00:00:00"/>
    <n v="3"/>
    <n v="280.2"/>
    <x v="5"/>
  </r>
  <r>
    <s v="00-107-4749"/>
    <x v="3"/>
    <x v="1"/>
    <x v="2"/>
    <x v="3"/>
    <n v="181"/>
    <d v="2024-09-19T00:00:00"/>
    <n v="5"/>
    <n v="178.04"/>
    <x v="3"/>
  </r>
  <r>
    <s v="88-428-8409"/>
    <x v="20"/>
    <x v="0"/>
    <x v="2"/>
    <x v="0"/>
    <n v="362"/>
    <d v="2024-03-22T00:00:00"/>
    <n v="5"/>
    <n v="347.99"/>
    <x v="4"/>
  </r>
  <r>
    <s v="21-313-7424"/>
    <x v="0"/>
    <x v="0"/>
    <x v="0"/>
    <x v="0"/>
    <n v="391"/>
    <d v="2024-02-22T00:00:00"/>
    <n v="3"/>
    <n v="343.81"/>
    <x v="0"/>
  </r>
  <r>
    <s v="79-973-7862"/>
    <x v="91"/>
    <x v="4"/>
    <x v="2"/>
    <x v="3"/>
    <n v="84"/>
    <d v="2024-12-25T00:00:00"/>
    <n v="7"/>
    <n v="105.29"/>
    <x v="7"/>
  </r>
  <r>
    <s v="81-814-3498"/>
    <x v="42"/>
    <x v="3"/>
    <x v="0"/>
    <x v="2"/>
    <n v="204"/>
    <d v="2024-08-27T00:00:00"/>
    <n v="3"/>
    <n v="483.66"/>
    <x v="0"/>
  </r>
  <r>
    <s v="34-375-8138"/>
    <x v="92"/>
    <x v="2"/>
    <x v="3"/>
    <x v="4"/>
    <n v="416"/>
    <d v="2024-01-28T00:00:00"/>
    <n v="8"/>
    <n v="69.41"/>
    <x v="1"/>
  </r>
  <r>
    <s v="05-067-9686"/>
    <x v="58"/>
    <x v="1"/>
    <x v="1"/>
    <x v="1"/>
    <n v="123"/>
    <d v="2024-11-16T00:00:00"/>
    <n v="11"/>
    <n v="207.18"/>
    <x v="7"/>
  </r>
  <r>
    <s v="61-951-7929"/>
    <x v="21"/>
    <x v="1"/>
    <x v="1"/>
    <x v="2"/>
    <n v="101"/>
    <d v="2024-12-08T00:00:00"/>
    <n v="11"/>
    <n v="454.15"/>
    <x v="1"/>
  </r>
  <r>
    <s v="53-667-0793"/>
    <x v="65"/>
    <x v="0"/>
    <x v="1"/>
    <x v="3"/>
    <n v="308"/>
    <d v="2024-05-15T00:00:00"/>
    <n v="11"/>
    <n v="113.01"/>
    <x v="3"/>
  </r>
  <r>
    <s v="61-212-1117"/>
    <x v="42"/>
    <x v="3"/>
    <x v="0"/>
    <x v="2"/>
    <n v="228"/>
    <d v="2024-08-03T00:00:00"/>
    <n v="4"/>
    <n v="419.13"/>
    <x v="0"/>
  </r>
  <r>
    <s v="09-443-7536"/>
    <x v="3"/>
    <x v="1"/>
    <x v="2"/>
    <x v="3"/>
    <n v="163"/>
    <d v="2024-10-07T00:00:00"/>
    <n v="5"/>
    <n v="183.86"/>
    <x v="3"/>
  </r>
  <r>
    <s v="27-463-5671"/>
    <x v="22"/>
    <x v="3"/>
    <x v="1"/>
    <x v="4"/>
    <n v="267"/>
    <d v="2024-06-25T00:00:00"/>
    <n v="10"/>
    <n v="53.87"/>
    <x v="8"/>
  </r>
  <r>
    <s v="53-380-3968"/>
    <x v="5"/>
    <x v="0"/>
    <x v="3"/>
    <x v="2"/>
    <n v="349"/>
    <d v="2024-04-04T00:00:00"/>
    <n v="9"/>
    <n v="427.82"/>
    <x v="4"/>
  </r>
  <r>
    <s v="42-969-0735"/>
    <x v="7"/>
    <x v="0"/>
    <x v="2"/>
    <x v="1"/>
    <n v="384"/>
    <d v="2024-02-29T00:00:00"/>
    <n v="6"/>
    <n v="282.82"/>
    <x v="6"/>
  </r>
  <r>
    <s v="12-440-5464"/>
    <x v="7"/>
    <x v="0"/>
    <x v="2"/>
    <x v="1"/>
    <n v="344"/>
    <d v="2024-04-09T00:00:00"/>
    <n v="7"/>
    <n v="215.31"/>
    <x v="6"/>
  </r>
  <r>
    <s v="33-467-2534"/>
    <x v="65"/>
    <x v="0"/>
    <x v="1"/>
    <x v="3"/>
    <n v="335"/>
    <d v="2024-04-18T00:00:00"/>
    <n v="11"/>
    <n v="183.66"/>
    <x v="3"/>
  </r>
  <r>
    <s v="35-418-0288"/>
    <x v="64"/>
    <x v="2"/>
    <x v="1"/>
    <x v="3"/>
    <n v="411"/>
    <d v="2024-02-02T00:00:00"/>
    <n v="10"/>
    <n v="198.73"/>
    <x v="1"/>
  </r>
  <r>
    <s v="33-787-2143"/>
    <x v="7"/>
    <x v="0"/>
    <x v="2"/>
    <x v="1"/>
    <n v="331"/>
    <d v="2024-04-22T00:00:00"/>
    <n v="5"/>
    <n v="265.72000000000003"/>
    <x v="6"/>
  </r>
  <r>
    <s v="58-528-6262"/>
    <x v="15"/>
    <x v="3"/>
    <x v="0"/>
    <x v="3"/>
    <n v="248"/>
    <d v="2024-07-14T00:00:00"/>
    <n v="2"/>
    <n v="138.35"/>
    <x v="5"/>
  </r>
  <r>
    <s v="31-060-2716"/>
    <x v="75"/>
    <x v="1"/>
    <x v="0"/>
    <x v="2"/>
    <n v="190"/>
    <d v="2024-09-10T00:00:00"/>
    <n v="3"/>
    <n v="441.87"/>
    <x v="4"/>
  </r>
  <r>
    <s v="81-515-5823"/>
    <x v="15"/>
    <x v="3"/>
    <x v="0"/>
    <x v="3"/>
    <n v="233"/>
    <d v="2024-07-29T00:00:00"/>
    <n v="4"/>
    <n v="178.29"/>
    <x v="5"/>
  </r>
  <r>
    <s v="90-858-0453"/>
    <x v="47"/>
    <x v="1"/>
    <x v="1"/>
    <x v="4"/>
    <n v="155"/>
    <d v="2024-10-15T00:00:00"/>
    <n v="10"/>
    <n v="77.08"/>
    <x v="9"/>
  </r>
  <r>
    <s v="28-874-8938"/>
    <x v="55"/>
    <x v="3"/>
    <x v="1"/>
    <x v="1"/>
    <n v="261"/>
    <d v="2024-07-01T00:00:00"/>
    <n v="11"/>
    <n v="266.89999999999998"/>
    <x v="3"/>
  </r>
  <r>
    <s v="89-625-5542"/>
    <x v="27"/>
    <x v="0"/>
    <x v="0"/>
    <x v="1"/>
    <n v="319"/>
    <d v="2024-05-04T00:00:00"/>
    <n v="4"/>
    <n v="269.83999999999997"/>
    <x v="4"/>
  </r>
  <r>
    <s v="07-966-8728"/>
    <x v="50"/>
    <x v="0"/>
    <x v="3"/>
    <x v="0"/>
    <n v="382"/>
    <d v="2024-03-02T00:00:00"/>
    <n v="8"/>
    <n v="334.22"/>
    <x v="6"/>
  </r>
  <r>
    <s v="94-408-2581"/>
    <x v="5"/>
    <x v="0"/>
    <x v="3"/>
    <x v="2"/>
    <n v="336"/>
    <d v="2024-04-17T00:00:00"/>
    <n v="8"/>
    <n v="474.56"/>
    <x v="4"/>
  </r>
  <r>
    <s v="55-301-9368"/>
    <x v="38"/>
    <x v="3"/>
    <x v="0"/>
    <x v="0"/>
    <n v="201"/>
    <d v="2024-08-30T00:00:00"/>
    <n v="4"/>
    <n v="360.91"/>
    <x v="4"/>
  </r>
  <r>
    <s v="72-336-1992"/>
    <x v="20"/>
    <x v="0"/>
    <x v="2"/>
    <x v="0"/>
    <n v="330"/>
    <d v="2024-04-23T00:00:00"/>
    <n v="6"/>
    <n v="373.49"/>
    <x v="4"/>
  </r>
  <r>
    <s v="06-008-2805"/>
    <x v="9"/>
    <x v="1"/>
    <x v="2"/>
    <x v="2"/>
    <n v="114"/>
    <d v="2024-11-25T00:00:00"/>
    <n v="5"/>
    <n v="462.3"/>
    <x v="6"/>
  </r>
  <r>
    <s v="77-178-6086"/>
    <x v="93"/>
    <x v="4"/>
    <x v="3"/>
    <x v="0"/>
    <n v="98"/>
    <d v="2024-12-11T00:00:00"/>
    <n v="8"/>
    <n v="332.67"/>
    <x v="3"/>
  </r>
  <r>
    <s v="28-832-2885"/>
    <x v="8"/>
    <x v="3"/>
    <x v="3"/>
    <x v="1"/>
    <n v="298"/>
    <d v="2024-05-25T00:00:00"/>
    <n v="9"/>
    <n v="235.39"/>
    <x v="1"/>
  </r>
  <r>
    <s v="75-210-7391"/>
    <x v="52"/>
    <x v="3"/>
    <x v="2"/>
    <x v="1"/>
    <n v="237"/>
    <d v="2024-07-25T00:00:00"/>
    <n v="7"/>
    <n v="269.77999999999997"/>
    <x v="5"/>
  </r>
  <r>
    <s v="60-470-3563"/>
    <x v="2"/>
    <x v="0"/>
    <x v="0"/>
    <x v="2"/>
    <n v="315"/>
    <d v="2024-05-08T00:00:00"/>
    <n v="2"/>
    <n v="498.33"/>
    <x v="2"/>
  </r>
  <r>
    <s v="24-241-7171"/>
    <x v="25"/>
    <x v="3"/>
    <x v="2"/>
    <x v="3"/>
    <n v="295"/>
    <d v="2024-05-28T00:00:00"/>
    <n v="7"/>
    <n v="182.94"/>
    <x v="1"/>
  </r>
  <r>
    <s v="53-784-1855"/>
    <x v="25"/>
    <x v="3"/>
    <x v="2"/>
    <x v="3"/>
    <n v="268"/>
    <d v="2024-06-24T00:00:00"/>
    <n v="7"/>
    <n v="121.7"/>
    <x v="1"/>
  </r>
  <r>
    <s v="83-561-3374"/>
    <x v="94"/>
    <x v="2"/>
    <x v="0"/>
    <x v="2"/>
    <n v="431"/>
    <d v="2024-01-13T00:00:00"/>
    <n v="4"/>
    <n v="489.27"/>
    <x v="11"/>
  </r>
  <r>
    <s v="96-121-0629"/>
    <x v="20"/>
    <x v="0"/>
    <x v="2"/>
    <x v="0"/>
    <n v="371"/>
    <d v="2024-03-13T00:00:00"/>
    <n v="6"/>
    <n v="303.93"/>
    <x v="4"/>
  </r>
  <r>
    <s v="00-275-9990"/>
    <x v="43"/>
    <x v="3"/>
    <x v="1"/>
    <x v="0"/>
    <n v="264"/>
    <d v="2024-06-28T00:00:00"/>
    <n v="11"/>
    <n v="302.74"/>
    <x v="1"/>
  </r>
  <r>
    <s v="36-593-2907"/>
    <x v="65"/>
    <x v="0"/>
    <x v="1"/>
    <x v="3"/>
    <n v="323"/>
    <d v="2024-04-30T00:00:00"/>
    <n v="11"/>
    <n v="157.21"/>
    <x v="3"/>
  </r>
  <r>
    <s v="22-692-3470"/>
    <x v="15"/>
    <x v="3"/>
    <x v="0"/>
    <x v="3"/>
    <n v="278"/>
    <d v="2024-06-14T00:00:00"/>
    <n v="2"/>
    <n v="159.44999999999999"/>
    <x v="5"/>
  </r>
  <r>
    <s v="90-322-7329"/>
    <x v="38"/>
    <x v="3"/>
    <x v="0"/>
    <x v="0"/>
    <n v="227"/>
    <d v="2024-08-04T00:00:00"/>
    <n v="2"/>
    <n v="312.93"/>
    <x v="4"/>
  </r>
  <r>
    <s v="28-395-9872"/>
    <x v="95"/>
    <x v="0"/>
    <x v="0"/>
    <x v="4"/>
    <n v="316"/>
    <d v="2024-05-07T00:00:00"/>
    <n v="4"/>
    <n v="65.680000000000007"/>
    <x v="5"/>
  </r>
  <r>
    <s v="79-297-1061"/>
    <x v="29"/>
    <x v="1"/>
    <x v="2"/>
    <x v="4"/>
    <n v="124"/>
    <d v="2024-11-15T00:00:00"/>
    <n v="5"/>
    <n v="61.86"/>
    <x v="7"/>
  </r>
  <r>
    <s v="93-649-9356"/>
    <x v="20"/>
    <x v="0"/>
    <x v="2"/>
    <x v="0"/>
    <n v="397"/>
    <d v="2024-02-16T00:00:00"/>
    <n v="6"/>
    <n v="343.77"/>
    <x v="4"/>
  </r>
  <r>
    <s v="27-543-7069"/>
    <x v="15"/>
    <x v="3"/>
    <x v="0"/>
    <x v="3"/>
    <n v="226"/>
    <d v="2024-08-05T00:00:00"/>
    <n v="2"/>
    <n v="107.21"/>
    <x v="5"/>
  </r>
  <r>
    <s v="96-079-9597"/>
    <x v="83"/>
    <x v="3"/>
    <x v="4"/>
    <x v="3"/>
    <n v="220"/>
    <d v="2024-08-11T00:00:00"/>
    <n v="12"/>
    <n v="148.97999999999999"/>
    <x v="8"/>
  </r>
  <r>
    <s v="38-940-4942"/>
    <x v="96"/>
    <x v="4"/>
    <x v="0"/>
    <x v="2"/>
    <n v="94"/>
    <d v="2024-12-15T00:00:00"/>
    <n v="4"/>
    <n v="490.41"/>
    <x v="6"/>
  </r>
  <r>
    <s v="82-014-2564"/>
    <x v="2"/>
    <x v="0"/>
    <x v="0"/>
    <x v="2"/>
    <n v="378"/>
    <d v="2024-03-06T00:00:00"/>
    <n v="4"/>
    <n v="461.34"/>
    <x v="2"/>
  </r>
  <r>
    <s v="70-699-5799"/>
    <x v="20"/>
    <x v="0"/>
    <x v="2"/>
    <x v="0"/>
    <n v="302"/>
    <d v="2024-05-21T00:00:00"/>
    <n v="7"/>
    <n v="338.89"/>
    <x v="4"/>
  </r>
  <r>
    <s v="53-240-2040"/>
    <x v="27"/>
    <x v="0"/>
    <x v="0"/>
    <x v="1"/>
    <n v="361"/>
    <d v="2024-03-23T00:00:00"/>
    <n v="3"/>
    <n v="222.63"/>
    <x v="4"/>
  </r>
  <r>
    <s v="27-742-2776"/>
    <x v="62"/>
    <x v="1"/>
    <x v="0"/>
    <x v="4"/>
    <n v="178"/>
    <d v="2024-09-22T00:00:00"/>
    <n v="2"/>
    <n v="71.95"/>
    <x v="3"/>
  </r>
  <r>
    <s v="55-620-7906"/>
    <x v="80"/>
    <x v="0"/>
    <x v="3"/>
    <x v="1"/>
    <n v="351"/>
    <d v="2024-04-02T00:00:00"/>
    <n v="9"/>
    <n v="264.52"/>
    <x v="5"/>
  </r>
  <r>
    <s v="04-213-4617"/>
    <x v="97"/>
    <x v="2"/>
    <x v="3"/>
    <x v="2"/>
    <n v="414"/>
    <d v="2024-01-30T00:00:00"/>
    <n v="9"/>
    <n v="414.8"/>
    <x v="0"/>
  </r>
  <r>
    <s v="79-384-7469"/>
    <x v="73"/>
    <x v="3"/>
    <x v="4"/>
    <x v="4"/>
    <n v="295"/>
    <d v="2024-05-28T00:00:00"/>
    <n v="12"/>
    <n v="50.79"/>
    <x v="9"/>
  </r>
  <r>
    <s v="30-839-5589"/>
    <x v="55"/>
    <x v="3"/>
    <x v="1"/>
    <x v="1"/>
    <n v="211"/>
    <d v="2024-08-20T00:00:00"/>
    <n v="10"/>
    <n v="264.3"/>
    <x v="3"/>
  </r>
  <r>
    <s v="76-848-9229"/>
    <x v="67"/>
    <x v="0"/>
    <x v="4"/>
    <x v="3"/>
    <n v="398"/>
    <d v="2024-02-15T00:00:00"/>
    <n v="12"/>
    <n v="122.46"/>
    <x v="7"/>
  </r>
  <r>
    <s v="98-559-6096"/>
    <x v="8"/>
    <x v="3"/>
    <x v="3"/>
    <x v="1"/>
    <n v="249"/>
    <d v="2024-07-13T00:00:00"/>
    <n v="8"/>
    <n v="238.01"/>
    <x v="1"/>
  </r>
  <r>
    <s v="56-810-2066"/>
    <x v="2"/>
    <x v="0"/>
    <x v="0"/>
    <x v="2"/>
    <n v="336"/>
    <d v="2024-04-17T00:00:00"/>
    <n v="4"/>
    <n v="490.34"/>
    <x v="2"/>
  </r>
  <r>
    <s v="55-580-7707"/>
    <x v="36"/>
    <x v="1"/>
    <x v="0"/>
    <x v="1"/>
    <n v="110"/>
    <d v="2024-11-29T00:00:00"/>
    <n v="4"/>
    <n v="245.98"/>
    <x v="5"/>
  </r>
  <r>
    <s v="18-605-0795"/>
    <x v="40"/>
    <x v="1"/>
    <x v="3"/>
    <x v="0"/>
    <n v="142"/>
    <d v="2024-10-28T00:00:00"/>
    <n v="9"/>
    <n v="390.83"/>
    <x v="1"/>
  </r>
  <r>
    <s v="86-268-2904"/>
    <x v="25"/>
    <x v="3"/>
    <x v="2"/>
    <x v="3"/>
    <n v="250"/>
    <d v="2024-07-12T00:00:00"/>
    <n v="6"/>
    <n v="158.84"/>
    <x v="1"/>
  </r>
  <r>
    <s v="75-847-7630"/>
    <x v="33"/>
    <x v="3"/>
    <x v="3"/>
    <x v="2"/>
    <n v="236"/>
    <d v="2024-07-26T00:00:00"/>
    <n v="8"/>
    <n v="439.24"/>
    <x v="6"/>
  </r>
  <r>
    <s v="76-910-2337"/>
    <x v="74"/>
    <x v="1"/>
    <x v="4"/>
    <x v="4"/>
    <n v="104"/>
    <d v="2024-12-05T00:00:00"/>
    <n v="12"/>
    <n v="92.43"/>
    <x v="10"/>
  </r>
  <r>
    <s v="56-719-7145"/>
    <x v="39"/>
    <x v="3"/>
    <x v="3"/>
    <x v="0"/>
    <n v="219"/>
    <d v="2024-08-12T00:00:00"/>
    <n v="9"/>
    <n v="333.15"/>
    <x v="5"/>
  </r>
  <r>
    <s v="14-025-2335"/>
    <x v="92"/>
    <x v="2"/>
    <x v="3"/>
    <x v="4"/>
    <n v="442"/>
    <d v="2024-01-02T00:00:00"/>
    <n v="9"/>
    <n v="64.22"/>
    <x v="1"/>
  </r>
  <r>
    <s v="10-300-8072"/>
    <x v="36"/>
    <x v="1"/>
    <x v="0"/>
    <x v="1"/>
    <n v="135"/>
    <d v="2024-11-04T00:00:00"/>
    <n v="3"/>
    <n v="290.52999999999997"/>
    <x v="5"/>
  </r>
  <r>
    <s v="73-698-2326"/>
    <x v="52"/>
    <x v="3"/>
    <x v="2"/>
    <x v="1"/>
    <n v="257"/>
    <d v="2024-07-05T00:00:00"/>
    <n v="6"/>
    <n v="251.8"/>
    <x v="5"/>
  </r>
  <r>
    <s v="01-023-2094"/>
    <x v="2"/>
    <x v="0"/>
    <x v="0"/>
    <x v="2"/>
    <n v="323"/>
    <d v="2024-04-30T00:00:00"/>
    <n v="3"/>
    <n v="480.52"/>
    <x v="2"/>
  </r>
  <r>
    <s v="65-359-4645"/>
    <x v="54"/>
    <x v="0"/>
    <x v="1"/>
    <x v="2"/>
    <n v="397"/>
    <d v="2024-02-16T00:00:00"/>
    <n v="10"/>
    <n v="461.71"/>
    <x v="6"/>
  </r>
  <r>
    <s v="33-405-7978"/>
    <x v="68"/>
    <x v="0"/>
    <x v="4"/>
    <x v="1"/>
    <n v="364"/>
    <d v="2024-03-20T00:00:00"/>
    <n v="12"/>
    <n v="288.33999999999997"/>
    <x v="3"/>
  </r>
  <r>
    <s v="09-783-7921"/>
    <x v="23"/>
    <x v="1"/>
    <x v="0"/>
    <x v="3"/>
    <n v="143"/>
    <d v="2024-10-27T00:00:00"/>
    <n v="3"/>
    <n v="194.08"/>
    <x v="1"/>
  </r>
  <r>
    <s v="76-561-2427"/>
    <x v="65"/>
    <x v="0"/>
    <x v="1"/>
    <x v="3"/>
    <n v="319"/>
    <d v="2024-05-04T00:00:00"/>
    <n v="11"/>
    <n v="198.45"/>
    <x v="3"/>
  </r>
  <r>
    <s v="82-467-3300"/>
    <x v="77"/>
    <x v="1"/>
    <x v="2"/>
    <x v="1"/>
    <n v="139"/>
    <d v="2024-10-31T00:00:00"/>
    <n v="5"/>
    <n v="216.45"/>
    <x v="1"/>
  </r>
  <r>
    <s v="92-946-7398"/>
    <x v="24"/>
    <x v="2"/>
    <x v="2"/>
    <x v="0"/>
    <n v="407"/>
    <d v="2024-02-06T00:00:00"/>
    <n v="5"/>
    <n v="358.72"/>
    <x v="0"/>
  </r>
  <r>
    <s v="59-891-2990"/>
    <x v="39"/>
    <x v="3"/>
    <x v="3"/>
    <x v="0"/>
    <n v="244"/>
    <d v="2024-07-18T00:00:00"/>
    <n v="9"/>
    <n v="367.56"/>
    <x v="5"/>
  </r>
  <r>
    <s v="22-579-3978"/>
    <x v="88"/>
    <x v="2"/>
    <x v="1"/>
    <x v="4"/>
    <n v="438"/>
    <d v="2024-01-06T00:00:00"/>
    <n v="10"/>
    <n v="88.78"/>
    <x v="3"/>
  </r>
  <r>
    <s v="22-352-0576"/>
    <x v="54"/>
    <x v="0"/>
    <x v="1"/>
    <x v="2"/>
    <n v="349"/>
    <d v="2024-04-04T00:00:00"/>
    <n v="10"/>
    <n v="465.85"/>
    <x v="6"/>
  </r>
  <r>
    <s v="28-676-0614"/>
    <x v="27"/>
    <x v="0"/>
    <x v="0"/>
    <x v="1"/>
    <n v="385"/>
    <d v="2024-02-28T00:00:00"/>
    <n v="3"/>
    <n v="262.61"/>
    <x v="4"/>
  </r>
  <r>
    <s v="07-211-9364"/>
    <x v="98"/>
    <x v="1"/>
    <x v="3"/>
    <x v="4"/>
    <n v="142"/>
    <d v="2024-10-28T00:00:00"/>
    <n v="8"/>
    <n v="91.24"/>
    <x v="8"/>
  </r>
  <r>
    <s v="98-238-6733"/>
    <x v="19"/>
    <x v="3"/>
    <x v="2"/>
    <x v="2"/>
    <n v="271"/>
    <d v="2024-06-21T00:00:00"/>
    <n v="5"/>
    <n v="425.69"/>
    <x v="4"/>
  </r>
  <r>
    <s v="72-006-3769"/>
    <x v="33"/>
    <x v="3"/>
    <x v="3"/>
    <x v="2"/>
    <n v="286"/>
    <d v="2024-06-06T00:00:00"/>
    <n v="9"/>
    <n v="446.11"/>
    <x v="6"/>
  </r>
  <r>
    <s v="75-845-3143"/>
    <x v="99"/>
    <x v="4"/>
    <x v="3"/>
    <x v="2"/>
    <n v="85"/>
    <d v="2024-12-24T00:00:00"/>
    <n v="8"/>
    <n v="490.11"/>
    <x v="1"/>
  </r>
  <r>
    <s v="26-028-2671"/>
    <x v="9"/>
    <x v="1"/>
    <x v="2"/>
    <x v="2"/>
    <n v="125"/>
    <d v="2024-11-14T00:00:00"/>
    <n v="6"/>
    <n v="403.57"/>
    <x v="6"/>
  </r>
  <r>
    <s v="55-876-7407"/>
    <x v="100"/>
    <x v="4"/>
    <x v="1"/>
    <x v="2"/>
    <n v="91"/>
    <d v="2024-12-18T00:00:00"/>
    <n v="10"/>
    <n v="442.15"/>
    <x v="3"/>
  </r>
  <r>
    <s v="47-720-9520"/>
    <x v="26"/>
    <x v="0"/>
    <x v="2"/>
    <x v="4"/>
    <n v="343"/>
    <d v="2024-04-10T00:00:00"/>
    <n v="5"/>
    <n v="78.709999999999994"/>
    <x v="1"/>
  </r>
  <r>
    <s v="42-207-5005"/>
    <x v="75"/>
    <x v="1"/>
    <x v="0"/>
    <x v="2"/>
    <n v="103"/>
    <d v="2024-12-06T00:00:00"/>
    <n v="2"/>
    <n v="491.51"/>
    <x v="4"/>
  </r>
  <r>
    <s v="47-266-2261"/>
    <x v="71"/>
    <x v="1"/>
    <x v="4"/>
    <x v="2"/>
    <n v="141"/>
    <d v="2024-10-29T00:00:00"/>
    <n v="12"/>
    <n v="457.39"/>
    <x v="3"/>
  </r>
  <r>
    <s v="77-642-7686"/>
    <x v="83"/>
    <x v="3"/>
    <x v="4"/>
    <x v="3"/>
    <n v="252"/>
    <d v="2024-07-10T00:00:00"/>
    <n v="12"/>
    <n v="178.61"/>
    <x v="8"/>
  </r>
  <r>
    <s v="37-468-8133"/>
    <x v="59"/>
    <x v="2"/>
    <x v="2"/>
    <x v="2"/>
    <n v="414"/>
    <d v="2024-01-30T00:00:00"/>
    <n v="7"/>
    <n v="492.51"/>
    <x v="2"/>
  </r>
  <r>
    <s v="00-335-5034"/>
    <x v="42"/>
    <x v="3"/>
    <x v="0"/>
    <x v="2"/>
    <n v="219"/>
    <d v="2024-08-12T00:00:00"/>
    <n v="3"/>
    <n v="411.4"/>
    <x v="0"/>
  </r>
  <r>
    <s v="95-148-1769"/>
    <x v="69"/>
    <x v="0"/>
    <x v="1"/>
    <x v="4"/>
    <n v="367"/>
    <d v="2024-03-17T00:00:00"/>
    <n v="11"/>
    <n v="96.52"/>
    <x v="7"/>
  </r>
  <r>
    <s v="72-324-1243"/>
    <x v="29"/>
    <x v="1"/>
    <x v="2"/>
    <x v="4"/>
    <n v="179"/>
    <d v="2024-09-21T00:00:00"/>
    <n v="6"/>
    <n v="65.45"/>
    <x v="7"/>
  </r>
  <r>
    <s v="62-687-5354"/>
    <x v="27"/>
    <x v="0"/>
    <x v="0"/>
    <x v="1"/>
    <n v="359"/>
    <d v="2024-03-25T00:00:00"/>
    <n v="3"/>
    <n v="255.86"/>
    <x v="4"/>
  </r>
  <r>
    <s v="54-634-0814"/>
    <x v="47"/>
    <x v="1"/>
    <x v="1"/>
    <x v="4"/>
    <n v="127"/>
    <d v="2024-11-12T00:00:00"/>
    <n v="10"/>
    <n v="74.69"/>
    <x v="9"/>
  </r>
  <r>
    <s v="64-769-5737"/>
    <x v="5"/>
    <x v="0"/>
    <x v="3"/>
    <x v="2"/>
    <n v="347"/>
    <d v="2024-04-06T00:00:00"/>
    <n v="8"/>
    <n v="430.75"/>
    <x v="4"/>
  </r>
  <r>
    <s v="62-892-2088"/>
    <x v="28"/>
    <x v="1"/>
    <x v="0"/>
    <x v="0"/>
    <n v="116"/>
    <d v="2024-11-23T00:00:00"/>
    <n v="2"/>
    <n v="370.17"/>
    <x v="6"/>
  </r>
  <r>
    <s v="53-951-2529"/>
    <x v="31"/>
    <x v="3"/>
    <x v="2"/>
    <x v="0"/>
    <n v="251"/>
    <d v="2024-07-11T00:00:00"/>
    <n v="6"/>
    <n v="384.26"/>
    <x v="6"/>
  </r>
  <r>
    <s v="00-264-3797"/>
    <x v="48"/>
    <x v="0"/>
    <x v="0"/>
    <x v="3"/>
    <n v="336"/>
    <d v="2024-04-17T00:00:00"/>
    <n v="2"/>
    <n v="128.01"/>
    <x v="6"/>
  </r>
  <r>
    <s v="88-445-9235"/>
    <x v="28"/>
    <x v="1"/>
    <x v="0"/>
    <x v="0"/>
    <n v="186"/>
    <d v="2024-09-14T00:00:00"/>
    <n v="4"/>
    <n v="301.39999999999998"/>
    <x v="6"/>
  </r>
  <r>
    <s v="65-539-9955"/>
    <x v="31"/>
    <x v="3"/>
    <x v="2"/>
    <x v="0"/>
    <n v="223"/>
    <d v="2024-08-08T00:00:00"/>
    <n v="6"/>
    <n v="397.25"/>
    <x v="6"/>
  </r>
  <r>
    <s v="89-730-1134"/>
    <x v="95"/>
    <x v="0"/>
    <x v="0"/>
    <x v="4"/>
    <n v="318"/>
    <d v="2024-05-05T00:00:00"/>
    <n v="3"/>
    <n v="96.18"/>
    <x v="5"/>
  </r>
  <r>
    <s v="74-051-7865"/>
    <x v="0"/>
    <x v="0"/>
    <x v="0"/>
    <x v="0"/>
    <n v="398"/>
    <d v="2024-02-15T00:00:00"/>
    <n v="4"/>
    <n v="390.44"/>
    <x v="0"/>
  </r>
  <r>
    <s v="40-450-4266"/>
    <x v="88"/>
    <x v="2"/>
    <x v="1"/>
    <x v="4"/>
    <n v="418"/>
    <d v="2024-01-26T00:00:00"/>
    <n v="11"/>
    <n v="61.5"/>
    <x v="3"/>
  </r>
  <r>
    <s v="78-796-5651"/>
    <x v="52"/>
    <x v="3"/>
    <x v="2"/>
    <x v="1"/>
    <n v="300"/>
    <d v="2024-05-23T00:00:00"/>
    <n v="6"/>
    <n v="234.44"/>
    <x v="5"/>
  </r>
  <r>
    <s v="78-163-4800"/>
    <x v="20"/>
    <x v="0"/>
    <x v="2"/>
    <x v="0"/>
    <n v="333"/>
    <d v="2024-04-20T00:00:00"/>
    <n v="6"/>
    <n v="318.83999999999997"/>
    <x v="4"/>
  </r>
  <r>
    <s v="90-272-5701"/>
    <x v="31"/>
    <x v="3"/>
    <x v="2"/>
    <x v="0"/>
    <n v="283"/>
    <d v="2024-06-09T00:00:00"/>
    <n v="6"/>
    <n v="327.32"/>
    <x v="6"/>
  </r>
  <r>
    <s v="14-118-5229"/>
    <x v="2"/>
    <x v="0"/>
    <x v="0"/>
    <x v="2"/>
    <n v="398"/>
    <d v="2024-02-15T00:00:00"/>
    <n v="3"/>
    <n v="475.64"/>
    <x v="2"/>
  </r>
  <r>
    <s v="24-662-2119"/>
    <x v="101"/>
    <x v="0"/>
    <x v="3"/>
    <x v="4"/>
    <n v="335"/>
    <d v="2024-04-18T00:00:00"/>
    <n v="9"/>
    <n v="68.59"/>
    <x v="3"/>
  </r>
  <r>
    <s v="61-794-8438"/>
    <x v="83"/>
    <x v="3"/>
    <x v="4"/>
    <x v="3"/>
    <n v="255"/>
    <d v="2024-07-07T00:00:00"/>
    <n v="12"/>
    <n v="133.04"/>
    <x v="8"/>
  </r>
  <r>
    <s v="21-959-5766"/>
    <x v="102"/>
    <x v="4"/>
    <x v="3"/>
    <x v="3"/>
    <n v="94"/>
    <d v="2024-12-15T00:00:00"/>
    <n v="9"/>
    <n v="196.63"/>
    <x v="8"/>
  </r>
  <r>
    <s v="42-518-2602"/>
    <x v="103"/>
    <x v="3"/>
    <x v="4"/>
    <x v="2"/>
    <n v="234"/>
    <d v="2024-07-28T00:00:00"/>
    <n v="12"/>
    <n v="473.96"/>
    <x v="1"/>
  </r>
  <r>
    <s v="35-850-8676"/>
    <x v="97"/>
    <x v="2"/>
    <x v="3"/>
    <x v="2"/>
    <n v="420"/>
    <d v="2024-01-24T00:00:00"/>
    <n v="8"/>
    <n v="472.52"/>
    <x v="0"/>
  </r>
  <r>
    <s v="07-958-2231"/>
    <x v="104"/>
    <x v="2"/>
    <x v="3"/>
    <x v="0"/>
    <n v="403"/>
    <d v="2024-02-10T00:00:00"/>
    <n v="9"/>
    <n v="335.8"/>
    <x v="4"/>
  </r>
  <r>
    <s v="78-503-0416"/>
    <x v="74"/>
    <x v="1"/>
    <x v="4"/>
    <x v="4"/>
    <n v="200"/>
    <d v="2024-08-31T00:00:00"/>
    <n v="12"/>
    <n v="85.57"/>
    <x v="10"/>
  </r>
  <r>
    <s v="46-167-7999"/>
    <x v="37"/>
    <x v="3"/>
    <x v="1"/>
    <x v="3"/>
    <n v="246"/>
    <d v="2024-07-16T00:00:00"/>
    <n v="11"/>
    <n v="108.5"/>
    <x v="7"/>
  </r>
  <r>
    <s v="93-989-8649"/>
    <x v="34"/>
    <x v="3"/>
    <x v="3"/>
    <x v="3"/>
    <n v="243"/>
    <d v="2024-07-19T00:00:00"/>
    <n v="8"/>
    <n v="172.5"/>
    <x v="3"/>
  </r>
  <r>
    <s v="98-130-8811"/>
    <x v="7"/>
    <x v="0"/>
    <x v="2"/>
    <x v="1"/>
    <n v="306"/>
    <d v="2024-05-17T00:00:00"/>
    <n v="6"/>
    <n v="212.8"/>
    <x v="6"/>
  </r>
  <r>
    <s v="18-614-2070"/>
    <x v="20"/>
    <x v="0"/>
    <x v="2"/>
    <x v="0"/>
    <n v="324"/>
    <d v="2024-04-29T00:00:00"/>
    <n v="7"/>
    <n v="324.41000000000003"/>
    <x v="4"/>
  </r>
  <r>
    <s v="80-277-3242"/>
    <x v="104"/>
    <x v="2"/>
    <x v="3"/>
    <x v="0"/>
    <n v="440"/>
    <d v="2024-01-04T00:00:00"/>
    <n v="8"/>
    <n v="342.39"/>
    <x v="4"/>
  </r>
  <r>
    <s v="44-949-9040"/>
    <x v="84"/>
    <x v="1"/>
    <x v="3"/>
    <x v="2"/>
    <n v="132"/>
    <d v="2024-11-07T00:00:00"/>
    <n v="9"/>
    <n v="446.86"/>
    <x v="5"/>
  </r>
  <r>
    <s v="04-545-9162"/>
    <x v="2"/>
    <x v="0"/>
    <x v="0"/>
    <x v="2"/>
    <n v="328"/>
    <d v="2024-04-25T00:00:00"/>
    <n v="3"/>
    <n v="463.15"/>
    <x v="2"/>
  </r>
  <r>
    <s v="51-320-2801"/>
    <x v="30"/>
    <x v="1"/>
    <x v="4"/>
    <x v="3"/>
    <n v="167"/>
    <d v="2024-10-03T00:00:00"/>
    <n v="12"/>
    <n v="122.99"/>
    <x v="9"/>
  </r>
  <r>
    <s v="50-510-5119"/>
    <x v="31"/>
    <x v="3"/>
    <x v="2"/>
    <x v="0"/>
    <n v="224"/>
    <d v="2024-08-07T00:00:00"/>
    <n v="7"/>
    <n v="322.39999999999998"/>
    <x v="6"/>
  </r>
  <r>
    <s v="63-964-6954"/>
    <x v="26"/>
    <x v="0"/>
    <x v="2"/>
    <x v="4"/>
    <n v="342"/>
    <d v="2024-04-11T00:00:00"/>
    <n v="5"/>
    <n v="73.19"/>
    <x v="1"/>
  </r>
  <r>
    <s v="55-569-9247"/>
    <x v="1"/>
    <x v="0"/>
    <x v="1"/>
    <x v="1"/>
    <n v="328"/>
    <d v="2024-04-25T00:00:00"/>
    <n v="10"/>
    <n v="279.08"/>
    <x v="1"/>
  </r>
  <r>
    <s v="02-911-0447"/>
    <x v="54"/>
    <x v="0"/>
    <x v="1"/>
    <x v="2"/>
    <n v="325"/>
    <d v="2024-04-28T00:00:00"/>
    <n v="10"/>
    <n v="478.85"/>
    <x v="6"/>
  </r>
  <r>
    <s v="77-626-7240"/>
    <x v="29"/>
    <x v="1"/>
    <x v="2"/>
    <x v="4"/>
    <n v="191"/>
    <d v="2024-09-09T00:00:00"/>
    <n v="5"/>
    <n v="86.39"/>
    <x v="7"/>
  </r>
  <r>
    <s v="75-915-9803"/>
    <x v="65"/>
    <x v="0"/>
    <x v="1"/>
    <x v="3"/>
    <n v="315"/>
    <d v="2024-05-08T00:00:00"/>
    <n v="11"/>
    <n v="192.35"/>
    <x v="3"/>
  </r>
  <r>
    <s v="78-905-2660"/>
    <x v="52"/>
    <x v="3"/>
    <x v="2"/>
    <x v="1"/>
    <n v="283"/>
    <d v="2024-06-09T00:00:00"/>
    <n v="7"/>
    <n v="235.32"/>
    <x v="5"/>
  </r>
  <r>
    <s v="02-677-6735"/>
    <x v="8"/>
    <x v="3"/>
    <x v="3"/>
    <x v="1"/>
    <n v="204"/>
    <d v="2024-08-27T00:00:00"/>
    <n v="8"/>
    <n v="212.63"/>
    <x v="1"/>
  </r>
  <r>
    <s v="20-460-9796"/>
    <x v="80"/>
    <x v="0"/>
    <x v="3"/>
    <x v="1"/>
    <n v="352"/>
    <d v="2024-04-01T00:00:00"/>
    <n v="8"/>
    <n v="246.63"/>
    <x v="5"/>
  </r>
  <r>
    <s v="57-587-4005"/>
    <x v="8"/>
    <x v="3"/>
    <x v="3"/>
    <x v="1"/>
    <n v="202"/>
    <d v="2024-08-29T00:00:00"/>
    <n v="9"/>
    <n v="228.47"/>
    <x v="1"/>
  </r>
  <r>
    <s v="99-477-8256"/>
    <x v="16"/>
    <x v="1"/>
    <x v="2"/>
    <x v="0"/>
    <n v="182"/>
    <d v="2024-09-18T00:00:00"/>
    <n v="6"/>
    <n v="343.77"/>
    <x v="5"/>
  </r>
  <r>
    <s v="03-992-3728"/>
    <x v="40"/>
    <x v="1"/>
    <x v="3"/>
    <x v="0"/>
    <n v="195"/>
    <d v="2024-09-05T00:00:00"/>
    <n v="9"/>
    <n v="339.32"/>
    <x v="1"/>
  </r>
  <r>
    <s v="24-878-4507"/>
    <x v="39"/>
    <x v="3"/>
    <x v="3"/>
    <x v="0"/>
    <n v="225"/>
    <d v="2024-08-06T00:00:00"/>
    <n v="9"/>
    <n v="327.05"/>
    <x v="5"/>
  </r>
  <r>
    <s v="22-106-8347"/>
    <x v="38"/>
    <x v="3"/>
    <x v="0"/>
    <x v="0"/>
    <n v="274"/>
    <d v="2024-06-18T00:00:00"/>
    <n v="2"/>
    <n v="334.45"/>
    <x v="4"/>
  </r>
  <r>
    <s v="81-479-0790"/>
    <x v="10"/>
    <x v="3"/>
    <x v="4"/>
    <x v="0"/>
    <n v="205"/>
    <d v="2024-08-26T00:00:00"/>
    <n v="12"/>
    <n v="366.16"/>
    <x v="3"/>
  </r>
  <r>
    <s v="03-023-9932"/>
    <x v="5"/>
    <x v="0"/>
    <x v="3"/>
    <x v="2"/>
    <n v="329"/>
    <d v="2024-04-24T00:00:00"/>
    <n v="8"/>
    <n v="481.78"/>
    <x v="4"/>
  </r>
  <r>
    <s v="36-632-2460"/>
    <x v="34"/>
    <x v="3"/>
    <x v="3"/>
    <x v="3"/>
    <n v="223"/>
    <d v="2024-08-08T00:00:00"/>
    <n v="8"/>
    <n v="131.47999999999999"/>
    <x v="3"/>
  </r>
  <r>
    <s v="32-799-7704"/>
    <x v="21"/>
    <x v="1"/>
    <x v="1"/>
    <x v="2"/>
    <n v="195"/>
    <d v="2024-09-05T00:00:00"/>
    <n v="11"/>
    <n v="402.86"/>
    <x v="1"/>
  </r>
  <r>
    <s v="09-369-0588"/>
    <x v="20"/>
    <x v="0"/>
    <x v="2"/>
    <x v="0"/>
    <n v="337"/>
    <d v="2024-04-16T00:00:00"/>
    <n v="6"/>
    <n v="333.18"/>
    <x v="4"/>
  </r>
  <r>
    <s v="87-727-6434"/>
    <x v="105"/>
    <x v="3"/>
    <x v="3"/>
    <x v="4"/>
    <n v="245"/>
    <d v="2024-07-17T00:00:00"/>
    <n v="8"/>
    <n v="73.23"/>
    <x v="7"/>
  </r>
  <r>
    <s v="18-793-9543"/>
    <x v="54"/>
    <x v="0"/>
    <x v="1"/>
    <x v="2"/>
    <n v="366"/>
    <d v="2024-03-18T00:00:00"/>
    <n v="11"/>
    <n v="450.47"/>
    <x v="6"/>
  </r>
  <r>
    <s v="63-625-5757"/>
    <x v="25"/>
    <x v="3"/>
    <x v="2"/>
    <x v="3"/>
    <n v="244"/>
    <d v="2024-07-18T00:00:00"/>
    <n v="5"/>
    <n v="175.74"/>
    <x v="1"/>
  </r>
  <r>
    <s v="93-413-4758"/>
    <x v="15"/>
    <x v="3"/>
    <x v="0"/>
    <x v="3"/>
    <n v="292"/>
    <d v="2024-05-31T00:00:00"/>
    <n v="4"/>
    <n v="182.6"/>
    <x v="5"/>
  </r>
  <r>
    <s v="15-663-7994"/>
    <x v="94"/>
    <x v="2"/>
    <x v="0"/>
    <x v="2"/>
    <n v="423"/>
    <d v="2024-01-21T00:00:00"/>
    <n v="2"/>
    <n v="497.8"/>
    <x v="11"/>
  </r>
  <r>
    <s v="29-319-4519"/>
    <x v="15"/>
    <x v="3"/>
    <x v="0"/>
    <x v="3"/>
    <n v="277"/>
    <d v="2024-06-15T00:00:00"/>
    <n v="4"/>
    <n v="171.17"/>
    <x v="5"/>
  </r>
  <r>
    <s v="40-347-2903"/>
    <x v="2"/>
    <x v="0"/>
    <x v="0"/>
    <x v="2"/>
    <n v="334"/>
    <d v="2024-04-19T00:00:00"/>
    <n v="3"/>
    <n v="425.82"/>
    <x v="2"/>
  </r>
  <r>
    <s v="18-452-1635"/>
    <x v="58"/>
    <x v="1"/>
    <x v="1"/>
    <x v="1"/>
    <n v="188"/>
    <d v="2024-09-12T00:00:00"/>
    <n v="10"/>
    <n v="210.58"/>
    <x v="7"/>
  </r>
  <r>
    <s v="47-710-5471"/>
    <x v="51"/>
    <x v="1"/>
    <x v="1"/>
    <x v="3"/>
    <n v="196"/>
    <d v="2024-09-04T00:00:00"/>
    <n v="11"/>
    <n v="199.64"/>
    <x v="8"/>
  </r>
  <r>
    <s v="88-167-7129"/>
    <x v="65"/>
    <x v="0"/>
    <x v="1"/>
    <x v="3"/>
    <n v="325"/>
    <d v="2024-04-28T00:00:00"/>
    <n v="10"/>
    <n v="162.22"/>
    <x v="3"/>
  </r>
  <r>
    <s v="86-771-9082"/>
    <x v="84"/>
    <x v="1"/>
    <x v="3"/>
    <x v="2"/>
    <n v="101"/>
    <d v="2024-12-08T00:00:00"/>
    <n v="8"/>
    <n v="401.75"/>
    <x v="5"/>
  </r>
  <r>
    <s v="46-678-4172"/>
    <x v="53"/>
    <x v="1"/>
    <x v="4"/>
    <x v="0"/>
    <n v="134"/>
    <d v="2024-11-05T00:00:00"/>
    <n v="12"/>
    <n v="365.88"/>
    <x v="7"/>
  </r>
  <r>
    <s v="14-249-1256"/>
    <x v="26"/>
    <x v="0"/>
    <x v="2"/>
    <x v="4"/>
    <n v="400"/>
    <d v="2024-02-13T00:00:00"/>
    <n v="6"/>
    <n v="58.29"/>
    <x v="1"/>
  </r>
  <r>
    <s v="75-617-1460"/>
    <x v="87"/>
    <x v="2"/>
    <x v="0"/>
    <x v="4"/>
    <n v="419"/>
    <d v="2024-01-25T00:00:00"/>
    <n v="3"/>
    <n v="66.86"/>
    <x v="6"/>
  </r>
  <r>
    <s v="10-247-0192"/>
    <x v="52"/>
    <x v="3"/>
    <x v="2"/>
    <x v="1"/>
    <n v="209"/>
    <d v="2024-08-22T00:00:00"/>
    <n v="5"/>
    <n v="279.33999999999997"/>
    <x v="5"/>
  </r>
  <r>
    <s v="94-120-9525"/>
    <x v="28"/>
    <x v="1"/>
    <x v="0"/>
    <x v="0"/>
    <n v="125"/>
    <d v="2024-11-14T00:00:00"/>
    <n v="3"/>
    <n v="358.5"/>
    <x v="6"/>
  </r>
  <r>
    <s v="22-234-9315"/>
    <x v="16"/>
    <x v="1"/>
    <x v="2"/>
    <x v="0"/>
    <n v="129"/>
    <d v="2024-11-10T00:00:00"/>
    <n v="7"/>
    <n v="360.92"/>
    <x v="5"/>
  </r>
  <r>
    <s v="37-560-7247"/>
    <x v="28"/>
    <x v="1"/>
    <x v="0"/>
    <x v="0"/>
    <n v="167"/>
    <d v="2024-10-03T00:00:00"/>
    <n v="4"/>
    <n v="374.36"/>
    <x v="6"/>
  </r>
  <r>
    <s v="91-857-0797"/>
    <x v="18"/>
    <x v="3"/>
    <x v="1"/>
    <x v="2"/>
    <n v="201"/>
    <d v="2024-08-30T00:00:00"/>
    <n v="11"/>
    <n v="435.37"/>
    <x v="5"/>
  </r>
  <r>
    <s v="19-344-0102"/>
    <x v="84"/>
    <x v="1"/>
    <x v="3"/>
    <x v="2"/>
    <n v="161"/>
    <d v="2024-10-09T00:00:00"/>
    <n v="9"/>
    <n v="459.3"/>
    <x v="5"/>
  </r>
  <r>
    <s v="48-609-7715"/>
    <x v="75"/>
    <x v="1"/>
    <x v="0"/>
    <x v="2"/>
    <n v="137"/>
    <d v="2024-11-02T00:00:00"/>
    <n v="2"/>
    <n v="426.89"/>
    <x v="4"/>
  </r>
  <r>
    <s v="13-571-6506"/>
    <x v="31"/>
    <x v="3"/>
    <x v="2"/>
    <x v="0"/>
    <n v="260"/>
    <d v="2024-07-02T00:00:00"/>
    <n v="6"/>
    <n v="365.37"/>
    <x v="6"/>
  </r>
  <r>
    <s v="47-073-6440"/>
    <x v="75"/>
    <x v="1"/>
    <x v="0"/>
    <x v="2"/>
    <n v="162"/>
    <d v="2024-10-08T00:00:00"/>
    <n v="4"/>
    <n v="487.25"/>
    <x v="4"/>
  </r>
  <r>
    <s v="50-303-1693"/>
    <x v="37"/>
    <x v="3"/>
    <x v="1"/>
    <x v="3"/>
    <n v="288"/>
    <d v="2024-06-04T00:00:00"/>
    <n v="10"/>
    <n v="187.22"/>
    <x v="7"/>
  </r>
  <r>
    <s v="69-157-9577"/>
    <x v="31"/>
    <x v="3"/>
    <x v="2"/>
    <x v="0"/>
    <n v="218"/>
    <d v="2024-08-13T00:00:00"/>
    <n v="7"/>
    <n v="396.82"/>
    <x v="6"/>
  </r>
  <r>
    <s v="09-513-4923"/>
    <x v="1"/>
    <x v="0"/>
    <x v="1"/>
    <x v="1"/>
    <n v="357"/>
    <d v="2024-03-27T00:00:00"/>
    <n v="10"/>
    <n v="246.74"/>
    <x v="1"/>
  </r>
  <r>
    <s v="82-975-8569"/>
    <x v="106"/>
    <x v="2"/>
    <x v="4"/>
    <x v="3"/>
    <n v="438"/>
    <d v="2024-01-06T00:00:00"/>
    <n v="12"/>
    <n v="128.74"/>
    <x v="3"/>
  </r>
  <r>
    <s v="70-774-7728"/>
    <x v="38"/>
    <x v="3"/>
    <x v="0"/>
    <x v="0"/>
    <n v="205"/>
    <d v="2024-08-26T00:00:00"/>
    <n v="2"/>
    <n v="339.63"/>
    <x v="4"/>
  </r>
  <r>
    <s v="13-015-8097"/>
    <x v="1"/>
    <x v="0"/>
    <x v="1"/>
    <x v="1"/>
    <n v="303"/>
    <d v="2024-05-20T00:00:00"/>
    <n v="11"/>
    <n v="223.58"/>
    <x v="1"/>
  </r>
  <r>
    <s v="68-391-7279"/>
    <x v="19"/>
    <x v="3"/>
    <x v="2"/>
    <x v="2"/>
    <n v="243"/>
    <d v="2024-07-19T00:00:00"/>
    <n v="5"/>
    <n v="446.92"/>
    <x v="4"/>
  </r>
  <r>
    <s v="28-764-3337"/>
    <x v="51"/>
    <x v="1"/>
    <x v="1"/>
    <x v="3"/>
    <n v="101"/>
    <d v="2024-12-08T00:00:00"/>
    <n v="11"/>
    <n v="175.65"/>
    <x v="8"/>
  </r>
  <r>
    <s v="00-285-9607"/>
    <x v="18"/>
    <x v="3"/>
    <x v="1"/>
    <x v="2"/>
    <n v="295"/>
    <d v="2024-05-28T00:00:00"/>
    <n v="10"/>
    <n v="491.49"/>
    <x v="5"/>
  </r>
  <r>
    <s v="04-832-3559"/>
    <x v="12"/>
    <x v="3"/>
    <x v="2"/>
    <x v="4"/>
    <n v="297"/>
    <d v="2024-05-26T00:00:00"/>
    <n v="5"/>
    <n v="88.4"/>
    <x v="3"/>
  </r>
  <r>
    <s v="27-613-5005"/>
    <x v="33"/>
    <x v="3"/>
    <x v="3"/>
    <x v="2"/>
    <n v="286"/>
    <d v="2024-06-06T00:00:00"/>
    <n v="8"/>
    <n v="430.9"/>
    <x v="6"/>
  </r>
  <r>
    <s v="49-825-3438"/>
    <x v="2"/>
    <x v="0"/>
    <x v="0"/>
    <x v="2"/>
    <n v="386"/>
    <d v="2024-02-27T00:00:00"/>
    <n v="2"/>
    <n v="435.23"/>
    <x v="2"/>
  </r>
  <r>
    <s v="31-783-9785"/>
    <x v="32"/>
    <x v="3"/>
    <x v="0"/>
    <x v="1"/>
    <n v="245"/>
    <d v="2024-07-17T00:00:00"/>
    <n v="3"/>
    <n v="218.65"/>
    <x v="6"/>
  </r>
  <r>
    <s v="58-059-8187"/>
    <x v="55"/>
    <x v="3"/>
    <x v="1"/>
    <x v="1"/>
    <n v="254"/>
    <d v="2024-07-08T00:00:00"/>
    <n v="10"/>
    <n v="207.66"/>
    <x v="3"/>
  </r>
  <r>
    <s v="74-882-6648"/>
    <x v="25"/>
    <x v="3"/>
    <x v="2"/>
    <x v="3"/>
    <n v="273"/>
    <d v="2024-06-19T00:00:00"/>
    <n v="7"/>
    <n v="141.09"/>
    <x v="1"/>
  </r>
  <r>
    <s v="03-180-9200"/>
    <x v="79"/>
    <x v="0"/>
    <x v="2"/>
    <x v="3"/>
    <n v="306"/>
    <d v="2024-05-17T00:00:00"/>
    <n v="6"/>
    <n v="142.69999999999999"/>
    <x v="5"/>
  </r>
  <r>
    <s v="46-578-1425"/>
    <x v="47"/>
    <x v="1"/>
    <x v="1"/>
    <x v="4"/>
    <n v="150"/>
    <d v="2024-10-20T00:00:00"/>
    <n v="10"/>
    <n v="64.09"/>
    <x v="9"/>
  </r>
  <r>
    <s v="13-588-5783"/>
    <x v="23"/>
    <x v="1"/>
    <x v="0"/>
    <x v="3"/>
    <n v="181"/>
    <d v="2024-09-19T00:00:00"/>
    <n v="2"/>
    <n v="126.26"/>
    <x v="1"/>
  </r>
  <r>
    <s v="25-085-7917"/>
    <x v="79"/>
    <x v="0"/>
    <x v="2"/>
    <x v="3"/>
    <n v="302"/>
    <d v="2024-05-21T00:00:00"/>
    <n v="5"/>
    <n v="195.05"/>
    <x v="5"/>
  </r>
  <r>
    <s v="66-085-1226"/>
    <x v="59"/>
    <x v="2"/>
    <x v="2"/>
    <x v="2"/>
    <n v="408"/>
    <d v="2024-02-05T00:00:00"/>
    <n v="7"/>
    <n v="432.84"/>
    <x v="2"/>
  </r>
  <r>
    <s v="37-037-1765"/>
    <x v="63"/>
    <x v="0"/>
    <x v="2"/>
    <x v="2"/>
    <n v="384"/>
    <d v="2024-02-29T00:00:00"/>
    <n v="6"/>
    <n v="404.12"/>
    <x v="0"/>
  </r>
  <r>
    <s v="48-630-6410"/>
    <x v="18"/>
    <x v="3"/>
    <x v="1"/>
    <x v="2"/>
    <n v="258"/>
    <d v="2024-07-04T00:00:00"/>
    <n v="10"/>
    <n v="438.26"/>
    <x v="5"/>
  </r>
  <r>
    <s v="50-471-0212"/>
    <x v="36"/>
    <x v="1"/>
    <x v="0"/>
    <x v="1"/>
    <n v="141"/>
    <d v="2024-10-29T00:00:00"/>
    <n v="4"/>
    <n v="233.02"/>
    <x v="5"/>
  </r>
  <r>
    <s v="48-642-5768"/>
    <x v="77"/>
    <x v="1"/>
    <x v="2"/>
    <x v="1"/>
    <n v="153"/>
    <d v="2024-10-17T00:00:00"/>
    <n v="7"/>
    <n v="273.41000000000003"/>
    <x v="1"/>
  </r>
  <r>
    <s v="15-152-9751"/>
    <x v="45"/>
    <x v="1"/>
    <x v="1"/>
    <x v="0"/>
    <n v="135"/>
    <d v="2024-11-04T00:00:00"/>
    <n v="10"/>
    <n v="338.96"/>
    <x v="3"/>
  </r>
  <r>
    <s v="23-451-9920"/>
    <x v="74"/>
    <x v="1"/>
    <x v="4"/>
    <x v="4"/>
    <n v="118"/>
    <d v="2024-11-21T00:00:00"/>
    <n v="12"/>
    <n v="75.91"/>
    <x v="10"/>
  </r>
  <r>
    <s v="09-775-4058"/>
    <x v="6"/>
    <x v="0"/>
    <x v="4"/>
    <x v="2"/>
    <n v="359"/>
    <d v="2024-03-25T00:00:00"/>
    <n v="12"/>
    <n v="425.21"/>
    <x v="5"/>
  </r>
  <r>
    <s v="43-595-0966"/>
    <x v="27"/>
    <x v="0"/>
    <x v="0"/>
    <x v="1"/>
    <n v="333"/>
    <d v="2024-04-20T00:00:00"/>
    <n v="2"/>
    <n v="268.8"/>
    <x v="4"/>
  </r>
  <r>
    <s v="56-592-0089"/>
    <x v="65"/>
    <x v="0"/>
    <x v="1"/>
    <x v="3"/>
    <n v="339"/>
    <d v="2024-04-14T00:00:00"/>
    <n v="10"/>
    <n v="170.71"/>
    <x v="3"/>
  </r>
  <r>
    <s v="29-374-1297"/>
    <x v="18"/>
    <x v="3"/>
    <x v="1"/>
    <x v="2"/>
    <n v="288"/>
    <d v="2024-06-04T00:00:00"/>
    <n v="10"/>
    <n v="444.05"/>
    <x v="5"/>
  </r>
  <r>
    <s v="80-728-6133"/>
    <x v="4"/>
    <x v="2"/>
    <x v="2"/>
    <x v="1"/>
    <n v="416"/>
    <d v="2024-01-28T00:00:00"/>
    <n v="5"/>
    <n v="255.1"/>
    <x v="4"/>
  </r>
  <r>
    <s v="58-502-7490"/>
    <x v="7"/>
    <x v="0"/>
    <x v="2"/>
    <x v="1"/>
    <n v="308"/>
    <d v="2024-05-15T00:00:00"/>
    <n v="6"/>
    <n v="236.44"/>
    <x v="6"/>
  </r>
  <r>
    <s v="23-537-0742"/>
    <x v="55"/>
    <x v="3"/>
    <x v="1"/>
    <x v="1"/>
    <n v="243"/>
    <d v="2024-07-19T00:00:00"/>
    <n v="11"/>
    <n v="201.69"/>
    <x v="3"/>
  </r>
  <r>
    <s v="22-483-3115"/>
    <x v="20"/>
    <x v="0"/>
    <x v="2"/>
    <x v="0"/>
    <n v="338"/>
    <d v="2024-04-15T00:00:00"/>
    <n v="6"/>
    <n v="390.51"/>
    <x v="4"/>
  </r>
  <r>
    <s v="57-372-5969"/>
    <x v="84"/>
    <x v="1"/>
    <x v="3"/>
    <x v="2"/>
    <n v="189"/>
    <d v="2024-09-11T00:00:00"/>
    <n v="9"/>
    <n v="442.29"/>
    <x v="5"/>
  </r>
  <r>
    <s v="37-283-9076"/>
    <x v="26"/>
    <x v="0"/>
    <x v="2"/>
    <x v="4"/>
    <n v="374"/>
    <d v="2024-03-10T00:00:00"/>
    <n v="7"/>
    <n v="89.6"/>
    <x v="1"/>
  </r>
  <r>
    <s v="39-075-3518"/>
    <x v="86"/>
    <x v="2"/>
    <x v="2"/>
    <x v="3"/>
    <n v="430"/>
    <d v="2024-01-14T00:00:00"/>
    <n v="6"/>
    <n v="166.74"/>
    <x v="6"/>
  </r>
  <r>
    <s v="84-315-7189"/>
    <x v="70"/>
    <x v="3"/>
    <x v="4"/>
    <x v="1"/>
    <n v="294"/>
    <d v="2024-05-29T00:00:00"/>
    <n v="12"/>
    <n v="299.27999999999997"/>
    <x v="7"/>
  </r>
  <r>
    <s v="75-964-5589"/>
    <x v="9"/>
    <x v="1"/>
    <x v="2"/>
    <x v="2"/>
    <n v="200"/>
    <d v="2024-08-31T00:00:00"/>
    <n v="5"/>
    <n v="404.57"/>
    <x v="6"/>
  </r>
  <r>
    <s v="06-594-3417"/>
    <x v="66"/>
    <x v="4"/>
    <x v="1"/>
    <x v="0"/>
    <n v="86"/>
    <d v="2024-12-23T00:00:00"/>
    <n v="10"/>
    <n v="344.81"/>
    <x v="7"/>
  </r>
  <r>
    <s v="08-297-3351"/>
    <x v="78"/>
    <x v="2"/>
    <x v="1"/>
    <x v="1"/>
    <n v="428"/>
    <d v="2024-01-16T00:00:00"/>
    <n v="10"/>
    <n v="217.84"/>
    <x v="5"/>
  </r>
  <r>
    <s v="05-546-5128"/>
    <x v="5"/>
    <x v="0"/>
    <x v="3"/>
    <x v="2"/>
    <n v="380"/>
    <d v="2024-03-04T00:00:00"/>
    <n v="9"/>
    <n v="445.34"/>
    <x v="4"/>
  </r>
  <r>
    <s v="79-759-6726"/>
    <x v="23"/>
    <x v="1"/>
    <x v="0"/>
    <x v="3"/>
    <n v="176"/>
    <d v="2024-09-24T00:00:00"/>
    <n v="3"/>
    <n v="151.72999999999999"/>
    <x v="1"/>
  </r>
  <r>
    <s v="12-851-1771"/>
    <x v="57"/>
    <x v="1"/>
    <x v="3"/>
    <x v="3"/>
    <n v="163"/>
    <d v="2024-10-07T00:00:00"/>
    <n v="9"/>
    <n v="123.73"/>
    <x v="7"/>
  </r>
  <r>
    <s v="79-960-1714"/>
    <x v="0"/>
    <x v="0"/>
    <x v="0"/>
    <x v="0"/>
    <n v="359"/>
    <d v="2024-03-25T00:00:00"/>
    <n v="2"/>
    <n v="370.54"/>
    <x v="0"/>
  </r>
  <r>
    <s v="30-417-6981"/>
    <x v="15"/>
    <x v="3"/>
    <x v="0"/>
    <x v="3"/>
    <n v="211"/>
    <d v="2024-08-20T00:00:00"/>
    <n v="3"/>
    <n v="152.87"/>
    <x v="5"/>
  </r>
  <r>
    <s v="91-532-5399"/>
    <x v="36"/>
    <x v="1"/>
    <x v="0"/>
    <x v="1"/>
    <n v="102"/>
    <d v="2024-12-07T00:00:00"/>
    <n v="4"/>
    <n v="295.75"/>
    <x v="5"/>
  </r>
  <r>
    <s v="89-997-9041"/>
    <x v="45"/>
    <x v="1"/>
    <x v="1"/>
    <x v="0"/>
    <n v="197"/>
    <d v="2024-09-03T00:00:00"/>
    <n v="11"/>
    <n v="358.11"/>
    <x v="3"/>
  </r>
  <r>
    <s v="26-235-6745"/>
    <x v="107"/>
    <x v="2"/>
    <x v="4"/>
    <x v="4"/>
    <n v="404"/>
    <d v="2024-02-09T00:00:00"/>
    <n v="12"/>
    <n v="63.6"/>
    <x v="7"/>
  </r>
  <r>
    <s v="99-080-9462"/>
    <x v="2"/>
    <x v="0"/>
    <x v="0"/>
    <x v="2"/>
    <n v="357"/>
    <d v="2024-03-27T00:00:00"/>
    <n v="3"/>
    <n v="419.53"/>
    <x v="2"/>
  </r>
  <r>
    <s v="87-056-8987"/>
    <x v="100"/>
    <x v="4"/>
    <x v="1"/>
    <x v="2"/>
    <n v="80"/>
    <d v="2024-12-29T00:00:00"/>
    <n v="10"/>
    <n v="491.92"/>
    <x v="3"/>
  </r>
  <r>
    <s v="06-160-8063"/>
    <x v="23"/>
    <x v="1"/>
    <x v="0"/>
    <x v="3"/>
    <n v="150"/>
    <d v="2024-10-20T00:00:00"/>
    <n v="4"/>
    <n v="114.44"/>
    <x v="1"/>
  </r>
  <r>
    <s v="73-434-2308"/>
    <x v="45"/>
    <x v="1"/>
    <x v="1"/>
    <x v="0"/>
    <n v="197"/>
    <d v="2024-09-03T00:00:00"/>
    <n v="10"/>
    <n v="388.82"/>
    <x v="3"/>
  </r>
  <r>
    <s v="84-260-6464"/>
    <x v="26"/>
    <x v="0"/>
    <x v="2"/>
    <x v="4"/>
    <n v="371"/>
    <d v="2024-03-13T00:00:00"/>
    <n v="7"/>
    <n v="58.32"/>
    <x v="1"/>
  </r>
  <r>
    <s v="00-149-4481"/>
    <x v="94"/>
    <x v="2"/>
    <x v="0"/>
    <x v="2"/>
    <n v="409"/>
    <d v="2024-02-04T00:00:00"/>
    <n v="2"/>
    <n v="464.76"/>
    <x v="11"/>
  </r>
  <r>
    <s v="05-710-6109"/>
    <x v="79"/>
    <x v="0"/>
    <x v="2"/>
    <x v="3"/>
    <n v="353"/>
    <d v="2024-03-31T00:00:00"/>
    <n v="7"/>
    <n v="116.92"/>
    <x v="5"/>
  </r>
  <r>
    <s v="84-724-8407"/>
    <x v="39"/>
    <x v="3"/>
    <x v="3"/>
    <x v="0"/>
    <n v="245"/>
    <d v="2024-07-17T00:00:00"/>
    <n v="8"/>
    <n v="396.76"/>
    <x v="5"/>
  </r>
  <r>
    <s v="45-795-1873"/>
    <x v="31"/>
    <x v="3"/>
    <x v="2"/>
    <x v="0"/>
    <n v="276"/>
    <d v="2024-06-16T00:00:00"/>
    <n v="7"/>
    <n v="393.35"/>
    <x v="6"/>
  </r>
  <r>
    <s v="06-647-3248"/>
    <x v="79"/>
    <x v="0"/>
    <x v="2"/>
    <x v="3"/>
    <n v="340"/>
    <d v="2024-04-13T00:00:00"/>
    <n v="7"/>
    <n v="114.03"/>
    <x v="5"/>
  </r>
  <r>
    <s v="06-767-5206"/>
    <x v="15"/>
    <x v="3"/>
    <x v="0"/>
    <x v="3"/>
    <n v="219"/>
    <d v="2024-08-12T00:00:00"/>
    <n v="4"/>
    <n v="109.97"/>
    <x v="5"/>
  </r>
  <r>
    <s v="94-288-4423"/>
    <x v="108"/>
    <x v="4"/>
    <x v="4"/>
    <x v="0"/>
    <n v="92"/>
    <d v="2024-12-17T00:00:00"/>
    <n v="12"/>
    <n v="310.23"/>
    <x v="8"/>
  </r>
  <r>
    <s v="49-891-9711"/>
    <x v="28"/>
    <x v="1"/>
    <x v="0"/>
    <x v="0"/>
    <n v="175"/>
    <d v="2024-09-25T00:00:00"/>
    <n v="3"/>
    <n v="383.13"/>
    <x v="6"/>
  </r>
  <r>
    <s v="08-806-0588"/>
    <x v="18"/>
    <x v="3"/>
    <x v="1"/>
    <x v="2"/>
    <n v="268"/>
    <d v="2024-06-24T00:00:00"/>
    <n v="11"/>
    <n v="434.86"/>
    <x v="5"/>
  </r>
  <r>
    <s v="94-746-2001"/>
    <x v="84"/>
    <x v="1"/>
    <x v="3"/>
    <x v="2"/>
    <n v="121"/>
    <d v="2024-11-18T00:00:00"/>
    <n v="9"/>
    <n v="489.1"/>
    <x v="5"/>
  </r>
  <r>
    <s v="38-943-5744"/>
    <x v="32"/>
    <x v="3"/>
    <x v="0"/>
    <x v="1"/>
    <n v="225"/>
    <d v="2024-08-06T00:00:00"/>
    <n v="3"/>
    <n v="288.14999999999998"/>
    <x v="6"/>
  </r>
  <r>
    <s v="98-535-8497"/>
    <x v="30"/>
    <x v="1"/>
    <x v="4"/>
    <x v="3"/>
    <n v="185"/>
    <d v="2024-09-15T00:00:00"/>
    <n v="12"/>
    <n v="105.87"/>
    <x v="9"/>
  </r>
  <r>
    <s v="33-243-8793"/>
    <x v="15"/>
    <x v="3"/>
    <x v="0"/>
    <x v="3"/>
    <n v="254"/>
    <d v="2024-07-08T00:00:00"/>
    <n v="3"/>
    <n v="163.4"/>
    <x v="5"/>
  </r>
  <r>
    <s v="99-581-5577"/>
    <x v="9"/>
    <x v="1"/>
    <x v="2"/>
    <x v="2"/>
    <n v="153"/>
    <d v="2024-10-17T00:00:00"/>
    <n v="6"/>
    <n v="422.92"/>
    <x v="6"/>
  </r>
  <r>
    <s v="64-180-2404"/>
    <x v="43"/>
    <x v="3"/>
    <x v="1"/>
    <x v="0"/>
    <n v="276"/>
    <d v="2024-06-16T00:00:00"/>
    <n v="10"/>
    <n v="361.48"/>
    <x v="1"/>
  </r>
  <r>
    <s v="73-097-0986"/>
    <x v="36"/>
    <x v="1"/>
    <x v="0"/>
    <x v="1"/>
    <n v="140"/>
    <d v="2024-10-30T00:00:00"/>
    <n v="2"/>
    <n v="270.82"/>
    <x v="5"/>
  </r>
  <r>
    <s v="88-051-0567"/>
    <x v="43"/>
    <x v="3"/>
    <x v="1"/>
    <x v="0"/>
    <n v="218"/>
    <d v="2024-08-13T00:00:00"/>
    <n v="11"/>
    <n v="372.26"/>
    <x v="1"/>
  </r>
  <r>
    <s v="44-715-9594"/>
    <x v="36"/>
    <x v="1"/>
    <x v="0"/>
    <x v="1"/>
    <n v="197"/>
    <d v="2024-09-03T00:00:00"/>
    <n v="3"/>
    <n v="208.59"/>
    <x v="5"/>
  </r>
  <r>
    <s v="84-188-6577"/>
    <x v="34"/>
    <x v="3"/>
    <x v="3"/>
    <x v="3"/>
    <n v="261"/>
    <d v="2024-07-01T00:00:00"/>
    <n v="8"/>
    <n v="163.22"/>
    <x v="3"/>
  </r>
  <r>
    <s v="19-116-4723"/>
    <x v="20"/>
    <x v="0"/>
    <x v="2"/>
    <x v="0"/>
    <n v="312"/>
    <d v="2024-05-11T00:00:00"/>
    <n v="7"/>
    <n v="364.98"/>
    <x v="4"/>
  </r>
  <r>
    <s v="21-783-9242"/>
    <x v="23"/>
    <x v="1"/>
    <x v="0"/>
    <x v="3"/>
    <n v="172"/>
    <d v="2024-09-28T00:00:00"/>
    <n v="3"/>
    <n v="142.43"/>
    <x v="1"/>
  </r>
  <r>
    <s v="95-528-2313"/>
    <x v="2"/>
    <x v="0"/>
    <x v="0"/>
    <x v="2"/>
    <n v="395"/>
    <d v="2024-02-18T00:00:00"/>
    <n v="3"/>
    <n v="449.72"/>
    <x v="2"/>
  </r>
  <r>
    <s v="94-682-4886"/>
    <x v="109"/>
    <x v="1"/>
    <x v="4"/>
    <x v="1"/>
    <n v="111"/>
    <d v="2024-11-28T00:00:00"/>
    <n v="12"/>
    <n v="241.56"/>
    <x v="8"/>
  </r>
  <r>
    <s v="55-944-9669"/>
    <x v="77"/>
    <x v="1"/>
    <x v="2"/>
    <x v="1"/>
    <n v="124"/>
    <d v="2024-11-15T00:00:00"/>
    <n v="5"/>
    <n v="249.73"/>
    <x v="1"/>
  </r>
  <r>
    <s v="32-314-2958"/>
    <x v="19"/>
    <x v="3"/>
    <x v="2"/>
    <x v="2"/>
    <n v="238"/>
    <d v="2024-07-24T00:00:00"/>
    <n v="7"/>
    <n v="437.3"/>
    <x v="4"/>
  </r>
  <r>
    <s v="67-697-2331"/>
    <x v="82"/>
    <x v="2"/>
    <x v="0"/>
    <x v="1"/>
    <n v="417"/>
    <d v="2024-01-27T00:00:00"/>
    <n v="4"/>
    <n v="277.29000000000002"/>
    <x v="0"/>
  </r>
  <r>
    <s v="28-855-1639"/>
    <x v="63"/>
    <x v="0"/>
    <x v="2"/>
    <x v="2"/>
    <n v="308"/>
    <d v="2024-05-15T00:00:00"/>
    <n v="6"/>
    <n v="445.93"/>
    <x v="0"/>
  </r>
  <r>
    <s v="38-069-8615"/>
    <x v="4"/>
    <x v="2"/>
    <x v="2"/>
    <x v="1"/>
    <n v="424"/>
    <d v="2024-01-20T00:00:00"/>
    <n v="6"/>
    <n v="242.79"/>
    <x v="4"/>
  </r>
  <r>
    <s v="58-233-5963"/>
    <x v="50"/>
    <x v="0"/>
    <x v="3"/>
    <x v="0"/>
    <n v="342"/>
    <d v="2024-04-11T00:00:00"/>
    <n v="8"/>
    <n v="393.09"/>
    <x v="6"/>
  </r>
  <r>
    <s v="02-004-0620"/>
    <x v="23"/>
    <x v="1"/>
    <x v="0"/>
    <x v="3"/>
    <n v="129"/>
    <d v="2024-11-10T00:00:00"/>
    <n v="2"/>
    <n v="167.61"/>
    <x v="1"/>
  </r>
  <r>
    <s v="78-822-9328"/>
    <x v="0"/>
    <x v="0"/>
    <x v="0"/>
    <x v="0"/>
    <n v="335"/>
    <d v="2024-04-18T00:00:00"/>
    <n v="2"/>
    <n v="324.22000000000003"/>
    <x v="0"/>
  </r>
  <r>
    <s v="73-359-1998"/>
    <x v="65"/>
    <x v="0"/>
    <x v="1"/>
    <x v="3"/>
    <n v="329"/>
    <d v="2024-04-24T00:00:00"/>
    <n v="11"/>
    <n v="159.30000000000001"/>
    <x v="3"/>
  </r>
  <r>
    <s v="84-459-7736"/>
    <x v="16"/>
    <x v="1"/>
    <x v="2"/>
    <x v="0"/>
    <n v="120"/>
    <d v="2024-11-19T00:00:00"/>
    <n v="5"/>
    <n v="324.39"/>
    <x v="5"/>
  </r>
  <r>
    <s v="07-395-5818"/>
    <x v="85"/>
    <x v="2"/>
    <x v="0"/>
    <x v="3"/>
    <n v="432"/>
    <d v="2024-01-12T00:00:00"/>
    <n v="2"/>
    <n v="198.89"/>
    <x v="4"/>
  </r>
  <r>
    <s v="07-560-6637"/>
    <x v="7"/>
    <x v="0"/>
    <x v="2"/>
    <x v="1"/>
    <n v="373"/>
    <d v="2024-03-11T00:00:00"/>
    <n v="7"/>
    <n v="287.18"/>
    <x v="6"/>
  </r>
  <r>
    <s v="61-926-1691"/>
    <x v="3"/>
    <x v="1"/>
    <x v="2"/>
    <x v="3"/>
    <n v="159"/>
    <d v="2024-10-11T00:00:00"/>
    <n v="7"/>
    <n v="162.24"/>
    <x v="3"/>
  </r>
  <r>
    <s v="68-129-1060"/>
    <x v="110"/>
    <x v="4"/>
    <x v="2"/>
    <x v="4"/>
    <n v="94"/>
    <d v="2024-12-15T00:00:00"/>
    <n v="6"/>
    <n v="92.97"/>
    <x v="8"/>
  </r>
  <r>
    <s v="04-052-5592"/>
    <x v="83"/>
    <x v="3"/>
    <x v="4"/>
    <x v="3"/>
    <n v="281"/>
    <d v="2024-06-11T00:00:00"/>
    <n v="12"/>
    <n v="144.38999999999999"/>
    <x v="8"/>
  </r>
  <r>
    <s v="41-215-6092"/>
    <x v="68"/>
    <x v="0"/>
    <x v="4"/>
    <x v="1"/>
    <n v="315"/>
    <d v="2024-05-08T00:00:00"/>
    <n v="12"/>
    <n v="253.37"/>
    <x v="3"/>
  </r>
  <r>
    <s v="89-833-7175"/>
    <x v="109"/>
    <x v="1"/>
    <x v="4"/>
    <x v="1"/>
    <n v="158"/>
    <d v="2024-10-12T00:00:00"/>
    <n v="12"/>
    <n v="209.62"/>
    <x v="8"/>
  </r>
  <r>
    <s v="08-117-9893"/>
    <x v="9"/>
    <x v="1"/>
    <x v="2"/>
    <x v="2"/>
    <n v="165"/>
    <d v="2024-10-05T00:00:00"/>
    <n v="6"/>
    <n v="411.62"/>
    <x v="6"/>
  </r>
  <r>
    <s v="24-109-2173"/>
    <x v="28"/>
    <x v="1"/>
    <x v="0"/>
    <x v="0"/>
    <n v="120"/>
    <d v="2024-11-19T00:00:00"/>
    <n v="2"/>
    <n v="388.01"/>
    <x v="6"/>
  </r>
  <r>
    <s v="79-939-2140"/>
    <x v="61"/>
    <x v="2"/>
    <x v="2"/>
    <x v="4"/>
    <n v="432"/>
    <d v="2024-01-12T00:00:00"/>
    <n v="6"/>
    <n v="50.78"/>
    <x v="5"/>
  </r>
  <r>
    <s v="95-999-0984"/>
    <x v="76"/>
    <x v="4"/>
    <x v="0"/>
    <x v="3"/>
    <n v="100"/>
    <d v="2024-12-09T00:00:00"/>
    <n v="2"/>
    <n v="159.82"/>
    <x v="3"/>
  </r>
  <r>
    <s v="64-799-3174"/>
    <x v="87"/>
    <x v="2"/>
    <x v="0"/>
    <x v="4"/>
    <n v="429"/>
    <d v="2024-01-15T00:00:00"/>
    <n v="3"/>
    <n v="79.430000000000007"/>
    <x v="6"/>
  </r>
  <r>
    <s v="27-018-2262"/>
    <x v="23"/>
    <x v="1"/>
    <x v="0"/>
    <x v="3"/>
    <n v="118"/>
    <d v="2024-11-21T00:00:00"/>
    <n v="4"/>
    <n v="131.36000000000001"/>
    <x v="1"/>
  </r>
  <r>
    <s v="38-881-0766"/>
    <x v="70"/>
    <x v="3"/>
    <x v="4"/>
    <x v="1"/>
    <n v="257"/>
    <d v="2024-07-05T00:00:00"/>
    <n v="12"/>
    <n v="299.75"/>
    <x v="7"/>
  </r>
  <r>
    <s v="17-344-8603"/>
    <x v="40"/>
    <x v="1"/>
    <x v="3"/>
    <x v="0"/>
    <n v="124"/>
    <d v="2024-11-15T00:00:00"/>
    <n v="9"/>
    <n v="319.38"/>
    <x v="1"/>
  </r>
  <r>
    <s v="51-387-9144"/>
    <x v="33"/>
    <x v="3"/>
    <x v="3"/>
    <x v="2"/>
    <n v="256"/>
    <d v="2024-07-06T00:00:00"/>
    <n v="8"/>
    <n v="476.48"/>
    <x v="6"/>
  </r>
  <r>
    <s v="42-101-8525"/>
    <x v="39"/>
    <x v="3"/>
    <x v="3"/>
    <x v="0"/>
    <n v="208"/>
    <d v="2024-08-23T00:00:00"/>
    <n v="9"/>
    <n v="301.01"/>
    <x v="5"/>
  </r>
  <r>
    <s v="69-157-6752"/>
    <x v="31"/>
    <x v="3"/>
    <x v="2"/>
    <x v="0"/>
    <n v="201"/>
    <d v="2024-08-30T00:00:00"/>
    <n v="5"/>
    <n v="378.71"/>
    <x v="6"/>
  </r>
  <r>
    <s v="27-843-5553"/>
    <x v="20"/>
    <x v="0"/>
    <x v="2"/>
    <x v="0"/>
    <n v="368"/>
    <d v="2024-03-16T00:00:00"/>
    <n v="6"/>
    <n v="314.32"/>
    <x v="4"/>
  </r>
  <r>
    <s v="04-468-5487"/>
    <x v="70"/>
    <x v="3"/>
    <x v="4"/>
    <x v="1"/>
    <n v="214"/>
    <d v="2024-08-17T00:00:00"/>
    <n v="12"/>
    <n v="210.9"/>
    <x v="7"/>
  </r>
  <r>
    <s v="08-584-8296"/>
    <x v="27"/>
    <x v="0"/>
    <x v="0"/>
    <x v="1"/>
    <n v="386"/>
    <d v="2024-02-27T00:00:00"/>
    <n v="4"/>
    <n v="218.26"/>
    <x v="4"/>
  </r>
  <r>
    <s v="81-014-4502"/>
    <x v="63"/>
    <x v="0"/>
    <x v="2"/>
    <x v="2"/>
    <n v="399"/>
    <d v="2024-02-14T00:00:00"/>
    <n v="5"/>
    <n v="424.18"/>
    <x v="0"/>
  </r>
  <r>
    <s v="65-167-9819"/>
    <x v="18"/>
    <x v="3"/>
    <x v="1"/>
    <x v="2"/>
    <n v="268"/>
    <d v="2024-06-24T00:00:00"/>
    <n v="11"/>
    <n v="430.75"/>
    <x v="5"/>
  </r>
  <r>
    <s v="19-925-2376"/>
    <x v="37"/>
    <x v="3"/>
    <x v="1"/>
    <x v="3"/>
    <n v="241"/>
    <d v="2024-07-21T00:00:00"/>
    <n v="11"/>
    <n v="162.94999999999999"/>
    <x v="7"/>
  </r>
  <r>
    <s v="03-669-7519"/>
    <x v="32"/>
    <x v="3"/>
    <x v="0"/>
    <x v="1"/>
    <n v="262"/>
    <d v="2024-06-30T00:00:00"/>
    <n v="2"/>
    <n v="209.68"/>
    <x v="6"/>
  </r>
  <r>
    <s v="00-520-4376"/>
    <x v="62"/>
    <x v="1"/>
    <x v="0"/>
    <x v="4"/>
    <n v="167"/>
    <d v="2024-10-03T00:00:00"/>
    <n v="2"/>
    <n v="97.97"/>
    <x v="3"/>
  </r>
  <r>
    <s v="62-701-1037"/>
    <x v="34"/>
    <x v="3"/>
    <x v="3"/>
    <x v="3"/>
    <n v="208"/>
    <d v="2024-08-23T00:00:00"/>
    <n v="9"/>
    <n v="192.51"/>
    <x v="3"/>
  </r>
  <r>
    <s v="87-806-4478"/>
    <x v="111"/>
    <x v="2"/>
    <x v="3"/>
    <x v="3"/>
    <n v="431"/>
    <d v="2024-01-13T00:00:00"/>
    <n v="8"/>
    <n v="151.81"/>
    <x v="5"/>
  </r>
  <r>
    <s v="04-809-8989"/>
    <x v="41"/>
    <x v="1"/>
    <x v="3"/>
    <x v="1"/>
    <n v="131"/>
    <d v="2024-11-08T00:00:00"/>
    <n v="8"/>
    <n v="239.28"/>
    <x v="3"/>
  </r>
  <r>
    <s v="39-867-1989"/>
    <x v="72"/>
    <x v="2"/>
    <x v="0"/>
    <x v="0"/>
    <n v="415"/>
    <d v="2024-01-29T00:00:00"/>
    <n v="4"/>
    <n v="306.17"/>
    <x v="2"/>
  </r>
  <r>
    <s v="45-584-7333"/>
    <x v="44"/>
    <x v="0"/>
    <x v="1"/>
    <x v="0"/>
    <n v="380"/>
    <d v="2024-03-04T00:00:00"/>
    <n v="11"/>
    <n v="370.38"/>
    <x v="5"/>
  </r>
  <r>
    <s v="85-885-6579"/>
    <x v="31"/>
    <x v="3"/>
    <x v="2"/>
    <x v="0"/>
    <n v="289"/>
    <d v="2024-06-03T00:00:00"/>
    <n v="6"/>
    <n v="346.58"/>
    <x v="6"/>
  </r>
  <r>
    <s v="65-457-2840"/>
    <x v="77"/>
    <x v="1"/>
    <x v="2"/>
    <x v="1"/>
    <n v="103"/>
    <d v="2024-12-06T00:00:00"/>
    <n v="5"/>
    <n v="292.64"/>
    <x v="1"/>
  </r>
  <r>
    <s v="82-726-1255"/>
    <x v="67"/>
    <x v="0"/>
    <x v="4"/>
    <x v="3"/>
    <n v="358"/>
    <d v="2024-03-26T00:00:00"/>
    <n v="12"/>
    <n v="102.91"/>
    <x v="7"/>
  </r>
  <r>
    <s v="90-602-3583"/>
    <x v="32"/>
    <x v="3"/>
    <x v="0"/>
    <x v="1"/>
    <n v="222"/>
    <d v="2024-08-09T00:00:00"/>
    <n v="4"/>
    <n v="283.77999999999997"/>
    <x v="6"/>
  </r>
  <r>
    <s v="02-711-1034"/>
    <x v="95"/>
    <x v="0"/>
    <x v="0"/>
    <x v="4"/>
    <n v="306"/>
    <d v="2024-05-17T00:00:00"/>
    <n v="2"/>
    <n v="51.44"/>
    <x v="5"/>
  </r>
  <r>
    <s v="27-347-7437"/>
    <x v="6"/>
    <x v="0"/>
    <x v="4"/>
    <x v="2"/>
    <n v="396"/>
    <d v="2024-02-17T00:00:00"/>
    <n v="12"/>
    <n v="405.7"/>
    <x v="5"/>
  </r>
  <r>
    <s v="95-675-7816"/>
    <x v="81"/>
    <x v="2"/>
    <x v="1"/>
    <x v="0"/>
    <n v="427"/>
    <d v="2024-01-17T00:00:00"/>
    <n v="11"/>
    <n v="311.74"/>
    <x v="6"/>
  </r>
  <r>
    <s v="87-418-1400"/>
    <x v="8"/>
    <x v="3"/>
    <x v="3"/>
    <x v="1"/>
    <n v="257"/>
    <d v="2024-07-05T00:00:00"/>
    <n v="9"/>
    <n v="293.43"/>
    <x v="1"/>
  </r>
  <r>
    <s v="73-991-0066"/>
    <x v="63"/>
    <x v="0"/>
    <x v="2"/>
    <x v="2"/>
    <n v="322"/>
    <d v="2024-05-01T00:00:00"/>
    <n v="6"/>
    <n v="418.51"/>
    <x v="0"/>
  </r>
  <r>
    <s v="62-273-8089"/>
    <x v="98"/>
    <x v="1"/>
    <x v="3"/>
    <x v="4"/>
    <n v="164"/>
    <d v="2024-10-06T00:00:00"/>
    <n v="9"/>
    <n v="85.03"/>
    <x v="8"/>
  </r>
  <r>
    <s v="51-220-3072"/>
    <x v="15"/>
    <x v="3"/>
    <x v="0"/>
    <x v="3"/>
    <n v="244"/>
    <d v="2024-07-18T00:00:00"/>
    <n v="4"/>
    <n v="164.94"/>
    <x v="5"/>
  </r>
  <r>
    <s v="17-648-0171"/>
    <x v="69"/>
    <x v="0"/>
    <x v="1"/>
    <x v="4"/>
    <n v="330"/>
    <d v="2024-04-23T00:00:00"/>
    <n v="11"/>
    <n v="89.32"/>
    <x v="7"/>
  </r>
  <r>
    <s v="11-975-9054"/>
    <x v="0"/>
    <x v="0"/>
    <x v="0"/>
    <x v="0"/>
    <n v="351"/>
    <d v="2024-04-02T00:00:00"/>
    <n v="2"/>
    <n v="388.26"/>
    <x v="0"/>
  </r>
  <r>
    <s v="75-518-2831"/>
    <x v="3"/>
    <x v="1"/>
    <x v="2"/>
    <x v="3"/>
    <n v="180"/>
    <d v="2024-09-20T00:00:00"/>
    <n v="5"/>
    <n v="106.69"/>
    <x v="3"/>
  </r>
  <r>
    <s v="13-297-9777"/>
    <x v="43"/>
    <x v="3"/>
    <x v="1"/>
    <x v="0"/>
    <n v="236"/>
    <d v="2024-07-26T00:00:00"/>
    <n v="10"/>
    <n v="301.16000000000003"/>
    <x v="1"/>
  </r>
  <r>
    <s v="81-604-7906"/>
    <x v="29"/>
    <x v="1"/>
    <x v="2"/>
    <x v="4"/>
    <n v="167"/>
    <d v="2024-10-03T00:00:00"/>
    <n v="6"/>
    <n v="61.71"/>
    <x v="7"/>
  </r>
  <r>
    <s v="87-518-0375"/>
    <x v="69"/>
    <x v="0"/>
    <x v="1"/>
    <x v="4"/>
    <n v="386"/>
    <d v="2024-02-27T00:00:00"/>
    <n v="11"/>
    <n v="83.33"/>
    <x v="7"/>
  </r>
  <r>
    <s v="53-437-2629"/>
    <x v="2"/>
    <x v="0"/>
    <x v="0"/>
    <x v="2"/>
    <n v="345"/>
    <d v="2024-04-08T00:00:00"/>
    <n v="4"/>
    <n v="411.81"/>
    <x v="2"/>
  </r>
  <r>
    <s v="46-681-0764"/>
    <x v="15"/>
    <x v="3"/>
    <x v="0"/>
    <x v="3"/>
    <n v="208"/>
    <d v="2024-08-23T00:00:00"/>
    <n v="3"/>
    <n v="114.93"/>
    <x v="5"/>
  </r>
  <r>
    <s v="43-990-6454"/>
    <x v="21"/>
    <x v="1"/>
    <x v="1"/>
    <x v="2"/>
    <n v="190"/>
    <d v="2024-09-10T00:00:00"/>
    <n v="11"/>
    <n v="438.42"/>
    <x v="1"/>
  </r>
  <r>
    <s v="55-570-3804"/>
    <x v="48"/>
    <x v="0"/>
    <x v="0"/>
    <x v="3"/>
    <n v="378"/>
    <d v="2024-03-06T00:00:00"/>
    <n v="2"/>
    <n v="189.97"/>
    <x v="6"/>
  </r>
  <r>
    <s v="29-067-4901"/>
    <x v="70"/>
    <x v="3"/>
    <x v="4"/>
    <x v="1"/>
    <n v="255"/>
    <d v="2024-07-07T00:00:00"/>
    <n v="12"/>
    <n v="227.03"/>
    <x v="7"/>
  </r>
  <r>
    <s v="93-957-6269"/>
    <x v="36"/>
    <x v="1"/>
    <x v="0"/>
    <x v="1"/>
    <n v="192"/>
    <d v="2024-09-08T00:00:00"/>
    <n v="4"/>
    <n v="278.49"/>
    <x v="5"/>
  </r>
  <r>
    <s v="81-225-6647"/>
    <x v="25"/>
    <x v="3"/>
    <x v="2"/>
    <x v="3"/>
    <n v="289"/>
    <d v="2024-06-03T00:00:00"/>
    <n v="5"/>
    <n v="120.56"/>
    <x v="1"/>
  </r>
  <r>
    <s v="64-706-7841"/>
    <x v="45"/>
    <x v="1"/>
    <x v="1"/>
    <x v="0"/>
    <n v="131"/>
    <d v="2024-11-08T00:00:00"/>
    <n v="11"/>
    <n v="320.94"/>
    <x v="3"/>
  </r>
  <r>
    <s v="47-178-9529"/>
    <x v="36"/>
    <x v="1"/>
    <x v="0"/>
    <x v="1"/>
    <n v="154"/>
    <d v="2024-10-16T00:00:00"/>
    <n v="3"/>
    <n v="217.72"/>
    <x v="5"/>
  </r>
  <r>
    <s v="63-808-3641"/>
    <x v="32"/>
    <x v="3"/>
    <x v="0"/>
    <x v="1"/>
    <n v="259"/>
    <d v="2024-07-03T00:00:00"/>
    <n v="3"/>
    <n v="222.61"/>
    <x v="6"/>
  </r>
  <r>
    <s v="85-738-8909"/>
    <x v="15"/>
    <x v="3"/>
    <x v="0"/>
    <x v="3"/>
    <n v="244"/>
    <d v="2024-07-18T00:00:00"/>
    <n v="3"/>
    <n v="102.73"/>
    <x v="5"/>
  </r>
  <r>
    <s v="40-224-1057"/>
    <x v="2"/>
    <x v="0"/>
    <x v="0"/>
    <x v="2"/>
    <n v="370"/>
    <d v="2024-03-14T00:00:00"/>
    <n v="2"/>
    <n v="426.87"/>
    <x v="2"/>
  </r>
  <r>
    <s v="24-853-1635"/>
    <x v="35"/>
    <x v="4"/>
    <x v="2"/>
    <x v="2"/>
    <n v="100"/>
    <d v="2024-12-09T00:00:00"/>
    <n v="5"/>
    <n v="473.28"/>
    <x v="5"/>
  </r>
  <r>
    <s v="61-627-1822"/>
    <x v="33"/>
    <x v="3"/>
    <x v="3"/>
    <x v="2"/>
    <n v="266"/>
    <d v="2024-06-26T00:00:00"/>
    <n v="9"/>
    <n v="446.03"/>
    <x v="6"/>
  </r>
  <r>
    <s v="89-392-5002"/>
    <x v="36"/>
    <x v="1"/>
    <x v="0"/>
    <x v="1"/>
    <n v="127"/>
    <d v="2024-11-12T00:00:00"/>
    <n v="3"/>
    <n v="287.95"/>
    <x v="5"/>
  </r>
  <r>
    <s v="71-573-6085"/>
    <x v="91"/>
    <x v="4"/>
    <x v="2"/>
    <x v="3"/>
    <n v="89"/>
    <d v="2024-12-20T00:00:00"/>
    <n v="6"/>
    <n v="132.52000000000001"/>
    <x v="7"/>
  </r>
  <r>
    <s v="91-810-3612"/>
    <x v="31"/>
    <x v="3"/>
    <x v="2"/>
    <x v="0"/>
    <n v="295"/>
    <d v="2024-05-28T00:00:00"/>
    <n v="7"/>
    <n v="379.2"/>
    <x v="6"/>
  </r>
  <r>
    <s v="07-323-0255"/>
    <x v="75"/>
    <x v="1"/>
    <x v="0"/>
    <x v="2"/>
    <n v="157"/>
    <d v="2024-10-13T00:00:00"/>
    <n v="4"/>
    <n v="447.53"/>
    <x v="4"/>
  </r>
  <r>
    <s v="81-054-5343"/>
    <x v="48"/>
    <x v="0"/>
    <x v="0"/>
    <x v="3"/>
    <n v="391"/>
    <d v="2024-02-22T00:00:00"/>
    <n v="4"/>
    <n v="138.44"/>
    <x v="6"/>
  </r>
  <r>
    <s v="14-854-9545"/>
    <x v="97"/>
    <x v="2"/>
    <x v="3"/>
    <x v="2"/>
    <n v="412"/>
    <d v="2024-02-01T00:00:00"/>
    <n v="8"/>
    <n v="440.62"/>
    <x v="0"/>
  </r>
  <r>
    <s v="52-150-4629"/>
    <x v="23"/>
    <x v="1"/>
    <x v="0"/>
    <x v="3"/>
    <n v="184"/>
    <d v="2024-09-16T00:00:00"/>
    <n v="4"/>
    <n v="145.97999999999999"/>
    <x v="1"/>
  </r>
  <r>
    <s v="48-918-4473"/>
    <x v="54"/>
    <x v="0"/>
    <x v="1"/>
    <x v="2"/>
    <n v="326"/>
    <d v="2024-04-27T00:00:00"/>
    <n v="11"/>
    <n v="405.66"/>
    <x v="6"/>
  </r>
  <r>
    <s v="06-764-5496"/>
    <x v="63"/>
    <x v="0"/>
    <x v="2"/>
    <x v="2"/>
    <n v="325"/>
    <d v="2024-04-28T00:00:00"/>
    <n v="7"/>
    <n v="419.98"/>
    <x v="0"/>
  </r>
  <r>
    <s v="67-036-4295"/>
    <x v="77"/>
    <x v="1"/>
    <x v="2"/>
    <x v="1"/>
    <n v="199"/>
    <d v="2024-09-01T00:00:00"/>
    <n v="5"/>
    <n v="260.14"/>
    <x v="1"/>
  </r>
  <r>
    <s v="35-880-9374"/>
    <x v="44"/>
    <x v="0"/>
    <x v="1"/>
    <x v="0"/>
    <n v="363"/>
    <d v="2024-03-21T00:00:00"/>
    <n v="10"/>
    <n v="368.91"/>
    <x v="5"/>
  </r>
  <r>
    <s v="08-614-6177"/>
    <x v="76"/>
    <x v="4"/>
    <x v="0"/>
    <x v="3"/>
    <n v="98"/>
    <d v="2024-12-11T00:00:00"/>
    <n v="2"/>
    <n v="100.32"/>
    <x v="3"/>
  </r>
  <r>
    <s v="35-879-0014"/>
    <x v="3"/>
    <x v="1"/>
    <x v="2"/>
    <x v="3"/>
    <n v="105"/>
    <d v="2024-12-04T00:00:00"/>
    <n v="7"/>
    <n v="107.82"/>
    <x v="3"/>
  </r>
  <r>
    <s v="91-570-2695"/>
    <x v="69"/>
    <x v="0"/>
    <x v="1"/>
    <x v="4"/>
    <n v="389"/>
    <d v="2024-02-24T00:00:00"/>
    <n v="11"/>
    <n v="83.88"/>
    <x v="7"/>
  </r>
  <r>
    <s v="54-193-3526"/>
    <x v="105"/>
    <x v="3"/>
    <x v="3"/>
    <x v="4"/>
    <n v="299"/>
    <d v="2024-05-24T00:00:00"/>
    <n v="9"/>
    <n v="81.25"/>
    <x v="7"/>
  </r>
  <r>
    <s v="55-237-7991"/>
    <x v="67"/>
    <x v="0"/>
    <x v="4"/>
    <x v="3"/>
    <n v="305"/>
    <d v="2024-05-18T00:00:00"/>
    <n v="12"/>
    <n v="125.8"/>
    <x v="7"/>
  </r>
  <r>
    <s v="90-569-7391"/>
    <x v="65"/>
    <x v="0"/>
    <x v="1"/>
    <x v="3"/>
    <n v="351"/>
    <d v="2024-04-02T00:00:00"/>
    <n v="11"/>
    <n v="197.9"/>
    <x v="3"/>
  </r>
  <r>
    <s v="88-395-8741"/>
    <x v="8"/>
    <x v="3"/>
    <x v="3"/>
    <x v="1"/>
    <n v="268"/>
    <d v="2024-06-24T00:00:00"/>
    <n v="8"/>
    <n v="299.08999999999997"/>
    <x v="1"/>
  </r>
  <r>
    <s v="06-638-0433"/>
    <x v="47"/>
    <x v="1"/>
    <x v="1"/>
    <x v="4"/>
    <n v="197"/>
    <d v="2024-09-03T00:00:00"/>
    <n v="10"/>
    <n v="79.3"/>
    <x v="9"/>
  </r>
  <r>
    <s v="84-208-7045"/>
    <x v="60"/>
    <x v="0"/>
    <x v="4"/>
    <x v="4"/>
    <n v="304"/>
    <d v="2024-05-19T00:00:00"/>
    <n v="12"/>
    <n v="55.73"/>
    <x v="8"/>
  </r>
  <r>
    <s v="71-568-0867"/>
    <x v="8"/>
    <x v="3"/>
    <x v="3"/>
    <x v="1"/>
    <n v="227"/>
    <d v="2024-08-04T00:00:00"/>
    <n v="8"/>
    <n v="256.44"/>
    <x v="1"/>
  </r>
  <r>
    <s v="18-925-1867"/>
    <x v="53"/>
    <x v="1"/>
    <x v="4"/>
    <x v="0"/>
    <n v="146"/>
    <d v="2024-10-24T00:00:00"/>
    <n v="12"/>
    <n v="337.21"/>
    <x v="7"/>
  </r>
  <r>
    <s v="69-394-1424"/>
    <x v="103"/>
    <x v="3"/>
    <x v="4"/>
    <x v="2"/>
    <n v="215"/>
    <d v="2024-08-16T00:00:00"/>
    <n v="12"/>
    <n v="494.97"/>
    <x v="1"/>
  </r>
  <r>
    <s v="91-695-8237"/>
    <x v="52"/>
    <x v="3"/>
    <x v="2"/>
    <x v="1"/>
    <n v="281"/>
    <d v="2024-06-11T00:00:00"/>
    <n v="6"/>
    <n v="238.58"/>
    <x v="5"/>
  </r>
  <r>
    <s v="68-458-0904"/>
    <x v="57"/>
    <x v="1"/>
    <x v="3"/>
    <x v="3"/>
    <n v="138"/>
    <d v="2024-11-01T00:00:00"/>
    <n v="8"/>
    <n v="131.9"/>
    <x v="7"/>
  </r>
  <r>
    <s v="28-862-5550"/>
    <x v="103"/>
    <x v="3"/>
    <x v="4"/>
    <x v="2"/>
    <n v="209"/>
    <d v="2024-08-22T00:00:00"/>
    <n v="12"/>
    <n v="403.03"/>
    <x v="1"/>
  </r>
  <r>
    <s v="85-666-7449"/>
    <x v="43"/>
    <x v="3"/>
    <x v="1"/>
    <x v="0"/>
    <n v="207"/>
    <d v="2024-08-24T00:00:00"/>
    <n v="10"/>
    <n v="338.6"/>
    <x v="1"/>
  </r>
  <r>
    <s v="30-987-7421"/>
    <x v="43"/>
    <x v="3"/>
    <x v="1"/>
    <x v="0"/>
    <n v="230"/>
    <d v="2024-08-01T00:00:00"/>
    <n v="11"/>
    <n v="365.38"/>
    <x v="1"/>
  </r>
  <r>
    <s v="39-107-6852"/>
    <x v="112"/>
    <x v="2"/>
    <x v="1"/>
    <x v="2"/>
    <n v="404"/>
    <d v="2024-02-09T00:00:00"/>
    <n v="11"/>
    <n v="433.99"/>
    <x v="4"/>
  </r>
  <r>
    <s v="85-467-6564"/>
    <x v="63"/>
    <x v="0"/>
    <x v="2"/>
    <x v="2"/>
    <n v="343"/>
    <d v="2024-04-10T00:00:00"/>
    <n v="5"/>
    <n v="495.95"/>
    <x v="0"/>
  </r>
  <r>
    <s v="82-692-9306"/>
    <x v="31"/>
    <x v="3"/>
    <x v="2"/>
    <x v="0"/>
    <n v="282"/>
    <d v="2024-06-10T00:00:00"/>
    <n v="7"/>
    <n v="356.22"/>
    <x v="6"/>
  </r>
  <r>
    <s v="18-593-8611"/>
    <x v="3"/>
    <x v="1"/>
    <x v="2"/>
    <x v="3"/>
    <n v="132"/>
    <d v="2024-11-07T00:00:00"/>
    <n v="7"/>
    <n v="156.4"/>
    <x v="3"/>
  </r>
  <r>
    <s v="93-093-0556"/>
    <x v="75"/>
    <x v="1"/>
    <x v="0"/>
    <x v="2"/>
    <n v="184"/>
    <d v="2024-09-16T00:00:00"/>
    <n v="3"/>
    <n v="454.36"/>
    <x v="4"/>
  </r>
  <r>
    <s v="59-080-5779"/>
    <x v="112"/>
    <x v="2"/>
    <x v="1"/>
    <x v="2"/>
    <n v="428"/>
    <d v="2024-01-16T00:00:00"/>
    <n v="11"/>
    <n v="486.07"/>
    <x v="4"/>
  </r>
  <r>
    <s v="64-915-2968"/>
    <x v="54"/>
    <x v="0"/>
    <x v="1"/>
    <x v="2"/>
    <n v="381"/>
    <d v="2024-03-03T00:00:00"/>
    <n v="11"/>
    <n v="427.86"/>
    <x v="6"/>
  </r>
  <r>
    <s v="94-495-3402"/>
    <x v="1"/>
    <x v="0"/>
    <x v="1"/>
    <x v="1"/>
    <n v="355"/>
    <d v="2024-03-29T00:00:00"/>
    <n v="10"/>
    <n v="235.13"/>
    <x v="1"/>
  </r>
  <r>
    <s v="84-458-6432"/>
    <x v="28"/>
    <x v="1"/>
    <x v="0"/>
    <x v="0"/>
    <n v="185"/>
    <d v="2024-09-15T00:00:00"/>
    <n v="4"/>
    <n v="361.27"/>
    <x v="6"/>
  </r>
  <r>
    <s v="46-452-3822"/>
    <x v="64"/>
    <x v="2"/>
    <x v="1"/>
    <x v="3"/>
    <n v="419"/>
    <d v="2024-01-25T00:00:00"/>
    <n v="10"/>
    <n v="195.83"/>
    <x v="1"/>
  </r>
  <r>
    <s v="54-877-5699"/>
    <x v="45"/>
    <x v="1"/>
    <x v="1"/>
    <x v="0"/>
    <n v="182"/>
    <d v="2024-09-18T00:00:00"/>
    <n v="10"/>
    <n v="340.31"/>
    <x v="3"/>
  </r>
  <r>
    <s v="15-146-4456"/>
    <x v="35"/>
    <x v="4"/>
    <x v="2"/>
    <x v="2"/>
    <n v="88"/>
    <d v="2024-12-21T00:00:00"/>
    <n v="5"/>
    <n v="489.67"/>
    <x v="5"/>
  </r>
  <r>
    <s v="76-620-2994"/>
    <x v="21"/>
    <x v="1"/>
    <x v="1"/>
    <x v="2"/>
    <n v="172"/>
    <d v="2024-09-28T00:00:00"/>
    <n v="11"/>
    <n v="482.5"/>
    <x v="1"/>
  </r>
  <r>
    <s v="60-834-3348"/>
    <x v="18"/>
    <x v="3"/>
    <x v="1"/>
    <x v="2"/>
    <n v="253"/>
    <d v="2024-07-09T00:00:00"/>
    <n v="10"/>
    <n v="433.14"/>
    <x v="5"/>
  </r>
  <r>
    <s v="77-742-5663"/>
    <x v="16"/>
    <x v="1"/>
    <x v="2"/>
    <x v="0"/>
    <n v="173"/>
    <d v="2024-09-27T00:00:00"/>
    <n v="6"/>
    <n v="375.7"/>
    <x v="5"/>
  </r>
  <r>
    <s v="05-167-0833"/>
    <x v="113"/>
    <x v="2"/>
    <x v="4"/>
    <x v="0"/>
    <n v="435"/>
    <d v="2024-01-09T00:00:00"/>
    <n v="12"/>
    <n v="381.3"/>
    <x v="5"/>
  </r>
  <r>
    <s v="86-182-9556"/>
    <x v="32"/>
    <x v="3"/>
    <x v="0"/>
    <x v="1"/>
    <n v="257"/>
    <d v="2024-07-05T00:00:00"/>
    <n v="4"/>
    <n v="210.21"/>
    <x v="6"/>
  </r>
  <r>
    <s v="14-415-2802"/>
    <x v="33"/>
    <x v="3"/>
    <x v="3"/>
    <x v="2"/>
    <n v="246"/>
    <d v="2024-07-16T00:00:00"/>
    <n v="8"/>
    <n v="408.81"/>
    <x v="6"/>
  </r>
  <r>
    <s v="49-469-9163"/>
    <x v="64"/>
    <x v="2"/>
    <x v="1"/>
    <x v="3"/>
    <n v="435"/>
    <d v="2024-01-09T00:00:00"/>
    <n v="10"/>
    <n v="118.65"/>
    <x v="1"/>
  </r>
  <r>
    <s v="67-937-6624"/>
    <x v="25"/>
    <x v="3"/>
    <x v="2"/>
    <x v="3"/>
    <n v="218"/>
    <d v="2024-08-13T00:00:00"/>
    <n v="7"/>
    <n v="166.45"/>
    <x v="1"/>
  </r>
  <r>
    <s v="91-761-9492"/>
    <x v="45"/>
    <x v="1"/>
    <x v="1"/>
    <x v="0"/>
    <n v="195"/>
    <d v="2024-09-05T00:00:00"/>
    <n v="10"/>
    <n v="385.32"/>
    <x v="3"/>
  </r>
  <r>
    <s v="19-184-7665"/>
    <x v="58"/>
    <x v="1"/>
    <x v="1"/>
    <x v="1"/>
    <n v="171"/>
    <d v="2024-09-29T00:00:00"/>
    <n v="10"/>
    <n v="293.99"/>
    <x v="7"/>
  </r>
  <r>
    <s v="19-383-9741"/>
    <x v="49"/>
    <x v="0"/>
    <x v="3"/>
    <x v="3"/>
    <n v="346"/>
    <d v="2024-04-07T00:00:00"/>
    <n v="9"/>
    <n v="161.41"/>
    <x v="1"/>
  </r>
  <r>
    <s v="15-625-4047"/>
    <x v="76"/>
    <x v="4"/>
    <x v="0"/>
    <x v="3"/>
    <n v="91"/>
    <d v="2024-12-18T00:00:00"/>
    <n v="2"/>
    <n v="130.91999999999999"/>
    <x v="3"/>
  </r>
  <r>
    <s v="81-820-4735"/>
    <x v="42"/>
    <x v="3"/>
    <x v="0"/>
    <x v="2"/>
    <n v="278"/>
    <d v="2024-06-14T00:00:00"/>
    <n v="4"/>
    <n v="468.6"/>
    <x v="0"/>
  </r>
  <r>
    <s v="71-436-6908"/>
    <x v="7"/>
    <x v="0"/>
    <x v="2"/>
    <x v="1"/>
    <n v="328"/>
    <d v="2024-04-25T00:00:00"/>
    <n v="5"/>
    <n v="237.57"/>
    <x v="6"/>
  </r>
  <r>
    <s v="73-145-5784"/>
    <x v="31"/>
    <x v="3"/>
    <x v="2"/>
    <x v="0"/>
    <n v="242"/>
    <d v="2024-07-20T00:00:00"/>
    <n v="5"/>
    <n v="395.18"/>
    <x v="6"/>
  </r>
  <r>
    <s v="50-637-1630"/>
    <x v="6"/>
    <x v="0"/>
    <x v="4"/>
    <x v="2"/>
    <n v="355"/>
    <d v="2024-03-29T00:00:00"/>
    <n v="12"/>
    <n v="427.94"/>
    <x v="5"/>
  </r>
  <r>
    <s v="44-938-7475"/>
    <x v="101"/>
    <x v="0"/>
    <x v="3"/>
    <x v="4"/>
    <n v="358"/>
    <d v="2024-03-26T00:00:00"/>
    <n v="9"/>
    <n v="81.23"/>
    <x v="3"/>
  </r>
  <r>
    <s v="55-279-3045"/>
    <x v="7"/>
    <x v="0"/>
    <x v="2"/>
    <x v="1"/>
    <n v="339"/>
    <d v="2024-04-14T00:00:00"/>
    <n v="5"/>
    <n v="257.43"/>
    <x v="6"/>
  </r>
  <r>
    <s v="59-997-3903"/>
    <x v="46"/>
    <x v="4"/>
    <x v="2"/>
    <x v="0"/>
    <n v="95"/>
    <d v="2024-12-14T00:00:00"/>
    <n v="7"/>
    <n v="305.73"/>
    <x v="1"/>
  </r>
  <r>
    <s v="12-029-9344"/>
    <x v="55"/>
    <x v="3"/>
    <x v="1"/>
    <x v="1"/>
    <n v="219"/>
    <d v="2024-08-12T00:00:00"/>
    <n v="10"/>
    <n v="249.82"/>
    <x v="3"/>
  </r>
  <r>
    <s v="41-130-2570"/>
    <x v="43"/>
    <x v="3"/>
    <x v="1"/>
    <x v="0"/>
    <n v="202"/>
    <d v="2024-08-29T00:00:00"/>
    <n v="11"/>
    <n v="332.79"/>
    <x v="1"/>
  </r>
  <r>
    <s v="25-285-7453"/>
    <x v="62"/>
    <x v="1"/>
    <x v="0"/>
    <x v="4"/>
    <n v="193"/>
    <d v="2024-09-07T00:00:00"/>
    <n v="3"/>
    <n v="78.900000000000006"/>
    <x v="3"/>
  </r>
  <r>
    <s v="47-225-8686"/>
    <x v="34"/>
    <x v="3"/>
    <x v="3"/>
    <x v="3"/>
    <n v="264"/>
    <d v="2024-06-28T00:00:00"/>
    <n v="9"/>
    <n v="122.55"/>
    <x v="3"/>
  </r>
  <r>
    <s v="33-519-4214"/>
    <x v="16"/>
    <x v="1"/>
    <x v="2"/>
    <x v="0"/>
    <n v="188"/>
    <d v="2024-09-12T00:00:00"/>
    <n v="6"/>
    <n v="307.61"/>
    <x v="5"/>
  </r>
  <r>
    <s v="03-991-2098"/>
    <x v="85"/>
    <x v="2"/>
    <x v="0"/>
    <x v="3"/>
    <n v="425"/>
    <d v="2024-01-19T00:00:00"/>
    <n v="2"/>
    <n v="152.33000000000001"/>
    <x v="4"/>
  </r>
  <r>
    <s v="30-735-8744"/>
    <x v="5"/>
    <x v="0"/>
    <x v="3"/>
    <x v="2"/>
    <n v="382"/>
    <d v="2024-03-02T00:00:00"/>
    <n v="8"/>
    <n v="465.07"/>
    <x v="4"/>
  </r>
  <r>
    <s v="13-848-5757"/>
    <x v="112"/>
    <x v="2"/>
    <x v="1"/>
    <x v="2"/>
    <n v="436"/>
    <d v="2024-01-08T00:00:00"/>
    <n v="10"/>
    <n v="498.23"/>
    <x v="4"/>
  </r>
  <r>
    <s v="21-300-2001"/>
    <x v="42"/>
    <x v="3"/>
    <x v="0"/>
    <x v="2"/>
    <n v="204"/>
    <d v="2024-08-27T00:00:00"/>
    <n v="3"/>
    <n v="491.18"/>
    <x v="0"/>
  </r>
  <r>
    <s v="38-587-1781"/>
    <x v="85"/>
    <x v="2"/>
    <x v="0"/>
    <x v="3"/>
    <n v="441"/>
    <d v="2024-01-03T00:00:00"/>
    <n v="3"/>
    <n v="149.41999999999999"/>
    <x v="4"/>
  </r>
  <r>
    <s v="66-557-1474"/>
    <x v="101"/>
    <x v="0"/>
    <x v="3"/>
    <x v="4"/>
    <n v="344"/>
    <d v="2024-04-09T00:00:00"/>
    <n v="9"/>
    <n v="82.13"/>
    <x v="3"/>
  </r>
  <r>
    <s v="03-422-8710"/>
    <x v="2"/>
    <x v="0"/>
    <x v="0"/>
    <x v="2"/>
    <n v="365"/>
    <d v="2024-03-19T00:00:00"/>
    <n v="4"/>
    <n v="425.18"/>
    <x v="2"/>
  </r>
  <r>
    <s v="39-731-8532"/>
    <x v="34"/>
    <x v="3"/>
    <x v="3"/>
    <x v="3"/>
    <n v="277"/>
    <d v="2024-06-15T00:00:00"/>
    <n v="8"/>
    <n v="176.12"/>
    <x v="3"/>
  </r>
  <r>
    <s v="80-830-3184"/>
    <x v="26"/>
    <x v="0"/>
    <x v="2"/>
    <x v="4"/>
    <n v="381"/>
    <d v="2024-03-03T00:00:00"/>
    <n v="6"/>
    <n v="70.3"/>
    <x v="1"/>
  </r>
  <r>
    <s v="97-505-8416"/>
    <x v="16"/>
    <x v="1"/>
    <x v="2"/>
    <x v="0"/>
    <n v="122"/>
    <d v="2024-11-17T00:00:00"/>
    <n v="7"/>
    <n v="319.39"/>
    <x v="5"/>
  </r>
  <r>
    <s v="98-585-4742"/>
    <x v="65"/>
    <x v="0"/>
    <x v="1"/>
    <x v="3"/>
    <n v="399"/>
    <d v="2024-02-14T00:00:00"/>
    <n v="11"/>
    <n v="113.51"/>
    <x v="3"/>
  </r>
  <r>
    <s v="51-302-9537"/>
    <x v="2"/>
    <x v="0"/>
    <x v="0"/>
    <x v="2"/>
    <n v="384"/>
    <d v="2024-02-29T00:00:00"/>
    <n v="2"/>
    <n v="492.74"/>
    <x v="2"/>
  </r>
  <r>
    <s v="88-313-2633"/>
    <x v="49"/>
    <x v="0"/>
    <x v="3"/>
    <x v="3"/>
    <n v="391"/>
    <d v="2024-02-22T00:00:00"/>
    <n v="9"/>
    <n v="143.80000000000001"/>
    <x v="1"/>
  </r>
  <r>
    <s v="61-286-0069"/>
    <x v="79"/>
    <x v="0"/>
    <x v="2"/>
    <x v="3"/>
    <n v="353"/>
    <d v="2024-03-31T00:00:00"/>
    <n v="5"/>
    <n v="158.54"/>
    <x v="5"/>
  </r>
  <r>
    <s v="35-907-0586"/>
    <x v="77"/>
    <x v="1"/>
    <x v="2"/>
    <x v="1"/>
    <n v="143"/>
    <d v="2024-10-27T00:00:00"/>
    <n v="6"/>
    <n v="213.39"/>
    <x v="1"/>
  </r>
  <r>
    <s v="30-522-1574"/>
    <x v="76"/>
    <x v="4"/>
    <x v="0"/>
    <x v="3"/>
    <n v="88"/>
    <d v="2024-12-21T00:00:00"/>
    <n v="2"/>
    <n v="127.18"/>
    <x v="3"/>
  </r>
  <r>
    <s v="43-715-8777"/>
    <x v="84"/>
    <x v="1"/>
    <x v="3"/>
    <x v="2"/>
    <n v="120"/>
    <d v="2024-11-19T00:00:00"/>
    <n v="9"/>
    <n v="476.63"/>
    <x v="5"/>
  </r>
  <r>
    <s v="94-692-4313"/>
    <x v="62"/>
    <x v="1"/>
    <x v="0"/>
    <x v="4"/>
    <n v="187"/>
    <d v="2024-09-13T00:00:00"/>
    <n v="3"/>
    <n v="56.02"/>
    <x v="3"/>
  </r>
  <r>
    <s v="96-915-4091"/>
    <x v="28"/>
    <x v="1"/>
    <x v="0"/>
    <x v="0"/>
    <n v="174"/>
    <d v="2024-09-26T00:00:00"/>
    <n v="3"/>
    <n v="398.97"/>
    <x v="6"/>
  </r>
  <r>
    <s v="67-073-5578"/>
    <x v="12"/>
    <x v="3"/>
    <x v="2"/>
    <x v="4"/>
    <n v="248"/>
    <d v="2024-07-14T00:00:00"/>
    <n v="6"/>
    <n v="53.45"/>
    <x v="3"/>
  </r>
  <r>
    <s v="27-010-9462"/>
    <x v="13"/>
    <x v="3"/>
    <x v="0"/>
    <x v="4"/>
    <n v="219"/>
    <d v="2024-08-12T00:00:00"/>
    <n v="2"/>
    <n v="61.19"/>
    <x v="1"/>
  </r>
  <r>
    <s v="19-689-4556"/>
    <x v="96"/>
    <x v="4"/>
    <x v="0"/>
    <x v="2"/>
    <n v="92"/>
    <d v="2024-12-17T00:00:00"/>
    <n v="4"/>
    <n v="471.31"/>
    <x v="6"/>
  </r>
  <r>
    <s v="53-143-6147"/>
    <x v="65"/>
    <x v="0"/>
    <x v="1"/>
    <x v="3"/>
    <n v="363"/>
    <d v="2024-03-21T00:00:00"/>
    <n v="10"/>
    <n v="179.19"/>
    <x v="3"/>
  </r>
  <r>
    <s v="02-725-7664"/>
    <x v="77"/>
    <x v="1"/>
    <x v="2"/>
    <x v="1"/>
    <n v="167"/>
    <d v="2024-10-03T00:00:00"/>
    <n v="6"/>
    <n v="294.61"/>
    <x v="1"/>
  </r>
  <r>
    <s v="54-439-4748"/>
    <x v="20"/>
    <x v="0"/>
    <x v="2"/>
    <x v="0"/>
    <n v="339"/>
    <d v="2024-04-14T00:00:00"/>
    <n v="6"/>
    <n v="375.45"/>
    <x v="4"/>
  </r>
  <r>
    <s v="66-949-9895"/>
    <x v="107"/>
    <x v="2"/>
    <x v="4"/>
    <x v="4"/>
    <n v="419"/>
    <d v="2024-01-25T00:00:00"/>
    <n v="12"/>
    <n v="83.5"/>
    <x v="7"/>
  </r>
  <r>
    <s v="20-648-1010"/>
    <x v="86"/>
    <x v="2"/>
    <x v="2"/>
    <x v="3"/>
    <n v="439"/>
    <d v="2024-01-05T00:00:00"/>
    <n v="7"/>
    <n v="109.88"/>
    <x v="6"/>
  </r>
  <r>
    <s v="79-939-5393"/>
    <x v="37"/>
    <x v="3"/>
    <x v="1"/>
    <x v="3"/>
    <n v="210"/>
    <d v="2024-08-21T00:00:00"/>
    <n v="11"/>
    <n v="182.54"/>
    <x v="7"/>
  </r>
  <r>
    <s v="89-249-8369"/>
    <x v="42"/>
    <x v="3"/>
    <x v="0"/>
    <x v="2"/>
    <n v="271"/>
    <d v="2024-06-21T00:00:00"/>
    <n v="3"/>
    <n v="465.48"/>
    <x v="0"/>
  </r>
  <r>
    <s v="85-366-1482"/>
    <x v="41"/>
    <x v="1"/>
    <x v="3"/>
    <x v="1"/>
    <n v="110"/>
    <d v="2024-11-29T00:00:00"/>
    <n v="8"/>
    <n v="224.52"/>
    <x v="3"/>
  </r>
  <r>
    <s v="34-874-7357"/>
    <x v="114"/>
    <x v="2"/>
    <x v="4"/>
    <x v="1"/>
    <n v="442"/>
    <d v="2024-01-02T00:00:00"/>
    <n v="12"/>
    <n v="281.37"/>
    <x v="1"/>
  </r>
  <r>
    <s v="11-820-5039"/>
    <x v="15"/>
    <x v="3"/>
    <x v="0"/>
    <x v="3"/>
    <n v="271"/>
    <d v="2024-06-21T00:00:00"/>
    <n v="2"/>
    <n v="125.68"/>
    <x v="5"/>
  </r>
  <r>
    <s v="73-846-1423"/>
    <x v="25"/>
    <x v="3"/>
    <x v="2"/>
    <x v="3"/>
    <n v="299"/>
    <d v="2024-05-24T00:00:00"/>
    <n v="7"/>
    <n v="178.21"/>
    <x v="1"/>
  </r>
  <r>
    <s v="90-363-8040"/>
    <x v="35"/>
    <x v="4"/>
    <x v="2"/>
    <x v="2"/>
    <n v="90"/>
    <d v="2024-12-19T00:00:00"/>
    <n v="7"/>
    <n v="483.23"/>
    <x v="5"/>
  </r>
  <r>
    <s v="65-533-1660"/>
    <x v="21"/>
    <x v="1"/>
    <x v="1"/>
    <x v="2"/>
    <n v="175"/>
    <d v="2024-09-25T00:00:00"/>
    <n v="11"/>
    <n v="415.3"/>
    <x v="1"/>
  </r>
  <r>
    <s v="98-376-8787"/>
    <x v="29"/>
    <x v="1"/>
    <x v="2"/>
    <x v="4"/>
    <n v="139"/>
    <d v="2024-10-31T00:00:00"/>
    <n v="7"/>
    <n v="85.52"/>
    <x v="7"/>
  </r>
  <r>
    <s v="18-938-9896"/>
    <x v="42"/>
    <x v="3"/>
    <x v="0"/>
    <x v="2"/>
    <n v="222"/>
    <d v="2024-08-09T00:00:00"/>
    <n v="2"/>
    <n v="422.31"/>
    <x v="0"/>
  </r>
  <r>
    <s v="04-829-7037"/>
    <x v="47"/>
    <x v="1"/>
    <x v="1"/>
    <x v="4"/>
    <n v="169"/>
    <d v="2024-10-01T00:00:00"/>
    <n v="11"/>
    <n v="70.42"/>
    <x v="9"/>
  </r>
  <r>
    <s v="93-455-0576"/>
    <x v="19"/>
    <x v="3"/>
    <x v="2"/>
    <x v="2"/>
    <n v="276"/>
    <d v="2024-06-16T00:00:00"/>
    <n v="6"/>
    <n v="437.4"/>
    <x v="4"/>
  </r>
  <r>
    <s v="84-637-9188"/>
    <x v="27"/>
    <x v="0"/>
    <x v="0"/>
    <x v="1"/>
    <n v="356"/>
    <d v="2024-03-28T00:00:00"/>
    <n v="4"/>
    <n v="207.11"/>
    <x v="4"/>
  </r>
  <r>
    <s v="81-111-7832"/>
    <x v="38"/>
    <x v="3"/>
    <x v="0"/>
    <x v="0"/>
    <n v="276"/>
    <d v="2024-06-16T00:00:00"/>
    <n v="2"/>
    <n v="378.87"/>
    <x v="4"/>
  </r>
  <r>
    <s v="77-401-8183"/>
    <x v="81"/>
    <x v="2"/>
    <x v="1"/>
    <x v="0"/>
    <n v="429"/>
    <d v="2024-01-15T00:00:00"/>
    <n v="10"/>
    <n v="349"/>
    <x v="6"/>
  </r>
  <r>
    <s v="01-484-8220"/>
    <x v="72"/>
    <x v="2"/>
    <x v="0"/>
    <x v="0"/>
    <n v="403"/>
    <d v="2024-02-10T00:00:00"/>
    <n v="3"/>
    <n v="330.27"/>
    <x v="2"/>
  </r>
  <r>
    <s v="11-121-0709"/>
    <x v="21"/>
    <x v="1"/>
    <x v="1"/>
    <x v="2"/>
    <n v="198"/>
    <d v="2024-09-02T00:00:00"/>
    <n v="10"/>
    <n v="410.29"/>
    <x v="1"/>
  </r>
  <r>
    <s v="36-649-0081"/>
    <x v="9"/>
    <x v="1"/>
    <x v="2"/>
    <x v="2"/>
    <n v="188"/>
    <d v="2024-09-12T00:00:00"/>
    <n v="7"/>
    <n v="400.86"/>
    <x v="6"/>
  </r>
  <r>
    <s v="61-176-8712"/>
    <x v="58"/>
    <x v="1"/>
    <x v="1"/>
    <x v="1"/>
    <n v="200"/>
    <d v="2024-08-31T00:00:00"/>
    <n v="11"/>
    <n v="225.12"/>
    <x v="7"/>
  </r>
  <r>
    <s v="75-526-2611"/>
    <x v="114"/>
    <x v="2"/>
    <x v="4"/>
    <x v="1"/>
    <n v="422"/>
    <d v="2024-01-22T00:00:00"/>
    <n v="12"/>
    <n v="273.48"/>
    <x v="1"/>
  </r>
  <r>
    <s v="72-339-1854"/>
    <x v="43"/>
    <x v="3"/>
    <x v="1"/>
    <x v="0"/>
    <n v="201"/>
    <d v="2024-08-30T00:00:00"/>
    <n v="11"/>
    <n v="363.84"/>
    <x v="1"/>
  </r>
  <r>
    <s v="80-360-6324"/>
    <x v="39"/>
    <x v="3"/>
    <x v="3"/>
    <x v="0"/>
    <n v="239"/>
    <d v="2024-07-23T00:00:00"/>
    <n v="9"/>
    <n v="302.60000000000002"/>
    <x v="5"/>
  </r>
  <r>
    <s v="24-591-4327"/>
    <x v="20"/>
    <x v="0"/>
    <x v="2"/>
    <x v="0"/>
    <n v="342"/>
    <d v="2024-04-11T00:00:00"/>
    <n v="6"/>
    <n v="317.08999999999997"/>
    <x v="4"/>
  </r>
  <r>
    <s v="58-487-8848"/>
    <x v="34"/>
    <x v="3"/>
    <x v="3"/>
    <x v="3"/>
    <n v="251"/>
    <d v="2024-07-11T00:00:00"/>
    <n v="9"/>
    <n v="193.32"/>
    <x v="3"/>
  </r>
  <r>
    <s v="61-453-3503"/>
    <x v="77"/>
    <x v="1"/>
    <x v="2"/>
    <x v="1"/>
    <n v="184"/>
    <d v="2024-09-16T00:00:00"/>
    <n v="6"/>
    <n v="282.24"/>
    <x v="1"/>
  </r>
  <r>
    <s v="63-680-7694"/>
    <x v="3"/>
    <x v="1"/>
    <x v="2"/>
    <x v="3"/>
    <n v="178"/>
    <d v="2024-09-22T00:00:00"/>
    <n v="6"/>
    <n v="154.19"/>
    <x v="3"/>
  </r>
  <r>
    <s v="51-431-7150"/>
    <x v="47"/>
    <x v="1"/>
    <x v="1"/>
    <x v="4"/>
    <n v="136"/>
    <d v="2024-11-03T00:00:00"/>
    <n v="10"/>
    <n v="84.15"/>
    <x v="9"/>
  </r>
  <r>
    <s v="23-039-9347"/>
    <x v="7"/>
    <x v="0"/>
    <x v="2"/>
    <x v="1"/>
    <n v="308"/>
    <d v="2024-05-15T00:00:00"/>
    <n v="7"/>
    <n v="214.69"/>
    <x v="6"/>
  </r>
  <r>
    <s v="18-832-6916"/>
    <x v="74"/>
    <x v="1"/>
    <x v="4"/>
    <x v="4"/>
    <n v="115"/>
    <d v="2024-11-24T00:00:00"/>
    <n v="12"/>
    <n v="61.21"/>
    <x v="10"/>
  </r>
  <r>
    <s v="29-438-8126"/>
    <x v="54"/>
    <x v="0"/>
    <x v="1"/>
    <x v="2"/>
    <n v="353"/>
    <d v="2024-03-31T00:00:00"/>
    <n v="11"/>
    <n v="462.48"/>
    <x v="6"/>
  </r>
  <r>
    <s v="68-201-1633"/>
    <x v="2"/>
    <x v="0"/>
    <x v="0"/>
    <x v="2"/>
    <n v="363"/>
    <d v="2024-03-21T00:00:00"/>
    <n v="3"/>
    <n v="449.18"/>
    <x v="2"/>
  </r>
  <r>
    <s v="07-314-2945"/>
    <x v="31"/>
    <x v="3"/>
    <x v="2"/>
    <x v="0"/>
    <n v="259"/>
    <d v="2024-07-03T00:00:00"/>
    <n v="7"/>
    <n v="314.36"/>
    <x v="6"/>
  </r>
  <r>
    <s v="64-490-6975"/>
    <x v="0"/>
    <x v="0"/>
    <x v="0"/>
    <x v="0"/>
    <n v="367"/>
    <d v="2024-03-17T00:00:00"/>
    <n v="3"/>
    <n v="367.7"/>
    <x v="0"/>
  </r>
  <r>
    <s v="91-789-3191"/>
    <x v="77"/>
    <x v="1"/>
    <x v="2"/>
    <x v="1"/>
    <n v="118"/>
    <d v="2024-11-21T00:00:00"/>
    <n v="7"/>
    <n v="229.97"/>
    <x v="1"/>
  </r>
  <r>
    <s v="83-714-9649"/>
    <x v="32"/>
    <x v="3"/>
    <x v="0"/>
    <x v="1"/>
    <n v="229"/>
    <d v="2024-08-02T00:00:00"/>
    <n v="3"/>
    <n v="226.53"/>
    <x v="6"/>
  </r>
  <r>
    <s v="33-203-4230"/>
    <x v="36"/>
    <x v="1"/>
    <x v="0"/>
    <x v="1"/>
    <n v="176"/>
    <d v="2024-09-24T00:00:00"/>
    <n v="2"/>
    <n v="218.32"/>
    <x v="5"/>
  </r>
  <r>
    <s v="90-918-2833"/>
    <x v="91"/>
    <x v="4"/>
    <x v="2"/>
    <x v="3"/>
    <n v="91"/>
    <d v="2024-12-18T00:00:00"/>
    <n v="7"/>
    <n v="132.66999999999999"/>
    <x v="7"/>
  </r>
  <r>
    <s v="53-409-1176"/>
    <x v="19"/>
    <x v="3"/>
    <x v="2"/>
    <x v="2"/>
    <n v="298"/>
    <d v="2024-05-25T00:00:00"/>
    <n v="7"/>
    <n v="416.96"/>
    <x v="4"/>
  </r>
  <r>
    <s v="52-491-3386"/>
    <x v="59"/>
    <x v="2"/>
    <x v="2"/>
    <x v="2"/>
    <n v="439"/>
    <d v="2024-01-05T00:00:00"/>
    <n v="7"/>
    <n v="459.51"/>
    <x v="2"/>
  </r>
  <r>
    <s v="10-870-3357"/>
    <x v="2"/>
    <x v="0"/>
    <x v="0"/>
    <x v="2"/>
    <n v="369"/>
    <d v="2024-03-15T00:00:00"/>
    <n v="2"/>
    <n v="487.96"/>
    <x v="2"/>
  </r>
  <r>
    <s v="41-816-7753"/>
    <x v="25"/>
    <x v="3"/>
    <x v="2"/>
    <x v="3"/>
    <n v="239"/>
    <d v="2024-07-23T00:00:00"/>
    <n v="7"/>
    <n v="150.11000000000001"/>
    <x v="1"/>
  </r>
  <r>
    <s v="68-296-5978"/>
    <x v="77"/>
    <x v="1"/>
    <x v="2"/>
    <x v="1"/>
    <n v="182"/>
    <d v="2024-09-18T00:00:00"/>
    <n v="5"/>
    <n v="218.87"/>
    <x v="1"/>
  </r>
  <r>
    <s v="03-874-9055"/>
    <x v="63"/>
    <x v="0"/>
    <x v="2"/>
    <x v="2"/>
    <n v="375"/>
    <d v="2024-03-09T00:00:00"/>
    <n v="7"/>
    <n v="437.06"/>
    <x v="0"/>
  </r>
  <r>
    <s v="28-123-8406"/>
    <x v="85"/>
    <x v="2"/>
    <x v="0"/>
    <x v="3"/>
    <n v="415"/>
    <d v="2024-01-29T00:00:00"/>
    <n v="2"/>
    <n v="122.58"/>
    <x v="4"/>
  </r>
  <r>
    <s v="01-089-2223"/>
    <x v="34"/>
    <x v="3"/>
    <x v="3"/>
    <x v="3"/>
    <n v="240"/>
    <d v="2024-07-22T00:00:00"/>
    <n v="8"/>
    <n v="195.07"/>
    <x v="3"/>
  </r>
  <r>
    <s v="23-758-1012"/>
    <x v="111"/>
    <x v="2"/>
    <x v="3"/>
    <x v="3"/>
    <n v="410"/>
    <d v="2024-02-03T00:00:00"/>
    <n v="9"/>
    <n v="190.06"/>
    <x v="5"/>
  </r>
  <r>
    <s v="34-788-8387"/>
    <x v="18"/>
    <x v="3"/>
    <x v="1"/>
    <x v="2"/>
    <n v="289"/>
    <d v="2024-06-03T00:00:00"/>
    <n v="10"/>
    <n v="485.76"/>
    <x v="5"/>
  </r>
  <r>
    <s v="53-865-9342"/>
    <x v="77"/>
    <x v="1"/>
    <x v="2"/>
    <x v="1"/>
    <n v="165"/>
    <d v="2024-10-05T00:00:00"/>
    <n v="7"/>
    <n v="242.57"/>
    <x v="1"/>
  </r>
  <r>
    <s v="79-052-8470"/>
    <x v="72"/>
    <x v="2"/>
    <x v="0"/>
    <x v="0"/>
    <n v="440"/>
    <d v="2024-01-04T00:00:00"/>
    <n v="2"/>
    <n v="303.13"/>
    <x v="2"/>
  </r>
  <r>
    <s v="86-359-7320"/>
    <x v="79"/>
    <x v="0"/>
    <x v="2"/>
    <x v="3"/>
    <n v="386"/>
    <d v="2024-02-27T00:00:00"/>
    <n v="5"/>
    <n v="136.1"/>
    <x v="5"/>
  </r>
  <r>
    <s v="27-111-2242"/>
    <x v="58"/>
    <x v="1"/>
    <x v="1"/>
    <x v="1"/>
    <n v="169"/>
    <d v="2024-10-01T00:00:00"/>
    <n v="11"/>
    <n v="249.02"/>
    <x v="7"/>
  </r>
  <r>
    <s v="84-538-0238"/>
    <x v="35"/>
    <x v="4"/>
    <x v="2"/>
    <x v="2"/>
    <n v="98"/>
    <d v="2024-12-11T00:00:00"/>
    <n v="7"/>
    <n v="466.74"/>
    <x v="5"/>
  </r>
  <r>
    <s v="04-660-2742"/>
    <x v="77"/>
    <x v="1"/>
    <x v="2"/>
    <x v="1"/>
    <n v="114"/>
    <d v="2024-11-25T00:00:00"/>
    <n v="6"/>
    <n v="229.3"/>
    <x v="1"/>
  </r>
  <r>
    <s v="96-496-9833"/>
    <x v="97"/>
    <x v="2"/>
    <x v="3"/>
    <x v="2"/>
    <n v="431"/>
    <d v="2024-01-13T00:00:00"/>
    <n v="8"/>
    <n v="450.52"/>
    <x v="0"/>
  </r>
  <r>
    <s v="27-672-6081"/>
    <x v="36"/>
    <x v="1"/>
    <x v="0"/>
    <x v="1"/>
    <n v="183"/>
    <d v="2024-09-17T00:00:00"/>
    <n v="4"/>
    <n v="246.44"/>
    <x v="5"/>
  </r>
  <r>
    <s v="66-033-0540"/>
    <x v="13"/>
    <x v="3"/>
    <x v="0"/>
    <x v="4"/>
    <n v="219"/>
    <d v="2024-08-12T00:00:00"/>
    <n v="2"/>
    <n v="93.52"/>
    <x v="1"/>
  </r>
  <r>
    <s v="99-643-9845"/>
    <x v="3"/>
    <x v="1"/>
    <x v="2"/>
    <x v="3"/>
    <n v="191"/>
    <d v="2024-09-09T00:00:00"/>
    <n v="6"/>
    <n v="137.75"/>
    <x v="3"/>
  </r>
  <r>
    <s v="27-571-9402"/>
    <x v="12"/>
    <x v="3"/>
    <x v="2"/>
    <x v="4"/>
    <n v="297"/>
    <d v="2024-05-26T00:00:00"/>
    <n v="5"/>
    <n v="78.64"/>
    <x v="3"/>
  </r>
  <r>
    <s v="10-430-5821"/>
    <x v="41"/>
    <x v="1"/>
    <x v="3"/>
    <x v="1"/>
    <n v="130"/>
    <d v="2024-11-09T00:00:00"/>
    <n v="9"/>
    <n v="214.82"/>
    <x v="3"/>
  </r>
  <r>
    <s v="36-835-7445"/>
    <x v="13"/>
    <x v="3"/>
    <x v="0"/>
    <x v="4"/>
    <n v="243"/>
    <d v="2024-07-19T00:00:00"/>
    <n v="3"/>
    <n v="57.39"/>
    <x v="1"/>
  </r>
  <r>
    <s v="41-602-4042"/>
    <x v="81"/>
    <x v="2"/>
    <x v="1"/>
    <x v="0"/>
    <n v="437"/>
    <d v="2024-01-07T00:00:00"/>
    <n v="10"/>
    <n v="363.91"/>
    <x v="6"/>
  </r>
  <r>
    <s v="63-743-6962"/>
    <x v="113"/>
    <x v="2"/>
    <x v="4"/>
    <x v="0"/>
    <n v="437"/>
    <d v="2024-01-07T00:00:00"/>
    <n v="12"/>
    <n v="304.79000000000002"/>
    <x v="5"/>
  </r>
  <r>
    <s v="66-772-9922"/>
    <x v="38"/>
    <x v="3"/>
    <x v="0"/>
    <x v="0"/>
    <n v="296"/>
    <d v="2024-05-27T00:00:00"/>
    <n v="4"/>
    <n v="363.98"/>
    <x v="4"/>
  </r>
  <r>
    <s v="23-246-5927"/>
    <x v="7"/>
    <x v="0"/>
    <x v="2"/>
    <x v="1"/>
    <n v="312"/>
    <d v="2024-05-11T00:00:00"/>
    <n v="7"/>
    <n v="249.6"/>
    <x v="6"/>
  </r>
  <r>
    <s v="74-022-7557"/>
    <x v="53"/>
    <x v="1"/>
    <x v="4"/>
    <x v="0"/>
    <n v="154"/>
    <d v="2024-10-16T00:00:00"/>
    <n v="12"/>
    <n v="345.04"/>
    <x v="7"/>
  </r>
  <r>
    <s v="78-214-5658"/>
    <x v="95"/>
    <x v="0"/>
    <x v="0"/>
    <x v="4"/>
    <n v="334"/>
    <d v="2024-04-19T00:00:00"/>
    <n v="3"/>
    <n v="59.15"/>
    <x v="5"/>
  </r>
  <r>
    <s v="25-286-8786"/>
    <x v="103"/>
    <x v="3"/>
    <x v="4"/>
    <x v="2"/>
    <n v="285"/>
    <d v="2024-06-07T00:00:00"/>
    <n v="12"/>
    <n v="461.81"/>
    <x v="1"/>
  </r>
  <r>
    <s v="55-955-9889"/>
    <x v="27"/>
    <x v="0"/>
    <x v="0"/>
    <x v="1"/>
    <n v="318"/>
    <d v="2024-05-05T00:00:00"/>
    <n v="4"/>
    <n v="280.88"/>
    <x v="4"/>
  </r>
  <r>
    <s v="34-237-3943"/>
    <x v="80"/>
    <x v="0"/>
    <x v="3"/>
    <x v="1"/>
    <n v="384"/>
    <d v="2024-02-29T00:00:00"/>
    <n v="8"/>
    <n v="283.7"/>
    <x v="5"/>
  </r>
  <r>
    <s v="19-386-9088"/>
    <x v="100"/>
    <x v="4"/>
    <x v="1"/>
    <x v="2"/>
    <n v="91"/>
    <d v="2024-12-18T00:00:00"/>
    <n v="10"/>
    <n v="411.95"/>
    <x v="3"/>
  </r>
  <r>
    <s v="16-583-2801"/>
    <x v="9"/>
    <x v="1"/>
    <x v="2"/>
    <x v="2"/>
    <n v="141"/>
    <d v="2024-10-29T00:00:00"/>
    <n v="5"/>
    <n v="476.11"/>
    <x v="6"/>
  </r>
  <r>
    <s v="83-752-5439"/>
    <x v="31"/>
    <x v="3"/>
    <x v="2"/>
    <x v="0"/>
    <n v="271"/>
    <d v="2024-06-21T00:00:00"/>
    <n v="7"/>
    <n v="399.24"/>
    <x v="6"/>
  </r>
  <r>
    <s v="25-485-2023"/>
    <x v="74"/>
    <x v="1"/>
    <x v="4"/>
    <x v="4"/>
    <n v="184"/>
    <d v="2024-09-16T00:00:00"/>
    <n v="12"/>
    <n v="90.79"/>
    <x v="10"/>
  </r>
  <r>
    <s v="90-822-7664"/>
    <x v="115"/>
    <x v="2"/>
    <x v="3"/>
    <x v="1"/>
    <n v="430"/>
    <d v="2024-01-14T00:00:00"/>
    <n v="9"/>
    <n v="229.56"/>
    <x v="6"/>
  </r>
  <r>
    <s v="22-039-6819"/>
    <x v="79"/>
    <x v="0"/>
    <x v="2"/>
    <x v="3"/>
    <n v="367"/>
    <d v="2024-03-17T00:00:00"/>
    <n v="7"/>
    <n v="160.47"/>
    <x v="5"/>
  </r>
  <r>
    <s v="50-395-1941"/>
    <x v="3"/>
    <x v="1"/>
    <x v="2"/>
    <x v="3"/>
    <n v="178"/>
    <d v="2024-09-22T00:00:00"/>
    <n v="6"/>
    <n v="104.74"/>
    <x v="3"/>
  </r>
  <r>
    <s v="99-771-9310"/>
    <x v="44"/>
    <x v="0"/>
    <x v="1"/>
    <x v="0"/>
    <n v="377"/>
    <d v="2024-03-07T00:00:00"/>
    <n v="10"/>
    <n v="399.95"/>
    <x v="5"/>
  </r>
  <r>
    <s v="18-518-0140"/>
    <x v="40"/>
    <x v="1"/>
    <x v="3"/>
    <x v="0"/>
    <n v="114"/>
    <d v="2024-11-25T00:00:00"/>
    <n v="8"/>
    <n v="337.33"/>
    <x v="1"/>
  </r>
  <r>
    <s v="57-000-8646"/>
    <x v="7"/>
    <x v="0"/>
    <x v="2"/>
    <x v="1"/>
    <n v="331"/>
    <d v="2024-04-22T00:00:00"/>
    <n v="6"/>
    <n v="204.83"/>
    <x v="6"/>
  </r>
  <r>
    <s v="81-926-9297"/>
    <x v="37"/>
    <x v="3"/>
    <x v="1"/>
    <x v="3"/>
    <n v="222"/>
    <d v="2024-08-09T00:00:00"/>
    <n v="11"/>
    <n v="193.94"/>
    <x v="7"/>
  </r>
  <r>
    <s v="53-070-2625"/>
    <x v="18"/>
    <x v="3"/>
    <x v="1"/>
    <x v="2"/>
    <n v="249"/>
    <d v="2024-07-13T00:00:00"/>
    <n v="10"/>
    <n v="460.37"/>
    <x v="5"/>
  </r>
  <r>
    <s v="63-217-7638"/>
    <x v="115"/>
    <x v="2"/>
    <x v="3"/>
    <x v="1"/>
    <n v="443"/>
    <d v="2024-01-01T00:00:00"/>
    <n v="9"/>
    <n v="297.29000000000002"/>
    <x v="6"/>
  </r>
  <r>
    <s v="64-120-6212"/>
    <x v="72"/>
    <x v="2"/>
    <x v="0"/>
    <x v="0"/>
    <n v="402"/>
    <d v="2024-02-11T00:00:00"/>
    <n v="4"/>
    <n v="389.47"/>
    <x v="2"/>
  </r>
  <r>
    <s v="01-404-3425"/>
    <x v="45"/>
    <x v="1"/>
    <x v="1"/>
    <x v="0"/>
    <n v="140"/>
    <d v="2024-10-30T00:00:00"/>
    <n v="11"/>
    <n v="370.05"/>
    <x v="3"/>
  </r>
  <r>
    <s v="68-971-6148"/>
    <x v="2"/>
    <x v="0"/>
    <x v="0"/>
    <x v="2"/>
    <n v="365"/>
    <d v="2024-03-19T00:00:00"/>
    <n v="2"/>
    <n v="462.24"/>
    <x v="2"/>
  </r>
  <r>
    <s v="22-053-4627"/>
    <x v="54"/>
    <x v="0"/>
    <x v="1"/>
    <x v="2"/>
    <n v="323"/>
    <d v="2024-04-30T00:00:00"/>
    <n v="11"/>
    <n v="472.53"/>
    <x v="6"/>
  </r>
  <r>
    <s v="09-258-0424"/>
    <x v="75"/>
    <x v="1"/>
    <x v="0"/>
    <x v="2"/>
    <n v="114"/>
    <d v="2024-11-25T00:00:00"/>
    <n v="3"/>
    <n v="407.29"/>
    <x v="4"/>
  </r>
  <r>
    <s v="56-782-9001"/>
    <x v="49"/>
    <x v="0"/>
    <x v="3"/>
    <x v="3"/>
    <n v="397"/>
    <d v="2024-02-16T00:00:00"/>
    <n v="8"/>
    <n v="135.65"/>
    <x v="1"/>
  </r>
  <r>
    <s v="05-506-7216"/>
    <x v="38"/>
    <x v="3"/>
    <x v="0"/>
    <x v="0"/>
    <n v="272"/>
    <d v="2024-06-20T00:00:00"/>
    <n v="4"/>
    <n v="352.35"/>
    <x v="4"/>
  </r>
  <r>
    <s v="47-356-9730"/>
    <x v="89"/>
    <x v="2"/>
    <x v="4"/>
    <x v="2"/>
    <n v="409"/>
    <d v="2024-02-04T00:00:00"/>
    <n v="12"/>
    <n v="441.73"/>
    <x v="6"/>
  </r>
  <r>
    <s v="42-898-6421"/>
    <x v="83"/>
    <x v="3"/>
    <x v="4"/>
    <x v="3"/>
    <n v="227"/>
    <d v="2024-08-04T00:00:00"/>
    <n v="12"/>
    <n v="105.95"/>
    <x v="8"/>
  </r>
  <r>
    <s v="17-364-8685"/>
    <x v="44"/>
    <x v="0"/>
    <x v="1"/>
    <x v="0"/>
    <n v="363"/>
    <d v="2024-03-21T00:00:00"/>
    <n v="11"/>
    <n v="351.54"/>
    <x v="5"/>
  </r>
  <r>
    <s v="13-618-9438"/>
    <x v="10"/>
    <x v="3"/>
    <x v="4"/>
    <x v="0"/>
    <n v="279"/>
    <d v="2024-06-13T00:00:00"/>
    <n v="12"/>
    <n v="321.26"/>
    <x v="3"/>
  </r>
  <r>
    <s v="32-457-2982"/>
    <x v="54"/>
    <x v="0"/>
    <x v="1"/>
    <x v="2"/>
    <n v="349"/>
    <d v="2024-04-04T00:00:00"/>
    <n v="11"/>
    <n v="421.5"/>
    <x v="6"/>
  </r>
  <r>
    <s v="43-386-2489"/>
    <x v="7"/>
    <x v="0"/>
    <x v="2"/>
    <x v="1"/>
    <n v="321"/>
    <d v="2024-05-02T00:00:00"/>
    <n v="6"/>
    <n v="253.29"/>
    <x v="6"/>
  </r>
  <r>
    <s v="67-438-2378"/>
    <x v="27"/>
    <x v="0"/>
    <x v="0"/>
    <x v="1"/>
    <n v="399"/>
    <d v="2024-02-14T00:00:00"/>
    <n v="3"/>
    <n v="217.62"/>
    <x v="4"/>
  </r>
  <r>
    <s v="65-431-1264"/>
    <x v="1"/>
    <x v="0"/>
    <x v="1"/>
    <x v="1"/>
    <n v="309"/>
    <d v="2024-05-14T00:00:00"/>
    <n v="11"/>
    <n v="226.04"/>
    <x v="1"/>
  </r>
  <r>
    <s v="73-367-8478"/>
    <x v="87"/>
    <x v="2"/>
    <x v="0"/>
    <x v="4"/>
    <n v="407"/>
    <d v="2024-02-06T00:00:00"/>
    <n v="4"/>
    <n v="52.79"/>
    <x v="6"/>
  </r>
  <r>
    <s v="84-162-8799"/>
    <x v="16"/>
    <x v="1"/>
    <x v="2"/>
    <x v="0"/>
    <n v="127"/>
    <d v="2024-11-12T00:00:00"/>
    <n v="7"/>
    <n v="385.08"/>
    <x v="5"/>
  </r>
  <r>
    <s v="51-546-9992"/>
    <x v="76"/>
    <x v="4"/>
    <x v="0"/>
    <x v="3"/>
    <n v="83"/>
    <d v="2024-12-26T00:00:00"/>
    <n v="2"/>
    <n v="181.1"/>
    <x v="3"/>
  </r>
  <r>
    <s v="89-189-3295"/>
    <x v="77"/>
    <x v="1"/>
    <x v="2"/>
    <x v="1"/>
    <n v="169"/>
    <d v="2024-10-01T00:00:00"/>
    <n v="7"/>
    <n v="246.41"/>
    <x v="1"/>
  </r>
  <r>
    <s v="45-776-7217"/>
    <x v="49"/>
    <x v="0"/>
    <x v="3"/>
    <x v="3"/>
    <n v="381"/>
    <d v="2024-03-03T00:00:00"/>
    <n v="8"/>
    <n v="140.87"/>
    <x v="1"/>
  </r>
  <r>
    <s v="71-354-5174"/>
    <x v="48"/>
    <x v="0"/>
    <x v="0"/>
    <x v="3"/>
    <n v="333"/>
    <d v="2024-04-20T00:00:00"/>
    <n v="2"/>
    <n v="151.25"/>
    <x v="6"/>
  </r>
  <r>
    <s v="05-975-6985"/>
    <x v="15"/>
    <x v="3"/>
    <x v="0"/>
    <x v="3"/>
    <n v="210"/>
    <d v="2024-08-21T00:00:00"/>
    <n v="3"/>
    <n v="171.52"/>
    <x v="5"/>
  </r>
  <r>
    <s v="42-859-2475"/>
    <x v="45"/>
    <x v="1"/>
    <x v="1"/>
    <x v="0"/>
    <n v="149"/>
    <d v="2024-10-21T00:00:00"/>
    <n v="10"/>
    <n v="399.56"/>
    <x v="3"/>
  </r>
  <r>
    <s v="34-094-1923"/>
    <x v="48"/>
    <x v="0"/>
    <x v="0"/>
    <x v="3"/>
    <n v="342"/>
    <d v="2024-04-11T00:00:00"/>
    <n v="4"/>
    <n v="173.46"/>
    <x v="6"/>
  </r>
  <r>
    <s v="57-797-8139"/>
    <x v="81"/>
    <x v="2"/>
    <x v="1"/>
    <x v="0"/>
    <n v="404"/>
    <d v="2024-02-09T00:00:00"/>
    <n v="10"/>
    <n v="332.14"/>
    <x v="6"/>
  </r>
  <r>
    <s v="21-048-8669"/>
    <x v="8"/>
    <x v="3"/>
    <x v="3"/>
    <x v="1"/>
    <n v="298"/>
    <d v="2024-05-25T00:00:00"/>
    <n v="8"/>
    <n v="247.05"/>
    <x v="1"/>
  </r>
  <r>
    <s v="30-038-8752"/>
    <x v="44"/>
    <x v="0"/>
    <x v="1"/>
    <x v="0"/>
    <n v="337"/>
    <d v="2024-04-16T00:00:00"/>
    <n v="10"/>
    <n v="365.88"/>
    <x v="5"/>
  </r>
  <r>
    <s v="06-237-7338"/>
    <x v="50"/>
    <x v="0"/>
    <x v="3"/>
    <x v="0"/>
    <n v="396"/>
    <d v="2024-02-17T00:00:00"/>
    <n v="8"/>
    <n v="354.92"/>
    <x v="6"/>
  </r>
  <r>
    <s v="71-817-5422"/>
    <x v="37"/>
    <x v="3"/>
    <x v="1"/>
    <x v="3"/>
    <n v="255"/>
    <d v="2024-07-07T00:00:00"/>
    <n v="10"/>
    <n v="195.46"/>
    <x v="7"/>
  </r>
  <r>
    <s v="68-512-0568"/>
    <x v="19"/>
    <x v="3"/>
    <x v="2"/>
    <x v="2"/>
    <n v="228"/>
    <d v="2024-08-03T00:00:00"/>
    <n v="7"/>
    <n v="474.03"/>
    <x v="4"/>
  </r>
  <r>
    <s v="18-633-9387"/>
    <x v="79"/>
    <x v="0"/>
    <x v="2"/>
    <x v="3"/>
    <n v="375"/>
    <d v="2024-03-09T00:00:00"/>
    <n v="6"/>
    <n v="106.96"/>
    <x v="5"/>
  </r>
  <r>
    <s v="08-977-4418"/>
    <x v="39"/>
    <x v="3"/>
    <x v="3"/>
    <x v="0"/>
    <n v="234"/>
    <d v="2024-07-28T00:00:00"/>
    <n v="9"/>
    <n v="371.84"/>
    <x v="5"/>
  </r>
  <r>
    <s v="97-738-8095"/>
    <x v="5"/>
    <x v="0"/>
    <x v="3"/>
    <x v="2"/>
    <n v="384"/>
    <d v="2024-02-29T00:00:00"/>
    <n v="8"/>
    <n v="461.16"/>
    <x v="4"/>
  </r>
  <r>
    <s v="15-421-1255"/>
    <x v="18"/>
    <x v="3"/>
    <x v="1"/>
    <x v="2"/>
    <n v="259"/>
    <d v="2024-07-03T00:00:00"/>
    <n v="11"/>
    <n v="497.75"/>
    <x v="5"/>
  </r>
  <r>
    <s v="92-142-4328"/>
    <x v="63"/>
    <x v="0"/>
    <x v="2"/>
    <x v="2"/>
    <n v="382"/>
    <d v="2024-03-02T00:00:00"/>
    <n v="5"/>
    <n v="492.83"/>
    <x v="0"/>
  </r>
  <r>
    <s v="06-357-6548"/>
    <x v="8"/>
    <x v="3"/>
    <x v="3"/>
    <x v="1"/>
    <n v="235"/>
    <d v="2024-07-27T00:00:00"/>
    <n v="8"/>
    <n v="295.54000000000002"/>
    <x v="1"/>
  </r>
  <r>
    <s v="59-261-4453"/>
    <x v="33"/>
    <x v="3"/>
    <x v="3"/>
    <x v="2"/>
    <n v="297"/>
    <d v="2024-05-26T00:00:00"/>
    <n v="9"/>
    <n v="494.81"/>
    <x v="6"/>
  </r>
  <r>
    <s v="35-644-3184"/>
    <x v="79"/>
    <x v="0"/>
    <x v="2"/>
    <x v="3"/>
    <n v="380"/>
    <d v="2024-03-04T00:00:00"/>
    <n v="7"/>
    <n v="160.25"/>
    <x v="5"/>
  </r>
  <r>
    <s v="30-528-9105"/>
    <x v="76"/>
    <x v="4"/>
    <x v="0"/>
    <x v="3"/>
    <n v="96"/>
    <d v="2024-12-13T00:00:00"/>
    <n v="4"/>
    <n v="198.36"/>
    <x v="3"/>
  </r>
  <r>
    <s v="14-709-8547"/>
    <x v="60"/>
    <x v="0"/>
    <x v="4"/>
    <x v="4"/>
    <n v="389"/>
    <d v="2024-02-24T00:00:00"/>
    <n v="12"/>
    <n v="82.39"/>
    <x v="8"/>
  </r>
  <r>
    <s v="80-508-9866"/>
    <x v="27"/>
    <x v="0"/>
    <x v="0"/>
    <x v="1"/>
    <n v="372"/>
    <d v="2024-03-12T00:00:00"/>
    <n v="3"/>
    <n v="290.56"/>
    <x v="4"/>
  </r>
  <r>
    <s v="27-100-0661"/>
    <x v="52"/>
    <x v="3"/>
    <x v="2"/>
    <x v="1"/>
    <n v="210"/>
    <d v="2024-08-21T00:00:00"/>
    <n v="5"/>
    <n v="206.79"/>
    <x v="5"/>
  </r>
  <r>
    <s v="68-488-7343"/>
    <x v="33"/>
    <x v="3"/>
    <x v="3"/>
    <x v="2"/>
    <n v="300"/>
    <d v="2024-05-23T00:00:00"/>
    <n v="8"/>
    <n v="401.43"/>
    <x v="6"/>
  </r>
  <r>
    <s v="63-304-1852"/>
    <x v="34"/>
    <x v="3"/>
    <x v="3"/>
    <x v="3"/>
    <n v="297"/>
    <d v="2024-05-26T00:00:00"/>
    <n v="9"/>
    <n v="188.17"/>
    <x v="3"/>
  </r>
  <r>
    <s v="53-843-5619"/>
    <x v="69"/>
    <x v="0"/>
    <x v="1"/>
    <x v="4"/>
    <n v="364"/>
    <d v="2024-03-20T00:00:00"/>
    <n v="10"/>
    <n v="83.21"/>
    <x v="7"/>
  </r>
  <r>
    <s v="44-786-7696"/>
    <x v="62"/>
    <x v="1"/>
    <x v="0"/>
    <x v="4"/>
    <n v="167"/>
    <d v="2024-10-03T00:00:00"/>
    <n v="4"/>
    <n v="54.74"/>
    <x v="3"/>
  </r>
  <r>
    <s v="45-631-4619"/>
    <x v="39"/>
    <x v="3"/>
    <x v="3"/>
    <x v="0"/>
    <n v="208"/>
    <d v="2024-08-23T00:00:00"/>
    <n v="8"/>
    <n v="371.12"/>
    <x v="5"/>
  </r>
  <r>
    <s v="11-850-1953"/>
    <x v="36"/>
    <x v="1"/>
    <x v="0"/>
    <x v="1"/>
    <n v="183"/>
    <d v="2024-09-17T00:00:00"/>
    <n v="3"/>
    <n v="293.64"/>
    <x v="5"/>
  </r>
  <r>
    <s v="20-421-2544"/>
    <x v="51"/>
    <x v="1"/>
    <x v="1"/>
    <x v="3"/>
    <n v="153"/>
    <d v="2024-10-17T00:00:00"/>
    <n v="11"/>
    <n v="185.83"/>
    <x v="8"/>
  </r>
  <r>
    <s v="37-100-8709"/>
    <x v="25"/>
    <x v="3"/>
    <x v="2"/>
    <x v="3"/>
    <n v="223"/>
    <d v="2024-08-08T00:00:00"/>
    <n v="7"/>
    <n v="117.13"/>
    <x v="1"/>
  </r>
  <r>
    <s v="78-361-5100"/>
    <x v="116"/>
    <x v="4"/>
    <x v="1"/>
    <x v="4"/>
    <n v="97"/>
    <d v="2024-12-12T00:00:00"/>
    <n v="11"/>
    <n v="52.24"/>
    <x v="10"/>
  </r>
  <r>
    <s v="67-676-5945"/>
    <x v="19"/>
    <x v="3"/>
    <x v="2"/>
    <x v="2"/>
    <n v="280"/>
    <d v="2024-06-12T00:00:00"/>
    <n v="7"/>
    <n v="446.69"/>
    <x v="4"/>
  </r>
  <r>
    <s v="67-639-5838"/>
    <x v="7"/>
    <x v="0"/>
    <x v="2"/>
    <x v="1"/>
    <n v="356"/>
    <d v="2024-03-28T00:00:00"/>
    <n v="5"/>
    <n v="216.84"/>
    <x v="6"/>
  </r>
  <r>
    <s v="51-415-1931"/>
    <x v="110"/>
    <x v="4"/>
    <x v="2"/>
    <x v="4"/>
    <n v="82"/>
    <d v="2024-12-27T00:00:00"/>
    <n v="7"/>
    <n v="75.27"/>
    <x v="8"/>
  </r>
  <r>
    <s v="96-764-3843"/>
    <x v="0"/>
    <x v="0"/>
    <x v="0"/>
    <x v="0"/>
    <n v="389"/>
    <d v="2024-02-24T00:00:00"/>
    <n v="2"/>
    <n v="308.87"/>
    <x v="0"/>
  </r>
  <r>
    <s v="16-730-2056"/>
    <x v="25"/>
    <x v="3"/>
    <x v="2"/>
    <x v="3"/>
    <n v="277"/>
    <d v="2024-06-15T00:00:00"/>
    <n v="5"/>
    <n v="169.77"/>
    <x v="1"/>
  </r>
  <r>
    <s v="22-157-2494"/>
    <x v="70"/>
    <x v="3"/>
    <x v="4"/>
    <x v="1"/>
    <n v="217"/>
    <d v="2024-08-14T00:00:00"/>
    <n v="12"/>
    <n v="289.08"/>
    <x v="7"/>
  </r>
  <r>
    <s v="29-341-6463"/>
    <x v="69"/>
    <x v="0"/>
    <x v="1"/>
    <x v="4"/>
    <n v="308"/>
    <d v="2024-05-15T00:00:00"/>
    <n v="10"/>
    <n v="74.09"/>
    <x v="7"/>
  </r>
  <r>
    <s v="64-906-4475"/>
    <x v="52"/>
    <x v="3"/>
    <x v="2"/>
    <x v="1"/>
    <n v="291"/>
    <d v="2024-06-01T00:00:00"/>
    <n v="5"/>
    <n v="201.53"/>
    <x v="5"/>
  </r>
  <r>
    <s v="36-340-8494"/>
    <x v="70"/>
    <x v="3"/>
    <x v="4"/>
    <x v="1"/>
    <n v="206"/>
    <d v="2024-08-25T00:00:00"/>
    <n v="12"/>
    <n v="244.6"/>
    <x v="7"/>
  </r>
  <r>
    <s v="77-031-4898"/>
    <x v="44"/>
    <x v="0"/>
    <x v="1"/>
    <x v="0"/>
    <n v="383"/>
    <d v="2024-03-01T00:00:00"/>
    <n v="10"/>
    <n v="320.5"/>
    <x v="5"/>
  </r>
  <r>
    <s v="86-097-9642"/>
    <x v="13"/>
    <x v="3"/>
    <x v="0"/>
    <x v="4"/>
    <n v="262"/>
    <d v="2024-06-30T00:00:00"/>
    <n v="3"/>
    <n v="91.63"/>
    <x v="1"/>
  </r>
  <r>
    <s v="64-090-3433"/>
    <x v="115"/>
    <x v="2"/>
    <x v="3"/>
    <x v="1"/>
    <n v="442"/>
    <d v="2024-01-02T00:00:00"/>
    <n v="8"/>
    <n v="251.93"/>
    <x v="6"/>
  </r>
  <r>
    <s v="96-140-1936"/>
    <x v="96"/>
    <x v="4"/>
    <x v="0"/>
    <x v="2"/>
    <n v="81"/>
    <d v="2024-12-28T00:00:00"/>
    <n v="4"/>
    <n v="477.35"/>
    <x v="6"/>
  </r>
  <r>
    <s v="38-830-6976"/>
    <x v="47"/>
    <x v="1"/>
    <x v="1"/>
    <x v="4"/>
    <n v="198"/>
    <d v="2024-09-02T00:00:00"/>
    <n v="10"/>
    <n v="86.63"/>
    <x v="9"/>
  </r>
  <r>
    <s v="82-864-1154"/>
    <x v="75"/>
    <x v="1"/>
    <x v="0"/>
    <x v="2"/>
    <n v="179"/>
    <d v="2024-09-21T00:00:00"/>
    <n v="4"/>
    <n v="474.42"/>
    <x v="4"/>
  </r>
  <r>
    <s v="79-711-6779"/>
    <x v="63"/>
    <x v="0"/>
    <x v="2"/>
    <x v="2"/>
    <n v="357"/>
    <d v="2024-03-27T00:00:00"/>
    <n v="7"/>
    <n v="429.24"/>
    <x v="0"/>
  </r>
  <r>
    <s v="22-860-9860"/>
    <x v="84"/>
    <x v="1"/>
    <x v="3"/>
    <x v="2"/>
    <n v="128"/>
    <d v="2024-11-11T00:00:00"/>
    <n v="8"/>
    <n v="470.38"/>
    <x v="5"/>
  </r>
  <r>
    <s v="72-590-6161"/>
    <x v="75"/>
    <x v="1"/>
    <x v="0"/>
    <x v="2"/>
    <n v="184"/>
    <d v="2024-09-16T00:00:00"/>
    <n v="4"/>
    <n v="495.8"/>
    <x v="4"/>
  </r>
  <r>
    <s v="76-213-5806"/>
    <x v="15"/>
    <x v="3"/>
    <x v="0"/>
    <x v="3"/>
    <n v="296"/>
    <d v="2024-05-27T00:00:00"/>
    <n v="4"/>
    <n v="129.63999999999999"/>
    <x v="5"/>
  </r>
  <r>
    <s v="66-894-5431"/>
    <x v="5"/>
    <x v="0"/>
    <x v="3"/>
    <x v="2"/>
    <n v="321"/>
    <d v="2024-05-02T00:00:00"/>
    <n v="9"/>
    <n v="473.77"/>
    <x v="4"/>
  </r>
  <r>
    <s v="20-939-3906"/>
    <x v="23"/>
    <x v="1"/>
    <x v="0"/>
    <x v="3"/>
    <n v="187"/>
    <d v="2024-09-13T00:00:00"/>
    <n v="4"/>
    <n v="130.84"/>
    <x v="1"/>
  </r>
  <r>
    <s v="86-390-9555"/>
    <x v="103"/>
    <x v="3"/>
    <x v="4"/>
    <x v="2"/>
    <n v="293"/>
    <d v="2024-05-30T00:00:00"/>
    <n v="12"/>
    <n v="436.54"/>
    <x v="1"/>
  </r>
  <r>
    <s v="91-602-0761"/>
    <x v="36"/>
    <x v="1"/>
    <x v="0"/>
    <x v="1"/>
    <n v="149"/>
    <d v="2024-10-21T00:00:00"/>
    <n v="4"/>
    <n v="264.01"/>
    <x v="5"/>
  </r>
  <r>
    <s v="62-974-7965"/>
    <x v="62"/>
    <x v="1"/>
    <x v="0"/>
    <x v="4"/>
    <n v="155"/>
    <d v="2024-10-15T00:00:00"/>
    <n v="2"/>
    <n v="58.27"/>
    <x v="3"/>
  </r>
  <r>
    <s v="21-232-1397"/>
    <x v="51"/>
    <x v="1"/>
    <x v="1"/>
    <x v="3"/>
    <n v="132"/>
    <d v="2024-11-07T00:00:00"/>
    <n v="10"/>
    <n v="190.76"/>
    <x v="8"/>
  </r>
  <r>
    <s v="31-364-4144"/>
    <x v="111"/>
    <x v="2"/>
    <x v="3"/>
    <x v="3"/>
    <n v="426"/>
    <d v="2024-01-18T00:00:00"/>
    <n v="8"/>
    <n v="105.76"/>
    <x v="5"/>
  </r>
  <r>
    <s v="99-945-7193"/>
    <x v="80"/>
    <x v="0"/>
    <x v="3"/>
    <x v="1"/>
    <n v="323"/>
    <d v="2024-04-30T00:00:00"/>
    <n v="9"/>
    <n v="254.29"/>
    <x v="5"/>
  </r>
  <r>
    <s v="91-053-3261"/>
    <x v="84"/>
    <x v="1"/>
    <x v="3"/>
    <x v="2"/>
    <n v="127"/>
    <d v="2024-11-12T00:00:00"/>
    <n v="9"/>
    <n v="435.52"/>
    <x v="5"/>
  </r>
  <r>
    <s v="50-447-5171"/>
    <x v="7"/>
    <x v="0"/>
    <x v="2"/>
    <x v="1"/>
    <n v="310"/>
    <d v="2024-05-13T00:00:00"/>
    <n v="5"/>
    <n v="235.49"/>
    <x v="6"/>
  </r>
  <r>
    <s v="89-754-7244"/>
    <x v="23"/>
    <x v="1"/>
    <x v="0"/>
    <x v="3"/>
    <n v="172"/>
    <d v="2024-09-28T00:00:00"/>
    <n v="3"/>
    <n v="161.34"/>
    <x v="1"/>
  </r>
  <r>
    <s v="56-072-7011"/>
    <x v="65"/>
    <x v="0"/>
    <x v="1"/>
    <x v="3"/>
    <n v="366"/>
    <d v="2024-03-18T00:00:00"/>
    <n v="11"/>
    <n v="167.67"/>
    <x v="3"/>
  </r>
  <r>
    <s v="74-281-3421"/>
    <x v="69"/>
    <x v="0"/>
    <x v="1"/>
    <x v="4"/>
    <n v="340"/>
    <d v="2024-04-13T00:00:00"/>
    <n v="10"/>
    <n v="96.68"/>
    <x v="7"/>
  </r>
  <r>
    <s v="86-068-2133"/>
    <x v="27"/>
    <x v="0"/>
    <x v="0"/>
    <x v="1"/>
    <n v="330"/>
    <d v="2024-04-23T00:00:00"/>
    <n v="3"/>
    <n v="234.58"/>
    <x v="4"/>
  </r>
  <r>
    <s v="03-102-0288"/>
    <x v="79"/>
    <x v="0"/>
    <x v="2"/>
    <x v="3"/>
    <n v="371"/>
    <d v="2024-03-13T00:00:00"/>
    <n v="7"/>
    <n v="156.47999999999999"/>
    <x v="5"/>
  </r>
  <r>
    <s v="74-033-1145"/>
    <x v="112"/>
    <x v="2"/>
    <x v="1"/>
    <x v="2"/>
    <n v="426"/>
    <d v="2024-01-18T00:00:00"/>
    <n v="11"/>
    <n v="489.66"/>
    <x v="4"/>
  </r>
  <r>
    <s v="24-272-6205"/>
    <x v="49"/>
    <x v="0"/>
    <x v="3"/>
    <x v="3"/>
    <n v="328"/>
    <d v="2024-04-25T00:00:00"/>
    <n v="9"/>
    <n v="161.85"/>
    <x v="1"/>
  </r>
  <r>
    <s v="90-170-1951"/>
    <x v="52"/>
    <x v="3"/>
    <x v="2"/>
    <x v="1"/>
    <n v="216"/>
    <d v="2024-08-15T00:00:00"/>
    <n v="7"/>
    <n v="204.47"/>
    <x v="5"/>
  </r>
  <r>
    <s v="73-259-8940"/>
    <x v="28"/>
    <x v="1"/>
    <x v="0"/>
    <x v="0"/>
    <n v="129"/>
    <d v="2024-11-10T00:00:00"/>
    <n v="4"/>
    <n v="315.02999999999997"/>
    <x v="6"/>
  </r>
  <r>
    <s v="77-796-5786"/>
    <x v="10"/>
    <x v="3"/>
    <x v="4"/>
    <x v="0"/>
    <n v="263"/>
    <d v="2024-06-29T00:00:00"/>
    <n v="12"/>
    <n v="330.36"/>
    <x v="3"/>
  </r>
  <r>
    <s v="23-949-1954"/>
    <x v="19"/>
    <x v="3"/>
    <x v="2"/>
    <x v="2"/>
    <n v="272"/>
    <d v="2024-06-20T00:00:00"/>
    <n v="5"/>
    <n v="456.83"/>
    <x v="4"/>
  </r>
  <r>
    <s v="51-313-7293"/>
    <x v="77"/>
    <x v="1"/>
    <x v="2"/>
    <x v="1"/>
    <n v="123"/>
    <d v="2024-11-16T00:00:00"/>
    <n v="6"/>
    <n v="236.05"/>
    <x v="1"/>
  </r>
  <r>
    <s v="62-797-9254"/>
    <x v="8"/>
    <x v="3"/>
    <x v="3"/>
    <x v="1"/>
    <n v="263"/>
    <d v="2024-06-29T00:00:00"/>
    <n v="9"/>
    <n v="289.27999999999997"/>
    <x v="1"/>
  </r>
  <r>
    <s v="27-941-4995"/>
    <x v="19"/>
    <x v="3"/>
    <x v="2"/>
    <x v="2"/>
    <n v="242"/>
    <d v="2024-07-20T00:00:00"/>
    <n v="5"/>
    <n v="483.77"/>
    <x v="4"/>
  </r>
  <r>
    <s v="01-799-2615"/>
    <x v="12"/>
    <x v="3"/>
    <x v="2"/>
    <x v="4"/>
    <n v="234"/>
    <d v="2024-07-28T00:00:00"/>
    <n v="7"/>
    <n v="64.5"/>
    <x v="3"/>
  </r>
  <r>
    <s v="82-133-0444"/>
    <x v="94"/>
    <x v="2"/>
    <x v="0"/>
    <x v="2"/>
    <n v="411"/>
    <d v="2024-02-02T00:00:00"/>
    <n v="4"/>
    <n v="436.57"/>
    <x v="11"/>
  </r>
  <r>
    <s v="43-920-9499"/>
    <x v="28"/>
    <x v="1"/>
    <x v="0"/>
    <x v="0"/>
    <n v="174"/>
    <d v="2024-09-26T00:00:00"/>
    <n v="2"/>
    <n v="364.48"/>
    <x v="6"/>
  </r>
  <r>
    <s v="17-551-9779"/>
    <x v="68"/>
    <x v="0"/>
    <x v="4"/>
    <x v="1"/>
    <n v="349"/>
    <d v="2024-04-04T00:00:00"/>
    <n v="12"/>
    <n v="221.88"/>
    <x v="3"/>
  </r>
  <r>
    <s v="49-037-2300"/>
    <x v="36"/>
    <x v="1"/>
    <x v="0"/>
    <x v="1"/>
    <n v="148"/>
    <d v="2024-10-22T00:00:00"/>
    <n v="3"/>
    <n v="278.20999999999998"/>
    <x v="5"/>
  </r>
  <r>
    <s v="95-876-9757"/>
    <x v="31"/>
    <x v="3"/>
    <x v="2"/>
    <x v="0"/>
    <n v="250"/>
    <d v="2024-07-12T00:00:00"/>
    <n v="7"/>
    <n v="344.43"/>
    <x v="6"/>
  </r>
  <r>
    <s v="47-947-4888"/>
    <x v="43"/>
    <x v="3"/>
    <x v="1"/>
    <x v="0"/>
    <n v="262"/>
    <d v="2024-06-30T00:00:00"/>
    <n v="11"/>
    <n v="326.08"/>
    <x v="1"/>
  </r>
  <r>
    <s v="83-003-2165"/>
    <x v="5"/>
    <x v="0"/>
    <x v="3"/>
    <x v="2"/>
    <n v="351"/>
    <d v="2024-04-02T00:00:00"/>
    <n v="8"/>
    <n v="437.97"/>
    <x v="4"/>
  </r>
  <r>
    <s v="27-619-9264"/>
    <x v="0"/>
    <x v="0"/>
    <x v="0"/>
    <x v="0"/>
    <n v="397"/>
    <d v="2024-02-16T00:00:00"/>
    <n v="3"/>
    <n v="391.87"/>
    <x v="0"/>
  </r>
  <r>
    <s v="49-476-1729"/>
    <x v="72"/>
    <x v="2"/>
    <x v="0"/>
    <x v="0"/>
    <n v="413"/>
    <d v="2024-01-31T00:00:00"/>
    <n v="3"/>
    <n v="333.41"/>
    <x v="2"/>
  </r>
  <r>
    <s v="64-803-7087"/>
    <x v="41"/>
    <x v="1"/>
    <x v="3"/>
    <x v="1"/>
    <n v="161"/>
    <d v="2024-10-09T00:00:00"/>
    <n v="9"/>
    <n v="251.54"/>
    <x v="3"/>
  </r>
  <r>
    <s v="01-925-4021"/>
    <x v="7"/>
    <x v="0"/>
    <x v="2"/>
    <x v="1"/>
    <n v="344"/>
    <d v="2024-04-09T00:00:00"/>
    <n v="7"/>
    <n v="292.08"/>
    <x v="6"/>
  </r>
  <r>
    <s v="51-116-5937"/>
    <x v="1"/>
    <x v="0"/>
    <x v="1"/>
    <x v="1"/>
    <n v="307"/>
    <d v="2024-05-16T00:00:00"/>
    <n v="11"/>
    <n v="204.29"/>
    <x v="1"/>
  </r>
  <r>
    <s v="72-454-2741"/>
    <x v="36"/>
    <x v="1"/>
    <x v="0"/>
    <x v="1"/>
    <n v="148"/>
    <d v="2024-10-22T00:00:00"/>
    <n v="4"/>
    <n v="258.68"/>
    <x v="5"/>
  </r>
  <r>
    <s v="96-484-1000"/>
    <x v="36"/>
    <x v="1"/>
    <x v="0"/>
    <x v="1"/>
    <n v="131"/>
    <d v="2024-11-08T00:00:00"/>
    <n v="2"/>
    <n v="258.02"/>
    <x v="5"/>
  </r>
  <r>
    <s v="07-834-3350"/>
    <x v="30"/>
    <x v="1"/>
    <x v="4"/>
    <x v="3"/>
    <n v="199"/>
    <d v="2024-09-01T00:00:00"/>
    <n v="12"/>
    <n v="181.87"/>
    <x v="9"/>
  </r>
  <r>
    <s v="11-802-5604"/>
    <x v="101"/>
    <x v="0"/>
    <x v="3"/>
    <x v="4"/>
    <n v="306"/>
    <d v="2024-05-17T00:00:00"/>
    <n v="8"/>
    <n v="81.180000000000007"/>
    <x v="3"/>
  </r>
  <r>
    <s v="41-750-4105"/>
    <x v="50"/>
    <x v="0"/>
    <x v="3"/>
    <x v="0"/>
    <n v="304"/>
    <d v="2024-05-19T00:00:00"/>
    <n v="8"/>
    <n v="382.94"/>
    <x v="6"/>
  </r>
  <r>
    <s v="31-491-8457"/>
    <x v="59"/>
    <x v="2"/>
    <x v="2"/>
    <x v="2"/>
    <n v="419"/>
    <d v="2024-01-25T00:00:00"/>
    <n v="7"/>
    <n v="402.82"/>
    <x v="2"/>
  </r>
  <r>
    <s v="86-257-9581"/>
    <x v="2"/>
    <x v="0"/>
    <x v="0"/>
    <x v="2"/>
    <n v="376"/>
    <d v="2024-03-08T00:00:00"/>
    <n v="2"/>
    <n v="497.76"/>
    <x v="2"/>
  </r>
  <r>
    <s v="22-981-6595"/>
    <x v="52"/>
    <x v="3"/>
    <x v="2"/>
    <x v="1"/>
    <n v="249"/>
    <d v="2024-07-13T00:00:00"/>
    <n v="5"/>
    <n v="227.58"/>
    <x v="5"/>
  </r>
  <r>
    <s v="54-002-5845"/>
    <x v="36"/>
    <x v="1"/>
    <x v="0"/>
    <x v="1"/>
    <n v="118"/>
    <d v="2024-11-21T00:00:00"/>
    <n v="2"/>
    <n v="263.57"/>
    <x v="5"/>
  </r>
  <r>
    <s v="31-927-7787"/>
    <x v="2"/>
    <x v="0"/>
    <x v="0"/>
    <x v="2"/>
    <n v="353"/>
    <d v="2024-03-31T00:00:00"/>
    <n v="3"/>
    <n v="422.09"/>
    <x v="2"/>
  </r>
  <r>
    <s v="46-098-9737"/>
    <x v="2"/>
    <x v="0"/>
    <x v="0"/>
    <x v="2"/>
    <n v="325"/>
    <d v="2024-04-28T00:00:00"/>
    <n v="2"/>
    <n v="411.83"/>
    <x v="2"/>
  </r>
  <r>
    <s v="27-017-7173"/>
    <x v="32"/>
    <x v="3"/>
    <x v="0"/>
    <x v="1"/>
    <n v="253"/>
    <d v="2024-07-09T00:00:00"/>
    <n v="3"/>
    <n v="242.65"/>
    <x v="6"/>
  </r>
  <r>
    <s v="53-102-9949"/>
    <x v="77"/>
    <x v="1"/>
    <x v="2"/>
    <x v="1"/>
    <n v="178"/>
    <d v="2024-09-22T00:00:00"/>
    <n v="6"/>
    <n v="298.93"/>
    <x v="1"/>
  </r>
  <r>
    <s v="02-676-9312"/>
    <x v="79"/>
    <x v="0"/>
    <x v="2"/>
    <x v="3"/>
    <n v="349"/>
    <d v="2024-04-04T00:00:00"/>
    <n v="7"/>
    <n v="191.21"/>
    <x v="5"/>
  </r>
  <r>
    <s v="28-969-7540"/>
    <x v="15"/>
    <x v="3"/>
    <x v="0"/>
    <x v="3"/>
    <n v="272"/>
    <d v="2024-06-20T00:00:00"/>
    <n v="3"/>
    <n v="136.66999999999999"/>
    <x v="5"/>
  </r>
  <r>
    <s v="30-083-9565"/>
    <x v="44"/>
    <x v="0"/>
    <x v="1"/>
    <x v="0"/>
    <n v="362"/>
    <d v="2024-03-22T00:00:00"/>
    <n v="11"/>
    <n v="324.11"/>
    <x v="5"/>
  </r>
  <r>
    <s v="30-975-0306"/>
    <x v="79"/>
    <x v="0"/>
    <x v="2"/>
    <x v="3"/>
    <n v="347"/>
    <d v="2024-04-06T00:00:00"/>
    <n v="6"/>
    <n v="105.64"/>
    <x v="5"/>
  </r>
  <r>
    <s v="14-364-4904"/>
    <x v="1"/>
    <x v="0"/>
    <x v="1"/>
    <x v="1"/>
    <n v="303"/>
    <d v="2024-05-20T00:00:00"/>
    <n v="10"/>
    <n v="295.60000000000002"/>
    <x v="1"/>
  </r>
  <r>
    <s v="08-652-2085"/>
    <x v="80"/>
    <x v="0"/>
    <x v="3"/>
    <x v="1"/>
    <n v="344"/>
    <d v="2024-04-09T00:00:00"/>
    <n v="9"/>
    <n v="227.03"/>
    <x v="5"/>
  </r>
  <r>
    <s v="67-037-2087"/>
    <x v="21"/>
    <x v="1"/>
    <x v="1"/>
    <x v="2"/>
    <n v="105"/>
    <d v="2024-12-04T00:00:00"/>
    <n v="10"/>
    <n v="485.77"/>
    <x v="1"/>
  </r>
  <r>
    <s v="09-737-8354"/>
    <x v="15"/>
    <x v="3"/>
    <x v="0"/>
    <x v="3"/>
    <n v="296"/>
    <d v="2024-05-27T00:00:00"/>
    <n v="4"/>
    <n v="173.43"/>
    <x v="5"/>
  </r>
  <r>
    <s v="12-417-5609"/>
    <x v="42"/>
    <x v="3"/>
    <x v="0"/>
    <x v="2"/>
    <n v="261"/>
    <d v="2024-07-01T00:00:00"/>
    <n v="2"/>
    <n v="462.96"/>
    <x v="0"/>
  </r>
  <r>
    <s v="25-096-6830"/>
    <x v="55"/>
    <x v="3"/>
    <x v="1"/>
    <x v="1"/>
    <n v="216"/>
    <d v="2024-08-15T00:00:00"/>
    <n v="10"/>
    <n v="203.13"/>
    <x v="3"/>
  </r>
  <r>
    <s v="91-558-5922"/>
    <x v="97"/>
    <x v="2"/>
    <x v="3"/>
    <x v="2"/>
    <n v="425"/>
    <d v="2024-01-19T00:00:00"/>
    <n v="9"/>
    <n v="443.11"/>
    <x v="0"/>
  </r>
  <r>
    <s v="25-560-4506"/>
    <x v="36"/>
    <x v="1"/>
    <x v="0"/>
    <x v="1"/>
    <n v="182"/>
    <d v="2024-09-18T00:00:00"/>
    <n v="2"/>
    <n v="254.83"/>
    <x v="5"/>
  </r>
  <r>
    <s v="33-609-0598"/>
    <x v="38"/>
    <x v="3"/>
    <x v="0"/>
    <x v="0"/>
    <n v="275"/>
    <d v="2024-06-17T00:00:00"/>
    <n v="4"/>
    <n v="336.89"/>
    <x v="4"/>
  </r>
  <r>
    <s v="45-337-1798"/>
    <x v="39"/>
    <x v="3"/>
    <x v="3"/>
    <x v="0"/>
    <n v="236"/>
    <d v="2024-07-26T00:00:00"/>
    <n v="8"/>
    <n v="337.17"/>
    <x v="5"/>
  </r>
  <r>
    <s v="34-265-8558"/>
    <x v="2"/>
    <x v="0"/>
    <x v="0"/>
    <x v="2"/>
    <n v="373"/>
    <d v="2024-03-11T00:00:00"/>
    <n v="2"/>
    <n v="429.24"/>
    <x v="2"/>
  </r>
  <r>
    <s v="67-323-7406"/>
    <x v="3"/>
    <x v="1"/>
    <x v="2"/>
    <x v="3"/>
    <n v="173"/>
    <d v="2024-09-27T00:00:00"/>
    <n v="7"/>
    <n v="197.7"/>
    <x v="3"/>
  </r>
  <r>
    <s v="40-149-8247"/>
    <x v="28"/>
    <x v="1"/>
    <x v="0"/>
    <x v="0"/>
    <n v="195"/>
    <d v="2024-09-05T00:00:00"/>
    <n v="2"/>
    <n v="336.96"/>
    <x v="6"/>
  </r>
  <r>
    <s v="37-361-8691"/>
    <x v="100"/>
    <x v="4"/>
    <x v="1"/>
    <x v="2"/>
    <n v="87"/>
    <d v="2024-12-22T00:00:00"/>
    <n v="11"/>
    <n v="489.81"/>
    <x v="3"/>
  </r>
  <r>
    <s v="17-763-9416"/>
    <x v="84"/>
    <x v="1"/>
    <x v="3"/>
    <x v="2"/>
    <n v="141"/>
    <d v="2024-10-29T00:00:00"/>
    <n v="8"/>
    <n v="455.55"/>
    <x v="5"/>
  </r>
  <r>
    <s v="56-453-8263"/>
    <x v="32"/>
    <x v="3"/>
    <x v="0"/>
    <x v="1"/>
    <n v="286"/>
    <d v="2024-06-06T00:00:00"/>
    <n v="3"/>
    <n v="266.61"/>
    <x v="6"/>
  </r>
  <r>
    <s v="19-560-0717"/>
    <x v="63"/>
    <x v="0"/>
    <x v="2"/>
    <x v="2"/>
    <n v="341"/>
    <d v="2024-04-12T00:00:00"/>
    <n v="5"/>
    <n v="460.88"/>
    <x v="0"/>
  </r>
  <r>
    <s v="40-199-1803"/>
    <x v="90"/>
    <x v="4"/>
    <x v="0"/>
    <x v="0"/>
    <n v="88"/>
    <d v="2024-12-21T00:00:00"/>
    <n v="2"/>
    <n v="361.4"/>
    <x v="5"/>
  </r>
  <r>
    <s v="09-332-0236"/>
    <x v="14"/>
    <x v="4"/>
    <x v="0"/>
    <x v="4"/>
    <n v="84"/>
    <d v="2024-12-25T00:00:00"/>
    <n v="4"/>
    <n v="51.86"/>
    <x v="7"/>
  </r>
  <r>
    <s v="83-982-5300"/>
    <x v="16"/>
    <x v="1"/>
    <x v="2"/>
    <x v="0"/>
    <n v="108"/>
    <d v="2024-12-01T00:00:00"/>
    <n v="5"/>
    <n v="310.16000000000003"/>
    <x v="5"/>
  </r>
  <r>
    <s v="46-662-1571"/>
    <x v="50"/>
    <x v="0"/>
    <x v="3"/>
    <x v="0"/>
    <n v="353"/>
    <d v="2024-03-31T00:00:00"/>
    <n v="8"/>
    <n v="300.73"/>
    <x v="6"/>
  </r>
  <r>
    <s v="20-699-9217"/>
    <x v="53"/>
    <x v="1"/>
    <x v="4"/>
    <x v="0"/>
    <n v="158"/>
    <d v="2024-10-12T00:00:00"/>
    <n v="12"/>
    <n v="356.87"/>
    <x v="7"/>
  </r>
  <r>
    <s v="26-150-0209"/>
    <x v="110"/>
    <x v="4"/>
    <x v="2"/>
    <x v="4"/>
    <n v="84"/>
    <d v="2024-12-25T00:00:00"/>
    <n v="6"/>
    <n v="82.37"/>
    <x v="8"/>
  </r>
  <r>
    <s v="94-985-5336"/>
    <x v="72"/>
    <x v="2"/>
    <x v="0"/>
    <x v="0"/>
    <n v="433"/>
    <d v="2024-01-11T00:00:00"/>
    <n v="3"/>
    <n v="372.6"/>
    <x v="2"/>
  </r>
  <r>
    <s v="97-715-3606"/>
    <x v="105"/>
    <x v="3"/>
    <x v="3"/>
    <x v="4"/>
    <n v="233"/>
    <d v="2024-07-29T00:00:00"/>
    <n v="9"/>
    <n v="78.319999999999993"/>
    <x v="7"/>
  </r>
  <r>
    <s v="02-100-4320"/>
    <x v="107"/>
    <x v="2"/>
    <x v="4"/>
    <x v="4"/>
    <n v="433"/>
    <d v="2024-01-11T00:00:00"/>
    <n v="12"/>
    <n v="71.72"/>
    <x v="7"/>
  </r>
  <r>
    <s v="16-070-0138"/>
    <x v="70"/>
    <x v="3"/>
    <x v="4"/>
    <x v="1"/>
    <n v="232"/>
    <d v="2024-07-30T00:00:00"/>
    <n v="12"/>
    <n v="241.1"/>
    <x v="7"/>
  </r>
  <r>
    <s v="82-474-5074"/>
    <x v="105"/>
    <x v="3"/>
    <x v="3"/>
    <x v="4"/>
    <n v="234"/>
    <d v="2024-07-28T00:00:00"/>
    <n v="9"/>
    <n v="96.86"/>
    <x v="7"/>
  </r>
  <r>
    <s v="36-444-5336"/>
    <x v="58"/>
    <x v="1"/>
    <x v="1"/>
    <x v="1"/>
    <n v="128"/>
    <d v="2024-11-11T00:00:00"/>
    <n v="11"/>
    <n v="276.25"/>
    <x v="7"/>
  </r>
  <r>
    <s v="54-680-5344"/>
    <x v="45"/>
    <x v="1"/>
    <x v="1"/>
    <x v="0"/>
    <n v="145"/>
    <d v="2024-10-25T00:00:00"/>
    <n v="10"/>
    <n v="318.45"/>
    <x v="3"/>
  </r>
  <r>
    <s v="16-364-8096"/>
    <x v="3"/>
    <x v="1"/>
    <x v="2"/>
    <x v="3"/>
    <n v="180"/>
    <d v="2024-09-20T00:00:00"/>
    <n v="6"/>
    <n v="117.03"/>
    <x v="3"/>
  </r>
  <r>
    <s v="62-644-8183"/>
    <x v="9"/>
    <x v="1"/>
    <x v="2"/>
    <x v="2"/>
    <n v="148"/>
    <d v="2024-10-22T00:00:00"/>
    <n v="7"/>
    <n v="490.41"/>
    <x v="6"/>
  </r>
  <r>
    <s v="59-971-0799"/>
    <x v="9"/>
    <x v="1"/>
    <x v="2"/>
    <x v="2"/>
    <n v="191"/>
    <d v="2024-09-09T00:00:00"/>
    <n v="7"/>
    <n v="476.42"/>
    <x v="6"/>
  </r>
  <r>
    <s v="64-031-2046"/>
    <x v="31"/>
    <x v="3"/>
    <x v="2"/>
    <x v="0"/>
    <n v="245"/>
    <d v="2024-07-17T00:00:00"/>
    <n v="5"/>
    <n v="392.27"/>
    <x v="6"/>
  </r>
  <r>
    <s v="87-079-0237"/>
    <x v="80"/>
    <x v="0"/>
    <x v="3"/>
    <x v="1"/>
    <n v="311"/>
    <d v="2024-05-12T00:00:00"/>
    <n v="9"/>
    <n v="207.24"/>
    <x v="5"/>
  </r>
  <r>
    <s v="78-091-8662"/>
    <x v="23"/>
    <x v="1"/>
    <x v="0"/>
    <x v="3"/>
    <n v="159"/>
    <d v="2024-10-11T00:00:00"/>
    <n v="3"/>
    <n v="141.63"/>
    <x v="1"/>
  </r>
  <r>
    <s v="62-720-2922"/>
    <x v="52"/>
    <x v="3"/>
    <x v="2"/>
    <x v="1"/>
    <n v="269"/>
    <d v="2024-06-23T00:00:00"/>
    <n v="5"/>
    <n v="244.47"/>
    <x v="5"/>
  </r>
  <r>
    <s v="47-528-3961"/>
    <x v="8"/>
    <x v="3"/>
    <x v="3"/>
    <x v="1"/>
    <n v="208"/>
    <d v="2024-08-23T00:00:00"/>
    <n v="9"/>
    <n v="251.63"/>
    <x v="1"/>
  </r>
  <r>
    <s v="21-808-2293"/>
    <x v="6"/>
    <x v="0"/>
    <x v="4"/>
    <x v="2"/>
    <n v="398"/>
    <d v="2024-02-15T00:00:00"/>
    <n v="12"/>
    <n v="431.78"/>
    <x v="5"/>
  </r>
  <r>
    <s v="22-022-9256"/>
    <x v="72"/>
    <x v="2"/>
    <x v="0"/>
    <x v="0"/>
    <n v="434"/>
    <d v="2024-01-10T00:00:00"/>
    <n v="2"/>
    <n v="303.08999999999997"/>
    <x v="2"/>
  </r>
  <r>
    <s v="96-772-7220"/>
    <x v="40"/>
    <x v="1"/>
    <x v="3"/>
    <x v="0"/>
    <n v="121"/>
    <d v="2024-11-18T00:00:00"/>
    <n v="9"/>
    <n v="341.24"/>
    <x v="1"/>
  </r>
  <r>
    <s v="25-866-7286"/>
    <x v="1"/>
    <x v="0"/>
    <x v="1"/>
    <x v="1"/>
    <n v="313"/>
    <d v="2024-05-10T00:00:00"/>
    <n v="10"/>
    <n v="211.39"/>
    <x v="1"/>
  </r>
  <r>
    <s v="72-694-4159"/>
    <x v="40"/>
    <x v="1"/>
    <x v="3"/>
    <x v="0"/>
    <n v="182"/>
    <d v="2024-09-18T00:00:00"/>
    <n v="9"/>
    <n v="379.21"/>
    <x v="1"/>
  </r>
  <r>
    <s v="10-079-8237"/>
    <x v="50"/>
    <x v="0"/>
    <x v="3"/>
    <x v="0"/>
    <n v="339"/>
    <d v="2024-04-14T00:00:00"/>
    <n v="8"/>
    <n v="309.52999999999997"/>
    <x v="6"/>
  </r>
  <r>
    <s v="47-460-8015"/>
    <x v="20"/>
    <x v="0"/>
    <x v="2"/>
    <x v="0"/>
    <n v="378"/>
    <d v="2024-03-06T00:00:00"/>
    <n v="6"/>
    <n v="359.45"/>
    <x v="4"/>
  </r>
  <r>
    <s v="06-061-0023"/>
    <x v="5"/>
    <x v="0"/>
    <x v="3"/>
    <x v="2"/>
    <n v="334"/>
    <d v="2024-04-19T00:00:00"/>
    <n v="8"/>
    <n v="479.62"/>
    <x v="4"/>
  </r>
  <r>
    <s v="80-487-2550"/>
    <x v="27"/>
    <x v="0"/>
    <x v="0"/>
    <x v="1"/>
    <n v="384"/>
    <d v="2024-02-29T00:00:00"/>
    <n v="2"/>
    <n v="208.6"/>
    <x v="4"/>
  </r>
  <r>
    <s v="23-617-2637"/>
    <x v="85"/>
    <x v="2"/>
    <x v="0"/>
    <x v="3"/>
    <n v="422"/>
    <d v="2024-01-22T00:00:00"/>
    <n v="2"/>
    <n v="180.21"/>
    <x v="4"/>
  </r>
  <r>
    <s v="60-005-5187"/>
    <x v="85"/>
    <x v="2"/>
    <x v="0"/>
    <x v="3"/>
    <n v="426"/>
    <d v="2024-01-18T00:00:00"/>
    <n v="3"/>
    <n v="197.9"/>
    <x v="4"/>
  </r>
  <r>
    <s v="24-371-5870"/>
    <x v="16"/>
    <x v="1"/>
    <x v="2"/>
    <x v="0"/>
    <n v="170"/>
    <d v="2024-09-30T00:00:00"/>
    <n v="7"/>
    <n v="362.3"/>
    <x v="5"/>
  </r>
  <r>
    <s v="02-055-8248"/>
    <x v="65"/>
    <x v="0"/>
    <x v="1"/>
    <x v="3"/>
    <n v="326"/>
    <d v="2024-04-27T00:00:00"/>
    <n v="11"/>
    <n v="159.53"/>
    <x v="3"/>
  </r>
  <r>
    <s v="54-238-5459"/>
    <x v="49"/>
    <x v="0"/>
    <x v="3"/>
    <x v="3"/>
    <n v="374"/>
    <d v="2024-03-10T00:00:00"/>
    <n v="9"/>
    <n v="149.52000000000001"/>
    <x v="1"/>
  </r>
  <r>
    <s v="85-922-0190"/>
    <x v="77"/>
    <x v="1"/>
    <x v="2"/>
    <x v="1"/>
    <n v="158"/>
    <d v="2024-10-12T00:00:00"/>
    <n v="5"/>
    <n v="206.32"/>
    <x v="1"/>
  </r>
  <r>
    <s v="48-271-1908"/>
    <x v="44"/>
    <x v="0"/>
    <x v="1"/>
    <x v="0"/>
    <n v="302"/>
    <d v="2024-05-21T00:00:00"/>
    <n v="11"/>
    <n v="308.58"/>
    <x v="5"/>
  </r>
  <r>
    <s v="46-978-3874"/>
    <x v="61"/>
    <x v="2"/>
    <x v="2"/>
    <x v="4"/>
    <n v="434"/>
    <d v="2024-01-10T00:00:00"/>
    <n v="5"/>
    <n v="91.34"/>
    <x v="5"/>
  </r>
  <r>
    <s v="53-595-7635"/>
    <x v="63"/>
    <x v="0"/>
    <x v="2"/>
    <x v="2"/>
    <n v="316"/>
    <d v="2024-05-07T00:00:00"/>
    <n v="7"/>
    <n v="455.44"/>
    <x v="0"/>
  </r>
  <r>
    <s v="08-185-6608"/>
    <x v="97"/>
    <x v="2"/>
    <x v="3"/>
    <x v="2"/>
    <n v="422"/>
    <d v="2024-01-22T00:00:00"/>
    <n v="8"/>
    <n v="468.16"/>
    <x v="0"/>
  </r>
  <r>
    <s v="20-562-2569"/>
    <x v="19"/>
    <x v="3"/>
    <x v="2"/>
    <x v="2"/>
    <n v="255"/>
    <d v="2024-07-07T00:00:00"/>
    <n v="5"/>
    <n v="463.67"/>
    <x v="4"/>
  </r>
  <r>
    <s v="41-366-4205"/>
    <x v="101"/>
    <x v="0"/>
    <x v="3"/>
    <x v="4"/>
    <n v="356"/>
    <d v="2024-03-28T00:00:00"/>
    <n v="9"/>
    <n v="69.78"/>
    <x v="3"/>
  </r>
  <r>
    <s v="77-241-7621"/>
    <x v="54"/>
    <x v="0"/>
    <x v="1"/>
    <x v="2"/>
    <n v="373"/>
    <d v="2024-03-11T00:00:00"/>
    <n v="10"/>
    <n v="453.37"/>
    <x v="6"/>
  </r>
  <r>
    <s v="53-091-2176"/>
    <x v="67"/>
    <x v="0"/>
    <x v="4"/>
    <x v="3"/>
    <n v="354"/>
    <d v="2024-03-30T00:00:00"/>
    <n v="12"/>
    <n v="106.15"/>
    <x v="7"/>
  </r>
  <r>
    <s v="48-203-9118"/>
    <x v="16"/>
    <x v="1"/>
    <x v="2"/>
    <x v="0"/>
    <n v="101"/>
    <d v="2024-12-08T00:00:00"/>
    <n v="6"/>
    <n v="378.47"/>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A3ECCB-D45E-4770-9238-E6654E9D1DD5}" name="Satisfaction &amp; Return Rat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Satisfaction Rating">
  <location ref="T9:U19" firstHeaderRow="1" firstDataRow="1" firstDataCol="1"/>
  <pivotFields count="35">
    <pivotField showAll="0"/>
    <pivotField showAll="0"/>
    <pivotField showAll="0"/>
    <pivotField showAll="0"/>
    <pivotField showAll="0"/>
    <pivotField showAll="0"/>
    <pivotField showAll="0"/>
    <pivotField showAll="0"/>
    <pivotField showAll="0"/>
    <pivotField numFmtId="8" showAll="0"/>
    <pivotField showAll="0"/>
    <pivotField showAll="0"/>
    <pivotField showAll="0"/>
    <pivotField showAll="0"/>
    <pivotField showAll="0"/>
    <pivotField showAll="0"/>
    <pivotField showAll="0"/>
    <pivotField dataField="1" showAll="0"/>
    <pivotField showAll="0"/>
    <pivotField axis="axisRow" showAll="0">
      <items count="11">
        <item x="2"/>
        <item x="6"/>
        <item x="4"/>
        <item x="7"/>
        <item x="1"/>
        <item x="9"/>
        <item x="0"/>
        <item x="8"/>
        <item x="5"/>
        <item x="3"/>
        <item t="default"/>
      </items>
    </pivotField>
    <pivotField showAll="0"/>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9"/>
  </rowFields>
  <rowItems count="10">
    <i>
      <x/>
    </i>
    <i>
      <x v="1"/>
    </i>
    <i>
      <x v="2"/>
    </i>
    <i>
      <x v="3"/>
    </i>
    <i>
      <x v="4"/>
    </i>
    <i>
      <x v="5"/>
    </i>
    <i>
      <x v="6"/>
    </i>
    <i>
      <x v="7"/>
    </i>
    <i>
      <x v="8"/>
    </i>
    <i>
      <x v="9"/>
    </i>
  </rowItems>
  <colItems count="1">
    <i/>
  </colItems>
  <dataFields count="1">
    <dataField name="Return Rate" fld="17" subtotal="average" baseField="19" baseItem="0" numFmtId="10"/>
  </dataFields>
  <formats count="16">
    <format dxfId="278">
      <pivotArea type="all" dataOnly="0" outline="0" fieldPosition="0"/>
    </format>
    <format dxfId="277">
      <pivotArea outline="0" collapsedLevelsAreSubtotals="1" fieldPosition="0"/>
    </format>
    <format dxfId="276">
      <pivotArea field="19" type="button" dataOnly="0" labelOnly="1" outline="0" axis="axisRow" fieldPosition="0"/>
    </format>
    <format dxfId="275">
      <pivotArea dataOnly="0" labelOnly="1" fieldPosition="0">
        <references count="1">
          <reference field="19" count="0"/>
        </references>
      </pivotArea>
    </format>
    <format dxfId="274">
      <pivotArea dataOnly="0" labelOnly="1" outline="0" axis="axisValues" fieldPosition="0"/>
    </format>
    <format dxfId="273">
      <pivotArea outline="0" collapsedLevelsAreSubtotals="1" fieldPosition="0"/>
    </format>
    <format dxfId="272">
      <pivotArea dataOnly="0" labelOnly="1" fieldPosition="0">
        <references count="1">
          <reference field="19" count="0"/>
        </references>
      </pivotArea>
    </format>
    <format dxfId="271">
      <pivotArea outline="0" collapsedLevelsAreSubtotals="1" fieldPosition="0"/>
    </format>
    <format dxfId="270">
      <pivotArea dataOnly="0" labelOnly="1" fieldPosition="0">
        <references count="1">
          <reference field="19" count="0"/>
        </references>
      </pivotArea>
    </format>
    <format dxfId="269">
      <pivotArea field="19" type="button" dataOnly="0" labelOnly="1" outline="0" axis="axisRow" fieldPosition="0"/>
    </format>
    <format dxfId="268">
      <pivotArea field="19" type="button" dataOnly="0" labelOnly="1" outline="0" axis="axisRow" fieldPosition="0"/>
    </format>
    <format dxfId="267">
      <pivotArea dataOnly="0" labelOnly="1" outline="0" axis="axisValues" fieldPosition="0"/>
    </format>
    <format dxfId="266">
      <pivotArea dataOnly="0" labelOnly="1" outline="0" axis="axisValues" fieldPosition="0"/>
    </format>
    <format dxfId="265">
      <pivotArea dataOnly="0" labelOnly="1" outline="0" axis="axisValues" fieldPosition="0"/>
    </format>
    <format dxfId="264">
      <pivotArea outline="0" fieldPosition="0">
        <references count="1">
          <reference field="4294967294" count="1">
            <x v="0"/>
          </reference>
        </references>
      </pivotArea>
    </format>
    <format dxfId="263">
      <pivotArea field="19" type="button" dataOnly="0" labelOnly="1" outline="0" axis="axisRow" fieldPosition="0"/>
    </format>
  </formats>
  <conditionalFormats count="4">
    <conditionalFormat priority="6">
      <pivotAreas count="1">
        <pivotArea type="data" collapsedLevelsAreSubtotals="1" fieldPosition="0">
          <references count="2">
            <reference field="4294967294" count="1" selected="0">
              <x v="0"/>
            </reference>
            <reference field="19" count="1">
              <x v="6"/>
            </reference>
          </references>
        </pivotArea>
      </pivotAreas>
    </conditionalFormat>
    <conditionalFormat priority="5">
      <pivotAreas count="1">
        <pivotArea type="data" outline="0" collapsedLevelsAreSubtotals="1" fieldPosition="0">
          <references count="1">
            <reference field="4294967294" count="1" selected="0">
              <x v="0"/>
            </reference>
          </references>
        </pivotArea>
      </pivotAreas>
    </conditionalFormat>
    <conditionalFormat priority="4">
      <pivotAreas count="1">
        <pivotArea type="data" outline="0" collapsedLevelsAreSubtotals="1" fieldPosition="0">
          <references count="1">
            <reference field="4294967294" count="1" selected="0">
              <x v="0"/>
            </reference>
          </references>
        </pivotArea>
      </pivotAreas>
    </conditionalFormat>
    <conditionalFormat priority="3">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F0EAB7-85E1-418E-BA43-B731E4C2FD39}" name="Influence-Sensitivity Index"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fluence-Sensitivity Index">
  <location ref="B8:D25" firstHeaderRow="0" firstDataRow="1" firstDataCol="1"/>
  <pivotFields count="35">
    <pivotField showAll="0"/>
    <pivotField showAll="0"/>
    <pivotField showAll="0"/>
    <pivotField showAll="0"/>
    <pivotField showAll="0"/>
    <pivotField showAll="0"/>
    <pivotField showAll="0"/>
    <pivotField showAll="0"/>
    <pivotField showAll="0"/>
    <pivotField dataField="1" numFmtId="8" showAll="0"/>
    <pivotField showAll="0"/>
    <pivotField showAll="0"/>
    <pivotField showAll="0"/>
    <pivotField showAll="0"/>
    <pivotField showAll="0"/>
    <pivotField axis="axisRow" showAll="0">
      <items count="5">
        <item x="3"/>
        <item x="2"/>
        <item x="1"/>
        <item x="0"/>
        <item t="default"/>
      </items>
    </pivotField>
    <pivotField axis="axisRow" showAll="0">
      <items count="4">
        <item x="1"/>
        <item x="0"/>
        <item x="2"/>
        <item t="default"/>
      </items>
    </pivotField>
    <pivotField showAll="0"/>
    <pivotField showAll="0"/>
    <pivotField showAll="0"/>
    <pivotField showAll="0"/>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dataField="1"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2">
    <field x="15"/>
    <field x="16"/>
  </rowFields>
  <rowItems count="17">
    <i>
      <x/>
    </i>
    <i r="1">
      <x/>
    </i>
    <i r="1">
      <x v="1"/>
    </i>
    <i r="1">
      <x v="2"/>
    </i>
    <i>
      <x v="1"/>
    </i>
    <i r="1">
      <x/>
    </i>
    <i r="1">
      <x v="1"/>
    </i>
    <i r="1">
      <x v="2"/>
    </i>
    <i>
      <x v="2"/>
    </i>
    <i r="1">
      <x/>
    </i>
    <i r="1">
      <x v="1"/>
    </i>
    <i r="1">
      <x v="2"/>
    </i>
    <i>
      <x v="3"/>
    </i>
    <i r="1">
      <x/>
    </i>
    <i r="1">
      <x v="1"/>
    </i>
    <i r="1">
      <x v="2"/>
    </i>
    <i t="grand">
      <x/>
    </i>
  </rowItems>
  <colFields count="1">
    <field x="-2"/>
  </colFields>
  <colItems count="2">
    <i>
      <x/>
    </i>
    <i i="1">
      <x v="1"/>
    </i>
  </colItems>
  <dataFields count="2">
    <dataField name="Discounts Used" fld="24" subtotal="count" showDataAs="percentOfCol" baseField="15" baseItem="0" numFmtId="10"/>
    <dataField name="Revenue" fld="9" baseField="15" baseItem="0" numFmtId="8"/>
  </dataFields>
  <formats count="54">
    <format dxfId="332">
      <pivotArea type="all" dataOnly="0" outline="0" fieldPosition="0"/>
    </format>
    <format dxfId="331">
      <pivotArea outline="0" collapsedLevelsAreSubtotals="1" fieldPosition="0"/>
    </format>
    <format dxfId="330">
      <pivotArea type="all" dataOnly="0" outline="0" fieldPosition="0"/>
    </format>
    <format dxfId="329">
      <pivotArea outline="0" collapsedLevelsAreSubtotals="1" fieldPosition="0"/>
    </format>
    <format dxfId="328">
      <pivotArea type="all" dataOnly="0" outline="0" fieldPosition="0"/>
    </format>
    <format dxfId="327">
      <pivotArea outline="0" collapsedLevelsAreSubtotals="1" fieldPosition="0"/>
    </format>
    <format dxfId="326">
      <pivotArea dataOnly="0" labelOnly="1" fieldPosition="0">
        <references count="1">
          <reference field="16" count="0"/>
        </references>
      </pivotArea>
    </format>
    <format dxfId="325">
      <pivotArea dataOnly="0" labelOnly="1" fieldPosition="0">
        <references count="1">
          <reference field="15" count="0"/>
        </references>
      </pivotArea>
    </format>
    <format dxfId="324">
      <pivotArea dataOnly="0" labelOnly="1" grandRow="1" outline="0" fieldPosition="0"/>
    </format>
    <format dxfId="323">
      <pivotArea dataOnly="0" labelOnly="1" fieldPosition="0">
        <references count="2">
          <reference field="15" count="1" selected="0">
            <x v="0"/>
          </reference>
          <reference field="16" count="0"/>
        </references>
      </pivotArea>
    </format>
    <format dxfId="322">
      <pivotArea dataOnly="0" labelOnly="1" fieldPosition="0">
        <references count="2">
          <reference field="15" count="1" selected="0">
            <x v="1"/>
          </reference>
          <reference field="16" count="0"/>
        </references>
      </pivotArea>
    </format>
    <format dxfId="321">
      <pivotArea dataOnly="0" labelOnly="1" fieldPosition="0">
        <references count="2">
          <reference field="15" count="1" selected="0">
            <x v="2"/>
          </reference>
          <reference field="16" count="0"/>
        </references>
      </pivotArea>
    </format>
    <format dxfId="320">
      <pivotArea dataOnly="0" labelOnly="1" fieldPosition="0">
        <references count="2">
          <reference field="15" count="1" selected="0">
            <x v="3"/>
          </reference>
          <reference field="16" count="0"/>
        </references>
      </pivotArea>
    </format>
    <format dxfId="319">
      <pivotArea dataOnly="0" labelOnly="1" fieldPosition="0">
        <references count="1">
          <reference field="15" count="0"/>
        </references>
      </pivotArea>
    </format>
    <format dxfId="318">
      <pivotArea dataOnly="0" labelOnly="1" grandRow="1" outline="0" fieldPosition="0"/>
    </format>
    <format dxfId="317">
      <pivotArea dataOnly="0" labelOnly="1" fieldPosition="0">
        <references count="2">
          <reference field="15" count="1" selected="0">
            <x v="0"/>
          </reference>
          <reference field="16" count="0"/>
        </references>
      </pivotArea>
    </format>
    <format dxfId="316">
      <pivotArea dataOnly="0" labelOnly="1" fieldPosition="0">
        <references count="2">
          <reference field="15" count="1" selected="0">
            <x v="1"/>
          </reference>
          <reference field="16" count="0"/>
        </references>
      </pivotArea>
    </format>
    <format dxfId="315">
      <pivotArea dataOnly="0" labelOnly="1" fieldPosition="0">
        <references count="2">
          <reference field="15" count="1" selected="0">
            <x v="2"/>
          </reference>
          <reference field="16" count="0"/>
        </references>
      </pivotArea>
    </format>
    <format dxfId="314">
      <pivotArea dataOnly="0" labelOnly="1" fieldPosition="0">
        <references count="2">
          <reference field="15" count="1" selected="0">
            <x v="3"/>
          </reference>
          <reference field="16" count="0"/>
        </references>
      </pivotArea>
    </format>
    <format dxfId="313">
      <pivotArea dataOnly="0" labelOnly="1" fieldPosition="0">
        <references count="1">
          <reference field="15" count="0"/>
        </references>
      </pivotArea>
    </format>
    <format dxfId="312">
      <pivotArea dataOnly="0" labelOnly="1" grandRow="1" outline="0" fieldPosition="0"/>
    </format>
    <format dxfId="311">
      <pivotArea dataOnly="0" labelOnly="1" fieldPosition="0">
        <references count="2">
          <reference field="15" count="1" selected="0">
            <x v="0"/>
          </reference>
          <reference field="16" count="0"/>
        </references>
      </pivotArea>
    </format>
    <format dxfId="310">
      <pivotArea dataOnly="0" labelOnly="1" fieldPosition="0">
        <references count="2">
          <reference field="15" count="1" selected="0">
            <x v="1"/>
          </reference>
          <reference field="16" count="0"/>
        </references>
      </pivotArea>
    </format>
    <format dxfId="309">
      <pivotArea dataOnly="0" labelOnly="1" fieldPosition="0">
        <references count="2">
          <reference field="15" count="1" selected="0">
            <x v="2"/>
          </reference>
          <reference field="16" count="0"/>
        </references>
      </pivotArea>
    </format>
    <format dxfId="308">
      <pivotArea dataOnly="0" labelOnly="1" fieldPosition="0">
        <references count="2">
          <reference field="15" count="1" selected="0">
            <x v="3"/>
          </reference>
          <reference field="16" count="0"/>
        </references>
      </pivotArea>
    </format>
    <format dxfId="307">
      <pivotArea dataOnly="0" labelOnly="1" fieldPosition="0">
        <references count="1">
          <reference field="15" count="0"/>
        </references>
      </pivotArea>
    </format>
    <format dxfId="306">
      <pivotArea dataOnly="0" labelOnly="1" grandRow="1" outline="0" fieldPosition="0"/>
    </format>
    <format dxfId="305">
      <pivotArea dataOnly="0" labelOnly="1" fieldPosition="0">
        <references count="2">
          <reference field="15" count="1" selected="0">
            <x v="0"/>
          </reference>
          <reference field="16" count="0"/>
        </references>
      </pivotArea>
    </format>
    <format dxfId="304">
      <pivotArea dataOnly="0" labelOnly="1" fieldPosition="0">
        <references count="2">
          <reference field="15" count="1" selected="0">
            <x v="1"/>
          </reference>
          <reference field="16" count="0"/>
        </references>
      </pivotArea>
    </format>
    <format dxfId="303">
      <pivotArea dataOnly="0" labelOnly="1" fieldPosition="0">
        <references count="2">
          <reference field="15" count="1" selected="0">
            <x v="2"/>
          </reference>
          <reference field="16" count="0"/>
        </references>
      </pivotArea>
    </format>
    <format dxfId="302">
      <pivotArea dataOnly="0" labelOnly="1" fieldPosition="0">
        <references count="2">
          <reference field="15" count="1" selected="0">
            <x v="3"/>
          </reference>
          <reference field="16" count="0"/>
        </references>
      </pivotArea>
    </format>
    <format dxfId="301">
      <pivotArea field="15" type="button" dataOnly="0" labelOnly="1" outline="0" axis="axisRow" fieldPosition="0"/>
    </format>
    <format dxfId="300">
      <pivotArea dataOnly="0" labelOnly="1" outline="0" fieldPosition="0">
        <references count="1">
          <reference field="4294967294" count="2">
            <x v="0"/>
            <x v="1"/>
          </reference>
        </references>
      </pivotArea>
    </format>
    <format dxfId="299">
      <pivotArea field="15" type="button" dataOnly="0" labelOnly="1" outline="0" axis="axisRow" fieldPosition="0"/>
    </format>
    <format dxfId="298">
      <pivotArea dataOnly="0" labelOnly="1" outline="0" fieldPosition="0">
        <references count="1">
          <reference field="4294967294" count="2">
            <x v="0"/>
            <x v="1"/>
          </reference>
        </references>
      </pivotArea>
    </format>
    <format dxfId="297">
      <pivotArea field="15" type="button" dataOnly="0" labelOnly="1" outline="0" axis="axisRow" fieldPosition="0"/>
    </format>
    <format dxfId="296">
      <pivotArea dataOnly="0" labelOnly="1" outline="0" fieldPosition="0">
        <references count="1">
          <reference field="4294967294" count="2">
            <x v="0"/>
            <x v="1"/>
          </reference>
        </references>
      </pivotArea>
    </format>
    <format dxfId="295">
      <pivotArea field="15" type="button" dataOnly="0" labelOnly="1" outline="0" axis="axisRow" fieldPosition="0"/>
    </format>
    <format dxfId="294">
      <pivotArea dataOnly="0" labelOnly="1" outline="0" fieldPosition="0">
        <references count="1">
          <reference field="4294967294" count="2">
            <x v="0"/>
            <x v="1"/>
          </reference>
        </references>
      </pivotArea>
    </format>
    <format dxfId="293">
      <pivotArea dataOnly="0" labelOnly="1" fieldPosition="0">
        <references count="1">
          <reference field="15" count="1">
            <x v="1"/>
          </reference>
        </references>
      </pivotArea>
    </format>
    <format dxfId="292">
      <pivotArea dataOnly="0" labelOnly="1" fieldPosition="0">
        <references count="1">
          <reference field="15" count="1">
            <x v="0"/>
          </reference>
        </references>
      </pivotArea>
    </format>
    <format dxfId="291">
      <pivotArea dataOnly="0" labelOnly="1" fieldPosition="0">
        <references count="1">
          <reference field="15" count="1">
            <x v="3"/>
          </reference>
        </references>
      </pivotArea>
    </format>
    <format dxfId="290">
      <pivotArea dataOnly="0" labelOnly="1" fieldPosition="0">
        <references count="1">
          <reference field="15" count="1">
            <x v="2"/>
          </reference>
        </references>
      </pivotArea>
    </format>
    <format dxfId="289">
      <pivotArea outline="0" collapsedLevelsAreSubtotals="1" fieldPosition="0"/>
    </format>
    <format dxfId="288">
      <pivotArea type="all" dataOnly="0" outline="0" fieldPosition="0"/>
    </format>
    <format dxfId="287">
      <pivotArea outline="0" collapsedLevelsAreSubtotals="1" fieldPosition="0"/>
    </format>
    <format dxfId="286">
      <pivotArea field="15" type="button" dataOnly="0" labelOnly="1" outline="0" axis="axisRow" fieldPosition="0"/>
    </format>
    <format dxfId="285">
      <pivotArea dataOnly="0" labelOnly="1" fieldPosition="0">
        <references count="1">
          <reference field="15" count="0"/>
        </references>
      </pivotArea>
    </format>
    <format dxfId="284">
      <pivotArea dataOnly="0" labelOnly="1" grandRow="1" outline="0" fieldPosition="0"/>
    </format>
    <format dxfId="283">
      <pivotArea dataOnly="0" labelOnly="1" fieldPosition="0">
        <references count="2">
          <reference field="15" count="1" selected="0">
            <x v="0"/>
          </reference>
          <reference field="16" count="0"/>
        </references>
      </pivotArea>
    </format>
    <format dxfId="282">
      <pivotArea dataOnly="0" labelOnly="1" fieldPosition="0">
        <references count="2">
          <reference field="15" count="1" selected="0">
            <x v="1"/>
          </reference>
          <reference field="16" count="0"/>
        </references>
      </pivotArea>
    </format>
    <format dxfId="281">
      <pivotArea dataOnly="0" labelOnly="1" fieldPosition="0">
        <references count="2">
          <reference field="15" count="1" selected="0">
            <x v="2"/>
          </reference>
          <reference field="16" count="0"/>
        </references>
      </pivotArea>
    </format>
    <format dxfId="280">
      <pivotArea dataOnly="0" labelOnly="1" fieldPosition="0">
        <references count="2">
          <reference field="15" count="1" selected="0">
            <x v="3"/>
          </reference>
          <reference field="16" count="0"/>
        </references>
      </pivotArea>
    </format>
    <format dxfId="279">
      <pivotArea dataOnly="0" labelOnly="1" outline="0" fieldPosition="0">
        <references count="1">
          <reference field="4294967294" count="2">
            <x v="0"/>
            <x v="1"/>
          </reference>
        </references>
      </pivotArea>
    </format>
  </formats>
  <conditionalFormats count="1">
    <conditionalFormat priority="1">
      <pivotAreas count="1">
        <pivotArea type="data" outline="0" collapsedLevelsAreSubtotals="1" fieldPosition="0"/>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61A0DF-41C6-4D84-898E-194E1A2AEF03}" name="Purchase Intent"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evice " colHeaderCaption="Reason">
  <location ref="B27:G31" firstHeaderRow="1" firstDataRow="2" firstDataCol="1"/>
  <pivotFields count="35">
    <pivotField showAll="0"/>
    <pivotField showAll="0"/>
    <pivotField showAll="0"/>
    <pivotField showAll="0"/>
    <pivotField showAll="0"/>
    <pivotField showAll="0"/>
    <pivotField showAll="0"/>
    <pivotField showAll="0"/>
    <pivotField showAll="0"/>
    <pivotField numFmtId="8"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showAll="0"/>
    <pivotField axis="axisCol" showAll="0">
      <items count="5">
        <item x="2"/>
        <item x="0"/>
        <item x="3"/>
        <item x="1"/>
        <item t="default"/>
      </items>
    </pivotField>
    <pivotField showAll="0"/>
    <pivotField dataField="1"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21"/>
  </rowFields>
  <rowItems count="3">
    <i>
      <x/>
    </i>
    <i>
      <x v="1"/>
    </i>
    <i>
      <x v="2"/>
    </i>
  </rowItems>
  <colFields count="1">
    <field x="27"/>
  </colFields>
  <colItems count="5">
    <i>
      <x/>
    </i>
    <i>
      <x v="1"/>
    </i>
    <i>
      <x v="2"/>
    </i>
    <i>
      <x v="3"/>
    </i>
    <i t="grand">
      <x/>
    </i>
  </colItems>
  <dataFields count="1">
    <dataField name="Purchase Intent" fld="29" showDataAs="percentOfTotal" baseField="20" baseItem="0" numFmtId="10"/>
  </dataFields>
  <formats count="39">
    <format dxfId="371">
      <pivotArea type="all" dataOnly="0" outline="0" fieldPosition="0"/>
    </format>
    <format dxfId="370">
      <pivotArea outline="0" collapsedLevelsAreSubtotals="1" fieldPosition="0"/>
    </format>
    <format dxfId="369">
      <pivotArea type="origin" dataOnly="0" labelOnly="1" outline="0" fieldPosition="0"/>
    </format>
    <format dxfId="368">
      <pivotArea field="27" type="button" dataOnly="0" labelOnly="1" outline="0" axis="axisCol" fieldPosition="0"/>
    </format>
    <format dxfId="367">
      <pivotArea type="topRight" dataOnly="0" labelOnly="1" outline="0" fieldPosition="0"/>
    </format>
    <format dxfId="366">
      <pivotArea field="21" type="button" dataOnly="0" labelOnly="1" outline="0" axis="axisRow" fieldPosition="0"/>
    </format>
    <format dxfId="365">
      <pivotArea dataOnly="0" labelOnly="1" fieldPosition="0">
        <references count="1">
          <reference field="21" count="0"/>
        </references>
      </pivotArea>
    </format>
    <format dxfId="364">
      <pivotArea dataOnly="0" labelOnly="1" fieldPosition="0">
        <references count="1">
          <reference field="27" count="0"/>
        </references>
      </pivotArea>
    </format>
    <format dxfId="363">
      <pivotArea dataOnly="0" labelOnly="1" grandCol="1" outline="0" fieldPosition="0"/>
    </format>
    <format dxfId="362">
      <pivotArea outline="0" fieldPosition="0">
        <references count="1">
          <reference field="4294967294" count="1">
            <x v="0"/>
          </reference>
        </references>
      </pivotArea>
    </format>
    <format dxfId="361">
      <pivotArea type="all" dataOnly="0" outline="0" fieldPosition="0"/>
    </format>
    <format dxfId="360">
      <pivotArea outline="0" collapsedLevelsAreSubtotals="1" fieldPosition="0"/>
    </format>
    <format dxfId="359">
      <pivotArea type="origin" dataOnly="0" labelOnly="1" outline="0" fieldPosition="0"/>
    </format>
    <format dxfId="358">
      <pivotArea field="27" type="button" dataOnly="0" labelOnly="1" outline="0" axis="axisCol" fieldPosition="0"/>
    </format>
    <format dxfId="357">
      <pivotArea type="topRight" dataOnly="0" labelOnly="1" outline="0" fieldPosition="0"/>
    </format>
    <format dxfId="356">
      <pivotArea field="21" type="button" dataOnly="0" labelOnly="1" outline="0" axis="axisRow" fieldPosition="0"/>
    </format>
    <format dxfId="355">
      <pivotArea dataOnly="0" labelOnly="1" fieldPosition="0">
        <references count="1">
          <reference field="21" count="0"/>
        </references>
      </pivotArea>
    </format>
    <format dxfId="354">
      <pivotArea dataOnly="0" labelOnly="1" fieldPosition="0">
        <references count="1">
          <reference field="27" count="0"/>
        </references>
      </pivotArea>
    </format>
    <format dxfId="353">
      <pivotArea dataOnly="0" labelOnly="1" grandCol="1" outline="0" fieldPosition="0"/>
    </format>
    <format dxfId="352">
      <pivotArea type="all" dataOnly="0" outline="0" fieldPosition="0"/>
    </format>
    <format dxfId="351">
      <pivotArea outline="0" collapsedLevelsAreSubtotals="1" fieldPosition="0"/>
    </format>
    <format dxfId="350">
      <pivotArea type="origin" dataOnly="0" labelOnly="1" outline="0" fieldPosition="0"/>
    </format>
    <format dxfId="349">
      <pivotArea field="27" type="button" dataOnly="0" labelOnly="1" outline="0" axis="axisCol" fieldPosition="0"/>
    </format>
    <format dxfId="348">
      <pivotArea type="topRight" dataOnly="0" labelOnly="1" outline="0" fieldPosition="0"/>
    </format>
    <format dxfId="347">
      <pivotArea field="21" type="button" dataOnly="0" labelOnly="1" outline="0" axis="axisRow" fieldPosition="0"/>
    </format>
    <format dxfId="346">
      <pivotArea dataOnly="0" labelOnly="1" fieldPosition="0">
        <references count="1">
          <reference field="21" count="0"/>
        </references>
      </pivotArea>
    </format>
    <format dxfId="345">
      <pivotArea dataOnly="0" labelOnly="1" fieldPosition="0">
        <references count="1">
          <reference field="27" count="0"/>
        </references>
      </pivotArea>
    </format>
    <format dxfId="344">
      <pivotArea dataOnly="0" labelOnly="1" grandCol="1" outline="0" fieldPosition="0"/>
    </format>
    <format dxfId="343">
      <pivotArea grandCol="1" outline="0" collapsedLevelsAreSubtotals="1" fieldPosition="0"/>
    </format>
    <format dxfId="342">
      <pivotArea grandCol="1" outline="0" collapsedLevelsAreSubtotals="1" fieldPosition="0"/>
    </format>
    <format dxfId="341">
      <pivotArea type="all" dataOnly="0" outline="0" fieldPosition="0"/>
    </format>
    <format dxfId="340">
      <pivotArea outline="0" collapsedLevelsAreSubtotals="1" fieldPosition="0"/>
    </format>
    <format dxfId="339">
      <pivotArea type="origin" dataOnly="0" labelOnly="1" outline="0" fieldPosition="0"/>
    </format>
    <format dxfId="338">
      <pivotArea field="27" type="button" dataOnly="0" labelOnly="1" outline="0" axis="axisCol" fieldPosition="0"/>
    </format>
    <format dxfId="337">
      <pivotArea type="topRight" dataOnly="0" labelOnly="1" outline="0" fieldPosition="0"/>
    </format>
    <format dxfId="336">
      <pivotArea field="21" type="button" dataOnly="0" labelOnly="1" outline="0" axis="axisRow" fieldPosition="0"/>
    </format>
    <format dxfId="335">
      <pivotArea dataOnly="0" labelOnly="1" fieldPosition="0">
        <references count="1">
          <reference field="21" count="0"/>
        </references>
      </pivotArea>
    </format>
    <format dxfId="334">
      <pivotArea dataOnly="0" labelOnly="1" fieldPosition="0">
        <references count="1">
          <reference field="27" count="0"/>
        </references>
      </pivotArea>
    </format>
    <format dxfId="333">
      <pivotArea dataOnly="0" labelOnly="1" grandCol="1" outline="0" fieldPosition="0"/>
    </format>
  </formats>
  <conditionalFormats count="8">
    <conditionalFormat priority="15">
      <pivotAreas count="6">
        <pivotArea type="data" collapsedLevelsAreSubtotals="1" fieldPosition="0">
          <references count="2">
            <reference field="4294967294" count="1" selected="0">
              <x v="0"/>
            </reference>
            <reference field="21" count="1">
              <x v="0"/>
            </reference>
          </references>
        </pivotArea>
        <pivotArea type="data" collapsedLevelsAreSubtotals="1" fieldPosition="0">
          <references count="3">
            <reference field="4294967294" count="1" selected="0">
              <x v="0"/>
            </reference>
            <reference field="21" count="1" selected="0">
              <x v="0"/>
            </reference>
            <reference field="27" count="4">
              <x v="0"/>
              <x v="1"/>
              <x v="2"/>
              <x v="3"/>
            </reference>
          </references>
        </pivotArea>
        <pivotArea type="data" collapsedLevelsAreSubtotals="1" fieldPosition="0">
          <references count="2">
            <reference field="4294967294" count="1" selected="0">
              <x v="0"/>
            </reference>
            <reference field="21" count="1">
              <x v="1"/>
            </reference>
          </references>
        </pivotArea>
        <pivotArea type="data" collapsedLevelsAreSubtotals="1" fieldPosition="0">
          <references count="3">
            <reference field="4294967294" count="1" selected="0">
              <x v="0"/>
            </reference>
            <reference field="21" count="1" selected="0">
              <x v="1"/>
            </reference>
            <reference field="27" count="4">
              <x v="0"/>
              <x v="1"/>
              <x v="2"/>
              <x v="3"/>
            </reference>
          </references>
        </pivotArea>
        <pivotArea type="data" collapsedLevelsAreSubtotals="1" fieldPosition="0">
          <references count="2">
            <reference field="4294967294" count="1" selected="0">
              <x v="0"/>
            </reference>
            <reference field="21" count="1">
              <x v="2"/>
            </reference>
          </references>
        </pivotArea>
        <pivotArea type="data" collapsedLevelsAreSubtotals="1" fieldPosition="0">
          <references count="3">
            <reference field="4294967294" count="1" selected="0">
              <x v="0"/>
            </reference>
            <reference field="21" count="1" selected="0">
              <x v="2"/>
            </reference>
            <reference field="27" count="4">
              <x v="0"/>
              <x v="1"/>
              <x v="2"/>
              <x v="3"/>
            </reference>
          </references>
        </pivotArea>
      </pivotAreas>
    </conditionalFormat>
    <conditionalFormat priority="13">
      <pivotAreas count="1">
        <pivotArea type="data" outline="0" collapsedLevelsAreSubtotals="1" fieldPosition="0">
          <references count="1">
            <reference field="4294967294" count="1" selected="0">
              <x v="0"/>
            </reference>
          </references>
        </pivotArea>
      </pivotAreas>
    </conditionalFormat>
    <conditionalFormat priority="12">
      <pivotAreas count="1">
        <pivotArea type="data" outline="0" collapsedLevelsAreSubtotals="1" fieldPosition="0">
          <references count="1">
            <reference field="4294967294" count="1" selected="0">
              <x v="0"/>
            </reference>
          </references>
        </pivotArea>
      </pivotAreas>
    </conditionalFormat>
    <conditionalFormat priority="11">
      <pivotAreas count="1">
        <pivotArea type="data" outline="0" collapsedLevelsAreSubtotals="1" fieldPosition="0">
          <references count="1">
            <reference field="4294967294" count="1" selected="0">
              <x v="0"/>
            </reference>
          </references>
        </pivotArea>
      </pivotAreas>
    </conditionalFormat>
    <conditionalFormat priority="10">
      <pivotAreas count="1">
        <pivotArea type="data" outline="0" collapsedLevelsAreSubtotals="1" fieldPosition="0">
          <references count="1">
            <reference field="4294967294" count="1" selected="0">
              <x v="0"/>
            </reference>
          </references>
        </pivotArea>
      </pivotAreas>
    </conditionalFormat>
    <conditionalFormat priority="9">
      <pivotAreas count="1">
        <pivotArea type="data" outline="0" collapsedLevelsAreSubtotals="1" fieldPosition="0">
          <references count="2">
            <reference field="4294967294" count="1" selected="0">
              <x v="0"/>
            </reference>
            <reference field="27" count="4" selected="0">
              <x v="0"/>
              <x v="1"/>
              <x v="2"/>
              <x v="3"/>
            </reference>
          </references>
        </pivotArea>
      </pivotAreas>
    </conditionalFormat>
    <conditionalFormat priority="8">
      <pivotAreas count="1">
        <pivotArea type="data" grandCol="1" outline="0" collapsedLevelsAreSubtotals="1" fieldPosition="0">
          <references count="1">
            <reference field="4294967294" count="1" selected="0">
              <x v="0"/>
            </reference>
          </references>
        </pivotArea>
      </pivotAreas>
    </conditionalFormat>
    <conditionalFormat priority="7">
      <pivotAreas count="1">
        <pivotArea type="data" outline="0" collapsedLevelsAreSubtotals="1" fieldPosition="0">
          <references count="2">
            <reference field="4294967294" count="1" selected="0">
              <x v="0"/>
            </reference>
            <reference field="27" count="4" selected="0">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F306D2-1FF8-49C0-B078-C8850AEC8BA0}" name="PivotTable7"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RFM">
  <location ref="M16:O134" firstHeaderRow="0" firstDataRow="1" firstDataCol="1"/>
  <pivotFields count="10">
    <pivotField dataField="1" showAll="0"/>
    <pivotField axis="axisRow" showAll="0" sortType="ascending">
      <items count="120">
        <item x="94"/>
        <item x="72"/>
        <item x="82"/>
        <item x="85"/>
        <item x="87"/>
        <item x="59"/>
        <item x="24"/>
        <item x="4"/>
        <item x="86"/>
        <item x="61"/>
        <item x="97"/>
        <item x="104"/>
        <item x="115"/>
        <item x="111"/>
        <item x="92"/>
        <item x="112"/>
        <item x="81"/>
        <item x="78"/>
        <item x="64"/>
        <item x="88"/>
        <item x="89"/>
        <item x="113"/>
        <item x="114"/>
        <item x="106"/>
        <item x="107"/>
        <item x="2"/>
        <item x="0"/>
        <item x="27"/>
        <item x="48"/>
        <item x="95"/>
        <item x="63"/>
        <item x="20"/>
        <item x="7"/>
        <item x="79"/>
        <item x="26"/>
        <item x="5"/>
        <item x="50"/>
        <item x="80"/>
        <item x="49"/>
        <item x="101"/>
        <item x="54"/>
        <item x="44"/>
        <item x="1"/>
        <item x="65"/>
        <item x="69"/>
        <item x="6"/>
        <item x="68"/>
        <item x="67"/>
        <item x="60"/>
        <item x="42"/>
        <item x="38"/>
        <item x="32"/>
        <item x="15"/>
        <item x="13"/>
        <item x="19"/>
        <item x="31"/>
        <item x="52"/>
        <item x="25"/>
        <item x="12"/>
        <item x="33"/>
        <item x="39"/>
        <item x="8"/>
        <item x="34"/>
        <item x="105"/>
        <item x="18"/>
        <item x="43"/>
        <item x="55"/>
        <item x="37"/>
        <item x="22"/>
        <item x="103"/>
        <item x="10"/>
        <item x="70"/>
        <item x="83"/>
        <item x="73"/>
        <item x="75"/>
        <item x="28"/>
        <item x="36"/>
        <item x="23"/>
        <item x="62"/>
        <item x="9"/>
        <item x="16"/>
        <item x="77"/>
        <item x="3"/>
        <item x="29"/>
        <item x="84"/>
        <item x="40"/>
        <item x="41"/>
        <item x="57"/>
        <item x="98"/>
        <item x="21"/>
        <item x="45"/>
        <item x="58"/>
        <item x="51"/>
        <item x="47"/>
        <item x="71"/>
        <item x="53"/>
        <item x="109"/>
        <item x="30"/>
        <item x="74"/>
        <item x="96"/>
        <item x="90"/>
        <item x="56"/>
        <item x="76"/>
        <item x="14"/>
        <item x="35"/>
        <item x="46"/>
        <item x="11"/>
        <item x="91"/>
        <item x="110"/>
        <item x="99"/>
        <item x="93"/>
        <item x="102"/>
        <item x="100"/>
        <item x="66"/>
        <item x="17"/>
        <item m="1" x="118"/>
        <item x="116"/>
        <item x="108"/>
        <item m="1" x="11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pivotField dataField="1" showAll="0"/>
    <pivotField numFmtId="1" showAll="0"/>
  </pivotFields>
  <rowFields count="1">
    <field x="1"/>
  </rowFields>
  <rowItems count="118">
    <i>
      <x v="116"/>
    </i>
    <i>
      <x v="73"/>
    </i>
    <i>
      <x v="23"/>
    </i>
    <i>
      <x v="14"/>
    </i>
    <i>
      <x v="88"/>
    </i>
    <i>
      <x v="103"/>
    </i>
    <i>
      <x v="111"/>
    </i>
    <i>
      <x v="24"/>
    </i>
    <i>
      <x v="19"/>
    </i>
    <i>
      <x v="114"/>
    </i>
    <i>
      <x v="101"/>
    </i>
    <i>
      <x v="108"/>
    </i>
    <i>
      <x v="29"/>
    </i>
    <i>
      <x v="48"/>
    </i>
    <i>
      <x v="117"/>
    </i>
    <i>
      <x v="4"/>
    </i>
    <i>
      <x v="9"/>
    </i>
    <i>
      <x v="63"/>
    </i>
    <i>
      <x v="110"/>
    </i>
    <i>
      <x v="107"/>
    </i>
    <i>
      <x v="39"/>
    </i>
    <i>
      <x v="53"/>
    </i>
    <i>
      <x v="68"/>
    </i>
    <i>
      <x v="8"/>
    </i>
    <i>
      <x v="13"/>
    </i>
    <i>
      <x v="96"/>
    </i>
    <i>
      <x v="98"/>
    </i>
    <i>
      <x v="109"/>
    </i>
    <i>
      <x v="87"/>
    </i>
    <i>
      <x v="34"/>
    </i>
    <i>
      <x v="22"/>
    </i>
    <i>
      <x v="47"/>
    </i>
    <i>
      <x v="83"/>
    </i>
    <i>
      <x v="78"/>
    </i>
    <i>
      <x v="100"/>
    </i>
    <i>
      <x v="11"/>
    </i>
    <i>
      <x v="93"/>
    </i>
    <i>
      <x v="21"/>
    </i>
    <i>
      <x v="17"/>
    </i>
    <i>
      <x v="105"/>
    </i>
    <i>
      <x v="113"/>
    </i>
    <i>
      <x v="106"/>
    </i>
    <i>
      <x v="44"/>
    </i>
    <i>
      <x v="58"/>
    </i>
    <i>
      <x v="12"/>
    </i>
    <i>
      <x v="97"/>
    </i>
    <i>
      <x v="2"/>
    </i>
    <i>
      <x v="72"/>
    </i>
    <i>
      <x v="18"/>
    </i>
    <i>
      <x v="20"/>
    </i>
    <i>
      <x v="92"/>
    </i>
    <i>
      <x v="46"/>
    </i>
    <i>
      <x v="102"/>
    </i>
    <i>
      <x v="3"/>
    </i>
    <i>
      <x v="94"/>
    </i>
    <i>
      <x v="99"/>
    </i>
    <i>
      <x v="86"/>
    </i>
    <i>
      <x v="38"/>
    </i>
    <i>
      <x v="16"/>
    </i>
    <i>
      <x v="7"/>
    </i>
    <i>
      <x v="28"/>
    </i>
    <i>
      <x v="6"/>
    </i>
    <i>
      <x v="62"/>
    </i>
    <i>
      <x v="112"/>
    </i>
    <i>
      <x/>
    </i>
    <i>
      <x v="15"/>
    </i>
    <i>
      <x v="66"/>
    </i>
    <i>
      <x v="37"/>
    </i>
    <i>
      <x v="77"/>
    </i>
    <i>
      <x v="33"/>
    </i>
    <i>
      <x v="71"/>
    </i>
    <i>
      <x v="70"/>
    </i>
    <i>
      <x v="5"/>
    </i>
    <i>
      <x v="69"/>
    </i>
    <i>
      <x v="104"/>
    </i>
    <i>
      <x v="67"/>
    </i>
    <i>
      <x v="36"/>
    </i>
    <i>
      <x v="91"/>
    </i>
    <i>
      <x v="82"/>
    </i>
    <i>
      <x v="45"/>
    </i>
    <i>
      <x v="43"/>
    </i>
    <i>
      <x v="10"/>
    </i>
    <i>
      <x v="95"/>
    </i>
    <i>
      <x v="85"/>
    </i>
    <i>
      <x v="42"/>
    </i>
    <i>
      <x v="1"/>
    </i>
    <i>
      <x v="52"/>
    </i>
    <i>
      <x v="50"/>
    </i>
    <i>
      <x v="57"/>
    </i>
    <i>
      <x v="90"/>
    </i>
    <i>
      <x v="89"/>
    </i>
    <i>
      <x v="61"/>
    </i>
    <i>
      <x v="41"/>
    </i>
    <i>
      <x v="60"/>
    </i>
    <i>
      <x v="56"/>
    </i>
    <i>
      <x v="51"/>
    </i>
    <i>
      <x v="81"/>
    </i>
    <i>
      <x v="65"/>
    </i>
    <i>
      <x v="32"/>
    </i>
    <i>
      <x v="26"/>
    </i>
    <i>
      <x v="74"/>
    </i>
    <i>
      <x v="27"/>
    </i>
    <i>
      <x v="84"/>
    </i>
    <i>
      <x v="40"/>
    </i>
    <i>
      <x v="49"/>
    </i>
    <i>
      <x v="79"/>
    </i>
    <i>
      <x v="30"/>
    </i>
    <i>
      <x v="80"/>
    </i>
    <i>
      <x v="64"/>
    </i>
    <i>
      <x v="59"/>
    </i>
    <i>
      <x v="35"/>
    </i>
    <i>
      <x v="76"/>
    </i>
    <i>
      <x v="55"/>
    </i>
    <i>
      <x v="75"/>
    </i>
    <i>
      <x v="54"/>
    </i>
    <i>
      <x v="31"/>
    </i>
    <i>
      <x v="25"/>
    </i>
    <i t="grand">
      <x/>
    </i>
  </rowItems>
  <colFields count="1">
    <field x="-2"/>
  </colFields>
  <colItems count="2">
    <i>
      <x/>
    </i>
    <i i="1">
      <x v="1"/>
    </i>
  </colItems>
  <dataFields count="2">
    <dataField name="Revenue" fld="8" baseField="1" baseItem="25" numFmtId="164"/>
    <dataField name="Customers" fld="0" subtotal="count" baseField="1" baseItem="25"/>
  </dataFields>
  <formats count="37">
    <format dxfId="1">
      <pivotArea type="all" dataOnly="0" outline="0" fieldPosition="0"/>
    </format>
    <format dxfId="2">
      <pivotArea outline="0" collapsedLevelsAreSubtotals="1" fieldPosition="0"/>
    </format>
    <format dxfId="3">
      <pivotArea field="1" type="button" dataOnly="0" labelOnly="1" outline="0" axis="axisRow" fieldPosition="0"/>
    </format>
    <format dxfId="4">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
      <pivotArea dataOnly="0" labelOnly="1"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6">
      <pivotArea dataOnly="0" labelOnly="1" fieldPosition="0">
        <references count="1">
          <reference field="1" count="17">
            <x v="100"/>
            <x v="101"/>
            <x v="102"/>
            <x v="103"/>
            <x v="104"/>
            <x v="105"/>
            <x v="106"/>
            <x v="107"/>
            <x v="108"/>
            <x v="109"/>
            <x v="110"/>
            <x v="111"/>
            <x v="112"/>
            <x v="113"/>
            <x v="114"/>
            <x v="116"/>
            <x v="117"/>
          </reference>
        </references>
      </pivotArea>
    </format>
    <format dxfId="7">
      <pivotArea dataOnly="0" labelOnly="1" grandRow="1" outline="0" fieldPosition="0"/>
    </format>
    <format dxfId="8">
      <pivotArea dataOnly="0" labelOnly="1" outline="0" fieldPosition="0">
        <references count="1">
          <reference field="4294967294" count="2">
            <x v="0"/>
            <x v="1"/>
          </reference>
        </references>
      </pivotArea>
    </format>
    <format dxfId="9">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
      <pivotArea dataOnly="0" labelOnly="1"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1">
      <pivotArea dataOnly="0" labelOnly="1" fieldPosition="0">
        <references count="1">
          <reference field="1" count="17">
            <x v="100"/>
            <x v="101"/>
            <x v="102"/>
            <x v="103"/>
            <x v="104"/>
            <x v="105"/>
            <x v="106"/>
            <x v="107"/>
            <x v="108"/>
            <x v="109"/>
            <x v="110"/>
            <x v="111"/>
            <x v="112"/>
            <x v="113"/>
            <x v="114"/>
            <x v="116"/>
            <x v="117"/>
          </reference>
        </references>
      </pivotArea>
    </format>
    <format dxfId="12">
      <pivotArea dataOnly="0" labelOnly="1" grandRow="1" outline="0" fieldPosition="0"/>
    </format>
    <format dxfId="13">
      <pivotArea type="all" dataOnly="0" outline="0" fieldPosition="0"/>
    </format>
    <format dxfId="14">
      <pivotArea outline="0" collapsedLevelsAreSubtotals="1" fieldPosition="0"/>
    </format>
    <format dxfId="15">
      <pivotArea field="1" type="button" dataOnly="0" labelOnly="1" outline="0" axis="axisRow" fieldPosition="0"/>
    </format>
    <format dxfId="16">
      <pivotArea dataOnly="0" labelOnly="1" fieldPosition="0">
        <references count="1">
          <reference field="1" count="50">
            <x v="1"/>
            <x v="5"/>
            <x v="10"/>
            <x v="25"/>
            <x v="26"/>
            <x v="27"/>
            <x v="30"/>
            <x v="31"/>
            <x v="32"/>
            <x v="33"/>
            <x v="35"/>
            <x v="36"/>
            <x v="37"/>
            <x v="40"/>
            <x v="41"/>
            <x v="42"/>
            <x v="43"/>
            <x v="45"/>
            <x v="49"/>
            <x v="50"/>
            <x v="51"/>
            <x v="52"/>
            <x v="54"/>
            <x v="55"/>
            <x v="56"/>
            <x v="57"/>
            <x v="59"/>
            <x v="60"/>
            <x v="61"/>
            <x v="64"/>
            <x v="65"/>
            <x v="67"/>
            <x v="69"/>
            <x v="70"/>
            <x v="71"/>
            <x v="74"/>
            <x v="75"/>
            <x v="76"/>
            <x v="77"/>
            <x v="79"/>
            <x v="80"/>
            <x v="81"/>
            <x v="82"/>
            <x v="84"/>
            <x v="85"/>
            <x v="89"/>
            <x v="90"/>
            <x v="91"/>
            <x v="95"/>
            <x v="104"/>
          </reference>
        </references>
      </pivotArea>
    </format>
    <format dxfId="17">
      <pivotArea dataOnly="0" labelOnly="1" fieldPosition="0">
        <references count="1">
          <reference field="1" count="50">
            <x v="0"/>
            <x v="2"/>
            <x v="3"/>
            <x v="6"/>
            <x v="7"/>
            <x v="8"/>
            <x v="11"/>
            <x v="12"/>
            <x v="13"/>
            <x v="15"/>
            <x v="16"/>
            <x v="17"/>
            <x v="18"/>
            <x v="20"/>
            <x v="21"/>
            <x v="22"/>
            <x v="28"/>
            <x v="34"/>
            <x v="38"/>
            <x v="39"/>
            <x v="44"/>
            <x v="46"/>
            <x v="47"/>
            <x v="53"/>
            <x v="58"/>
            <x v="62"/>
            <x v="63"/>
            <x v="66"/>
            <x v="68"/>
            <x v="72"/>
            <x v="78"/>
            <x v="83"/>
            <x v="86"/>
            <x v="87"/>
            <x v="92"/>
            <x v="93"/>
            <x v="94"/>
            <x v="96"/>
            <x v="97"/>
            <x v="98"/>
            <x v="99"/>
            <x v="100"/>
            <x v="102"/>
            <x v="105"/>
            <x v="106"/>
            <x v="107"/>
            <x v="109"/>
            <x v="110"/>
            <x v="112"/>
            <x v="113"/>
          </reference>
        </references>
      </pivotArea>
    </format>
    <format dxfId="18">
      <pivotArea dataOnly="0" labelOnly="1" fieldPosition="0">
        <references count="1">
          <reference field="1" count="17">
            <x v="4"/>
            <x v="9"/>
            <x v="14"/>
            <x v="19"/>
            <x v="23"/>
            <x v="24"/>
            <x v="29"/>
            <x v="48"/>
            <x v="73"/>
            <x v="88"/>
            <x v="101"/>
            <x v="103"/>
            <x v="108"/>
            <x v="111"/>
            <x v="114"/>
            <x v="116"/>
            <x v="117"/>
          </reference>
        </references>
      </pivotArea>
    </format>
    <format dxfId="19">
      <pivotArea dataOnly="0" labelOnly="1" grandRow="1" outline="0" fieldPosition="0"/>
    </format>
    <format dxfId="20">
      <pivotArea dataOnly="0" labelOnly="1" outline="0" fieldPosition="0">
        <references count="1">
          <reference field="4294967294" count="2">
            <x v="0"/>
            <x v="1"/>
          </reference>
        </references>
      </pivotArea>
    </format>
    <format dxfId="21">
      <pivotArea type="all" dataOnly="0" outline="0" fieldPosition="0"/>
    </format>
    <format dxfId="22">
      <pivotArea outline="0" collapsedLevelsAreSubtotals="1" fieldPosition="0"/>
    </format>
    <format dxfId="23">
      <pivotArea field="1" type="button" dataOnly="0" labelOnly="1" outline="0" axis="axisRow" fieldPosition="0"/>
    </format>
    <format dxfId="24">
      <pivotArea dataOnly="0" labelOnly="1" fieldPosition="0">
        <references count="1">
          <reference field="1" count="50">
            <x v="1"/>
            <x v="5"/>
            <x v="10"/>
            <x v="25"/>
            <x v="26"/>
            <x v="27"/>
            <x v="30"/>
            <x v="31"/>
            <x v="32"/>
            <x v="33"/>
            <x v="35"/>
            <x v="36"/>
            <x v="37"/>
            <x v="40"/>
            <x v="41"/>
            <x v="42"/>
            <x v="43"/>
            <x v="45"/>
            <x v="49"/>
            <x v="50"/>
            <x v="51"/>
            <x v="52"/>
            <x v="54"/>
            <x v="55"/>
            <x v="56"/>
            <x v="57"/>
            <x v="59"/>
            <x v="60"/>
            <x v="61"/>
            <x v="64"/>
            <x v="65"/>
            <x v="67"/>
            <x v="69"/>
            <x v="70"/>
            <x v="71"/>
            <x v="74"/>
            <x v="75"/>
            <x v="76"/>
            <x v="77"/>
            <x v="79"/>
            <x v="80"/>
            <x v="81"/>
            <x v="82"/>
            <x v="84"/>
            <x v="85"/>
            <x v="89"/>
            <x v="90"/>
            <x v="91"/>
            <x v="95"/>
            <x v="104"/>
          </reference>
        </references>
      </pivotArea>
    </format>
    <format dxfId="25">
      <pivotArea dataOnly="0" labelOnly="1" fieldPosition="0">
        <references count="1">
          <reference field="1" count="50">
            <x v="0"/>
            <x v="2"/>
            <x v="3"/>
            <x v="6"/>
            <x v="7"/>
            <x v="8"/>
            <x v="11"/>
            <x v="12"/>
            <x v="13"/>
            <x v="15"/>
            <x v="16"/>
            <x v="17"/>
            <x v="18"/>
            <x v="20"/>
            <x v="21"/>
            <x v="22"/>
            <x v="28"/>
            <x v="34"/>
            <x v="38"/>
            <x v="39"/>
            <x v="44"/>
            <x v="46"/>
            <x v="47"/>
            <x v="53"/>
            <x v="58"/>
            <x v="62"/>
            <x v="63"/>
            <x v="66"/>
            <x v="68"/>
            <x v="72"/>
            <x v="78"/>
            <x v="83"/>
            <x v="86"/>
            <x v="87"/>
            <x v="92"/>
            <x v="93"/>
            <x v="94"/>
            <x v="96"/>
            <x v="97"/>
            <x v="98"/>
            <x v="99"/>
            <x v="100"/>
            <x v="102"/>
            <x v="105"/>
            <x v="106"/>
            <x v="107"/>
            <x v="109"/>
            <x v="110"/>
            <x v="112"/>
            <x v="113"/>
          </reference>
        </references>
      </pivotArea>
    </format>
    <format dxfId="26">
      <pivotArea dataOnly="0" labelOnly="1" fieldPosition="0">
        <references count="1">
          <reference field="1" count="17">
            <x v="4"/>
            <x v="9"/>
            <x v="14"/>
            <x v="19"/>
            <x v="23"/>
            <x v="24"/>
            <x v="29"/>
            <x v="48"/>
            <x v="73"/>
            <x v="88"/>
            <x v="101"/>
            <x v="103"/>
            <x v="108"/>
            <x v="111"/>
            <x v="114"/>
            <x v="116"/>
            <x v="117"/>
          </reference>
        </references>
      </pivotArea>
    </format>
    <format dxfId="27">
      <pivotArea dataOnly="0" labelOnly="1" grandRow="1" outline="0" fieldPosition="0"/>
    </format>
    <format dxfId="28">
      <pivotArea dataOnly="0" labelOnly="1" outline="0" fieldPosition="0">
        <references count="1">
          <reference field="4294967294" count="2">
            <x v="0"/>
            <x v="1"/>
          </reference>
        </references>
      </pivotArea>
    </format>
    <format dxfId="29">
      <pivotArea type="all" dataOnly="0" outline="0" fieldPosition="0"/>
    </format>
    <format dxfId="30">
      <pivotArea outline="0" collapsedLevelsAreSubtotals="1" fieldPosition="0"/>
    </format>
    <format dxfId="31">
      <pivotArea field="1" type="button" dataOnly="0" labelOnly="1" outline="0" axis="axisRow" fieldPosition="0"/>
    </format>
    <format dxfId="32">
      <pivotArea dataOnly="0" labelOnly="1" fieldPosition="0">
        <references count="1">
          <reference field="1" count="50">
            <x v="1"/>
            <x v="5"/>
            <x v="10"/>
            <x v="25"/>
            <x v="26"/>
            <x v="27"/>
            <x v="30"/>
            <x v="31"/>
            <x v="32"/>
            <x v="33"/>
            <x v="35"/>
            <x v="36"/>
            <x v="37"/>
            <x v="40"/>
            <x v="41"/>
            <x v="42"/>
            <x v="43"/>
            <x v="45"/>
            <x v="49"/>
            <x v="50"/>
            <x v="51"/>
            <x v="52"/>
            <x v="54"/>
            <x v="55"/>
            <x v="56"/>
            <x v="57"/>
            <x v="59"/>
            <x v="60"/>
            <x v="61"/>
            <x v="64"/>
            <x v="65"/>
            <x v="67"/>
            <x v="69"/>
            <x v="70"/>
            <x v="71"/>
            <x v="74"/>
            <x v="75"/>
            <x v="76"/>
            <x v="77"/>
            <x v="79"/>
            <x v="80"/>
            <x v="81"/>
            <x v="82"/>
            <x v="84"/>
            <x v="85"/>
            <x v="89"/>
            <x v="90"/>
            <x v="91"/>
            <x v="95"/>
            <x v="104"/>
          </reference>
        </references>
      </pivotArea>
    </format>
    <format dxfId="33">
      <pivotArea dataOnly="0" labelOnly="1" fieldPosition="0">
        <references count="1">
          <reference field="1" count="50">
            <x v="0"/>
            <x v="2"/>
            <x v="3"/>
            <x v="6"/>
            <x v="7"/>
            <x v="8"/>
            <x v="11"/>
            <x v="12"/>
            <x v="13"/>
            <x v="15"/>
            <x v="16"/>
            <x v="17"/>
            <x v="18"/>
            <x v="20"/>
            <x v="21"/>
            <x v="22"/>
            <x v="28"/>
            <x v="34"/>
            <x v="38"/>
            <x v="39"/>
            <x v="44"/>
            <x v="46"/>
            <x v="47"/>
            <x v="53"/>
            <x v="58"/>
            <x v="62"/>
            <x v="63"/>
            <x v="66"/>
            <x v="68"/>
            <x v="72"/>
            <x v="78"/>
            <x v="83"/>
            <x v="86"/>
            <x v="87"/>
            <x v="92"/>
            <x v="93"/>
            <x v="94"/>
            <x v="96"/>
            <x v="97"/>
            <x v="98"/>
            <x v="99"/>
            <x v="100"/>
            <x v="102"/>
            <x v="105"/>
            <x v="106"/>
            <x v="107"/>
            <x v="109"/>
            <x v="110"/>
            <x v="112"/>
            <x v="113"/>
          </reference>
        </references>
      </pivotArea>
    </format>
    <format dxfId="34">
      <pivotArea dataOnly="0" labelOnly="1" fieldPosition="0">
        <references count="1">
          <reference field="1" count="17">
            <x v="4"/>
            <x v="9"/>
            <x v="14"/>
            <x v="19"/>
            <x v="23"/>
            <x v="24"/>
            <x v="29"/>
            <x v="48"/>
            <x v="73"/>
            <x v="88"/>
            <x v="101"/>
            <x v="103"/>
            <x v="108"/>
            <x v="111"/>
            <x v="114"/>
            <x v="116"/>
            <x v="117"/>
          </reference>
        </references>
      </pivotArea>
    </format>
    <format dxfId="35">
      <pivotArea dataOnly="0" labelOnly="1" grandRow="1" outline="0" fieldPosition="0"/>
    </format>
    <format dxfId="36">
      <pivotArea dataOnly="0" labelOnly="1" outline="0" fieldPosition="0">
        <references count="1">
          <reference field="4294967294" count="2">
            <x v="0"/>
            <x v="1"/>
          </reference>
        </references>
      </pivotArea>
    </format>
    <format dxfId="37">
      <pivotArea outline="0" collapsedLevelsAreSubtotals="1" fieldPosition="0">
        <references count="1">
          <reference field="4294967294" count="1" selected="0">
            <x v="0"/>
          </reference>
        </references>
      </pivotArea>
    </format>
  </formats>
  <conditionalFormats count="2">
    <conditionalFormat priority="2">
      <pivotAreas count="1">
        <pivotArea type="data" outline="0" collapsedLevelsAreSubtotals="1" fieldPosition="0">
          <references count="1">
            <reference field="4294967294" count="1" selected="0">
              <x v="0"/>
            </reference>
          </references>
        </pivotArea>
      </pivotAreas>
    </conditionalFormat>
    <conditionalFormat priority="1">
      <pivotAreas count="1">
        <pivotArea type="data" outline="0" collapsedLevelsAreSubtotals="1" fieldPosition="0">
          <references count="1">
            <reference field="4294967294" count="1" selected="0">
              <x v="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0F1109-4369-470D-9CA8-1C6FE180AA9D}" name="PivotTable4"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etary Score">
  <location ref="U29:W34" firstHeaderRow="0" firstDataRow="1" firstDataCol="1"/>
  <pivotFields count="10">
    <pivotField dataField="1" showAll="0"/>
    <pivotField showAll="0"/>
    <pivotField showAll="0"/>
    <pivotField showAll="0"/>
    <pivotField axis="axisRow" showAll="0">
      <items count="6">
        <item x="2"/>
        <item x="0"/>
        <item x="1"/>
        <item x="3"/>
        <item x="4"/>
        <item t="default"/>
      </items>
    </pivotField>
    <pivotField showAll="0"/>
    <pivotField numFmtId="14" showAll="0"/>
    <pivotField showAll="0"/>
    <pivotField dataField="1" showAll="0"/>
    <pivotField numFmtId="1" showAll="0"/>
  </pivotFields>
  <rowFields count="1">
    <field x="4"/>
  </rowFields>
  <rowItems count="5">
    <i>
      <x/>
    </i>
    <i>
      <x v="1"/>
    </i>
    <i>
      <x v="2"/>
    </i>
    <i>
      <x v="3"/>
    </i>
    <i>
      <x v="4"/>
    </i>
  </rowItems>
  <colFields count="1">
    <field x="-2"/>
  </colFields>
  <colItems count="2">
    <i>
      <x/>
    </i>
    <i i="1">
      <x v="1"/>
    </i>
  </colItems>
  <dataFields count="2">
    <dataField name="Customers" fld="0" subtotal="count" baseField="4" baseItem="0"/>
    <dataField name="Revenue" fld="8" baseField="4" baseItem="0" numFmtId="164"/>
  </dataFields>
  <formats count="22">
    <format dxfId="178">
      <pivotArea type="all" dataOnly="0" outline="0" fieldPosition="0"/>
    </format>
    <format dxfId="177">
      <pivotArea outline="0" collapsedLevelsAreSubtotals="1" fieldPosition="0"/>
    </format>
    <format dxfId="176">
      <pivotArea field="4" type="button" dataOnly="0" labelOnly="1" outline="0" axis="axisRow" fieldPosition="0"/>
    </format>
    <format dxfId="175">
      <pivotArea dataOnly="0" labelOnly="1" fieldPosition="0">
        <references count="1">
          <reference field="4" count="0"/>
        </references>
      </pivotArea>
    </format>
    <format dxfId="174">
      <pivotArea dataOnly="0" labelOnly="1" outline="0" fieldPosition="0">
        <references count="1">
          <reference field="4294967294" count="2">
            <x v="0"/>
            <x v="1"/>
          </reference>
        </references>
      </pivotArea>
    </format>
    <format dxfId="173">
      <pivotArea dataOnly="0" labelOnly="1" fieldPosition="0">
        <references count="1">
          <reference field="4" count="0"/>
        </references>
      </pivotArea>
    </format>
    <format dxfId="172">
      <pivotArea type="all" dataOnly="0" outline="0" fieldPosition="0"/>
    </format>
    <format dxfId="171">
      <pivotArea outline="0" collapsedLevelsAreSubtotals="1" fieldPosition="0"/>
    </format>
    <format dxfId="170">
      <pivotArea field="4" type="button" dataOnly="0" labelOnly="1" outline="0" axis="axisRow" fieldPosition="0"/>
    </format>
    <format dxfId="169">
      <pivotArea dataOnly="0" labelOnly="1" fieldPosition="0">
        <references count="1">
          <reference field="4" count="0"/>
        </references>
      </pivotArea>
    </format>
    <format dxfId="168">
      <pivotArea dataOnly="0" labelOnly="1" outline="0" fieldPosition="0">
        <references count="1">
          <reference field="4294967294" count="2">
            <x v="0"/>
            <x v="1"/>
          </reference>
        </references>
      </pivotArea>
    </format>
    <format dxfId="167">
      <pivotArea type="all" dataOnly="0" outline="0" fieldPosition="0"/>
    </format>
    <format dxfId="166">
      <pivotArea outline="0" collapsedLevelsAreSubtotals="1" fieldPosition="0"/>
    </format>
    <format dxfId="165">
      <pivotArea field="4" type="button" dataOnly="0" labelOnly="1" outline="0" axis="axisRow" fieldPosition="0"/>
    </format>
    <format dxfId="164">
      <pivotArea dataOnly="0" labelOnly="1" fieldPosition="0">
        <references count="1">
          <reference field="4" count="0"/>
        </references>
      </pivotArea>
    </format>
    <format dxfId="163">
      <pivotArea dataOnly="0" labelOnly="1" outline="0" fieldPosition="0">
        <references count="1">
          <reference field="4294967294" count="2">
            <x v="0"/>
            <x v="1"/>
          </reference>
        </references>
      </pivotArea>
    </format>
    <format dxfId="162">
      <pivotArea type="all" dataOnly="0" outline="0" fieldPosition="0"/>
    </format>
    <format dxfId="161">
      <pivotArea outline="0" collapsedLevelsAreSubtotals="1" fieldPosition="0"/>
    </format>
    <format dxfId="160">
      <pivotArea field="4" type="button" dataOnly="0" labelOnly="1" outline="0" axis="axisRow" fieldPosition="0"/>
    </format>
    <format dxfId="159">
      <pivotArea dataOnly="0" labelOnly="1" fieldPosition="0">
        <references count="1">
          <reference field="4" count="0"/>
        </references>
      </pivotArea>
    </format>
    <format dxfId="158">
      <pivotArea dataOnly="0" labelOnly="1" outline="0" fieldPosition="0">
        <references count="1">
          <reference field="4294967294" count="2">
            <x v="0"/>
            <x v="1"/>
          </reference>
        </references>
      </pivotArea>
    </format>
    <format dxfId="157">
      <pivotArea outline="0" collapsedLevelsAreSubtotals="1" fieldPosition="0">
        <references count="1">
          <reference field="4294967294" count="1" selected="0">
            <x v="1"/>
          </reference>
        </references>
      </pivotArea>
    </format>
  </formats>
  <conditionalFormats count="2">
    <conditionalFormat priority="13">
      <pivotAreas count="1">
        <pivotArea type="data" outline="0" collapsedLevelsAreSubtotals="1" fieldPosition="0">
          <references count="1">
            <reference field="4294967294" count="1" selected="0">
              <x v="1"/>
            </reference>
          </references>
        </pivotArea>
      </pivotAreas>
    </conditionalFormat>
    <conditionalFormat priority="14">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898254-B24A-43F0-9E8A-80CCD6340360}" name="PivotTable3"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Recency Score">
  <location ref="Q29:S34" firstHeaderRow="0" firstDataRow="1" firstDataCol="1"/>
  <pivotFields count="10">
    <pivotField dataField="1" showAll="0"/>
    <pivotField showAll="0"/>
    <pivotField axis="axisRow" showAll="0">
      <items count="6">
        <item x="2"/>
        <item x="0"/>
        <item x="3"/>
        <item x="1"/>
        <item x="4"/>
        <item t="default"/>
      </items>
    </pivotField>
    <pivotField showAll="0"/>
    <pivotField showAll="0"/>
    <pivotField showAll="0"/>
    <pivotField numFmtId="14" showAll="0"/>
    <pivotField showAll="0"/>
    <pivotField dataField="1" showAll="0"/>
    <pivotField numFmtId="1" showAll="0"/>
  </pivotFields>
  <rowFields count="1">
    <field x="2"/>
  </rowFields>
  <rowItems count="5">
    <i>
      <x/>
    </i>
    <i>
      <x v="1"/>
    </i>
    <i>
      <x v="2"/>
    </i>
    <i>
      <x v="3"/>
    </i>
    <i>
      <x v="4"/>
    </i>
  </rowItems>
  <colFields count="1">
    <field x="-2"/>
  </colFields>
  <colItems count="2">
    <i>
      <x/>
    </i>
    <i i="1">
      <x v="1"/>
    </i>
  </colItems>
  <dataFields count="2">
    <dataField name="Customers" fld="0" subtotal="count" baseField="2" baseItem="0"/>
    <dataField name="Revenue" fld="8" baseField="2" baseItem="0" numFmtId="164"/>
  </dataFields>
  <formats count="23">
    <format dxfId="196">
      <pivotArea type="all" dataOnly="0" outline="0" fieldPosition="0"/>
    </format>
    <format dxfId="195">
      <pivotArea outline="0" collapsedLevelsAreSubtotals="1" fieldPosition="0"/>
    </format>
    <format dxfId="194">
      <pivotArea field="2" type="button" dataOnly="0" labelOnly="1" outline="0" axis="axisRow" fieldPosition="0"/>
    </format>
    <format dxfId="193">
      <pivotArea dataOnly="0" labelOnly="1" fieldPosition="0">
        <references count="1">
          <reference field="2" count="0"/>
        </references>
      </pivotArea>
    </format>
    <format dxfId="192">
      <pivotArea dataOnly="0" labelOnly="1" outline="0" fieldPosition="0">
        <references count="1">
          <reference field="4294967294" count="2">
            <x v="0"/>
            <x v="1"/>
          </reference>
        </references>
      </pivotArea>
    </format>
    <format dxfId="191">
      <pivotArea dataOnly="0" labelOnly="1" fieldPosition="0">
        <references count="1">
          <reference field="2" count="0"/>
        </references>
      </pivotArea>
    </format>
    <format dxfId="190">
      <pivotArea type="all" dataOnly="0" outline="0" fieldPosition="0"/>
    </format>
    <format dxfId="189">
      <pivotArea outline="0" collapsedLevelsAreSubtotals="1" fieldPosition="0"/>
    </format>
    <format dxfId="188">
      <pivotArea field="2" type="button" dataOnly="0" labelOnly="1" outline="0" axis="axisRow" fieldPosition="0"/>
    </format>
    <format dxfId="187">
      <pivotArea dataOnly="0" labelOnly="1" fieldPosition="0">
        <references count="1">
          <reference field="2" count="0"/>
        </references>
      </pivotArea>
    </format>
    <format dxfId="186">
      <pivotArea dataOnly="0" labelOnly="1" outline="0" fieldPosition="0">
        <references count="1">
          <reference field="4294967294" count="2">
            <x v="0"/>
            <x v="1"/>
          </reference>
        </references>
      </pivotArea>
    </format>
    <format dxfId="185">
      <pivotArea type="all" dataOnly="0" outline="0" fieldPosition="0"/>
    </format>
    <format dxfId="184">
      <pivotArea outline="0" collapsedLevelsAreSubtotals="1" fieldPosition="0"/>
    </format>
    <format dxfId="183">
      <pivotArea field="2" type="button" dataOnly="0" labelOnly="1" outline="0" axis="axisRow" fieldPosition="0"/>
    </format>
    <format dxfId="182">
      <pivotArea dataOnly="0" labelOnly="1" fieldPosition="0">
        <references count="1">
          <reference field="2" count="0"/>
        </references>
      </pivotArea>
    </format>
    <format dxfId="181">
      <pivotArea dataOnly="0" labelOnly="1" outline="0" fieldPosition="0">
        <references count="1">
          <reference field="4294967294" count="2">
            <x v="0"/>
            <x v="1"/>
          </reference>
        </references>
      </pivotArea>
    </format>
    <format dxfId="180">
      <pivotArea type="all" dataOnly="0" outline="0" fieldPosition="0"/>
    </format>
    <format dxfId="179">
      <pivotArea outline="0" collapsedLevelsAreSubtotals="1" fieldPosition="0">
        <references count="1">
          <reference field="4294967294" count="1" selected="0">
            <x v="1"/>
          </reference>
        </references>
      </pivotArea>
    </format>
    <format dxfId="47">
      <pivotArea type="all" dataOnly="0" outline="0" fieldPosition="0"/>
    </format>
    <format dxfId="46">
      <pivotArea outline="0" collapsedLevelsAreSubtotals="1" fieldPosition="0"/>
    </format>
    <format dxfId="45">
      <pivotArea field="2" type="button" dataOnly="0" labelOnly="1" outline="0" axis="axisRow" fieldPosition="0"/>
    </format>
    <format dxfId="44">
      <pivotArea dataOnly="0" labelOnly="1" fieldPosition="0">
        <references count="1">
          <reference field="2" count="0"/>
        </references>
      </pivotArea>
    </format>
    <format dxfId="43">
      <pivotArea dataOnly="0" labelOnly="1" outline="0" fieldPosition="0">
        <references count="1">
          <reference field="4294967294" count="2">
            <x v="0"/>
            <x v="1"/>
          </reference>
        </references>
      </pivotArea>
    </format>
  </formats>
  <conditionalFormats count="2">
    <conditionalFormat priority="11">
      <pivotAreas count="1">
        <pivotArea type="data" outline="0" collapsedLevelsAreSubtotals="1" fieldPosition="0">
          <references count="1">
            <reference field="4294967294" count="1" selected="0">
              <x v="1"/>
            </reference>
          </references>
        </pivotArea>
      </pivotAreas>
    </conditionalFormat>
    <conditionalFormat priority="12">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3958216-75E4-4D15-B7B6-BEB6AB9A9BED}" name="PivotTable2"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Frequency Score">
  <location ref="Y29:AA34" firstHeaderRow="0" firstDataRow="1" firstDataCol="1"/>
  <pivotFields count="10">
    <pivotField dataField="1" showAll="0"/>
    <pivotField showAll="0"/>
    <pivotField showAll="0"/>
    <pivotField axis="axisRow" showAll="0">
      <items count="6">
        <item x="0"/>
        <item x="2"/>
        <item x="3"/>
        <item x="1"/>
        <item x="4"/>
        <item t="default"/>
      </items>
    </pivotField>
    <pivotField showAll="0"/>
    <pivotField showAll="0"/>
    <pivotField numFmtId="14" showAll="0"/>
    <pivotField showAll="0"/>
    <pivotField dataField="1" showAll="0"/>
    <pivotField numFmtId="1" showAll="0"/>
  </pivotFields>
  <rowFields count="1">
    <field x="3"/>
  </rowFields>
  <rowItems count="5">
    <i>
      <x/>
    </i>
    <i>
      <x v="1"/>
    </i>
    <i>
      <x v="2"/>
    </i>
    <i>
      <x v="3"/>
    </i>
    <i>
      <x v="4"/>
    </i>
  </rowItems>
  <colFields count="1">
    <field x="-2"/>
  </colFields>
  <colItems count="2">
    <i>
      <x/>
    </i>
    <i i="1">
      <x v="1"/>
    </i>
  </colItems>
  <dataFields count="2">
    <dataField name="Customers" fld="0" subtotal="count" baseField="3" baseItem="0"/>
    <dataField name="Revenue" fld="8" baseField="3" baseItem="0" numFmtId="164"/>
  </dataFields>
  <formats count="23">
    <format dxfId="214">
      <pivotArea type="all" dataOnly="0" outline="0" fieldPosition="0"/>
    </format>
    <format dxfId="213">
      <pivotArea outline="0" collapsedLevelsAreSubtotals="1" fieldPosition="0"/>
    </format>
    <format dxfId="212">
      <pivotArea field="3" type="button" dataOnly="0" labelOnly="1" outline="0" axis="axisRow" fieldPosition="0"/>
    </format>
    <format dxfId="211">
      <pivotArea dataOnly="0" labelOnly="1" fieldPosition="0">
        <references count="1">
          <reference field="3" count="0"/>
        </references>
      </pivotArea>
    </format>
    <format dxfId="210">
      <pivotArea dataOnly="0" labelOnly="1" grandRow="1" outline="0" fieldPosition="0"/>
    </format>
    <format dxfId="209">
      <pivotArea dataOnly="0" labelOnly="1" outline="0" fieldPosition="0">
        <references count="1">
          <reference field="4294967294" count="2">
            <x v="0"/>
            <x v="1"/>
          </reference>
        </references>
      </pivotArea>
    </format>
    <format dxfId="208">
      <pivotArea dataOnly="0" labelOnly="1" fieldPosition="0">
        <references count="1">
          <reference field="3" count="0"/>
        </references>
      </pivotArea>
    </format>
    <format dxfId="207">
      <pivotArea type="all" dataOnly="0" outline="0" fieldPosition="0"/>
    </format>
    <format dxfId="206">
      <pivotArea outline="0" collapsedLevelsAreSubtotals="1" fieldPosition="0"/>
    </format>
    <format dxfId="205">
      <pivotArea field="3" type="button" dataOnly="0" labelOnly="1" outline="0" axis="axisRow" fieldPosition="0"/>
    </format>
    <format dxfId="204">
      <pivotArea dataOnly="0" labelOnly="1" fieldPosition="0">
        <references count="1">
          <reference field="3" count="0"/>
        </references>
      </pivotArea>
    </format>
    <format dxfId="203">
      <pivotArea dataOnly="0" labelOnly="1" outline="0" fieldPosition="0">
        <references count="1">
          <reference field="4294967294" count="2">
            <x v="0"/>
            <x v="1"/>
          </reference>
        </references>
      </pivotArea>
    </format>
    <format dxfId="202">
      <pivotArea type="all" dataOnly="0" outline="0" fieldPosition="0"/>
    </format>
    <format dxfId="201">
      <pivotArea outline="0" collapsedLevelsAreSubtotals="1" fieldPosition="0"/>
    </format>
    <format dxfId="200">
      <pivotArea field="3" type="button" dataOnly="0" labelOnly="1" outline="0" axis="axisRow" fieldPosition="0"/>
    </format>
    <format dxfId="199">
      <pivotArea dataOnly="0" labelOnly="1" fieldPosition="0">
        <references count="1">
          <reference field="3" count="0"/>
        </references>
      </pivotArea>
    </format>
    <format dxfId="198">
      <pivotArea dataOnly="0" labelOnly="1" outline="0" fieldPosition="0">
        <references count="1">
          <reference field="4294967294" count="2">
            <x v="0"/>
            <x v="1"/>
          </reference>
        </references>
      </pivotArea>
    </format>
    <format dxfId="197">
      <pivotArea outline="0" collapsedLevelsAreSubtotals="1" fieldPosition="0">
        <references count="1">
          <reference field="4294967294" count="1" selected="0">
            <x v="1"/>
          </reference>
        </references>
      </pivotArea>
    </format>
    <format dxfId="42">
      <pivotArea type="all" dataOnly="0" outline="0" fieldPosition="0"/>
    </format>
    <format dxfId="41">
      <pivotArea outline="0" collapsedLevelsAreSubtotals="1" fieldPosition="0"/>
    </format>
    <format dxfId="40">
      <pivotArea field="3" type="button" dataOnly="0" labelOnly="1" outline="0" axis="axisRow" fieldPosition="0"/>
    </format>
    <format dxfId="39">
      <pivotArea dataOnly="0" labelOnly="1" fieldPosition="0">
        <references count="1">
          <reference field="3" count="0"/>
        </references>
      </pivotArea>
    </format>
    <format dxfId="38">
      <pivotArea dataOnly="0" labelOnly="1" outline="0" fieldPosition="0">
        <references count="1">
          <reference field="4294967294" count="2">
            <x v="0"/>
            <x v="1"/>
          </reference>
        </references>
      </pivotArea>
    </format>
  </formats>
  <conditionalFormats count="2">
    <conditionalFormat priority="15">
      <pivotAreas count="1">
        <pivotArea type="data" outline="0" collapsedLevelsAreSubtotals="1" fieldPosition="0">
          <references count="1">
            <reference field="4294967294" count="1" selected="0">
              <x v="1"/>
            </reference>
          </references>
        </pivotArea>
      </pivotAreas>
    </conditionalFormat>
    <conditionalFormat priority="16">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8948813-C8DD-44C3-A1B8-539F8D50581F}" name="PivotTable1"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RFM TOTAL">
  <location ref="M2:O14" firstHeaderRow="0" firstDataRow="1" firstDataCol="1"/>
  <pivotFields count="10">
    <pivotField dataField="1" showAll="0"/>
    <pivotField showAll="0" sortType="descending">
      <items count="120">
        <item x="94"/>
        <item x="72"/>
        <item x="82"/>
        <item x="85"/>
        <item x="87"/>
        <item x="59"/>
        <item x="24"/>
        <item x="4"/>
        <item x="86"/>
        <item x="61"/>
        <item x="97"/>
        <item x="104"/>
        <item x="115"/>
        <item x="111"/>
        <item x="92"/>
        <item x="112"/>
        <item x="81"/>
        <item x="78"/>
        <item x="64"/>
        <item x="88"/>
        <item x="89"/>
        <item x="113"/>
        <item x="114"/>
        <item x="106"/>
        <item x="107"/>
        <item x="2"/>
        <item x="0"/>
        <item x="27"/>
        <item x="48"/>
        <item x="95"/>
        <item x="63"/>
        <item x="20"/>
        <item x="7"/>
        <item x="79"/>
        <item x="26"/>
        <item x="5"/>
        <item x="50"/>
        <item x="80"/>
        <item x="49"/>
        <item x="101"/>
        <item x="54"/>
        <item x="44"/>
        <item x="1"/>
        <item x="65"/>
        <item x="69"/>
        <item x="6"/>
        <item x="68"/>
        <item x="67"/>
        <item x="60"/>
        <item x="42"/>
        <item x="38"/>
        <item x="32"/>
        <item x="15"/>
        <item x="13"/>
        <item x="19"/>
        <item x="31"/>
        <item x="52"/>
        <item x="25"/>
        <item x="12"/>
        <item x="33"/>
        <item x="39"/>
        <item x="8"/>
        <item x="34"/>
        <item x="105"/>
        <item x="18"/>
        <item x="43"/>
        <item x="55"/>
        <item x="37"/>
        <item x="22"/>
        <item x="103"/>
        <item x="10"/>
        <item x="70"/>
        <item x="83"/>
        <item x="73"/>
        <item x="75"/>
        <item x="28"/>
        <item x="36"/>
        <item x="23"/>
        <item x="62"/>
        <item x="9"/>
        <item x="16"/>
        <item x="77"/>
        <item x="3"/>
        <item x="29"/>
        <item x="84"/>
        <item x="40"/>
        <item x="41"/>
        <item x="57"/>
        <item x="98"/>
        <item x="21"/>
        <item x="45"/>
        <item x="58"/>
        <item x="51"/>
        <item x="47"/>
        <item x="71"/>
        <item x="53"/>
        <item x="109"/>
        <item x="30"/>
        <item x="74"/>
        <item x="96"/>
        <item x="90"/>
        <item x="56"/>
        <item x="76"/>
        <item x="14"/>
        <item x="35"/>
        <item x="46"/>
        <item x="11"/>
        <item x="91"/>
        <item x="110"/>
        <item x="99"/>
        <item x="93"/>
        <item x="102"/>
        <item x="100"/>
        <item x="66"/>
        <item x="17"/>
        <item m="1" x="118"/>
        <item x="116"/>
        <item x="108"/>
        <item m="1" x="11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pivotField dataField="1" showAll="0"/>
    <pivotField axis="axisRow" numFmtId="1" showAll="0">
      <items count="13">
        <item x="11"/>
        <item x="2"/>
        <item x="0"/>
        <item x="4"/>
        <item x="6"/>
        <item x="5"/>
        <item x="1"/>
        <item x="3"/>
        <item x="7"/>
        <item x="8"/>
        <item x="9"/>
        <item x="10"/>
        <item t="default"/>
      </items>
    </pivotField>
  </pivotFields>
  <rowFields count="1">
    <field x="9"/>
  </rowFields>
  <rowItems count="12">
    <i>
      <x/>
    </i>
    <i>
      <x v="1"/>
    </i>
    <i>
      <x v="2"/>
    </i>
    <i>
      <x v="3"/>
    </i>
    <i>
      <x v="4"/>
    </i>
    <i>
      <x v="5"/>
    </i>
    <i>
      <x v="6"/>
    </i>
    <i>
      <x v="7"/>
    </i>
    <i>
      <x v="8"/>
    </i>
    <i>
      <x v="9"/>
    </i>
    <i>
      <x v="10"/>
    </i>
    <i>
      <x v="11"/>
    </i>
  </rowItems>
  <colFields count="1">
    <field x="-2"/>
  </colFields>
  <colItems count="2">
    <i>
      <x/>
    </i>
    <i i="1">
      <x v="1"/>
    </i>
  </colItems>
  <dataFields count="2">
    <dataField name="Revenue" fld="8" baseField="1" baseItem="0" numFmtId="164"/>
    <dataField name="Customers" fld="0" subtotal="count" baseField="1" baseItem="0"/>
  </dataFields>
  <formats count="23">
    <format dxfId="70">
      <pivotArea type="all" dataOnly="0" outline="0" fieldPosition="0"/>
    </format>
    <format dxfId="69">
      <pivotArea outline="0" collapsedLevelsAreSubtotals="1" fieldPosition="0"/>
    </format>
    <format dxfId="68">
      <pivotArea field="9" type="button" dataOnly="0" labelOnly="1" outline="0" axis="axisRow" fieldPosition="0"/>
    </format>
    <format dxfId="67">
      <pivotArea dataOnly="0" labelOnly="1" fieldPosition="0">
        <references count="1">
          <reference field="9" count="0"/>
        </references>
      </pivotArea>
    </format>
    <format dxfId="66">
      <pivotArea dataOnly="0" labelOnly="1" grandRow="1" outline="0" fieldPosition="0"/>
    </format>
    <format dxfId="65">
      <pivotArea dataOnly="0" labelOnly="1" outline="0" fieldPosition="0">
        <references count="1">
          <reference field="4294967294" count="2">
            <x v="0"/>
            <x v="1"/>
          </reference>
        </references>
      </pivotArea>
    </format>
    <format dxfId="64">
      <pivotArea dataOnly="0" labelOnly="1" fieldPosition="0">
        <references count="1">
          <reference field="9" count="0"/>
        </references>
      </pivotArea>
    </format>
    <format dxfId="63">
      <pivotArea type="all" dataOnly="0" outline="0" fieldPosition="0"/>
    </format>
    <format dxfId="62">
      <pivotArea outline="0" collapsedLevelsAreSubtotals="1" fieldPosition="0"/>
    </format>
    <format dxfId="61">
      <pivotArea field="9" type="button" dataOnly="0" labelOnly="1" outline="0" axis="axisRow" fieldPosition="0"/>
    </format>
    <format dxfId="60">
      <pivotArea dataOnly="0" labelOnly="1" fieldPosition="0">
        <references count="1">
          <reference field="9" count="0"/>
        </references>
      </pivotArea>
    </format>
    <format dxfId="59">
      <pivotArea dataOnly="0" labelOnly="1" outline="0" fieldPosition="0">
        <references count="1">
          <reference field="4294967294" count="2">
            <x v="0"/>
            <x v="1"/>
          </reference>
        </references>
      </pivotArea>
    </format>
    <format dxfId="58">
      <pivotArea type="all" dataOnly="0" outline="0" fieldPosition="0"/>
    </format>
    <format dxfId="57">
      <pivotArea outline="0" collapsedLevelsAreSubtotals="1" fieldPosition="0"/>
    </format>
    <format dxfId="56">
      <pivotArea field="9" type="button" dataOnly="0" labelOnly="1" outline="0" axis="axisRow" fieldPosition="0"/>
    </format>
    <format dxfId="55">
      <pivotArea dataOnly="0" labelOnly="1" fieldPosition="0">
        <references count="1">
          <reference field="9" count="0"/>
        </references>
      </pivotArea>
    </format>
    <format dxfId="54">
      <pivotArea dataOnly="0" labelOnly="1" outline="0" fieldPosition="0">
        <references count="1">
          <reference field="4294967294" count="2">
            <x v="0"/>
            <x v="1"/>
          </reference>
        </references>
      </pivotArea>
    </format>
    <format dxfId="53">
      <pivotArea type="all" dataOnly="0" outline="0" fieldPosition="0"/>
    </format>
    <format dxfId="52">
      <pivotArea outline="0" collapsedLevelsAreSubtotals="1" fieldPosition="0"/>
    </format>
    <format dxfId="51">
      <pivotArea field="9" type="button" dataOnly="0" labelOnly="1" outline="0" axis="axisRow" fieldPosition="0"/>
    </format>
    <format dxfId="50">
      <pivotArea dataOnly="0" labelOnly="1" fieldPosition="0">
        <references count="1">
          <reference field="9" count="0"/>
        </references>
      </pivotArea>
    </format>
    <format dxfId="49">
      <pivotArea dataOnly="0" labelOnly="1" outline="0" fieldPosition="0">
        <references count="1">
          <reference field="4294967294" count="2">
            <x v="0"/>
            <x v="1"/>
          </reference>
        </references>
      </pivotArea>
    </format>
    <format dxfId="48">
      <pivotArea outline="0" collapsedLevelsAreSubtotals="1" fieldPosition="0">
        <references count="1">
          <reference field="4294967294" count="1" selected="0">
            <x v="0"/>
          </reference>
        </references>
      </pivotArea>
    </format>
  </formats>
  <conditionalFormats count="3">
    <conditionalFormat priority="19">
      <pivotAreas count="1">
        <pivotArea type="data" outline="0" collapsedLevelsAreSubtotals="1" fieldPosition="0"/>
      </pivotAreas>
    </conditionalFormat>
    <conditionalFormat priority="4">
      <pivotAreas count="1">
        <pivotArea type="data" outline="0" collapsedLevelsAreSubtotals="1" fieldPosition="0">
          <references count="1">
            <reference field="4294967294" count="1" selected="0">
              <x v="0"/>
            </reference>
          </references>
        </pivotArea>
      </pivotAreas>
    </conditionalFormat>
    <conditionalFormat priority="3">
      <pivotAreas count="1">
        <pivotArea type="data" outline="0" collapsedLevelsAreSubtotals="1" fieldPosition="0">
          <references count="1">
            <reference field="4294967294" count="1" selected="0">
              <x v="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E90E714-2BC8-494A-B637-A73EF0719707}" name="PivotTable6"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Bottom 5">
  <location ref="AF29:AG34" firstHeaderRow="1" firstDataRow="1" firstDataCol="1"/>
  <pivotFields count="10">
    <pivotField showAll="0"/>
    <pivotField axis="axisRow" showAll="0" measureFilter="1">
      <items count="120">
        <item x="94"/>
        <item x="72"/>
        <item x="82"/>
        <item x="85"/>
        <item x="87"/>
        <item x="59"/>
        <item x="24"/>
        <item x="4"/>
        <item x="86"/>
        <item x="61"/>
        <item x="97"/>
        <item x="104"/>
        <item x="115"/>
        <item x="111"/>
        <item x="92"/>
        <item x="112"/>
        <item x="81"/>
        <item x="78"/>
        <item x="64"/>
        <item x="88"/>
        <item x="89"/>
        <item x="113"/>
        <item x="114"/>
        <item x="106"/>
        <item x="107"/>
        <item x="2"/>
        <item x="0"/>
        <item x="27"/>
        <item x="48"/>
        <item x="95"/>
        <item x="63"/>
        <item x="20"/>
        <item x="7"/>
        <item x="79"/>
        <item x="26"/>
        <item x="5"/>
        <item x="50"/>
        <item x="80"/>
        <item x="49"/>
        <item x="101"/>
        <item x="54"/>
        <item x="44"/>
        <item x="1"/>
        <item x="65"/>
        <item x="69"/>
        <item x="6"/>
        <item x="68"/>
        <item x="67"/>
        <item x="60"/>
        <item x="42"/>
        <item x="38"/>
        <item x="32"/>
        <item x="15"/>
        <item x="13"/>
        <item x="19"/>
        <item x="31"/>
        <item x="52"/>
        <item x="25"/>
        <item x="12"/>
        <item x="33"/>
        <item x="39"/>
        <item x="8"/>
        <item x="34"/>
        <item x="105"/>
        <item x="18"/>
        <item x="43"/>
        <item x="55"/>
        <item x="37"/>
        <item x="22"/>
        <item x="103"/>
        <item x="10"/>
        <item x="70"/>
        <item x="83"/>
        <item x="73"/>
        <item x="75"/>
        <item x="28"/>
        <item x="36"/>
        <item x="23"/>
        <item x="62"/>
        <item x="9"/>
        <item x="16"/>
        <item x="77"/>
        <item x="3"/>
        <item x="29"/>
        <item x="84"/>
        <item x="40"/>
        <item x="41"/>
        <item x="57"/>
        <item x="98"/>
        <item x="21"/>
        <item x="45"/>
        <item x="58"/>
        <item x="51"/>
        <item x="47"/>
        <item x="71"/>
        <item x="53"/>
        <item x="109"/>
        <item x="30"/>
        <item x="74"/>
        <item x="96"/>
        <item x="90"/>
        <item x="56"/>
        <item x="76"/>
        <item x="14"/>
        <item x="35"/>
        <item x="46"/>
        <item x="11"/>
        <item x="91"/>
        <item x="110"/>
        <item x="99"/>
        <item x="93"/>
        <item x="102"/>
        <item x="100"/>
        <item x="66"/>
        <item x="17"/>
        <item m="1" x="118"/>
        <item x="116"/>
        <item x="108"/>
        <item m="1" x="117"/>
        <item t="default"/>
      </items>
    </pivotField>
    <pivotField showAll="0"/>
    <pivotField showAll="0"/>
    <pivotField showAll="0"/>
    <pivotField showAll="0"/>
    <pivotField numFmtId="14" showAll="0"/>
    <pivotField showAll="0"/>
    <pivotField dataField="1" showAll="0"/>
    <pivotField numFmtId="1" showAll="0"/>
  </pivotFields>
  <rowFields count="1">
    <field x="1"/>
  </rowFields>
  <rowItems count="5">
    <i>
      <x v="14"/>
    </i>
    <i>
      <x v="23"/>
    </i>
    <i>
      <x v="73"/>
    </i>
    <i>
      <x v="88"/>
    </i>
    <i>
      <x v="116"/>
    </i>
  </rowItems>
  <colItems count="1">
    <i/>
  </colItems>
  <dataFields count="1">
    <dataField name="Revenue" fld="8" baseField="1" baseItem="14" numFmtId="164"/>
  </dataFields>
  <formats count="22">
    <format dxfId="236">
      <pivotArea type="all" dataOnly="0" outline="0" fieldPosition="0"/>
    </format>
    <format dxfId="235">
      <pivotArea outline="0" collapsedLevelsAreSubtotals="1" fieldPosition="0"/>
    </format>
    <format dxfId="234">
      <pivotArea field="1" type="button" dataOnly="0" labelOnly="1" outline="0" axis="axisRow" fieldPosition="0"/>
    </format>
    <format dxfId="233">
      <pivotArea dataOnly="0" labelOnly="1" fieldPosition="0">
        <references count="1">
          <reference field="1" count="5">
            <x v="14"/>
            <x v="23"/>
            <x v="73"/>
            <x v="116"/>
            <x v="118"/>
          </reference>
        </references>
      </pivotArea>
    </format>
    <format dxfId="232">
      <pivotArea dataOnly="0" labelOnly="1" outline="0" axis="axisValues" fieldPosition="0"/>
    </format>
    <format dxfId="231">
      <pivotArea dataOnly="0" labelOnly="1" fieldPosition="0">
        <references count="1">
          <reference field="1" count="5">
            <x v="14"/>
            <x v="23"/>
            <x v="73"/>
            <x v="116"/>
            <x v="118"/>
          </reference>
        </references>
      </pivotArea>
    </format>
    <format dxfId="230">
      <pivotArea type="all" dataOnly="0" outline="0" fieldPosition="0"/>
    </format>
    <format dxfId="229">
      <pivotArea outline="0" collapsedLevelsAreSubtotals="1" fieldPosition="0"/>
    </format>
    <format dxfId="228">
      <pivotArea field="1" type="button" dataOnly="0" labelOnly="1" outline="0" axis="axisRow" fieldPosition="0"/>
    </format>
    <format dxfId="227">
      <pivotArea dataOnly="0" labelOnly="1" fieldPosition="0">
        <references count="1">
          <reference field="1" count="5">
            <x v="14"/>
            <x v="23"/>
            <x v="73"/>
            <x v="116"/>
            <x v="118"/>
          </reference>
        </references>
      </pivotArea>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field="1" type="button" dataOnly="0" labelOnly="1" outline="0" axis="axisRow" fieldPosition="0"/>
    </format>
    <format dxfId="222">
      <pivotArea dataOnly="0" labelOnly="1" fieldPosition="0">
        <references count="1">
          <reference field="1" count="5">
            <x v="14"/>
            <x v="23"/>
            <x v="73"/>
            <x v="116"/>
            <x v="118"/>
          </reference>
        </references>
      </pivotArea>
    </format>
    <format dxfId="221">
      <pivotArea dataOnly="0" labelOnly="1" outline="0" axis="axisValues" fieldPosition="0"/>
    </format>
    <format dxfId="220">
      <pivotArea type="all" dataOnly="0" outline="0" fieldPosition="0"/>
    </format>
    <format dxfId="219">
      <pivotArea outline="0" collapsedLevelsAreSubtotals="1" fieldPosition="0"/>
    </format>
    <format dxfId="218">
      <pivotArea field="1" type="button" dataOnly="0" labelOnly="1" outline="0" axis="axisRow" fieldPosition="0"/>
    </format>
    <format dxfId="217">
      <pivotArea dataOnly="0" labelOnly="1" fieldPosition="0">
        <references count="1">
          <reference field="1" count="5">
            <x v="14"/>
            <x v="23"/>
            <x v="73"/>
            <x v="116"/>
            <x v="118"/>
          </reference>
        </references>
      </pivotArea>
    </format>
    <format dxfId="216">
      <pivotArea dataOnly="0" labelOnly="1" outline="0" axis="axisValues" fieldPosition="0"/>
    </format>
    <format dxfId="215">
      <pivotArea outline="0" collapsedLevelsAreSubtotals="1" fieldPosition="0"/>
    </format>
  </formats>
  <conditionalFormats count="1">
    <conditionalFormat priority="6">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1"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D1F81CA-B74B-47B1-8A22-58537E22D79C}" name="PivotTable5"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rowHeaderCaption="TOP 5">
  <location ref="AC29:AD34" firstHeaderRow="1" firstDataRow="1" firstDataCol="1"/>
  <pivotFields count="10">
    <pivotField showAll="0"/>
    <pivotField axis="axisRow" showAll="0" measureFilter="1">
      <items count="120">
        <item x="94"/>
        <item x="72"/>
        <item x="82"/>
        <item x="85"/>
        <item x="87"/>
        <item x="59"/>
        <item x="24"/>
        <item x="4"/>
        <item x="86"/>
        <item x="61"/>
        <item x="97"/>
        <item x="104"/>
        <item x="115"/>
        <item x="111"/>
        <item x="92"/>
        <item x="112"/>
        <item x="81"/>
        <item x="78"/>
        <item x="64"/>
        <item x="88"/>
        <item x="89"/>
        <item x="113"/>
        <item x="114"/>
        <item x="106"/>
        <item x="107"/>
        <item x="2"/>
        <item x="0"/>
        <item x="27"/>
        <item x="48"/>
        <item x="95"/>
        <item x="63"/>
        <item x="20"/>
        <item x="7"/>
        <item x="79"/>
        <item x="26"/>
        <item x="5"/>
        <item x="50"/>
        <item x="80"/>
        <item x="49"/>
        <item x="101"/>
        <item x="54"/>
        <item x="44"/>
        <item x="1"/>
        <item x="65"/>
        <item x="69"/>
        <item x="6"/>
        <item x="68"/>
        <item x="67"/>
        <item x="60"/>
        <item x="42"/>
        <item x="38"/>
        <item x="32"/>
        <item x="15"/>
        <item x="13"/>
        <item x="19"/>
        <item x="31"/>
        <item x="52"/>
        <item x="25"/>
        <item x="12"/>
        <item x="33"/>
        <item x="39"/>
        <item x="8"/>
        <item x="34"/>
        <item x="105"/>
        <item x="18"/>
        <item x="43"/>
        <item x="55"/>
        <item x="37"/>
        <item x="22"/>
        <item x="103"/>
        <item x="10"/>
        <item x="70"/>
        <item x="83"/>
        <item x="73"/>
        <item x="75"/>
        <item x="28"/>
        <item x="36"/>
        <item x="23"/>
        <item x="62"/>
        <item x="9"/>
        <item x="16"/>
        <item x="77"/>
        <item x="3"/>
        <item x="29"/>
        <item x="84"/>
        <item x="40"/>
        <item x="41"/>
        <item x="57"/>
        <item x="98"/>
        <item x="21"/>
        <item x="45"/>
        <item x="58"/>
        <item x="51"/>
        <item x="47"/>
        <item x="71"/>
        <item x="53"/>
        <item x="109"/>
        <item x="30"/>
        <item x="74"/>
        <item x="96"/>
        <item x="90"/>
        <item x="56"/>
        <item x="76"/>
        <item x="14"/>
        <item x="35"/>
        <item x="46"/>
        <item x="11"/>
        <item x="91"/>
        <item x="110"/>
        <item x="99"/>
        <item x="93"/>
        <item x="102"/>
        <item x="100"/>
        <item x="66"/>
        <item x="17"/>
        <item m="1" x="118"/>
        <item x="116"/>
        <item x="108"/>
        <item m="1" x="117"/>
        <item t="default"/>
      </items>
    </pivotField>
    <pivotField showAll="0"/>
    <pivotField showAll="0"/>
    <pivotField showAll="0"/>
    <pivotField showAll="0"/>
    <pivotField numFmtId="14" showAll="0"/>
    <pivotField showAll="0"/>
    <pivotField dataField="1" showAll="0"/>
    <pivotField numFmtId="1" showAll="0"/>
  </pivotFields>
  <rowFields count="1">
    <field x="1"/>
  </rowFields>
  <rowItems count="5">
    <i>
      <x v="25"/>
    </i>
    <i>
      <x v="31"/>
    </i>
    <i>
      <x v="54"/>
    </i>
    <i>
      <x v="55"/>
    </i>
    <i>
      <x v="75"/>
    </i>
  </rowItems>
  <colItems count="1">
    <i/>
  </colItems>
  <dataFields count="1">
    <dataField name="Revenue" fld="8" baseField="1" baseItem="25" numFmtId="164"/>
  </dataFields>
  <formats count="26">
    <format dxfId="262">
      <pivotArea type="all" dataOnly="0" outline="0" fieldPosition="0"/>
    </format>
    <format dxfId="261">
      <pivotArea outline="0" collapsedLevelsAreSubtotals="1" fieldPosition="0"/>
    </format>
    <format dxfId="260">
      <pivotArea field="1" type="button" dataOnly="0" labelOnly="1" outline="0" axis="axisRow" fieldPosition="0"/>
    </format>
    <format dxfId="259">
      <pivotArea dataOnly="0" labelOnly="1" fieldPosition="0">
        <references count="1">
          <reference field="1" count="5">
            <x v="25"/>
            <x v="31"/>
            <x v="54"/>
            <x v="75"/>
            <x v="76"/>
          </reference>
        </references>
      </pivotArea>
    </format>
    <format dxfId="258">
      <pivotArea dataOnly="0" labelOnly="1" outline="0" axis="axisValues" fieldPosition="0"/>
    </format>
    <format dxfId="257">
      <pivotArea type="all" dataOnly="0" outline="0" fieldPosition="0"/>
    </format>
    <format dxfId="256">
      <pivotArea dataOnly="0" labelOnly="1" fieldPosition="0">
        <references count="1">
          <reference field="1" count="5">
            <x v="25"/>
            <x v="31"/>
            <x v="54"/>
            <x v="75"/>
            <x v="76"/>
          </reference>
        </references>
      </pivotArea>
    </format>
    <format dxfId="255">
      <pivotArea type="all" dataOnly="0" outline="0" fieldPosition="0"/>
    </format>
    <format dxfId="254">
      <pivotArea dataOnly="0" labelOnly="1" fieldPosition="0">
        <references count="1">
          <reference field="1" count="5">
            <x v="25"/>
            <x v="31"/>
            <x v="54"/>
            <x v="75"/>
            <x v="76"/>
          </reference>
        </references>
      </pivotArea>
    </format>
    <format dxfId="253">
      <pivotArea dataOnly="0" labelOnly="1" fieldPosition="0">
        <references count="1">
          <reference field="1" count="5">
            <x v="25"/>
            <x v="31"/>
            <x v="54"/>
            <x v="75"/>
            <x v="76"/>
          </reference>
        </references>
      </pivotArea>
    </format>
    <format dxfId="252">
      <pivotArea type="all" dataOnly="0" outline="0" fieldPosition="0"/>
    </format>
    <format dxfId="251">
      <pivotArea outline="0" collapsedLevelsAreSubtotals="1" fieldPosition="0"/>
    </format>
    <format dxfId="250">
      <pivotArea field="1" type="button" dataOnly="0" labelOnly="1" outline="0" axis="axisRow" fieldPosition="0"/>
    </format>
    <format dxfId="249">
      <pivotArea dataOnly="0" labelOnly="1" fieldPosition="0">
        <references count="1">
          <reference field="1" count="5">
            <x v="25"/>
            <x v="31"/>
            <x v="54"/>
            <x v="75"/>
            <x v="76"/>
          </reference>
        </references>
      </pivotArea>
    </format>
    <format dxfId="248">
      <pivotArea dataOnly="0" labelOnly="1" outline="0" axis="axisValues" fieldPosition="0"/>
    </format>
    <format dxfId="247">
      <pivotArea type="all" dataOnly="0" outline="0" fieldPosition="0"/>
    </format>
    <format dxfId="246">
      <pivotArea outline="0" collapsedLevelsAreSubtotals="1" fieldPosition="0"/>
    </format>
    <format dxfId="245">
      <pivotArea field="1" type="button" dataOnly="0" labelOnly="1" outline="0" axis="axisRow" fieldPosition="0"/>
    </format>
    <format dxfId="244">
      <pivotArea dataOnly="0" labelOnly="1" fieldPosition="0">
        <references count="1">
          <reference field="1" count="5">
            <x v="25"/>
            <x v="31"/>
            <x v="54"/>
            <x v="75"/>
            <x v="76"/>
          </reference>
        </references>
      </pivotArea>
    </format>
    <format dxfId="243">
      <pivotArea dataOnly="0" labelOnly="1" outline="0" axis="axisValues" fieldPosition="0"/>
    </format>
    <format dxfId="242">
      <pivotArea type="all" dataOnly="0" outline="0" fieldPosition="0"/>
    </format>
    <format dxfId="241">
      <pivotArea outline="0" collapsedLevelsAreSubtotals="1" fieldPosition="0"/>
    </format>
    <format dxfId="240">
      <pivotArea field="1" type="button" dataOnly="0" labelOnly="1" outline="0" axis="axisRow" fieldPosition="0"/>
    </format>
    <format dxfId="239">
      <pivotArea dataOnly="0" labelOnly="1" fieldPosition="0">
        <references count="1">
          <reference field="1" count="5">
            <x v="25"/>
            <x v="31"/>
            <x v="54"/>
            <x v="75"/>
            <x v="76"/>
          </reference>
        </references>
      </pivotArea>
    </format>
    <format dxfId="238">
      <pivotArea dataOnly="0" labelOnly="1" outline="0" axis="axisValues" fieldPosition="0"/>
    </format>
    <format dxfId="237">
      <pivotArea outline="0" collapsedLevelsAreSubtotals="1" fieldPosition="0"/>
    </format>
  </formats>
  <conditionalFormats count="1">
    <conditionalFormat priority="5">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F57899-1075-4FBC-A47F-840B11B3CCFD}" name="Education &amp; Income"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location ref="A2:B11" firstHeaderRow="1" firstDataRow="1" firstDataCol="1"/>
  <pivotFields count="35">
    <pivotField showAll="0"/>
    <pivotField showAll="0"/>
    <pivotField showAll="0"/>
    <pivotField showAll="0"/>
    <pivotField showAll="0"/>
    <pivotField axis="axisRow" showAll="0">
      <items count="4">
        <item x="0"/>
        <item x="1"/>
        <item x="2"/>
        <item t="default"/>
      </items>
    </pivotField>
    <pivotField showAll="0"/>
    <pivotField showAll="0"/>
    <pivotField showAll="0"/>
    <pivotField dataField="1" numFmtId="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showAll="0"/>
    <pivotField showAll="0"/>
    <pivotField showAll="0"/>
    <pivotField showAll="0"/>
    <pivotField showAll="0"/>
    <pivotField axis="axisRow" showAll="0">
      <items count="3">
        <item x="0"/>
        <item x="1"/>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31"/>
    <field x="5"/>
  </rowFields>
  <rowItems count="9">
    <i>
      <x/>
    </i>
    <i r="1">
      <x/>
    </i>
    <i r="1">
      <x v="1"/>
    </i>
    <i r="1">
      <x v="2"/>
    </i>
    <i>
      <x v="1"/>
    </i>
    <i r="1">
      <x/>
    </i>
    <i r="1">
      <x v="1"/>
    </i>
    <i r="1">
      <x v="2"/>
    </i>
    <i t="grand">
      <x/>
    </i>
  </rowItems>
  <colItems count="1">
    <i/>
  </colItems>
  <dataFields count="1">
    <dataField name="Sum of Purchase_Amount" fld="9" baseField="0" baseItem="0" numFmtId="8"/>
  </dataFields>
  <chartFormats count="9">
    <chartFormat chart="17" format="19"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24" format="61" series="1">
      <pivotArea type="data" outline="0" fieldPosition="0">
        <references count="1">
          <reference field="4294967294" count="1" selected="0">
            <x v="0"/>
          </reference>
        </references>
      </pivotArea>
    </chartFormat>
    <chartFormat chart="24" format="62">
      <pivotArea type="data" outline="0" fieldPosition="0">
        <references count="3">
          <reference field="4294967294" count="1" selected="0">
            <x v="0"/>
          </reference>
          <reference field="5" count="1" selected="0">
            <x v="0"/>
          </reference>
          <reference field="31" count="1" selected="0">
            <x v="0"/>
          </reference>
        </references>
      </pivotArea>
    </chartFormat>
    <chartFormat chart="24" format="63">
      <pivotArea type="data" outline="0" fieldPosition="0">
        <references count="3">
          <reference field="4294967294" count="1" selected="0">
            <x v="0"/>
          </reference>
          <reference field="5" count="1" selected="0">
            <x v="1"/>
          </reference>
          <reference field="31" count="1" selected="0">
            <x v="0"/>
          </reference>
        </references>
      </pivotArea>
    </chartFormat>
    <chartFormat chart="24" format="64">
      <pivotArea type="data" outline="0" fieldPosition="0">
        <references count="3">
          <reference field="4294967294" count="1" selected="0">
            <x v="0"/>
          </reference>
          <reference field="5" count="1" selected="0">
            <x v="2"/>
          </reference>
          <reference field="31" count="1" selected="0">
            <x v="0"/>
          </reference>
        </references>
      </pivotArea>
    </chartFormat>
    <chartFormat chart="24" format="65">
      <pivotArea type="data" outline="0" fieldPosition="0">
        <references count="3">
          <reference field="4294967294" count="1" selected="0">
            <x v="0"/>
          </reference>
          <reference field="5" count="1" selected="0">
            <x v="0"/>
          </reference>
          <reference field="31" count="1" selected="0">
            <x v="1"/>
          </reference>
        </references>
      </pivotArea>
    </chartFormat>
    <chartFormat chart="24" format="66">
      <pivotArea type="data" outline="0" fieldPosition="0">
        <references count="3">
          <reference field="4294967294" count="1" selected="0">
            <x v="0"/>
          </reference>
          <reference field="5" count="1" selected="0">
            <x v="1"/>
          </reference>
          <reference field="31" count="1" selected="0">
            <x v="1"/>
          </reference>
        </references>
      </pivotArea>
    </chartFormat>
    <chartFormat chart="24" format="67">
      <pivotArea type="data" outline="0" fieldPosition="0">
        <references count="3">
          <reference field="4294967294" count="1" selected="0">
            <x v="0"/>
          </reference>
          <reference field="5" count="1" selected="0">
            <x v="2"/>
          </reference>
          <reference field="3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E3CA623-058F-45ED-A01C-1207800031B8}" name="Timeline &amp; Store"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I2:M16" firstHeaderRow="1" firstDataRow="2" firstDataCol="1"/>
  <pivotFields count="35">
    <pivotField showAll="0"/>
    <pivotField showAll="0"/>
    <pivotField showAll="0"/>
    <pivotField showAll="0"/>
    <pivotField showAll="0"/>
    <pivotField showAll="0"/>
    <pivotField showAll="0"/>
    <pivotField showAll="0"/>
    <pivotField showAll="0"/>
    <pivotField dataField="1" numFmtId="8"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2">
    <field x="34"/>
    <field x="33"/>
  </rowFields>
  <rowItems count="13">
    <i>
      <x v="1"/>
    </i>
    <i>
      <x v="2"/>
    </i>
    <i>
      <x v="3"/>
    </i>
    <i>
      <x v="4"/>
    </i>
    <i>
      <x v="5"/>
    </i>
    <i>
      <x v="6"/>
    </i>
    <i>
      <x v="7"/>
    </i>
    <i>
      <x v="8"/>
    </i>
    <i>
      <x v="9"/>
    </i>
    <i>
      <x v="10"/>
    </i>
    <i>
      <x v="11"/>
    </i>
    <i>
      <x v="12"/>
    </i>
    <i t="grand">
      <x/>
    </i>
  </rowItems>
  <colFields count="1">
    <field x="11"/>
  </colFields>
  <colItems count="4">
    <i>
      <x/>
    </i>
    <i>
      <x v="1"/>
    </i>
    <i>
      <x v="2"/>
    </i>
    <i t="grand">
      <x/>
    </i>
  </colItems>
  <dataFields count="1">
    <dataField name="Sum of Purchase_Amount" fld="9" baseField="0" baseItem="0" numFmtId="8"/>
  </dataFields>
  <chartFormats count="5">
    <chartFormat chart="8"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8" format="14" series="1">
      <pivotArea type="data" outline="0" fieldPosition="0">
        <references count="2">
          <reference field="4294967294" count="1" selected="0">
            <x v="0"/>
          </reference>
          <reference field="11" count="1" selected="0">
            <x v="0"/>
          </reference>
        </references>
      </pivotArea>
    </chartFormat>
    <chartFormat chart="18" format="15" series="1">
      <pivotArea type="data" outline="0" fieldPosition="0">
        <references count="2">
          <reference field="4294967294" count="1" selected="0">
            <x v="0"/>
          </reference>
          <reference field="11" count="1" selected="0">
            <x v="1"/>
          </reference>
        </references>
      </pivotArea>
    </chartFormat>
    <chartFormat chart="18" format="16" series="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6288CCC-70B7-4DEB-9489-688A32DEBFC1}" name="product rating &amp; return rat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Product Rating">
  <location ref="A14:B19" firstHeaderRow="1" firstDataRow="1" firstDataCol="1"/>
  <pivotFields count="35">
    <pivotField showAll="0"/>
    <pivotField showAll="0"/>
    <pivotField showAll="0"/>
    <pivotField showAll="0"/>
    <pivotField showAll="0"/>
    <pivotField showAll="0"/>
    <pivotField showAll="0"/>
    <pivotField showAll="0"/>
    <pivotField showAll="0"/>
    <pivotField numFmtId="8" showAll="0"/>
    <pivotField showAll="0"/>
    <pivotField showAll="0"/>
    <pivotField showAll="0"/>
    <pivotField axis="axisRow" showAll="0">
      <items count="6">
        <item x="1"/>
        <item x="4"/>
        <item x="3"/>
        <item x="2"/>
        <item x="0"/>
        <item t="default"/>
      </items>
    </pivotField>
    <pivotField showAll="0"/>
    <pivotField showAll="0"/>
    <pivotField showAll="0"/>
    <pivotField dataField="1" showAll="0"/>
    <pivotField showAll="0"/>
    <pivotField showAll="0"/>
    <pivotField showAll="0"/>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3"/>
  </rowFields>
  <rowItems count="5">
    <i>
      <x/>
    </i>
    <i>
      <x v="1"/>
    </i>
    <i>
      <x v="2"/>
    </i>
    <i>
      <x v="3"/>
    </i>
    <i>
      <x v="4"/>
    </i>
  </rowItems>
  <colItems count="1">
    <i/>
  </colItems>
  <dataFields count="1">
    <dataField name="Return Rate" fld="17" subtotal="average" baseField="13" baseItem="0" numFmtId="10"/>
  </dataFields>
  <formats count="21">
    <format dxfId="156">
      <pivotArea type="all" dataOnly="0" outline="0" fieldPosition="0"/>
    </format>
    <format dxfId="155">
      <pivotArea outline="0" collapsedLevelsAreSubtotals="1" fieldPosition="0"/>
    </format>
    <format dxfId="154">
      <pivotArea field="13" type="button" dataOnly="0" labelOnly="1" outline="0" axis="axisRow" fieldPosition="0"/>
    </format>
    <format dxfId="153">
      <pivotArea dataOnly="0" labelOnly="1" fieldPosition="0">
        <references count="1">
          <reference field="13" count="0"/>
        </references>
      </pivotArea>
    </format>
    <format dxfId="152">
      <pivotArea dataOnly="0" labelOnly="1" outline="0" axis="axisValues" fieldPosition="0"/>
    </format>
    <format dxfId="151">
      <pivotArea outline="0" fieldPosition="0">
        <references count="1">
          <reference field="4294967294" count="1">
            <x v="0"/>
          </reference>
        </references>
      </pivotArea>
    </format>
    <format dxfId="150">
      <pivotArea type="all" dataOnly="0" outline="0" fieldPosition="0"/>
    </format>
    <format dxfId="149">
      <pivotArea outline="0" collapsedLevelsAreSubtotals="1" fieldPosition="0"/>
    </format>
    <format dxfId="148">
      <pivotArea field="13" type="button" dataOnly="0" labelOnly="1" outline="0" axis="axisRow" fieldPosition="0"/>
    </format>
    <format dxfId="147">
      <pivotArea dataOnly="0" labelOnly="1" fieldPosition="0">
        <references count="1">
          <reference field="13" count="0"/>
        </references>
      </pivotArea>
    </format>
    <format dxfId="146">
      <pivotArea dataOnly="0" labelOnly="1" outline="0" axis="axisValues" fieldPosition="0"/>
    </format>
    <format dxfId="145">
      <pivotArea type="all" dataOnly="0" outline="0" fieldPosition="0"/>
    </format>
    <format dxfId="144">
      <pivotArea outline="0" collapsedLevelsAreSubtotals="1" fieldPosition="0"/>
    </format>
    <format dxfId="143">
      <pivotArea field="13" type="button" dataOnly="0" labelOnly="1" outline="0" axis="axisRow" fieldPosition="0"/>
    </format>
    <format dxfId="142">
      <pivotArea dataOnly="0" labelOnly="1" fieldPosition="0">
        <references count="1">
          <reference field="13" count="0"/>
        </references>
      </pivotArea>
    </format>
    <format dxfId="141">
      <pivotArea dataOnly="0" labelOnly="1" outline="0" axis="axisValues" fieldPosition="0"/>
    </format>
    <format dxfId="140">
      <pivotArea type="all" dataOnly="0" outline="0" fieldPosition="0"/>
    </format>
    <format dxfId="139">
      <pivotArea outline="0" collapsedLevelsAreSubtotals="1" fieldPosition="0"/>
    </format>
    <format dxfId="138">
      <pivotArea field="13" type="button" dataOnly="0" labelOnly="1" outline="0" axis="axisRow" fieldPosition="0"/>
    </format>
    <format dxfId="137">
      <pivotArea dataOnly="0" labelOnly="1" fieldPosition="0">
        <references count="1">
          <reference field="13" count="0"/>
        </references>
      </pivotArea>
    </format>
    <format dxfId="136">
      <pivotArea dataOnly="0" labelOnly="1" outline="0" axis="axisValues" fieldPosition="0"/>
    </format>
  </formats>
  <conditionalFormats count="1">
    <conditionalFormat priority="5">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46F37A6-4EF7-449E-84D5-AC932FAC0905}" name="Age Groups &amp; Gender"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location ref="E2:G21" firstHeaderRow="0" firstDataRow="1" firstDataCol="1"/>
  <pivotFields count="35">
    <pivotField dataField="1" showAll="0"/>
    <pivotField axis="axisRow" showAll="0">
      <items count="8">
        <item x="0"/>
        <item x="1"/>
        <item x="2"/>
        <item x="3"/>
        <item x="4"/>
        <item x="5"/>
        <item x="6"/>
        <item t="default"/>
      </items>
    </pivotField>
    <pivotField showAll="0"/>
    <pivotField showAll="0"/>
    <pivotField showAll="0"/>
    <pivotField showAll="0"/>
    <pivotField showAll="0"/>
    <pivotField showAll="0"/>
    <pivotField showAll="0"/>
    <pivotField numFmtId="8"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showAll="0"/>
    <pivotField showAll="0"/>
    <pivotField showAll="0"/>
    <pivotField showAll="0"/>
    <pivotField axis="axisRow" showAll="0">
      <items count="4">
        <item x="2"/>
        <item x="0"/>
        <item x="1"/>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30"/>
    <field x="1"/>
  </rowFields>
  <rowItems count="19">
    <i>
      <x/>
    </i>
    <i r="1">
      <x v="1"/>
    </i>
    <i r="1">
      <x v="2"/>
    </i>
    <i r="1">
      <x v="3"/>
    </i>
    <i r="1">
      <x v="4"/>
    </i>
    <i r="1">
      <x v="5"/>
    </i>
    <i>
      <x v="1"/>
    </i>
    <i r="1">
      <x v="1"/>
    </i>
    <i r="1">
      <x v="2"/>
    </i>
    <i r="1">
      <x v="3"/>
    </i>
    <i r="1">
      <x v="4"/>
    </i>
    <i r="1">
      <x v="5"/>
    </i>
    <i>
      <x v="2"/>
    </i>
    <i r="1">
      <x v="1"/>
    </i>
    <i r="1">
      <x v="2"/>
    </i>
    <i r="1">
      <x v="3"/>
    </i>
    <i r="1">
      <x v="4"/>
    </i>
    <i r="1">
      <x v="5"/>
    </i>
    <i t="grand">
      <x/>
    </i>
  </rowItems>
  <colFields count="1">
    <field x="-2"/>
  </colFields>
  <colItems count="2">
    <i>
      <x/>
    </i>
    <i i="1">
      <x v="1"/>
    </i>
  </colItems>
  <dataFields count="2">
    <dataField name="Customers" fld="0" subtotal="count" baseField="28" baseItem="0"/>
    <dataField name="Purchases" fld="10" baseField="28" baseItem="0"/>
  </dataFields>
  <chartFormats count="21">
    <chartFormat chart="0" format="0" series="1">
      <pivotArea type="data" outline="0" fieldPosition="0">
        <references count="1">
          <reference field="4294967294" count="1" selected="0">
            <x v="0"/>
          </reference>
        </references>
      </pivotArea>
    </chartFormat>
    <chartFormat chart="0" format="58">
      <pivotArea type="data" outline="0" fieldPosition="0">
        <references count="3">
          <reference field="4294967294" count="1" selected="0">
            <x v="0"/>
          </reference>
          <reference field="1" count="1" selected="0">
            <x v="1"/>
          </reference>
          <reference field="30" count="1" selected="0">
            <x v="0"/>
          </reference>
        </references>
      </pivotArea>
    </chartFormat>
    <chartFormat chart="0" format="59">
      <pivotArea type="data" outline="0" fieldPosition="0">
        <references count="3">
          <reference field="4294967294" count="1" selected="0">
            <x v="0"/>
          </reference>
          <reference field="1" count="1" selected="0">
            <x v="2"/>
          </reference>
          <reference field="30" count="1" selected="0">
            <x v="0"/>
          </reference>
        </references>
      </pivotArea>
    </chartFormat>
    <chartFormat chart="0" format="60">
      <pivotArea type="data" outline="0" fieldPosition="0">
        <references count="3">
          <reference field="4294967294" count="1" selected="0">
            <x v="0"/>
          </reference>
          <reference field="1" count="1" selected="0">
            <x v="3"/>
          </reference>
          <reference field="30" count="1" selected="0">
            <x v="0"/>
          </reference>
        </references>
      </pivotArea>
    </chartFormat>
    <chartFormat chart="0" format="61">
      <pivotArea type="data" outline="0" fieldPosition="0">
        <references count="3">
          <reference field="4294967294" count="1" selected="0">
            <x v="0"/>
          </reference>
          <reference field="1" count="1" selected="0">
            <x v="4"/>
          </reference>
          <reference field="30" count="1" selected="0">
            <x v="0"/>
          </reference>
        </references>
      </pivotArea>
    </chartFormat>
    <chartFormat chart="0" format="62">
      <pivotArea type="data" outline="0" fieldPosition="0">
        <references count="3">
          <reference field="4294967294" count="1" selected="0">
            <x v="0"/>
          </reference>
          <reference field="1" count="1" selected="0">
            <x v="5"/>
          </reference>
          <reference field="30" count="1" selected="0">
            <x v="0"/>
          </reference>
        </references>
      </pivotArea>
    </chartFormat>
    <chartFormat chart="0" format="63">
      <pivotArea type="data" outline="0" fieldPosition="0">
        <references count="3">
          <reference field="4294967294" count="1" selected="0">
            <x v="0"/>
          </reference>
          <reference field="1" count="1" selected="0">
            <x v="1"/>
          </reference>
          <reference field="30" count="1" selected="0">
            <x v="1"/>
          </reference>
        </references>
      </pivotArea>
    </chartFormat>
    <chartFormat chart="0" format="64">
      <pivotArea type="data" outline="0" fieldPosition="0">
        <references count="3">
          <reference field="4294967294" count="1" selected="0">
            <x v="0"/>
          </reference>
          <reference field="1" count="1" selected="0">
            <x v="2"/>
          </reference>
          <reference field="30" count="1" selected="0">
            <x v="1"/>
          </reference>
        </references>
      </pivotArea>
    </chartFormat>
    <chartFormat chart="0" format="65">
      <pivotArea type="data" outline="0" fieldPosition="0">
        <references count="3">
          <reference field="4294967294" count="1" selected="0">
            <x v="0"/>
          </reference>
          <reference field="1" count="1" selected="0">
            <x v="3"/>
          </reference>
          <reference field="30" count="1" selected="0">
            <x v="1"/>
          </reference>
        </references>
      </pivotArea>
    </chartFormat>
    <chartFormat chart="0" format="66">
      <pivotArea type="data" outline="0" fieldPosition="0">
        <references count="3">
          <reference field="4294967294" count="1" selected="0">
            <x v="0"/>
          </reference>
          <reference field="1" count="1" selected="0">
            <x v="4"/>
          </reference>
          <reference field="30" count="1" selected="0">
            <x v="1"/>
          </reference>
        </references>
      </pivotArea>
    </chartFormat>
    <chartFormat chart="0" format="67">
      <pivotArea type="data" outline="0" fieldPosition="0">
        <references count="3">
          <reference field="4294967294" count="1" selected="0">
            <x v="0"/>
          </reference>
          <reference field="1" count="1" selected="0">
            <x v="5"/>
          </reference>
          <reference field="30" count="1" selected="0">
            <x v="1"/>
          </reference>
        </references>
      </pivotArea>
    </chartFormat>
    <chartFormat chart="0" format="68">
      <pivotArea type="data" outline="0" fieldPosition="0">
        <references count="3">
          <reference field="4294967294" count="1" selected="0">
            <x v="0"/>
          </reference>
          <reference field="1" count="1" selected="0">
            <x v="1"/>
          </reference>
          <reference field="30" count="1" selected="0">
            <x v="2"/>
          </reference>
        </references>
      </pivotArea>
    </chartFormat>
    <chartFormat chart="0" format="69">
      <pivotArea type="data" outline="0" fieldPosition="0">
        <references count="3">
          <reference field="4294967294" count="1" selected="0">
            <x v="0"/>
          </reference>
          <reference field="1" count="1" selected="0">
            <x v="2"/>
          </reference>
          <reference field="30" count="1" selected="0">
            <x v="2"/>
          </reference>
        </references>
      </pivotArea>
    </chartFormat>
    <chartFormat chart="0" format="70">
      <pivotArea type="data" outline="0" fieldPosition="0">
        <references count="3">
          <reference field="4294967294" count="1" selected="0">
            <x v="0"/>
          </reference>
          <reference field="1" count="1" selected="0">
            <x v="3"/>
          </reference>
          <reference field="30" count="1" selected="0">
            <x v="2"/>
          </reference>
        </references>
      </pivotArea>
    </chartFormat>
    <chartFormat chart="0" format="71">
      <pivotArea type="data" outline="0" fieldPosition="0">
        <references count="3">
          <reference field="4294967294" count="1" selected="0">
            <x v="0"/>
          </reference>
          <reference field="1" count="1" selected="0">
            <x v="4"/>
          </reference>
          <reference field="30" count="1" selected="0">
            <x v="2"/>
          </reference>
        </references>
      </pivotArea>
    </chartFormat>
    <chartFormat chart="0" format="72">
      <pivotArea type="data" outline="0" fieldPosition="0">
        <references count="3">
          <reference field="4294967294" count="1" selected="0">
            <x v="0"/>
          </reference>
          <reference field="1" count="1" selected="0">
            <x v="5"/>
          </reference>
          <reference field="30" count="1" selected="0">
            <x v="2"/>
          </reference>
        </references>
      </pivotArea>
    </chartFormat>
    <chartFormat chart="14" format="74" series="1">
      <pivotArea type="data" outline="0" fieldPosition="0">
        <references count="1">
          <reference field="4294967294" count="1" selected="0">
            <x v="0"/>
          </reference>
        </references>
      </pivotArea>
    </chartFormat>
    <chartFormat chart="14" format="75" series="1">
      <pivotArea type="data" outline="0" fieldPosition="0">
        <references count="1">
          <reference field="4294967294" count="1" selected="0">
            <x v="1"/>
          </reference>
        </references>
      </pivotArea>
    </chartFormat>
    <chartFormat chart="0" format="73" series="1">
      <pivotArea type="data" outline="0" fieldPosition="0">
        <references count="1">
          <reference field="4294967294" count="1" selected="0">
            <x v="1"/>
          </reference>
        </references>
      </pivotArea>
    </chartFormat>
    <chartFormat chart="27" format="84" series="1">
      <pivotArea type="data" outline="0" fieldPosition="0">
        <references count="1">
          <reference field="4294967294" count="1" selected="0">
            <x v="1"/>
          </reference>
        </references>
      </pivotArea>
    </chartFormat>
    <chartFormat chart="27" format="8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715B137-16DE-4E9D-A0CB-827476CF9D67}" name="Loyalty member &amp; ad engagement"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6">
  <location ref="I24:N38" firstHeaderRow="1" firstDataRow="2" firstDataCol="1"/>
  <pivotFields count="35">
    <pivotField dataField="1" showAll="0"/>
    <pivotField showAll="0"/>
    <pivotField showAll="0"/>
    <pivotField showAll="0"/>
    <pivotField showAll="0"/>
    <pivotField showAll="0"/>
    <pivotField showAll="0"/>
    <pivotField showAll="0"/>
    <pivotField showAll="0"/>
    <pivotField numFmtId="8" showAll="0"/>
    <pivotField showAll="0"/>
    <pivotField showAll="0"/>
    <pivotField axis="axisRow" showAll="0">
      <items count="6">
        <item x="3"/>
        <item x="2"/>
        <item x="1"/>
        <item x="4"/>
        <item x="0"/>
        <item t="default"/>
      </items>
    </pivotField>
    <pivotField showAll="0"/>
    <pivotField showAll="0"/>
    <pivotField showAll="0"/>
    <pivotField showAll="0"/>
    <pivotField showAll="0"/>
    <pivotField showAll="0"/>
    <pivotField showAll="0"/>
    <pivotField axis="axisCol" showAll="0" sortType="descending">
      <items count="5">
        <item x="0"/>
        <item x="3"/>
        <item x="2"/>
        <item x="1"/>
        <item t="default"/>
      </items>
    </pivotField>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axis="axisRow" showAll="0">
      <items count="3">
        <item x="1"/>
        <item x="0"/>
        <item t="default"/>
      </items>
    </pivotField>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2">
    <field x="26"/>
    <field x="12"/>
  </rowFields>
  <rowItems count="13">
    <i>
      <x/>
    </i>
    <i r="1">
      <x/>
    </i>
    <i r="1">
      <x v="1"/>
    </i>
    <i r="1">
      <x v="2"/>
    </i>
    <i r="1">
      <x v="3"/>
    </i>
    <i r="1">
      <x v="4"/>
    </i>
    <i>
      <x v="1"/>
    </i>
    <i r="1">
      <x/>
    </i>
    <i r="1">
      <x v="1"/>
    </i>
    <i r="1">
      <x v="2"/>
    </i>
    <i r="1">
      <x v="3"/>
    </i>
    <i r="1">
      <x v="4"/>
    </i>
    <i t="grand">
      <x/>
    </i>
  </rowItems>
  <colFields count="1">
    <field x="20"/>
  </colFields>
  <colItems count="5">
    <i>
      <x/>
    </i>
    <i>
      <x v="1"/>
    </i>
    <i>
      <x v="2"/>
    </i>
    <i>
      <x v="3"/>
    </i>
    <i t="grand">
      <x/>
    </i>
  </colItems>
  <dataFields count="1">
    <dataField name="Count of Customer_ID" fld="0" subtotal="count" baseField="0" baseItem="0"/>
  </dataFields>
  <chartFormats count="4">
    <chartFormat chart="25" format="64" series="1">
      <pivotArea type="data" outline="0" fieldPosition="0">
        <references count="2">
          <reference field="4294967294" count="1" selected="0">
            <x v="0"/>
          </reference>
          <reference field="20" count="1" selected="0">
            <x v="0"/>
          </reference>
        </references>
      </pivotArea>
    </chartFormat>
    <chartFormat chart="25" format="65" series="1">
      <pivotArea type="data" outline="0" fieldPosition="0">
        <references count="2">
          <reference field="4294967294" count="1" selected="0">
            <x v="0"/>
          </reference>
          <reference field="20" count="1" selected="0">
            <x v="1"/>
          </reference>
        </references>
      </pivotArea>
    </chartFormat>
    <chartFormat chart="25" format="66" series="1">
      <pivotArea type="data" outline="0" fieldPosition="0">
        <references count="2">
          <reference field="4294967294" count="1" selected="0">
            <x v="0"/>
          </reference>
          <reference field="20" count="1" selected="0">
            <x v="2"/>
          </reference>
        </references>
      </pivotArea>
    </chartFormat>
    <chartFormat chart="25" format="67" series="1">
      <pivotArea type="data" outline="0" fieldPosition="0">
        <references count="2">
          <reference field="4294967294" count="1" selected="0">
            <x v="0"/>
          </reference>
          <reference field="2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3739B07-E861-4F06-A6FA-3808502ED9AE}" name="Category &amp; Devi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0">
  <location ref="A25:G51" firstHeaderRow="1" firstDataRow="2" firstDataCol="1"/>
  <pivotFields count="33">
    <pivotField showAll="0"/>
    <pivotField showAll="0"/>
    <pivotField showAll="0"/>
    <pivotField showAll="0"/>
    <pivotField showAll="0"/>
    <pivotField showAll="0">
      <items count="4">
        <item x="0"/>
        <item x="1"/>
        <item x="2"/>
        <item t="default"/>
      </items>
    </pivotField>
    <pivotField showAll="0"/>
    <pivotField showAll="0"/>
    <pivotField axis="axisRow" showAll="0">
      <items count="27">
        <item x="9"/>
        <item x="17"/>
        <item x="15"/>
        <item x="21"/>
        <item x="5"/>
        <item x="20"/>
        <item x="13"/>
        <item x="1"/>
        <item x="4"/>
        <item x="0"/>
        <item x="19"/>
        <item x="10"/>
        <item x="18"/>
        <item x="3"/>
        <item x="11"/>
        <item x="23"/>
        <item x="8"/>
        <item x="7"/>
        <item x="2"/>
        <item m="1" x="24"/>
        <item x="14"/>
        <item x="6"/>
        <item x="16"/>
        <item m="1" x="25"/>
        <item x="12"/>
        <item x="22"/>
        <item t="default"/>
      </items>
    </pivotField>
    <pivotField dataField="1" numFmtId="8"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4"/>
        <item x="0"/>
        <item x="2"/>
        <item x="3"/>
        <item x="1"/>
        <item t="default"/>
      </items>
    </pivotField>
    <pivotField numFmtId="14" showAll="0"/>
    <pivotField showAll="0"/>
    <pivotField showAll="0"/>
    <pivotField showAll="0"/>
    <pivotField showAll="0"/>
    <pivotField showAll="0"/>
    <pivotField showAll="0"/>
    <pivotField showAll="0"/>
    <pivotField showAll="0"/>
    <pivotField showAll="0"/>
  </pivotFields>
  <rowFields count="1">
    <field x="8"/>
  </rowFields>
  <rowItems count="25">
    <i>
      <x/>
    </i>
    <i>
      <x v="1"/>
    </i>
    <i>
      <x v="2"/>
    </i>
    <i>
      <x v="3"/>
    </i>
    <i>
      <x v="4"/>
    </i>
    <i>
      <x v="5"/>
    </i>
    <i>
      <x v="6"/>
    </i>
    <i>
      <x v="7"/>
    </i>
    <i>
      <x v="8"/>
    </i>
    <i>
      <x v="9"/>
    </i>
    <i>
      <x v="10"/>
    </i>
    <i>
      <x v="11"/>
    </i>
    <i>
      <x v="12"/>
    </i>
    <i>
      <x v="13"/>
    </i>
    <i>
      <x v="14"/>
    </i>
    <i>
      <x v="15"/>
    </i>
    <i>
      <x v="16"/>
    </i>
    <i>
      <x v="17"/>
    </i>
    <i>
      <x v="18"/>
    </i>
    <i>
      <x v="20"/>
    </i>
    <i>
      <x v="21"/>
    </i>
    <i>
      <x v="22"/>
    </i>
    <i>
      <x v="24"/>
    </i>
    <i>
      <x v="25"/>
    </i>
    <i t="grand">
      <x/>
    </i>
  </rowItems>
  <colFields count="1">
    <field x="22"/>
  </colFields>
  <colItems count="6">
    <i>
      <x/>
    </i>
    <i>
      <x v="1"/>
    </i>
    <i>
      <x v="2"/>
    </i>
    <i>
      <x v="3"/>
    </i>
    <i>
      <x v="4"/>
    </i>
    <i t="grand">
      <x/>
    </i>
  </colItems>
  <dataFields count="1">
    <dataField name="Sum of Purchase_Amount" fld="9" baseField="0" baseItem="0" numFmtId="8"/>
  </dataFields>
  <chartFormats count="5">
    <chartFormat chart="49" format="41" series="1">
      <pivotArea type="data" outline="0" fieldPosition="0">
        <references count="2">
          <reference field="4294967294" count="1" selected="0">
            <x v="0"/>
          </reference>
          <reference field="22" count="1" selected="0">
            <x v="0"/>
          </reference>
        </references>
      </pivotArea>
    </chartFormat>
    <chartFormat chart="49" format="42" series="1">
      <pivotArea type="data" outline="0" fieldPosition="0">
        <references count="2">
          <reference field="4294967294" count="1" selected="0">
            <x v="0"/>
          </reference>
          <reference field="22" count="1" selected="0">
            <x v="1"/>
          </reference>
        </references>
      </pivotArea>
    </chartFormat>
    <chartFormat chart="49" format="43" series="1">
      <pivotArea type="data" outline="0" fieldPosition="0">
        <references count="2">
          <reference field="4294967294" count="1" selected="0">
            <x v="0"/>
          </reference>
          <reference field="22" count="1" selected="0">
            <x v="2"/>
          </reference>
        </references>
      </pivotArea>
    </chartFormat>
    <chartFormat chart="49" format="44" series="1">
      <pivotArea type="data" outline="0" fieldPosition="0">
        <references count="2">
          <reference field="4294967294" count="1" selected="0">
            <x v="0"/>
          </reference>
          <reference field="22" count="1" selected="0">
            <x v="3"/>
          </reference>
        </references>
      </pivotArea>
    </chartFormat>
    <chartFormat chart="49" format="45" series="1">
      <pivotArea type="data" outline="0" fieldPosition="0">
        <references count="2">
          <reference field="4294967294" count="1" selected="0">
            <x v="0"/>
          </reference>
          <reference field="2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Level" xr10:uid="{58222FD3-05B5-4046-B145-1D09FBFD91B4}" sourceName="Education_Level">
  <pivotTables>
    <pivotTable tabId="6" name="Category &amp; Device"/>
  </pivotTables>
  <data>
    <tabular pivotCacheId="181519407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Category" xr10:uid="{A6E7FC6D-8F33-4B2C-AFAA-B8B4ECB15E4C}" sourceName="Purchase_Category">
  <pivotTables>
    <pivotTable tabId="6" name="Category &amp; Device"/>
  </pivotTables>
  <data>
    <tabular pivotCacheId="1815194078">
      <items count="26">
        <i x="9" s="1"/>
        <i x="17" s="1"/>
        <i x="15" s="1"/>
        <i x="21" s="1"/>
        <i x="5" s="1"/>
        <i x="20" s="1"/>
        <i x="13" s="1"/>
        <i x="1" s="1"/>
        <i x="4" s="1"/>
        <i x="0" s="1"/>
        <i x="19" s="1"/>
        <i x="10" s="1"/>
        <i x="18" s="1"/>
        <i x="3" s="1"/>
        <i x="11" s="1"/>
        <i x="23" s="1"/>
        <i x="8" s="1"/>
        <i x="7" s="1"/>
        <i x="2" s="1"/>
        <i x="12" s="1"/>
        <i x="14" s="1"/>
        <i x="6" s="1"/>
        <i x="16" s="1"/>
        <i x="22" s="1"/>
        <i x="24" s="1" nd="1"/>
        <i x="2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1" xr10:uid="{E9D439EF-4EE6-4C96-AE8F-BE3A9BE71C20}" sourceName="Member">
  <pivotTables>
    <pivotTable tabId="6" name="Timeline &amp; Store"/>
  </pivotTables>
  <data>
    <tabular pivotCacheId="168695682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_Level" xr10:uid="{DCCEB32D-1A55-475E-A7B8-5583DAA31C76}" cache="Slicer_Education_Level" caption="Education_Level" style="Slicer Style 1" rowHeight="247650"/>
  <slicer name="Purchase_Category" xr10:uid="{99EB3543-431F-435D-AC09-20C0A02D8899}" cache="Slicer_Purchase_Category" caption="Purchase_Category" style="Slicer Style 1" rowHeight="247650"/>
  <slicer name="Member 1" xr10:uid="{A5B6E274-620F-4FC7-A5DD-F8B69129828B}" cache="Slicer_Member1" caption="Member" style="Slicer Style 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774A5A-5656-4E65-A04F-FDC8D3282739}" name="Table3" displayName="Table3" ref="B2:K1002" totalsRowShown="0" headerRowDxfId="83" dataDxfId="82" tableBorderDxfId="81">
  <autoFilter ref="B2:K1002" xr:uid="{0B774A5A-5656-4E65-A04F-FDC8D3282739}"/>
  <tableColumns count="10">
    <tableColumn id="1" xr3:uid="{E7896998-E943-4F73-AF0C-D315A8151333}" name="Customer_ID" dataDxfId="80"/>
    <tableColumn id="2" xr3:uid="{055708E5-27C1-4B9D-922D-B5DF4185F3FD}" name="RFM" dataDxfId="79">
      <calculatedColumnFormula>Table3[[#This Row],[RECENCY Score]] &amp; Table3[[#This Row],[FREQUENCY Score]] &amp; Table3[[#This Row],[MONETARY Score]]</calculatedColumnFormula>
    </tableColumn>
    <tableColumn id="10" xr3:uid="{9EE2509C-59A6-4BA5-AC6D-79CB34304BEF}" name="RECENCY Score" dataDxfId="78">
      <calculatedColumnFormula array="1">_xlfn.IFS(G3 &lt;= 100, 5,G3 &lt;= 200, 4,G3 &lt;= 300, 3,G3 &lt;= 400, 2,G3 &gt; 400, 1)</calculatedColumnFormula>
    </tableColumn>
    <tableColumn id="4" xr3:uid="{D0626349-9266-4F35-9EE1-F6CD0C22D55A}" name="FREQUENCY Score" dataDxfId="77">
      <calculatedColumnFormula array="1">_xlfn.IFS(I3 &gt;= 12, 5, I3&gt;= 10, 4, I3 &gt;= 8, 3, I3 &gt;= 5, 2, I3 &gt;= 2, 1)</calculatedColumnFormula>
    </tableColumn>
    <tableColumn id="5" xr3:uid="{7F84F8B0-0AAA-41FA-BB75-4819CF6929E7}" name="MONETARY Score" dataDxfId="76">
      <calculatedColumnFormula array="1">_xlfn.IFS(Table3[[#This Row],[Purchase Amount]] &lt;= 100, 5,Table3[[#This Row],[Purchase Amount]]  &lt;= 200, 4,Table3[[#This Row],[Purchase Amount]]  &lt;= 300, 3,Table3[[#This Row],[Purchase Amount]]  &lt;= 400, 2,Table3[[#This Row],[Purchase Amount]]  &gt; 400, 1)</calculatedColumnFormula>
    </tableColumn>
    <tableColumn id="9" xr3:uid="{D19D5AD2-F2DB-4F7C-8D53-0338FEC0C32D}" name="Days since Last Purchase" dataDxfId="75">
      <calculatedColumnFormula>DATEDIF(Table3[[#This Row],[Time of Purchase ]], TODAY(), "d")</calculatedColumnFormula>
    </tableColumn>
    <tableColumn id="6" xr3:uid="{27C5A185-86B8-4C84-9D43-170E764B7BD9}" name="Time of Purchase " dataDxfId="74">
      <calculatedColumnFormula>_xlfn.XLOOKUP('RFM Analysis (Basic)'!$B3,Table4[Customer_ID],Table4[Time_of_Purchase],,0)</calculatedColumnFormula>
    </tableColumn>
    <tableColumn id="7" xr3:uid="{3914B6D8-A11D-472D-B546-EA56CA635B13}" name="Frequency of Purchase" dataDxfId="73">
      <calculatedColumnFormula>_xlfn.XLOOKUP('RFM Analysis (Basic)'!$B3,Table4[Customer_ID],Table4[Frequency_of_Purchase],,0)</calculatedColumnFormula>
    </tableColumn>
    <tableColumn id="8" xr3:uid="{9ECADFF5-5EA7-481B-9787-EE4D24945AB2}" name="Purchase Amount" dataDxfId="72">
      <calculatedColumnFormula>_xlfn.XLOOKUP(B3,Table4[Customer_ID],Table4[Purchase_Amount],,0)</calculatedColumnFormula>
    </tableColumn>
    <tableColumn id="3" xr3:uid="{F3CE7232-52D0-4832-B2F0-17DF46C4D3C2}" name="RFM TOTAL" dataDxfId="71">
      <calculatedColumnFormula array="1">SUM(MID(C3,{1,2,3},1)*1)</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769377-6E2A-41C0-9663-6E1E10A23227}" name="Table5" displayName="Table5" ref="A1:C11" totalsRowShown="0" headerRowDxfId="135" dataDxfId="134">
  <autoFilter ref="A1:C11" xr:uid="{3D769377-6E2A-41C0-9663-6E1E10A23227}"/>
  <tableColumns count="3">
    <tableColumn id="1" xr3:uid="{16128805-31D6-4B9F-88DF-7774590791B6}" name="Issue" dataDxfId="133"/>
    <tableColumn id="2" xr3:uid="{DFB234B9-254B-4758-8C12-B6E0888285EF}" name="Description" dataDxfId="132"/>
    <tableColumn id="3" xr3:uid="{0C08C935-72B2-4A88-B178-32BD1D7DE6C2}" name="Process" dataDxfId="131"/>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8085DA1-FEDF-4CBF-8509-74D3EFDD8C40}" name="Table9" displayName="Table9" ref="E1:G11" totalsRowShown="0" headerRowDxfId="130" dataDxfId="129">
  <autoFilter ref="E1:G11" xr:uid="{B8085DA1-FEDF-4CBF-8509-74D3EFDD8C40}"/>
  <tableColumns count="3">
    <tableColumn id="1" xr3:uid="{F31D1334-D7E4-4227-B29D-A58C1C8B8BDD}" name="Demgraphics" dataDxfId="128"/>
    <tableColumn id="2" xr3:uid="{0F389AE9-20BF-4A58-87E5-D6DD891E7907}" name="Purchase Behavior" dataDxfId="127"/>
    <tableColumn id="3" xr3:uid="{11C7263B-D0BC-4260-BD1A-2E8F365A5B91}" name="Purchase Influence" dataDxfId="126"/>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51140E-F681-4301-953B-FC7B510BFD82}" name="Table6" displayName="Table6" ref="A1:B1001" totalsRowShown="0" tableBorderDxfId="125">
  <autoFilter ref="A1:B1001" xr:uid="{2D51140E-F681-4301-953B-FC7B510BFD82}"/>
  <tableColumns count="2">
    <tableColumn id="2" xr3:uid="{E565A776-0637-43C7-BC0E-C7A58057E5E5}" name="Purchase_Amount" dataDxfId="124"/>
    <tableColumn id="3" xr3:uid="{2710CEA0-6B22-407D-ABCD-8D85B8A79A39}" name="Researchtime + Jitter" dataDxfId="123">
      <calculatedColumnFormula>C2+RAND()*0.1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217B14-9CFE-4D2D-A3DC-6AFB0B62DC20}" name="Table1" displayName="Table1" ref="I1:I1048576" totalsRowShown="0" headerRowDxfId="122" dataDxfId="121">
  <autoFilter ref="I1:I1048576" xr:uid="{22217B14-9CFE-4D2D-A3DC-6AFB0B62DC20}"/>
  <tableColumns count="1">
    <tableColumn id="1" xr3:uid="{B361ED9E-8230-4B4A-B93F-86053A5CA718}" name="Dollars per Hour of Research" dataDxfId="120"/>
  </tableColumns>
  <tableStyleInfo name="TableStyleLight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236F8A-4A5C-4CBD-9152-BE413E83C32C}" name="Table2" displayName="Table2" ref="K2:M3" totalsRowShown="0">
  <autoFilter ref="K2:M3" xr:uid="{D5236F8A-4A5C-4CBD-9152-BE413E83C32C}"/>
  <tableColumns count="3">
    <tableColumn id="1" xr3:uid="{76A41AA3-CC22-49B5-ADF0-3E0889DBA511}" name="Avg Research Efficacy">
      <calculatedColumnFormula>AVERAGEIF(I2:I1001,"&lt;&gt;N/A")</calculatedColumnFormula>
    </tableColumn>
    <tableColumn id="2" xr3:uid="{E172B354-EECA-4946-9D56-500A6B7D1672}" name="Max Research Efficacy">
      <calculatedColumnFormula>_xlfn.MAXIFS(I2:I1001,I2:I1001,"&lt;&gt;N/A")</calculatedColumnFormula>
    </tableColumn>
    <tableColumn id="3" xr3:uid="{18F0C0F3-03CD-4A03-91F9-BAAF62D845F1}" name="Min Research Efficacy">
      <calculatedColumnFormula>_xlfn.MINIFS(I2:I1001,I2:I1001,"&lt;&gt;N/A")</calculatedColumnFormula>
    </tableColumn>
  </tableColumns>
  <tableStyleInfo name="TableStyleLight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FD6B5BF-0A4F-4523-9346-066CE1187BEC}" name="Table8" displayName="Table8" ref="K9:L14" totalsRowShown="0">
  <autoFilter ref="K9:L14" xr:uid="{0FD6B5BF-0A4F-4523-9346-066CE1187BEC}"/>
  <tableColumns count="2">
    <tableColumn id="1" xr3:uid="{F36DF483-AF7C-4925-9368-7DC2A6146BBC}" name="Segment"/>
    <tableColumn id="2" xr3:uid="{689851CB-6D51-42F0-8857-D0FD41B089FC}" name="Value"/>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C72DC64-6776-4C46-B27F-1CE28126A955}" name="Table4" displayName="Table4" ref="A1:AG1001" totalsRowShown="0" headerRowDxfId="119" dataDxfId="118" tableBorderDxfId="117">
  <autoFilter ref="A1:AG1001" xr:uid="{3C72DC64-6776-4C46-B27F-1CE28126A955}"/>
  <tableColumns count="33">
    <tableColumn id="1" xr3:uid="{8C5F55A7-9ACD-4CA0-B6AA-C28A1E635B96}" name="Customer_ID" dataDxfId="116"/>
    <tableColumn id="2" xr3:uid="{17CF4417-9062-4463-B809-30E2958611C4}" name="Age" dataDxfId="115"/>
    <tableColumn id="3" xr3:uid="{E2BCE201-976C-4E1C-99C6-43A25D4D4338}" name="Gender" dataDxfId="114"/>
    <tableColumn id="4" xr3:uid="{CB221ED8-7608-48CA-8272-C8DD8DC71717}" name="Income_Level" dataDxfId="113"/>
    <tableColumn id="5" xr3:uid="{5F513831-BF26-48A7-BF7C-37DE7D01C698}" name="Marital_Status" dataDxfId="112"/>
    <tableColumn id="6" xr3:uid="{53D8168E-1B60-429C-A4AC-57DC753A98FC}" name="Education_Level" dataDxfId="111"/>
    <tableColumn id="7" xr3:uid="{474734AE-AA2A-4FA4-BD03-630753AFE325}" name="Occupation" dataDxfId="110"/>
    <tableColumn id="8" xr3:uid="{F4BDEFF0-A549-4795-9145-49EE0452C190}" name="Location" dataDxfId="109"/>
    <tableColumn id="9" xr3:uid="{017CB868-83F6-4FEE-96D4-CA721F9EF595}" name="Purchase_Category" dataDxfId="108"/>
    <tableColumn id="10" xr3:uid="{A4C2898B-3EED-4A93-9D5B-96320DFB7428}" name="Purchase_Amount" dataDxfId="107"/>
    <tableColumn id="11" xr3:uid="{754F37B1-F443-4D1D-A95D-FF937F20C0DA}" name="Frequency_of_Purchase" dataDxfId="106"/>
    <tableColumn id="12" xr3:uid="{122B1CE6-73D6-411C-B8D3-F8BA50A2AFD7}" name="Purchase_Channel" dataDxfId="105"/>
    <tableColumn id="13" xr3:uid="{3C247F55-DCC8-42EE-A6DB-D52DB7196A1B}" name="Brand_Loyalty" dataDxfId="104"/>
    <tableColumn id="14" xr3:uid="{28E0C393-1446-4D74-BA8B-6AD369709383}" name="Product_Rating" dataDxfId="103"/>
    <tableColumn id="15" xr3:uid="{EFD981FB-52BB-42D8-A4C1-04E5CE327B07}" name="Time_Spent_on_Product_Research(hours" dataDxfId="102"/>
    <tableColumn id="16" xr3:uid="{7FA56647-D1EB-4D32-A939-7CD00AA0C1EE}" name="Social_Media_Influence" dataDxfId="101"/>
    <tableColumn id="17" xr3:uid="{3BCD7D18-A763-4C7D-BC7E-520B8BCBB49E}" name="Discount_Sensitivity" dataDxfId="100"/>
    <tableColumn id="18" xr3:uid="{09E358B8-0D74-4222-962C-4B5F51ED7EE9}" name="Return Rate Agg" dataDxfId="99">
      <calculatedColumnFormula>S2/100</calculatedColumnFormula>
    </tableColumn>
    <tableColumn id="19" xr3:uid="{94E2CF74-9E75-43A6-A1EB-D2E3F42D1FCF}" name="Return_Rate" dataDxfId="98"/>
    <tableColumn id="20" xr3:uid="{4007E57F-042B-4FA4-85AB-6AC2E82B9780}" name="Customer_Satisfaction" dataDxfId="97"/>
    <tableColumn id="21" xr3:uid="{1C6D1B76-95A8-40C3-975A-D737B335EE23}" name="Engagement_with_Ads" dataDxfId="96"/>
    <tableColumn id="22" xr3:uid="{B8287DA6-BC99-411B-92D8-7EBE00BAF089}" name="Device_Used_for_Shopping" dataDxfId="95"/>
    <tableColumn id="23" xr3:uid="{B2257E06-E607-45E8-B5CB-3536686D8AA0}" name="Payment_Method" dataDxfId="94"/>
    <tableColumn id="24" xr3:uid="{BAE7869B-6653-4D0E-9C7C-A0AD36E0CDB3}" name="Time_of_Purchase" dataDxfId="93"/>
    <tableColumn id="25" xr3:uid="{FDD64C0F-9B83-4740-9A5B-4EF44D16F94D}" name="Discount_Used" dataDxfId="92"/>
    <tableColumn id="26" xr3:uid="{24B4AF18-745E-4DF6-967B-BAFC54DEB7A4}" name="Customer_Loyalty_Program_Member" dataDxfId="91"/>
    <tableColumn id="27" xr3:uid="{5504E88B-5A4D-4FEC-BE23-C18D8D9BCBB1}" name="Member" dataDxfId="90">
      <calculatedColumnFormula>IF(Z2=TRUE, "Loyalty Member", "Non-Member")</calculatedColumnFormula>
    </tableColumn>
    <tableColumn id="28" xr3:uid="{E5C47A76-47C5-4D70-A1CD-02AA2EECDD03}" name="Purchase_Intent" dataDxfId="89"/>
    <tableColumn id="29" xr3:uid="{E6E16F8A-9119-4570-A384-CAF037B44F29}" name="Shipping_Preference" dataDxfId="88"/>
    <tableColumn id="30" xr3:uid="{A7D49D9E-7756-41C0-A317-7FA44E758A06}" name="Time_to_Decision" dataDxfId="87"/>
    <tableColumn id="31" xr3:uid="{4F908852-CABC-4F8A-8347-838161691544}" name="Gender3" dataDxfId="86">
      <calculatedColumnFormula>IF(OR(Cleaned_Data!$C2="Male", Cleaned_Data!$C2="Male"), "Male", IF(OR(Cleaned_Data!$C2="Female", Cleaned_Data!$C2="Female"), "Female", "Diverse"))</calculatedColumnFormula>
    </tableColumn>
    <tableColumn id="32" xr3:uid="{8E61DDE9-14BB-4F99-9F6C-27B12E030ECE}" name="Income Level" dataDxfId="85">
      <calculatedColumnFormula>IF(Cleaned_Data!$D2="Middle","Average Income","High Income")</calculatedColumnFormula>
    </tableColumn>
    <tableColumn id="33" xr3:uid="{C281ACBD-706D-487A-A104-40C80D513F5A}" name="Average Return Rate Category" dataDxfId="8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ime_of_Purchase" xr10:uid="{F18E0B6B-2BC2-441D-A0E1-DE81B399CE72}" sourceName="Time_of_Purchase">
  <pivotTables>
    <pivotTable tabId="6" name="Timeline &amp; Store"/>
    <pivotTable tabId="6" name="Age Groups &amp; Gender"/>
    <pivotTable tabId="6" name="Education &amp; Income"/>
    <pivotTable tabId="6" name="Loyalty member &amp; ad engagement"/>
  </pivotTables>
  <state minimalRefreshVersion="6" lastRefreshVersion="6" pivotCacheId="1686956821"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ime_of_Purchase" xr10:uid="{2436E6AB-BF5A-4A58-9DD5-6E22A0CC51C4}" cache="NativeTimeline_Time_of_Purchase" caption="Time_of_Purchase" level="2" selectionLevel="2" scrollPosition="2024-01-01T00:00:00" style="Timeline Style 1"/>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pivotTable" Target="../pivotTables/pivotTable6.xml"/><Relationship Id="rId7" Type="http://schemas.openxmlformats.org/officeDocument/2006/relationships/pivotTable" Target="../pivotTables/pivotTable10.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 Id="rId9"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5" Type="http://schemas.openxmlformats.org/officeDocument/2006/relationships/pivotTable" Target="../pivotTables/pivotTable15.xml"/><Relationship Id="rId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3CF74-9AC0-45C5-9EEA-6B6CC10E60B4}">
  <dimension ref="B1:U31"/>
  <sheetViews>
    <sheetView showGridLines="0" workbookViewId="0">
      <selection activeCell="G34" sqref="G34"/>
    </sheetView>
  </sheetViews>
  <sheetFormatPr defaultRowHeight="14.4" x14ac:dyDescent="0.3"/>
  <cols>
    <col min="1" max="1" width="1.77734375" customWidth="1"/>
    <col min="2" max="2" width="14" bestFit="1" customWidth="1"/>
    <col min="3" max="3" width="11.44140625" bestFit="1" customWidth="1"/>
    <col min="4" max="4" width="11.21875" bestFit="1" customWidth="1"/>
    <col min="5" max="5" width="7.77734375" bestFit="1" customWidth="1"/>
    <col min="6" max="6" width="12" bestFit="1" customWidth="1"/>
    <col min="7" max="7" width="10.5546875" bestFit="1" customWidth="1"/>
    <col min="8" max="8" width="0.88671875" customWidth="1"/>
    <col min="9" max="9" width="9.109375" customWidth="1"/>
    <col min="10" max="11" width="13.44140625" customWidth="1"/>
    <col min="12" max="12" width="0.6640625" customWidth="1"/>
    <col min="13" max="14" width="11.44140625" customWidth="1"/>
    <col min="15" max="16" width="11.21875" customWidth="1"/>
    <col min="17" max="18" width="12.77734375" customWidth="1"/>
    <col min="19" max="19" width="0.88671875" customWidth="1"/>
    <col min="20" max="20" width="15.44140625" bestFit="1" customWidth="1"/>
    <col min="21" max="21" width="10.5546875" bestFit="1" customWidth="1"/>
    <col min="22" max="22" width="0.5546875" customWidth="1"/>
    <col min="23" max="23" width="7.77734375" bestFit="1" customWidth="1"/>
    <col min="24" max="24" width="12" bestFit="1" customWidth="1"/>
    <col min="25" max="25" width="10.5546875" bestFit="1" customWidth="1"/>
    <col min="26" max="26" width="15.44140625" bestFit="1" customWidth="1"/>
    <col min="27" max="27" width="10.5546875" bestFit="1" customWidth="1"/>
  </cols>
  <sheetData>
    <row r="1" spans="2:21" ht="4.8" customHeight="1" x14ac:dyDescent="0.3"/>
    <row r="2" spans="2:21" ht="25.2" customHeight="1" x14ac:dyDescent="0.3">
      <c r="B2" s="29" t="s">
        <v>2150</v>
      </c>
      <c r="C2" s="29" t="s">
        <v>2131</v>
      </c>
      <c r="D2" s="29" t="s">
        <v>2128</v>
      </c>
    </row>
    <row r="3" spans="2:21" ht="19.2" customHeight="1" x14ac:dyDescent="0.3">
      <c r="B3" s="31">
        <f>SUM(Cleaned_Data!J:J)</f>
        <v>275063.88000000006</v>
      </c>
      <c r="C3" s="30">
        <f>AVERAGE(Cleaned_Data!R:R)</f>
        <v>9.539999999999868E-3</v>
      </c>
      <c r="D3" s="30">
        <f>COUNTIF(Cleaned_Data!Y:Y, "TRUE") / COUNTA(Cleaned_Data!Y:Y)</f>
        <v>0.52047952047952051</v>
      </c>
    </row>
    <row r="4" spans="2:21" ht="3.6" customHeight="1" x14ac:dyDescent="0.3"/>
    <row r="5" spans="2:21" ht="39" customHeight="1" x14ac:dyDescent="0.3">
      <c r="B5" s="29" t="s">
        <v>2149</v>
      </c>
      <c r="C5" s="29" t="s">
        <v>2148</v>
      </c>
      <c r="D5" s="29" t="s">
        <v>2151</v>
      </c>
    </row>
    <row r="6" spans="2:21" ht="20.399999999999999" customHeight="1" x14ac:dyDescent="0.3">
      <c r="B6" s="30">
        <f>COUNTIF(Cleaned_Data!$Z:$Z, "TRUE") / COUNTA(Cleaned_Data!$Z:$Z)</f>
        <v>0.4905094905094905</v>
      </c>
      <c r="C6" s="30">
        <f>COUNTIF(Cleaned_Data!AC:AC, "Express") / COUNTA(Cleaned_Data!AC:AC)</f>
        <v>0.2937062937062937</v>
      </c>
      <c r="D6" s="31">
        <f>AVERAGE(Cleaned_Data!$J:$J)</f>
        <v>275.06388000000004</v>
      </c>
    </row>
    <row r="7" spans="2:21" ht="4.2" customHeight="1" x14ac:dyDescent="0.3"/>
    <row r="8" spans="2:21" ht="43.2" x14ac:dyDescent="0.3">
      <c r="B8" s="35" t="s">
        <v>2126</v>
      </c>
      <c r="C8" s="35" t="s">
        <v>2128</v>
      </c>
      <c r="D8" s="35" t="s">
        <v>2127</v>
      </c>
    </row>
    <row r="9" spans="2:21" ht="28.8" x14ac:dyDescent="0.3">
      <c r="B9" s="36" t="s">
        <v>44</v>
      </c>
      <c r="C9" s="32">
        <v>0.26800000000000002</v>
      </c>
      <c r="D9" s="33">
        <v>76192.919999999984</v>
      </c>
      <c r="T9" s="34" t="s">
        <v>2123</v>
      </c>
      <c r="U9" s="34" t="s">
        <v>2124</v>
      </c>
    </row>
    <row r="10" spans="2:21" x14ac:dyDescent="0.3">
      <c r="B10" s="35" t="s">
        <v>50</v>
      </c>
      <c r="C10" s="32">
        <v>0.1</v>
      </c>
      <c r="D10" s="33">
        <v>27989.210000000003</v>
      </c>
      <c r="T10" s="37">
        <v>1</v>
      </c>
      <c r="U10" s="38">
        <v>8.8288288288288341E-3</v>
      </c>
    </row>
    <row r="11" spans="2:21" ht="28.8" x14ac:dyDescent="0.3">
      <c r="B11" s="35" t="s">
        <v>37</v>
      </c>
      <c r="C11" s="32">
        <v>8.5999999999999993E-2</v>
      </c>
      <c r="D11" s="33">
        <v>25601.090000000004</v>
      </c>
      <c r="T11" s="37">
        <v>2</v>
      </c>
      <c r="U11" s="38">
        <v>1.0000000000000004E-2</v>
      </c>
    </row>
    <row r="12" spans="2:21" x14ac:dyDescent="0.3">
      <c r="B12" s="35" t="s">
        <v>85</v>
      </c>
      <c r="C12" s="32">
        <v>8.2000000000000003E-2</v>
      </c>
      <c r="D12" s="33">
        <v>22602.619999999995</v>
      </c>
      <c r="T12" s="37">
        <v>3</v>
      </c>
      <c r="U12" s="38">
        <v>1.0384615384615391E-2</v>
      </c>
    </row>
    <row r="13" spans="2:21" x14ac:dyDescent="0.3">
      <c r="B13" s="36" t="s">
        <v>59</v>
      </c>
      <c r="C13" s="32">
        <v>0.249</v>
      </c>
      <c r="D13" s="33">
        <v>67852.320000000022</v>
      </c>
      <c r="T13" s="37">
        <v>4</v>
      </c>
      <c r="U13" s="38">
        <v>8.2828282828282876E-3</v>
      </c>
    </row>
    <row r="14" spans="2:21" x14ac:dyDescent="0.3">
      <c r="B14" s="35" t="s">
        <v>50</v>
      </c>
      <c r="C14" s="32">
        <v>8.2000000000000003E-2</v>
      </c>
      <c r="D14" s="33">
        <v>22240.660000000007</v>
      </c>
      <c r="T14" s="37">
        <v>5</v>
      </c>
      <c r="U14" s="38">
        <v>1.0114942528735637E-2</v>
      </c>
    </row>
    <row r="15" spans="2:21" ht="28.8" x14ac:dyDescent="0.3">
      <c r="B15" s="35" t="s">
        <v>37</v>
      </c>
      <c r="C15" s="32">
        <v>7.8E-2</v>
      </c>
      <c r="D15" s="33">
        <v>22602.889999999992</v>
      </c>
      <c r="T15" s="37">
        <v>6</v>
      </c>
      <c r="U15" s="38">
        <v>8.4403669724770689E-3</v>
      </c>
    </row>
    <row r="16" spans="2:21" x14ac:dyDescent="0.3">
      <c r="B16" s="35" t="s">
        <v>85</v>
      </c>
      <c r="C16" s="32">
        <v>8.8999999999999996E-2</v>
      </c>
      <c r="D16" s="33">
        <v>23008.769999999993</v>
      </c>
      <c r="T16" s="37">
        <v>7</v>
      </c>
      <c r="U16" s="38">
        <v>1.0891089108910899E-2</v>
      </c>
    </row>
    <row r="17" spans="2:21" x14ac:dyDescent="0.3">
      <c r="B17" s="36" t="s">
        <v>49</v>
      </c>
      <c r="C17" s="32">
        <v>0.23599999999999999</v>
      </c>
      <c r="D17" s="33">
        <v>66108.02</v>
      </c>
      <c r="T17" s="37">
        <v>8</v>
      </c>
      <c r="U17" s="38">
        <v>8.7254901960784371E-3</v>
      </c>
    </row>
    <row r="18" spans="2:21" x14ac:dyDescent="0.3">
      <c r="B18" s="35" t="s">
        <v>50</v>
      </c>
      <c r="C18" s="32">
        <v>6.9000000000000006E-2</v>
      </c>
      <c r="D18" s="33">
        <v>19141.579999999998</v>
      </c>
      <c r="T18" s="37">
        <v>9</v>
      </c>
      <c r="U18" s="38">
        <v>8.9215686274509865E-3</v>
      </c>
    </row>
    <row r="19" spans="2:21" ht="28.8" x14ac:dyDescent="0.3">
      <c r="B19" s="35" t="s">
        <v>37</v>
      </c>
      <c r="C19" s="32">
        <v>7.4999999999999997E-2</v>
      </c>
      <c r="D19" s="33">
        <v>19818.23</v>
      </c>
      <c r="T19" s="37">
        <v>10</v>
      </c>
      <c r="U19" s="38">
        <v>1.1294117647058831E-2</v>
      </c>
    </row>
    <row r="20" spans="2:21" x14ac:dyDescent="0.3">
      <c r="B20" s="35" t="s">
        <v>85</v>
      </c>
      <c r="C20" s="32">
        <v>9.1999999999999998E-2</v>
      </c>
      <c r="D20" s="33">
        <v>27148.21000000001</v>
      </c>
    </row>
    <row r="21" spans="2:21" x14ac:dyDescent="0.3">
      <c r="B21" s="36" t="s">
        <v>36</v>
      </c>
      <c r="C21" s="32">
        <v>0.247</v>
      </c>
      <c r="D21" s="33">
        <v>64910.619999999988</v>
      </c>
    </row>
    <row r="22" spans="2:21" x14ac:dyDescent="0.3">
      <c r="B22" s="35" t="s">
        <v>50</v>
      </c>
      <c r="C22" s="32">
        <v>0.08</v>
      </c>
      <c r="D22" s="33">
        <v>19164.239999999998</v>
      </c>
    </row>
    <row r="23" spans="2:21" ht="28.8" x14ac:dyDescent="0.3">
      <c r="B23" s="35" t="s">
        <v>37</v>
      </c>
      <c r="C23" s="32">
        <v>0.08</v>
      </c>
      <c r="D23" s="33">
        <v>21979.510000000006</v>
      </c>
    </row>
    <row r="24" spans="2:21" x14ac:dyDescent="0.3">
      <c r="B24" s="35" t="s">
        <v>85</v>
      </c>
      <c r="C24" s="32">
        <v>8.6999999999999994E-2</v>
      </c>
      <c r="D24" s="33">
        <v>23766.870000000003</v>
      </c>
    </row>
    <row r="25" spans="2:21" x14ac:dyDescent="0.3">
      <c r="B25" s="35" t="s">
        <v>2062</v>
      </c>
      <c r="C25" s="32">
        <v>1</v>
      </c>
      <c r="D25" s="33">
        <v>275063.88000000006</v>
      </c>
    </row>
    <row r="26" spans="2:21" ht="4.2" customHeight="1" x14ac:dyDescent="0.3"/>
    <row r="27" spans="2:21" x14ac:dyDescent="0.3">
      <c r="B27" s="34" t="s">
        <v>2088</v>
      </c>
      <c r="C27" s="34" t="s">
        <v>2117</v>
      </c>
      <c r="D27" s="34"/>
      <c r="E27" s="34"/>
      <c r="F27" s="34"/>
      <c r="G27" s="34"/>
    </row>
    <row r="28" spans="2:21" x14ac:dyDescent="0.3">
      <c r="B28" s="34" t="s">
        <v>2116</v>
      </c>
      <c r="C28" s="34" t="s">
        <v>62</v>
      </c>
      <c r="D28" s="34" t="s">
        <v>40</v>
      </c>
      <c r="E28" s="34" t="s">
        <v>74</v>
      </c>
      <c r="F28" s="34" t="s">
        <v>52</v>
      </c>
      <c r="G28" s="34" t="s">
        <v>2062</v>
      </c>
    </row>
    <row r="29" spans="2:21" x14ac:dyDescent="0.3">
      <c r="B29" s="34" t="s">
        <v>79</v>
      </c>
      <c r="C29" s="39">
        <v>6.9564065191466809E-2</v>
      </c>
      <c r="D29" s="39">
        <v>9.7919703193321855E-2</v>
      </c>
      <c r="E29" s="39">
        <v>8.2416854379223539E-2</v>
      </c>
      <c r="F29" s="39">
        <v>9.2354577978004504E-2</v>
      </c>
      <c r="G29" s="40">
        <v>0.34225520074201671</v>
      </c>
    </row>
    <row r="30" spans="2:21" x14ac:dyDescent="0.3">
      <c r="B30" s="34" t="s">
        <v>60</v>
      </c>
      <c r="C30" s="39">
        <v>9.4474625679077773E-2</v>
      </c>
      <c r="D30" s="39">
        <v>8.2416854379223539E-2</v>
      </c>
      <c r="E30" s="39">
        <v>7.6719226182589112E-2</v>
      </c>
      <c r="F30" s="39">
        <v>7.7381741089174505E-2</v>
      </c>
      <c r="G30" s="40">
        <v>0.33099244733006494</v>
      </c>
    </row>
    <row r="31" spans="2:21" x14ac:dyDescent="0.3">
      <c r="B31" s="34" t="s">
        <v>38</v>
      </c>
      <c r="C31" s="39">
        <v>8.0429309659467332E-2</v>
      </c>
      <c r="D31" s="39">
        <v>8.5066914005565125E-2</v>
      </c>
      <c r="E31" s="39">
        <v>8.2416854379223539E-2</v>
      </c>
      <c r="F31" s="39">
        <v>7.8839273883662381E-2</v>
      </c>
      <c r="G31" s="40">
        <v>0.32675235192791841</v>
      </c>
    </row>
  </sheetData>
  <conditionalFormatting pivot="1" sqref="C29:G29 C29:F29 C30:G30 C30:F30 C31:G31 C31:F31">
    <cfRule type="colorScale" priority="15">
      <colorScale>
        <cfvo type="min"/>
        <cfvo type="percentile" val="50"/>
        <cfvo type="max"/>
        <color rgb="FFF8696B"/>
        <color rgb="FFFFEB84"/>
        <color rgb="FF63BE7B"/>
      </colorScale>
    </cfRule>
  </conditionalFormatting>
  <conditionalFormatting pivot="1" sqref="C29:G31">
    <cfRule type="colorScale" priority="13">
      <colorScale>
        <cfvo type="min"/>
        <cfvo type="percentile" val="50"/>
        <cfvo type="max"/>
        <color rgb="FFF8696B"/>
        <color rgb="FFFFEB84"/>
        <color rgb="FF63BE7B"/>
      </colorScale>
    </cfRule>
  </conditionalFormatting>
  <conditionalFormatting sqref="B27:C27 B28:B31">
    <cfRule type="colorScale" priority="14">
      <colorScale>
        <cfvo type="min"/>
        <cfvo type="percentile" val="50"/>
        <cfvo type="max"/>
        <color rgb="FF5A8AC6"/>
        <color rgb="FFFCFCFF"/>
        <color rgb="FFF8696B"/>
      </colorScale>
    </cfRule>
  </conditionalFormatting>
  <conditionalFormatting pivot="1" sqref="C29:G31">
    <cfRule type="colorScale" priority="12">
      <colorScale>
        <cfvo type="min"/>
        <cfvo type="percentile" val="50"/>
        <cfvo type="max"/>
        <color theme="5" tint="0.59999389629810485"/>
        <color theme="5" tint="0.39997558519241921"/>
        <color theme="5" tint="-0.249977111117893"/>
      </colorScale>
    </cfRule>
  </conditionalFormatting>
  <conditionalFormatting pivot="1" sqref="C29:G31">
    <cfRule type="colorScale" priority="11">
      <colorScale>
        <cfvo type="min"/>
        <cfvo type="percentile" val="50"/>
        <cfvo type="max"/>
        <color theme="3" tint="0.89999084444715716"/>
        <color theme="3" tint="0.499984740745262"/>
        <color theme="3" tint="0.249977111117893"/>
      </colorScale>
    </cfRule>
  </conditionalFormatting>
  <conditionalFormatting pivot="1" sqref="C29:G31">
    <cfRule type="colorScale" priority="10">
      <colorScale>
        <cfvo type="min"/>
        <cfvo type="percentile" val="50"/>
        <cfvo type="max"/>
        <color theme="3" tint="0.499984740745262"/>
        <color theme="3" tint="0.249977111117893"/>
        <color theme="3" tint="9.9978637043366805E-2"/>
      </colorScale>
    </cfRule>
  </conditionalFormatting>
  <conditionalFormatting pivot="1" sqref="C29:F31">
    <cfRule type="colorScale" priority="9">
      <colorScale>
        <cfvo type="min"/>
        <cfvo type="percentile" val="50"/>
        <cfvo type="max"/>
        <color theme="3" tint="9.9978637043366805E-2"/>
        <color theme="3" tint="0.249977111117893"/>
        <color theme="3" tint="0.499984740745262"/>
      </colorScale>
    </cfRule>
  </conditionalFormatting>
  <conditionalFormatting pivot="1" sqref="G29:G31">
    <cfRule type="colorScale" priority="8">
      <colorScale>
        <cfvo type="min"/>
        <cfvo type="max"/>
        <color theme="4" tint="-0.249977111117893"/>
        <color theme="4" tint="-0.249977111117893"/>
      </colorScale>
    </cfRule>
  </conditionalFormatting>
  <conditionalFormatting sqref="B28:C28 B29:B31">
    <cfRule type="colorScale" priority="16">
      <colorScale>
        <cfvo type="min"/>
        <cfvo type="percentile" val="50"/>
        <cfvo type="max"/>
        <color rgb="FFF8696B"/>
        <color rgb="FFFCFCFF"/>
        <color rgb="FF5A8AC6"/>
      </colorScale>
    </cfRule>
    <cfRule type="colorScale" priority="17">
      <colorScale>
        <cfvo type="min"/>
        <cfvo type="max"/>
        <color theme="5" tint="0.59999389629810485"/>
        <color theme="5" tint="-0.249977111117893"/>
      </colorScale>
    </cfRule>
  </conditionalFormatting>
  <conditionalFormatting sqref="B27:C28 B29:B31">
    <cfRule type="colorScale" priority="18">
      <colorScale>
        <cfvo type="min"/>
        <cfvo type="percentile" val="50"/>
        <cfvo type="max"/>
        <color rgb="FFF8696B"/>
        <color rgb="FFFFEB84"/>
        <color rgb="FF63BE7B"/>
      </colorScale>
    </cfRule>
  </conditionalFormatting>
  <conditionalFormatting pivot="1" sqref="C29:F31">
    <cfRule type="colorScale" priority="7">
      <colorScale>
        <cfvo type="min"/>
        <cfvo type="percentile" val="50"/>
        <cfvo type="max"/>
        <color theme="3" tint="0.749992370372631"/>
        <color theme="3" tint="0.499984740745262"/>
        <color theme="3" tint="9.9978637043366805E-2"/>
      </colorScale>
    </cfRule>
  </conditionalFormatting>
  <conditionalFormatting pivot="1" sqref="U16">
    <cfRule type="colorScale" priority="6">
      <colorScale>
        <cfvo type="min"/>
        <cfvo type="percentile" val="50"/>
        <cfvo type="max"/>
        <color theme="5" tint="0.59999389629810485"/>
        <color theme="5" tint="0.59999389629810485"/>
        <color theme="5" tint="-0.249977111117893"/>
      </colorScale>
    </cfRule>
  </conditionalFormatting>
  <conditionalFormatting pivot="1" sqref="U10:U19">
    <cfRule type="colorScale" priority="5">
      <colorScale>
        <cfvo type="min"/>
        <cfvo type="percentile" val="50"/>
        <cfvo type="max"/>
        <color theme="6" tint="0.39997558519241921"/>
        <color theme="6" tint="-0.249977111117893"/>
        <color theme="6" tint="-0.499984740745262"/>
      </colorScale>
    </cfRule>
  </conditionalFormatting>
  <conditionalFormatting pivot="1" sqref="U10:U19">
    <cfRule type="colorScale" priority="4">
      <colorScale>
        <cfvo type="min"/>
        <cfvo type="percentile" val="50"/>
        <cfvo type="max"/>
        <color theme="5" tint="-0.249977111117893"/>
        <color theme="5" tint="-0.499984740745262"/>
        <color rgb="FFFF0000"/>
      </colorScale>
    </cfRule>
  </conditionalFormatting>
  <conditionalFormatting pivot="1" sqref="U10:U19">
    <cfRule type="colorScale" priority="3">
      <colorScale>
        <cfvo type="min"/>
        <cfvo type="percentile" val="50"/>
        <cfvo type="max"/>
        <color rgb="FFF8686B"/>
        <color rgb="FFFF4A11"/>
        <color rgb="FFFF0000"/>
      </colorScale>
    </cfRule>
  </conditionalFormatting>
  <conditionalFormatting pivot="1" sqref="C9:D25">
    <cfRule type="colorScale" priority="1">
      <colorScale>
        <cfvo type="min"/>
        <cfvo type="percentile" val="50"/>
        <cfvo type="max"/>
        <color theme="6" tint="0.39997558519241921"/>
        <color theme="6" tint="-0.249977111117893"/>
        <color theme="6" tint="-0.499984740745262"/>
      </colorScale>
    </cfRule>
  </conditionalFormatting>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10231-4608-4CFC-AE29-CF0EDE00B142}">
  <dimension ref="B1:ALO1002"/>
  <sheetViews>
    <sheetView tabSelected="1" topLeftCell="A11" workbookViewId="0">
      <selection activeCell="W42" sqref="W42"/>
    </sheetView>
  </sheetViews>
  <sheetFormatPr defaultRowHeight="14.4" x14ac:dyDescent="0.3"/>
  <cols>
    <col min="1" max="1" width="1.6640625" customWidth="1"/>
    <col min="2" max="2" width="12.109375" customWidth="1"/>
    <col min="3" max="3" width="9.33203125" style="46" customWidth="1"/>
    <col min="4" max="4" width="9.44140625" style="46" customWidth="1"/>
    <col min="5" max="5" width="11" style="46" customWidth="1"/>
    <col min="6" max="6" width="10.21875" style="46" customWidth="1"/>
    <col min="7" max="7" width="13" customWidth="1"/>
    <col min="8" max="8" width="10.109375" customWidth="1"/>
    <col min="9" max="9" width="11.6640625" customWidth="1"/>
    <col min="10" max="10" width="11.5546875" customWidth="1"/>
    <col min="11" max="11" width="7.6640625" style="51" customWidth="1"/>
    <col min="12" max="12" width="1.33203125" customWidth="1"/>
    <col min="13" max="13" width="10.5546875" style="5" bestFit="1" customWidth="1"/>
    <col min="14" max="14" width="11.109375" bestFit="1" customWidth="1"/>
    <col min="15" max="15" width="10" style="47" bestFit="1" customWidth="1"/>
    <col min="16" max="16" width="0.77734375" customWidth="1"/>
    <col min="17" max="17" width="10" customWidth="1"/>
    <col min="18" max="18" width="8.77734375" customWidth="1"/>
    <col min="19" max="19" width="10.109375" bestFit="1" customWidth="1"/>
    <col min="20" max="20" width="0.88671875" customWidth="1"/>
    <col min="21" max="21" width="11.77734375" customWidth="1"/>
    <col min="22" max="22" width="10.109375" customWidth="1"/>
    <col min="23" max="23" width="11.33203125" customWidth="1"/>
    <col min="24" max="24" width="0.77734375" customWidth="1"/>
    <col min="25" max="25" width="8" bestFit="1" customWidth="1"/>
    <col min="26" max="26" width="10.109375" customWidth="1"/>
    <col min="27" max="27" width="11.44140625" customWidth="1"/>
    <col min="28" max="28" width="0.88671875" customWidth="1"/>
    <col min="29" max="29" width="8" bestFit="1" customWidth="1"/>
    <col min="30" max="30" width="9.88671875" customWidth="1"/>
    <col min="31" max="31" width="0.88671875" customWidth="1"/>
    <col min="32" max="32" width="10.5546875" bestFit="1" customWidth="1"/>
    <col min="33" max="1021" width="11.33203125" bestFit="1" customWidth="1"/>
    <col min="1022" max="1022" width="10.5546875" bestFit="1" customWidth="1"/>
  </cols>
  <sheetData>
    <row r="1" spans="2:1003" ht="4.8" customHeight="1" x14ac:dyDescent="0.3"/>
    <row r="2" spans="2:1003" s="5" customFormat="1" ht="29.4" thickBot="1" x14ac:dyDescent="0.35">
      <c r="B2" s="42" t="s">
        <v>0</v>
      </c>
      <c r="C2" s="48" t="s">
        <v>2162</v>
      </c>
      <c r="D2" s="44" t="s">
        <v>2165</v>
      </c>
      <c r="E2" s="44" t="s">
        <v>2166</v>
      </c>
      <c r="F2" s="44" t="s">
        <v>2167</v>
      </c>
      <c r="G2" s="42" t="s">
        <v>2168</v>
      </c>
      <c r="H2" s="43" t="s">
        <v>2163</v>
      </c>
      <c r="I2" s="42" t="s">
        <v>2109</v>
      </c>
      <c r="J2" s="42" t="s">
        <v>2164</v>
      </c>
      <c r="K2" s="50" t="s">
        <v>2291</v>
      </c>
      <c r="M2" s="53" t="s">
        <v>2291</v>
      </c>
      <c r="N2" s="53" t="s">
        <v>2127</v>
      </c>
      <c r="O2" s="53" t="s">
        <v>2112</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row>
    <row r="3" spans="2:1003" ht="15.6" thickTop="1" thickBot="1" x14ac:dyDescent="0.35">
      <c r="B3" s="10" t="s">
        <v>28</v>
      </c>
      <c r="C3" s="45" t="str">
        <f ca="1">Table3[[#This Row],[RECENCY Score]] &amp; Table3[[#This Row],[FREQUENCY Score]] &amp; Table3[[#This Row],[MONETARY Score]]</f>
        <v>212</v>
      </c>
      <c r="D3" s="46" cm="1">
        <f t="array" aca="1" ref="D3" ca="1">_xlfn.IFS(G3 &lt;= 100, 5,G3 &lt;= 200, 4,G3 &lt;= 300, 3,G3 &lt;= 400, 2,G3 &gt; 400, 1)</f>
        <v>2</v>
      </c>
      <c r="E3" s="45" cm="1">
        <f t="array" ref="E3">_xlfn.IFS(I3 &gt;= 12, 5, I3&gt;= 10, 4, I3 &gt;= 8, 3, I3 &gt;= 5, 2, I3 &gt;= 2, 1)</f>
        <v>1</v>
      </c>
      <c r="F3" s="45" cm="1">
        <f t="array" ref="F3">_xlfn.IFS(Table3[[#This Row],[Purchase Amount]] &lt;= 100, 5,Table3[[#This Row],[Purchase Amount]]  &lt;= 200, 4,Table3[[#This Row],[Purchase Amount]]  &lt;= 300, 3,Table3[[#This Row],[Purchase Amount]]  &lt;= 400, 2,Table3[[#This Row],[Purchase Amount]]  &gt; 400, 1)</f>
        <v>2</v>
      </c>
      <c r="G3" s="10">
        <f ca="1">DATEDIF(Table3[[#This Row],[Time of Purchase ]], TODAY(), "d")</f>
        <v>383</v>
      </c>
      <c r="H3" s="14">
        <f>_xlfn.XLOOKUP('RFM Analysis (Basic)'!$B3,Table4[Customer_ID],Table4[Time_of_Purchase],,0)</f>
        <v>45352</v>
      </c>
      <c r="I3" s="10">
        <f>_xlfn.XLOOKUP('RFM Analysis (Basic)'!$B3,Table4[Customer_ID],Table4[Frequency_of_Purchase],,0)</f>
        <v>4</v>
      </c>
      <c r="J3" s="10">
        <f>_xlfn.XLOOKUP(B3,Table4[Customer_ID],Table4[Purchase_Amount],,0)</f>
        <v>333.8</v>
      </c>
      <c r="K3" s="52" cm="1">
        <f t="array" aca="1" ref="K3" ca="1">SUM(MID(C3,{1,2,3},1)*1)</f>
        <v>5</v>
      </c>
      <c r="M3" s="54">
        <v>3</v>
      </c>
      <c r="N3" s="55">
        <v>1888.3999999999999</v>
      </c>
      <c r="O3" s="53">
        <v>4</v>
      </c>
    </row>
    <row r="4" spans="2:1003" ht="15.6" thickTop="1" thickBot="1" x14ac:dyDescent="0.35">
      <c r="B4" s="10" t="s">
        <v>42</v>
      </c>
      <c r="C4" s="45" t="str">
        <f ca="1">Table3[[#This Row],[RECENCY Score]] &amp; Table3[[#This Row],[FREQUENCY Score]] &amp; Table3[[#This Row],[MONETARY Score]]</f>
        <v>243</v>
      </c>
      <c r="D4" s="46" cm="1">
        <f t="array" aca="1" ref="D4" ca="1">_xlfn.IFS(G4 &lt;= 100, 5,G4 &lt;= 200, 4,G4 &lt;= 300, 3,G4 &lt;= 400, 2,G4 &gt; 400, 1)</f>
        <v>2</v>
      </c>
      <c r="E4" s="45" cm="1">
        <f t="array" ref="E4">_xlfn.IFS(I4 &gt;= 12, 5, I4&gt;= 10, 4, I4 &gt;= 8, 3, I4 &gt;= 5, 2, I4 &gt;= 2, 1)</f>
        <v>4</v>
      </c>
      <c r="F4" s="45" cm="1">
        <f t="array" ref="F4">_xlfn.IFS(Table3[[#This Row],[Purchase Amount]] &lt;= 100, 5,Table3[[#This Row],[Purchase Amount]]  &lt;= 200, 4,Table3[[#This Row],[Purchase Amount]]  &lt;= 300, 3,Table3[[#This Row],[Purchase Amount]]  &lt;= 400, 2,Table3[[#This Row],[Purchase Amount]]  &gt; 400, 1)</f>
        <v>3</v>
      </c>
      <c r="G4" s="10">
        <f ca="1">DATEDIF(Table3[[#This Row],[Time of Purchase ]], TODAY(), "d")</f>
        <v>337</v>
      </c>
      <c r="H4" s="14">
        <f>_xlfn.XLOOKUP('RFM Analysis (Basic)'!$B4,Table4[Customer_ID],Table4[Time_of_Purchase],,0)</f>
        <v>45398</v>
      </c>
      <c r="I4" s="10">
        <f>_xlfn.XLOOKUP('RFM Analysis (Basic)'!$B4,Table4[Customer_ID],Table4[Frequency_of_Purchase],,0)</f>
        <v>11</v>
      </c>
      <c r="J4" s="10">
        <f>_xlfn.XLOOKUP(B4,Table4[Customer_ID],Table4[Purchase_Amount],,0)</f>
        <v>222.22</v>
      </c>
      <c r="K4" s="52" cm="1">
        <f t="array" aca="1" ref="K4" ca="1">SUM(MID(C4,{1,2,3},1)*1)</f>
        <v>9</v>
      </c>
      <c r="M4" s="54">
        <v>4</v>
      </c>
      <c r="N4" s="55">
        <v>16885.39</v>
      </c>
      <c r="O4" s="53">
        <v>40</v>
      </c>
    </row>
    <row r="5" spans="2:1003" ht="15.6" thickTop="1" thickBot="1" x14ac:dyDescent="0.35">
      <c r="B5" s="10" t="s">
        <v>54</v>
      </c>
      <c r="C5" s="45" t="str">
        <f ca="1">Table3[[#This Row],[RECENCY Score]] &amp; Table3[[#This Row],[FREQUENCY Score]] &amp; Table3[[#This Row],[MONETARY Score]]</f>
        <v>211</v>
      </c>
      <c r="D5" s="46" cm="1">
        <f t="array" aca="1" ref="D5" ca="1">_xlfn.IFS(G5 &lt;= 100, 5,G5 &lt;= 200, 4,G5 &lt;= 300, 3,G5 &lt;= 400, 2,G5 &gt; 400, 1)</f>
        <v>2</v>
      </c>
      <c r="E5" s="45" cm="1">
        <f t="array" ref="E5">_xlfn.IFS(I5 &gt;= 12, 5, I5&gt;= 10, 4, I5 &gt;= 8, 3, I5 &gt;= 5, 2, I5 &gt;= 2, 1)</f>
        <v>1</v>
      </c>
      <c r="F5" s="45" cm="1">
        <f t="array" ref="F5">_xlfn.IFS(Table3[[#This Row],[Purchase Amount]] &lt;= 100, 5,Table3[[#This Row],[Purchase Amount]]  &lt;= 200, 4,Table3[[#This Row],[Purchase Amount]]  &lt;= 300, 3,Table3[[#This Row],[Purchase Amount]]  &lt;= 400, 2,Table3[[#This Row],[Purchase Amount]]  &gt; 400, 1)</f>
        <v>1</v>
      </c>
      <c r="G5" s="10">
        <f ca="1">DATEDIF(Table3[[#This Row],[Time of Purchase ]], TODAY(), "d")</f>
        <v>369</v>
      </c>
      <c r="H5" s="14">
        <f>_xlfn.XLOOKUP('RFM Analysis (Basic)'!$B5,Table4[Customer_ID],Table4[Time_of_Purchase],,0)</f>
        <v>45366</v>
      </c>
      <c r="I5" s="10">
        <f>_xlfn.XLOOKUP('RFM Analysis (Basic)'!$B5,Table4[Customer_ID],Table4[Frequency_of_Purchase],,0)</f>
        <v>2</v>
      </c>
      <c r="J5" s="10">
        <f>_xlfn.XLOOKUP(B5,Table4[Customer_ID],Table4[Purchase_Amount],,0)</f>
        <v>426.22</v>
      </c>
      <c r="K5" s="52" cm="1">
        <f t="array" aca="1" ref="K5" ca="1">SUM(MID(C5,{1,2,3},1)*1)</f>
        <v>4</v>
      </c>
      <c r="M5" s="54">
        <v>5</v>
      </c>
      <c r="N5" s="55">
        <v>22413.340000000011</v>
      </c>
      <c r="O5" s="53">
        <v>55</v>
      </c>
    </row>
    <row r="6" spans="2:1003" ht="15.6" thickTop="1" thickBot="1" x14ac:dyDescent="0.35">
      <c r="B6" s="10" t="s">
        <v>63</v>
      </c>
      <c r="C6" s="45" t="str">
        <f ca="1">Table3[[#This Row],[RECENCY Score]] &amp; Table3[[#This Row],[FREQUENCY Score]] &amp; Table3[[#This Row],[MONETARY Score]]</f>
        <v>424</v>
      </c>
      <c r="D6" s="46" cm="1">
        <f t="array" aca="1" ref="D6" ca="1">_xlfn.IFS(G6 &lt;= 100, 5,G6 &lt;= 200, 4,G6 &lt;= 300, 3,G6 &lt;= 400, 2,G6 &gt; 400, 1)</f>
        <v>4</v>
      </c>
      <c r="E6" s="45" cm="1">
        <f t="array" ref="E6">_xlfn.IFS(I6 &gt;= 12, 5, I6&gt;= 10, 4, I6 &gt;= 8, 3, I6 &gt;= 5, 2, I6 &gt;= 2, 1)</f>
        <v>2</v>
      </c>
      <c r="F6" s="45" cm="1">
        <f t="array" ref="F6">_xlfn.IFS(Table3[[#This Row],[Purchase Amount]] &lt;= 100, 5,Table3[[#This Row],[Purchase Amount]]  &lt;= 200, 4,Table3[[#This Row],[Purchase Amount]]  &lt;= 300, 3,Table3[[#This Row],[Purchase Amount]]  &lt;= 400, 2,Table3[[#This Row],[Purchase Amount]]  &gt; 400, 1)</f>
        <v>4</v>
      </c>
      <c r="G6" s="10">
        <f ca="1">DATEDIF(Table3[[#This Row],[Time of Purchase ]], TODAY(), "d")</f>
        <v>166</v>
      </c>
      <c r="H6" s="14">
        <f>_xlfn.XLOOKUP('RFM Analysis (Basic)'!$B6,Table4[Customer_ID],Table4[Time_of_Purchase],,0)</f>
        <v>45569</v>
      </c>
      <c r="I6" s="10">
        <f>_xlfn.XLOOKUP('RFM Analysis (Basic)'!$B6,Table4[Customer_ID],Table4[Frequency_of_Purchase],,0)</f>
        <v>6</v>
      </c>
      <c r="J6" s="10">
        <f>_xlfn.XLOOKUP(B6,Table4[Customer_ID],Table4[Purchase_Amount],,0)</f>
        <v>101.31</v>
      </c>
      <c r="K6" s="52" cm="1">
        <f t="array" aca="1" ref="K6" ca="1">SUM(MID(C6,{1,2,3},1)*1)</f>
        <v>10</v>
      </c>
      <c r="M6" s="54">
        <v>6</v>
      </c>
      <c r="N6" s="55">
        <v>43964.429999999993</v>
      </c>
      <c r="O6" s="53">
        <v>123</v>
      </c>
    </row>
    <row r="7" spans="2:1003" ht="15.6" thickTop="1" thickBot="1" x14ac:dyDescent="0.35">
      <c r="B7" s="10" t="s">
        <v>68</v>
      </c>
      <c r="C7" s="45" t="str">
        <f ca="1">Table3[[#This Row],[RECENCY Score]] &amp; Table3[[#This Row],[FREQUENCY Score]] &amp; Table3[[#This Row],[MONETARY Score]]</f>
        <v>123</v>
      </c>
      <c r="D7" s="46" cm="1">
        <f t="array" aca="1" ref="D7" ca="1">_xlfn.IFS(G7 &lt;= 100, 5,G7 &lt;= 200, 4,G7 &lt;= 300, 3,G7 &lt;= 400, 2,G7 &gt; 400, 1)</f>
        <v>1</v>
      </c>
      <c r="E7" s="45" cm="1">
        <f t="array" ref="E7">_xlfn.IFS(I7 &gt;= 12, 5, I7&gt;= 10, 4, I7 &gt;= 8, 3, I7 &gt;= 5, 2, I7 &gt;= 2, 1)</f>
        <v>2</v>
      </c>
      <c r="F7" s="45" cm="1">
        <f t="array" ref="F7">_xlfn.IFS(Table3[[#This Row],[Purchase Amount]] &lt;= 100, 5,Table3[[#This Row],[Purchase Amount]]  &lt;= 200, 4,Table3[[#This Row],[Purchase Amount]]  &lt;= 300, 3,Table3[[#This Row],[Purchase Amount]]  &lt;= 400, 2,Table3[[#This Row],[Purchase Amount]]  &gt; 400, 1)</f>
        <v>3</v>
      </c>
      <c r="G7" s="10">
        <f ca="1">DATEDIF(Table3[[#This Row],[Time of Purchase ]], TODAY(), "d")</f>
        <v>414</v>
      </c>
      <c r="H7" s="14">
        <f>_xlfn.XLOOKUP('RFM Analysis (Basic)'!$B7,Table4[Customer_ID],Table4[Time_of_Purchase],,0)</f>
        <v>45321</v>
      </c>
      <c r="I7" s="10">
        <f>_xlfn.XLOOKUP('RFM Analysis (Basic)'!$B7,Table4[Customer_ID],Table4[Frequency_of_Purchase],,0)</f>
        <v>6</v>
      </c>
      <c r="J7" s="10">
        <f>_xlfn.XLOOKUP(B7,Table4[Customer_ID],Table4[Purchase_Amount],,0)</f>
        <v>211.7</v>
      </c>
      <c r="K7" s="52" cm="1">
        <f t="array" aca="1" ref="K7" ca="1">SUM(MID(C7,{1,2,3},1)*1)</f>
        <v>6</v>
      </c>
      <c r="M7" s="54">
        <v>7</v>
      </c>
      <c r="N7" s="55">
        <v>52863.07</v>
      </c>
      <c r="O7" s="53">
        <v>161</v>
      </c>
    </row>
    <row r="8" spans="2:1003" ht="15.6" thickTop="1" thickBot="1" x14ac:dyDescent="0.35">
      <c r="B8" s="10" t="s">
        <v>72</v>
      </c>
      <c r="C8" s="45" t="str">
        <f ca="1">Table3[[#This Row],[RECENCY Score]] &amp; Table3[[#This Row],[FREQUENCY Score]] &amp; Table3[[#This Row],[MONETARY Score]]</f>
        <v>231</v>
      </c>
      <c r="D8" s="46" cm="1">
        <f t="array" aca="1" ref="D8" ca="1">_xlfn.IFS(G8 &lt;= 100, 5,G8 &lt;= 200, 4,G8 &lt;= 300, 3,G8 &lt;= 400, 2,G8 &gt; 400, 1)</f>
        <v>2</v>
      </c>
      <c r="E8" s="45" cm="1">
        <f t="array" ref="E8">_xlfn.IFS(I8 &gt;= 12, 5, I8&gt;= 10, 4, I8 &gt;= 8, 3, I8 &gt;= 5, 2, I8 &gt;= 2, 1)</f>
        <v>3</v>
      </c>
      <c r="F8" s="45" cm="1">
        <f t="array" ref="F8">_xlfn.IFS(Table3[[#This Row],[Purchase Amount]] &lt;= 100, 5,Table3[[#This Row],[Purchase Amount]]  &lt;= 200, 4,Table3[[#This Row],[Purchase Amount]]  &lt;= 300, 3,Table3[[#This Row],[Purchase Amount]]  &lt;= 400, 2,Table3[[#This Row],[Purchase Amount]]  &gt; 400, 1)</f>
        <v>1</v>
      </c>
      <c r="G8" s="10">
        <f ca="1">DATEDIF(Table3[[#This Row],[Time of Purchase ]], TODAY(), "d")</f>
        <v>365</v>
      </c>
      <c r="H8" s="14">
        <f>_xlfn.XLOOKUP('RFM Analysis (Basic)'!$B8,Table4[Customer_ID],Table4[Time_of_Purchase],,0)</f>
        <v>45370</v>
      </c>
      <c r="I8" s="10">
        <f>_xlfn.XLOOKUP('RFM Analysis (Basic)'!$B8,Table4[Customer_ID],Table4[Frequency_of_Purchase],,0)</f>
        <v>8</v>
      </c>
      <c r="J8" s="10">
        <f>_xlfn.XLOOKUP(B8,Table4[Customer_ID],Table4[Purchase_Amount],,0)</f>
        <v>487.95</v>
      </c>
      <c r="K8" s="52" cm="1">
        <f t="array" aca="1" ref="K8" ca="1">SUM(MID(C8,{1,2,3},1)*1)</f>
        <v>6</v>
      </c>
      <c r="M8" s="54">
        <v>8</v>
      </c>
      <c r="N8" s="55">
        <v>54627.44999999999</v>
      </c>
      <c r="O8" s="53">
        <v>192</v>
      </c>
    </row>
    <row r="9" spans="2:1003" ht="15.6" thickTop="1" thickBot="1" x14ac:dyDescent="0.35">
      <c r="B9" s="10" t="s">
        <v>75</v>
      </c>
      <c r="C9" s="45" t="str">
        <f ca="1">Table3[[#This Row],[RECENCY Score]] &amp; Table3[[#This Row],[FREQUENCY Score]] &amp; Table3[[#This Row],[MONETARY Score]]</f>
        <v>251</v>
      </c>
      <c r="D9" s="46" cm="1">
        <f t="array" aca="1" ref="D9" ca="1">_xlfn.IFS(G9 &lt;= 100, 5,G9 &lt;= 200, 4,G9 &lt;= 300, 3,G9 &lt;= 400, 2,G9 &gt; 400, 1)</f>
        <v>2</v>
      </c>
      <c r="E9" s="45" cm="1">
        <f t="array" ref="E9">_xlfn.IFS(I9 &gt;= 12, 5, I9&gt;= 10, 4, I9 &gt;= 8, 3, I9 &gt;= 5, 2, I9 &gt;= 2, 1)</f>
        <v>5</v>
      </c>
      <c r="F9" s="45" cm="1">
        <f t="array" ref="F9">_xlfn.IFS(Table3[[#This Row],[Purchase Amount]] &lt;= 100, 5,Table3[[#This Row],[Purchase Amount]]  &lt;= 200, 4,Table3[[#This Row],[Purchase Amount]]  &lt;= 300, 3,Table3[[#This Row],[Purchase Amount]]  &lt;= 400, 2,Table3[[#This Row],[Purchase Amount]]  &gt; 400, 1)</f>
        <v>1</v>
      </c>
      <c r="G9" s="10">
        <f ca="1">DATEDIF(Table3[[#This Row],[Time of Purchase ]], TODAY(), "d")</f>
        <v>369</v>
      </c>
      <c r="H9" s="14">
        <f>_xlfn.XLOOKUP('RFM Analysis (Basic)'!$B9,Table4[Customer_ID],Table4[Time_of_Purchase],,0)</f>
        <v>45366</v>
      </c>
      <c r="I9" s="10">
        <f>_xlfn.XLOOKUP('RFM Analysis (Basic)'!$B9,Table4[Customer_ID],Table4[Frequency_of_Purchase],,0)</f>
        <v>12</v>
      </c>
      <c r="J9" s="10">
        <f>_xlfn.XLOOKUP(B9,Table4[Customer_ID],Table4[Purchase_Amount],,0)</f>
        <v>486.4</v>
      </c>
      <c r="K9" s="52" cm="1">
        <f t="array" aca="1" ref="K9" ca="1">SUM(MID(C9,{1,2,3},1)*1)</f>
        <v>8</v>
      </c>
      <c r="M9" s="54">
        <v>9</v>
      </c>
      <c r="N9" s="55">
        <v>37110.349999999984</v>
      </c>
      <c r="O9" s="53">
        <v>159</v>
      </c>
    </row>
    <row r="10" spans="2:1003" ht="15.6" thickTop="1" thickBot="1" x14ac:dyDescent="0.35">
      <c r="B10" s="10" t="s">
        <v>80</v>
      </c>
      <c r="C10" s="45" t="str">
        <f ca="1">Table3[[#This Row],[RECENCY Score]] &amp; Table3[[#This Row],[FREQUENCY Score]] &amp; Table3[[#This Row],[MONETARY Score]]</f>
        <v>223</v>
      </c>
      <c r="D10" s="46" cm="1">
        <f t="array" aca="1" ref="D10" ca="1">_xlfn.IFS(G10 &lt;= 100, 5,G10 &lt;= 200, 4,G10 &lt;= 300, 3,G10 &lt;= 400, 2,G10 &gt; 400, 1)</f>
        <v>2</v>
      </c>
      <c r="E10" s="45" cm="1">
        <f t="array" ref="E10">_xlfn.IFS(I10 &gt;= 12, 5, I10&gt;= 10, 4, I10 &gt;= 8, 3, I10 &gt;= 5, 2, I10 &gt;= 2, 1)</f>
        <v>2</v>
      </c>
      <c r="F10" s="45" cm="1">
        <f t="array" ref="F10">_xlfn.IFS(Table3[[#This Row],[Purchase Amount]] &lt;= 100, 5,Table3[[#This Row],[Purchase Amount]]  &lt;= 200, 4,Table3[[#This Row],[Purchase Amount]]  &lt;= 300, 3,Table3[[#This Row],[Purchase Amount]]  &lt;= 400, 2,Table3[[#This Row],[Purchase Amount]]  &gt; 400, 1)</f>
        <v>3</v>
      </c>
      <c r="G10" s="10">
        <f ca="1">DATEDIF(Table3[[#This Row],[Time of Purchase ]], TODAY(), "d")</f>
        <v>367</v>
      </c>
      <c r="H10" s="14">
        <f>_xlfn.XLOOKUP('RFM Analysis (Basic)'!$B10,Table4[Customer_ID],Table4[Time_of_Purchase],,0)</f>
        <v>45368</v>
      </c>
      <c r="I10" s="10">
        <f>_xlfn.XLOOKUP('RFM Analysis (Basic)'!$B10,Table4[Customer_ID],Table4[Frequency_of_Purchase],,0)</f>
        <v>6</v>
      </c>
      <c r="J10" s="10">
        <f>_xlfn.XLOOKUP(B10,Table4[Customer_ID],Table4[Purchase_Amount],,0)</f>
        <v>218.06</v>
      </c>
      <c r="K10" s="52" cm="1">
        <f t="array" aca="1" ref="K10" ca="1">SUM(MID(C10,{1,2,3},1)*1)</f>
        <v>7</v>
      </c>
      <c r="M10" s="54">
        <v>10</v>
      </c>
      <c r="N10" s="55">
        <v>24995.489999999998</v>
      </c>
      <c r="O10" s="53">
        <v>129</v>
      </c>
    </row>
    <row r="11" spans="2:1003" ht="15.6" thickTop="1" thickBot="1" x14ac:dyDescent="0.35">
      <c r="B11" s="10" t="s">
        <v>83</v>
      </c>
      <c r="C11" s="45" t="str">
        <f ca="1">Table3[[#This Row],[RECENCY Score]] &amp; Table3[[#This Row],[FREQUENCY Score]] &amp; Table3[[#This Row],[MONETARY Score]]</f>
        <v>333</v>
      </c>
      <c r="D11" s="46" cm="1">
        <f t="array" aca="1" ref="D11" ca="1">_xlfn.IFS(G11 &lt;= 100, 5,G11 &lt;= 200, 4,G11 &lt;= 300, 3,G11 &lt;= 400, 2,G11 &gt; 400, 1)</f>
        <v>3</v>
      </c>
      <c r="E11" s="45" cm="1">
        <f t="array" ref="E11">_xlfn.IFS(I11 &gt;= 12, 5, I11&gt;= 10, 4, I11 &gt;= 8, 3, I11 &gt;= 5, 2, I11 &gt;= 2, 1)</f>
        <v>3</v>
      </c>
      <c r="F11" s="45" cm="1">
        <f t="array" ref="F11">_xlfn.IFS(Table3[[#This Row],[Purchase Amount]] &lt;= 100, 5,Table3[[#This Row],[Purchase Amount]]  &lt;= 200, 4,Table3[[#This Row],[Purchase Amount]]  &lt;= 300, 3,Table3[[#This Row],[Purchase Amount]]  &lt;= 400, 2,Table3[[#This Row],[Purchase Amount]]  &gt; 400, 1)</f>
        <v>3</v>
      </c>
      <c r="G11" s="10">
        <f ca="1">DATEDIF(Table3[[#This Row],[Time of Purchase ]], TODAY(), "d")</f>
        <v>282</v>
      </c>
      <c r="H11" s="14">
        <f>_xlfn.XLOOKUP('RFM Analysis (Basic)'!$B11,Table4[Customer_ID],Table4[Time_of_Purchase],,0)</f>
        <v>45453</v>
      </c>
      <c r="I11" s="10">
        <f>_xlfn.XLOOKUP('RFM Analysis (Basic)'!$B11,Table4[Customer_ID],Table4[Frequency_of_Purchase],,0)</f>
        <v>8</v>
      </c>
      <c r="J11" s="10">
        <f>_xlfn.XLOOKUP(B11,Table4[Customer_ID],Table4[Purchase_Amount],,0)</f>
        <v>201.96</v>
      </c>
      <c r="K11" s="52" cm="1">
        <f t="array" aca="1" ref="K11" ca="1">SUM(MID(C11,{1,2,3},1)*1)</f>
        <v>9</v>
      </c>
      <c r="M11" s="54">
        <v>11</v>
      </c>
      <c r="N11" s="55">
        <v>14108.830000000002</v>
      </c>
      <c r="O11" s="53">
        <v>82</v>
      </c>
    </row>
    <row r="12" spans="2:1003" ht="15.6" thickTop="1" thickBot="1" x14ac:dyDescent="0.35">
      <c r="B12" s="10" t="s">
        <v>87</v>
      </c>
      <c r="C12" s="45" t="str">
        <f ca="1">Table3[[#This Row],[RECENCY Score]] &amp; Table3[[#This Row],[FREQUENCY Score]] &amp; Table3[[#This Row],[MONETARY Score]]</f>
        <v>421</v>
      </c>
      <c r="D12" s="46" cm="1">
        <f t="array" aca="1" ref="D12" ca="1">_xlfn.IFS(G12 &lt;= 100, 5,G12 &lt;= 200, 4,G12 &lt;= 300, 3,G12 &lt;= 400, 2,G12 &gt; 400, 1)</f>
        <v>4</v>
      </c>
      <c r="E12" s="45" cm="1">
        <f t="array" ref="E12">_xlfn.IFS(I12 &gt;= 12, 5, I12&gt;= 10, 4, I12 &gt;= 8, 3, I12 &gt;= 5, 2, I12 &gt;= 2, 1)</f>
        <v>2</v>
      </c>
      <c r="F12" s="45" cm="1">
        <f t="array" ref="F12">_xlfn.IFS(Table3[[#This Row],[Purchase Amount]] &lt;= 100, 5,Table3[[#This Row],[Purchase Amount]]  &lt;= 200, 4,Table3[[#This Row],[Purchase Amount]]  &lt;= 300, 3,Table3[[#This Row],[Purchase Amount]]  &lt;= 400, 2,Table3[[#This Row],[Purchase Amount]]  &gt; 400, 1)</f>
        <v>1</v>
      </c>
      <c r="G12" s="10">
        <f ca="1">DATEDIF(Table3[[#This Row],[Time of Purchase ]], TODAY(), "d")</f>
        <v>163</v>
      </c>
      <c r="H12" s="14">
        <f>_xlfn.XLOOKUP('RFM Analysis (Basic)'!$B12,Table4[Customer_ID],Table4[Time_of_Purchase],,0)</f>
        <v>45572</v>
      </c>
      <c r="I12" s="10">
        <f>_xlfn.XLOOKUP('RFM Analysis (Basic)'!$B12,Table4[Customer_ID],Table4[Frequency_of_Purchase],,0)</f>
        <v>7</v>
      </c>
      <c r="J12" s="10">
        <f>_xlfn.XLOOKUP(B12,Table4[Customer_ID],Table4[Purchase_Amount],,0)</f>
        <v>418.83</v>
      </c>
      <c r="K12" s="52" cm="1">
        <f t="array" aca="1" ref="K12" ca="1">SUM(MID(C12,{1,2,3},1)*1)</f>
        <v>7</v>
      </c>
      <c r="M12" s="54">
        <v>12</v>
      </c>
      <c r="N12" s="55">
        <v>4101.1799999999994</v>
      </c>
      <c r="O12" s="53">
        <v>31</v>
      </c>
    </row>
    <row r="13" spans="2:1003" ht="15.6" thickTop="1" thickBot="1" x14ac:dyDescent="0.35">
      <c r="B13" s="10" t="s">
        <v>91</v>
      </c>
      <c r="C13" s="45" t="str">
        <f ca="1">Table3[[#This Row],[RECENCY Score]] &amp; Table3[[#This Row],[FREQUENCY Score]] &amp; Table3[[#This Row],[MONETARY Score]]</f>
        <v>352</v>
      </c>
      <c r="D13" s="46" cm="1">
        <f t="array" aca="1" ref="D13" ca="1">_xlfn.IFS(G13 &lt;= 100, 5,G13 &lt;= 200, 4,G13 &lt;= 300, 3,G13 &lt;= 400, 2,G13 &gt; 400, 1)</f>
        <v>3</v>
      </c>
      <c r="E13" s="45" cm="1">
        <f t="array" ref="E13">_xlfn.IFS(I13 &gt;= 12, 5, I13&gt;= 10, 4, I13 &gt;= 8, 3, I13 &gt;= 5, 2, I13 &gt;= 2, 1)</f>
        <v>5</v>
      </c>
      <c r="F13" s="45" cm="1">
        <f t="array" ref="F13">_xlfn.IFS(Table3[[#This Row],[Purchase Amount]] &lt;= 100, 5,Table3[[#This Row],[Purchase Amount]]  &lt;= 200, 4,Table3[[#This Row],[Purchase Amount]]  &lt;= 300, 3,Table3[[#This Row],[Purchase Amount]]  &lt;= 400, 2,Table3[[#This Row],[Purchase Amount]]  &gt; 400, 1)</f>
        <v>2</v>
      </c>
      <c r="G13" s="10">
        <f ca="1">DATEDIF(Table3[[#This Row],[Time of Purchase ]], TODAY(), "d")</f>
        <v>260</v>
      </c>
      <c r="H13" s="14">
        <f>_xlfn.XLOOKUP('RFM Analysis (Basic)'!$B13,Table4[Customer_ID],Table4[Time_of_Purchase],,0)</f>
        <v>45475</v>
      </c>
      <c r="I13" s="10">
        <f>_xlfn.XLOOKUP('RFM Analysis (Basic)'!$B13,Table4[Customer_ID],Table4[Frequency_of_Purchase],,0)</f>
        <v>12</v>
      </c>
      <c r="J13" s="10">
        <f>_xlfn.XLOOKUP(B13,Table4[Customer_ID],Table4[Purchase_Amount],,0)</f>
        <v>389.7</v>
      </c>
      <c r="K13" s="52" cm="1">
        <f t="array" aca="1" ref="K13" ca="1">SUM(MID(C13,{1,2,3},1)*1)</f>
        <v>10</v>
      </c>
      <c r="M13" s="54">
        <v>13</v>
      </c>
      <c r="N13" s="55">
        <v>1590.3000000000002</v>
      </c>
      <c r="O13" s="53">
        <v>17</v>
      </c>
    </row>
    <row r="14" spans="2:1003" ht="15.6" thickTop="1" thickBot="1" x14ac:dyDescent="0.35">
      <c r="B14" s="10" t="s">
        <v>94</v>
      </c>
      <c r="C14" s="45" t="str">
        <f ca="1">Table3[[#This Row],[RECENCY Score]] &amp; Table3[[#This Row],[FREQUENCY Score]] &amp; Table3[[#This Row],[MONETARY Score]]</f>
        <v>523</v>
      </c>
      <c r="D14" s="46" cm="1">
        <f t="array" aca="1" ref="D14" ca="1">_xlfn.IFS(G14 &lt;= 100, 5,G14 &lt;= 200, 4,G14 &lt;= 300, 3,G14 &lt;= 400, 2,G14 &gt; 400, 1)</f>
        <v>5</v>
      </c>
      <c r="E14" s="45" cm="1">
        <f t="array" ref="E14">_xlfn.IFS(I14 &gt;= 12, 5, I14&gt;= 10, 4, I14 &gt;= 8, 3, I14 &gt;= 5, 2, I14 &gt;= 2, 1)</f>
        <v>2</v>
      </c>
      <c r="F14" s="45" cm="1">
        <f t="array" ref="F14">_xlfn.IFS(Table3[[#This Row],[Purchase Amount]] &lt;= 100, 5,Table3[[#This Row],[Purchase Amount]]  &lt;= 200, 4,Table3[[#This Row],[Purchase Amount]]  &lt;= 300, 3,Table3[[#This Row],[Purchase Amount]]  &lt;= 400, 2,Table3[[#This Row],[Purchase Amount]]  &gt; 400, 1)</f>
        <v>3</v>
      </c>
      <c r="G14" s="10">
        <f ca="1">DATEDIF(Table3[[#This Row],[Time of Purchase ]], TODAY(), "d")</f>
        <v>82</v>
      </c>
      <c r="H14" s="14">
        <f>_xlfn.XLOOKUP('RFM Analysis (Basic)'!$B14,Table4[Customer_ID],Table4[Time_of_Purchase],,0)</f>
        <v>45653</v>
      </c>
      <c r="I14" s="10">
        <f>_xlfn.XLOOKUP('RFM Analysis (Basic)'!$B14,Table4[Customer_ID],Table4[Frequency_of_Purchase],,0)</f>
        <v>5</v>
      </c>
      <c r="J14" s="10">
        <f>_xlfn.XLOOKUP(B14,Table4[Customer_ID],Table4[Purchase_Amount],,0)</f>
        <v>238.93</v>
      </c>
      <c r="K14" s="52" cm="1">
        <f t="array" aca="1" ref="K14" ca="1">SUM(MID(C14,{1,2,3},1)*1)</f>
        <v>10</v>
      </c>
      <c r="M14" s="54">
        <v>14</v>
      </c>
      <c r="N14" s="55">
        <v>515.65</v>
      </c>
      <c r="O14" s="53">
        <v>7</v>
      </c>
    </row>
    <row r="15" spans="2:1003" ht="15" thickTop="1" x14ac:dyDescent="0.3">
      <c r="B15" s="10" t="s">
        <v>96</v>
      </c>
      <c r="C15" s="45" t="str">
        <f ca="1">Table3[[#This Row],[RECENCY Score]] &amp; Table3[[#This Row],[FREQUENCY Score]] &amp; Table3[[#This Row],[MONETARY Score]]</f>
        <v>325</v>
      </c>
      <c r="D15" s="46" cm="1">
        <f t="array" aca="1" ref="D15" ca="1">_xlfn.IFS(G15 &lt;= 100, 5,G15 &lt;= 200, 4,G15 &lt;= 300, 3,G15 &lt;= 400, 2,G15 &gt; 400, 1)</f>
        <v>3</v>
      </c>
      <c r="E15" s="45" cm="1">
        <f t="array" ref="E15">_xlfn.IFS(I15 &gt;= 12, 5, I15&gt;= 10, 4, I15 &gt;= 8, 3, I15 &gt;= 5, 2, I15 &gt;= 2, 1)</f>
        <v>2</v>
      </c>
      <c r="F15" s="45" cm="1">
        <f t="array" ref="F15">_xlfn.IFS(Table3[[#This Row],[Purchase Amount]] &lt;= 100, 5,Table3[[#This Row],[Purchase Amount]]  &lt;= 200, 4,Table3[[#This Row],[Purchase Amount]]  &lt;= 300, 3,Table3[[#This Row],[Purchase Amount]]  &lt;= 400, 2,Table3[[#This Row],[Purchase Amount]]  &gt; 400, 1)</f>
        <v>5</v>
      </c>
      <c r="G15" s="10">
        <f ca="1">DATEDIF(Table3[[#This Row],[Time of Purchase ]], TODAY(), "d")</f>
        <v>226</v>
      </c>
      <c r="H15" s="14">
        <f>_xlfn.XLOOKUP('RFM Analysis (Basic)'!$B15,Table4[Customer_ID],Table4[Time_of_Purchase],,0)</f>
        <v>45509</v>
      </c>
      <c r="I15" s="10">
        <f>_xlfn.XLOOKUP('RFM Analysis (Basic)'!$B15,Table4[Customer_ID],Table4[Frequency_of_Purchase],,0)</f>
        <v>7</v>
      </c>
      <c r="J15" s="10">
        <f>_xlfn.XLOOKUP(B15,Table4[Customer_ID],Table4[Purchase_Amount],,0)</f>
        <v>61.22</v>
      </c>
      <c r="K15" s="52" cm="1">
        <f t="array" aca="1" ref="K15" ca="1">SUM(MID(C15,{1,2,3},1)*1)</f>
        <v>10</v>
      </c>
      <c r="M15"/>
      <c r="O15"/>
    </row>
    <row r="16" spans="2:1003" ht="15" thickBot="1" x14ac:dyDescent="0.35">
      <c r="B16" s="10" t="s">
        <v>99</v>
      </c>
      <c r="C16" s="45" t="str">
        <f ca="1">Table3[[#This Row],[RECENCY Score]] &amp; Table3[[#This Row],[FREQUENCY Score]] &amp; Table3[[#This Row],[MONETARY Score]]</f>
        <v>315</v>
      </c>
      <c r="D16" s="46" cm="1">
        <f t="array" aca="1" ref="D16" ca="1">_xlfn.IFS(G16 &lt;= 100, 5,G16 &lt;= 200, 4,G16 &lt;= 300, 3,G16 &lt;= 400, 2,G16 &gt; 400, 1)</f>
        <v>3</v>
      </c>
      <c r="E16" s="45" cm="1">
        <f t="array" ref="E16">_xlfn.IFS(I16 &gt;= 12, 5, I16&gt;= 10, 4, I16 &gt;= 8, 3, I16 &gt;= 5, 2, I16 &gt;= 2, 1)</f>
        <v>1</v>
      </c>
      <c r="F16" s="45" cm="1">
        <f t="array" ref="F16">_xlfn.IFS(Table3[[#This Row],[Purchase Amount]] &lt;= 100, 5,Table3[[#This Row],[Purchase Amount]]  &lt;= 200, 4,Table3[[#This Row],[Purchase Amount]]  &lt;= 300, 3,Table3[[#This Row],[Purchase Amount]]  &lt;= 400, 2,Table3[[#This Row],[Purchase Amount]]  &gt; 400, 1)</f>
        <v>5</v>
      </c>
      <c r="G16" s="10">
        <f ca="1">DATEDIF(Table3[[#This Row],[Time of Purchase ]], TODAY(), "d")</f>
        <v>246</v>
      </c>
      <c r="H16" s="14">
        <f>_xlfn.XLOOKUP('RFM Analysis (Basic)'!$B16,Table4[Customer_ID],Table4[Time_of_Purchase],,0)</f>
        <v>45489</v>
      </c>
      <c r="I16" s="10">
        <f>_xlfn.XLOOKUP('RFM Analysis (Basic)'!$B16,Table4[Customer_ID],Table4[Frequency_of_Purchase],,0)</f>
        <v>4</v>
      </c>
      <c r="J16" s="10">
        <f>_xlfn.XLOOKUP(B16,Table4[Customer_ID],Table4[Purchase_Amount],,0)</f>
        <v>79.81</v>
      </c>
      <c r="K16" s="52" cm="1">
        <f t="array" aca="1" ref="K16" ca="1">SUM(MID(C16,{1,2,3},1)*1)</f>
        <v>9</v>
      </c>
      <c r="M16" s="53" t="s">
        <v>2162</v>
      </c>
      <c r="N16" s="53" t="s">
        <v>2127</v>
      </c>
      <c r="O16" s="53" t="s">
        <v>2112</v>
      </c>
    </row>
    <row r="17" spans="2:33" ht="15.6" thickTop="1" thickBot="1" x14ac:dyDescent="0.35">
      <c r="B17" s="10" t="s">
        <v>102</v>
      </c>
      <c r="C17" s="45" t="str">
        <f ca="1">Table3[[#This Row],[RECENCY Score]] &amp; Table3[[#This Row],[FREQUENCY Score]] &amp; Table3[[#This Row],[MONETARY Score]]</f>
        <v>515</v>
      </c>
      <c r="D17" s="46" cm="1">
        <f t="array" aca="1" ref="D17" ca="1">_xlfn.IFS(G17 &lt;= 100, 5,G17 &lt;= 200, 4,G17 &lt;= 300, 3,G17 &lt;= 400, 2,G17 &gt; 400, 1)</f>
        <v>5</v>
      </c>
      <c r="E17" s="45" cm="1">
        <f t="array" ref="E17">_xlfn.IFS(I17 &gt;= 12, 5, I17&gt;= 10, 4, I17 &gt;= 8, 3, I17 &gt;= 5, 2, I17 &gt;= 2, 1)</f>
        <v>1</v>
      </c>
      <c r="F17" s="45" cm="1">
        <f t="array" ref="F17">_xlfn.IFS(Table3[[#This Row],[Purchase Amount]] &lt;= 100, 5,Table3[[#This Row],[Purchase Amount]]  &lt;= 200, 4,Table3[[#This Row],[Purchase Amount]]  &lt;= 300, 3,Table3[[#This Row],[Purchase Amount]]  &lt;= 400, 2,Table3[[#This Row],[Purchase Amount]]  &gt; 400, 1)</f>
        <v>5</v>
      </c>
      <c r="G17" s="10">
        <f ca="1">DATEDIF(Table3[[#This Row],[Time of Purchase ]], TODAY(), "d")</f>
        <v>95</v>
      </c>
      <c r="H17" s="14">
        <f>_xlfn.XLOOKUP('RFM Analysis (Basic)'!$B17,Table4[Customer_ID],Table4[Time_of_Purchase],,0)</f>
        <v>45640</v>
      </c>
      <c r="I17" s="10">
        <f>_xlfn.XLOOKUP('RFM Analysis (Basic)'!$B17,Table4[Customer_ID],Table4[Frequency_of_Purchase],,0)</f>
        <v>2</v>
      </c>
      <c r="J17" s="10">
        <f>_xlfn.XLOOKUP(B17,Table4[Customer_ID],Table4[Purchase_Amount],,0)</f>
        <v>58.51</v>
      </c>
      <c r="K17" s="52" cm="1">
        <f t="array" aca="1" ref="K17" ca="1">SUM(MID(C17,{1,2,3},1)*1)</f>
        <v>11</v>
      </c>
      <c r="M17" s="54" t="s">
        <v>2284</v>
      </c>
      <c r="N17" s="55">
        <v>52.24</v>
      </c>
      <c r="O17" s="53">
        <v>1</v>
      </c>
    </row>
    <row r="18" spans="2:33" ht="15.6" thickTop="1" thickBot="1" x14ac:dyDescent="0.35">
      <c r="B18" s="10" t="s">
        <v>105</v>
      </c>
      <c r="C18" s="45" t="str">
        <f ca="1">Table3[[#This Row],[RECENCY Score]] &amp; Table3[[#This Row],[FREQUENCY Score]] &amp; Table3[[#This Row],[MONETARY Score]]</f>
        <v>314</v>
      </c>
      <c r="D18" s="46" cm="1">
        <f t="array" aca="1" ref="D18" ca="1">_xlfn.IFS(G18 &lt;= 100, 5,G18 &lt;= 200, 4,G18 &lt;= 300, 3,G18 &lt;= 400, 2,G18 &gt; 400, 1)</f>
        <v>3</v>
      </c>
      <c r="E18" s="45" cm="1">
        <f t="array" ref="E18">_xlfn.IFS(I18 &gt;= 12, 5, I18&gt;= 10, 4, I18 &gt;= 8, 3, I18 &gt;= 5, 2, I18 &gt;= 2, 1)</f>
        <v>1</v>
      </c>
      <c r="F18" s="45" cm="1">
        <f t="array" ref="F18">_xlfn.IFS(Table3[[#This Row],[Purchase Amount]] &lt;= 100, 5,Table3[[#This Row],[Purchase Amount]]  &lt;= 200, 4,Table3[[#This Row],[Purchase Amount]]  &lt;= 300, 3,Table3[[#This Row],[Purchase Amount]]  &lt;= 400, 2,Table3[[#This Row],[Purchase Amount]]  &gt; 400, 1)</f>
        <v>4</v>
      </c>
      <c r="G18" s="10">
        <f ca="1">DATEDIF(Table3[[#This Row],[Time of Purchase ]], TODAY(), "d")</f>
        <v>220</v>
      </c>
      <c r="H18" s="14">
        <f>_xlfn.XLOOKUP('RFM Analysis (Basic)'!$B18,Table4[Customer_ID],Table4[Time_of_Purchase],,0)</f>
        <v>45515</v>
      </c>
      <c r="I18" s="10">
        <f>_xlfn.XLOOKUP('RFM Analysis (Basic)'!$B18,Table4[Customer_ID],Table4[Frequency_of_Purchase],,0)</f>
        <v>3</v>
      </c>
      <c r="J18" s="10">
        <f>_xlfn.XLOOKUP(B18,Table4[Customer_ID],Table4[Purchase_Amount],,0)</f>
        <v>109.29</v>
      </c>
      <c r="K18" s="52" cm="1">
        <f t="array" aca="1" ref="K18" ca="1">SUM(MID(C18,{1,2,3},1)*1)</f>
        <v>8</v>
      </c>
      <c r="M18" s="54" t="s">
        <v>2242</v>
      </c>
      <c r="N18" s="55">
        <v>121.78999999999999</v>
      </c>
      <c r="O18" s="53">
        <v>2</v>
      </c>
    </row>
    <row r="19" spans="2:33" ht="15.6" thickTop="1" thickBot="1" x14ac:dyDescent="0.35">
      <c r="B19" s="10" t="s">
        <v>108</v>
      </c>
      <c r="C19" s="45" t="str">
        <f ca="1">Table3[[#This Row],[RECENCY Score]] &amp; Table3[[#This Row],[FREQUENCY Score]] &amp; Table3[[#This Row],[MONETARY Score]]</f>
        <v>422</v>
      </c>
      <c r="D19" s="46" cm="1">
        <f t="array" aca="1" ref="D19" ca="1">_xlfn.IFS(G19 &lt;= 100, 5,G19 &lt;= 200, 4,G19 &lt;= 300, 3,G19 &lt;= 400, 2,G19 &gt; 400, 1)</f>
        <v>4</v>
      </c>
      <c r="E19" s="45" cm="1">
        <f t="array" ref="E19">_xlfn.IFS(I19 &gt;= 12, 5, I19&gt;= 10, 4, I19 &gt;= 8, 3, I19 &gt;= 5, 2, I19 &gt;= 2, 1)</f>
        <v>2</v>
      </c>
      <c r="F19" s="45" cm="1">
        <f t="array" ref="F19">_xlfn.IFS(Table3[[#This Row],[Purchase Amount]] &lt;= 100, 5,Table3[[#This Row],[Purchase Amount]]  &lt;= 200, 4,Table3[[#This Row],[Purchase Amount]]  &lt;= 300, 3,Table3[[#This Row],[Purchase Amount]]  &lt;= 400, 2,Table3[[#This Row],[Purchase Amount]]  &gt; 400, 1)</f>
        <v>2</v>
      </c>
      <c r="G19" s="10">
        <f ca="1">DATEDIF(Table3[[#This Row],[Time of Purchase ]], TODAY(), "d")</f>
        <v>152</v>
      </c>
      <c r="H19" s="14">
        <f>_xlfn.XLOOKUP('RFM Analysis (Basic)'!$B19,Table4[Customer_ID],Table4[Time_of_Purchase],,0)</f>
        <v>45583</v>
      </c>
      <c r="I19" s="10">
        <f>_xlfn.XLOOKUP('RFM Analysis (Basic)'!$B19,Table4[Customer_ID],Table4[Frequency_of_Purchase],,0)</f>
        <v>6</v>
      </c>
      <c r="J19" s="10">
        <f>_xlfn.XLOOKUP(B19,Table4[Customer_ID],Table4[Purchase_Amount],,0)</f>
        <v>356.45</v>
      </c>
      <c r="K19" s="52" cm="1">
        <f t="array" aca="1" ref="K19" ca="1">SUM(MID(C19,{1,2,3},1)*1)</f>
        <v>8</v>
      </c>
      <c r="M19" s="54" t="s">
        <v>2192</v>
      </c>
      <c r="N19" s="55">
        <v>128.74</v>
      </c>
      <c r="O19" s="53">
        <v>1</v>
      </c>
    </row>
    <row r="20" spans="2:33" ht="15.6" thickTop="1" thickBot="1" x14ac:dyDescent="0.35">
      <c r="B20" s="10" t="s">
        <v>110</v>
      </c>
      <c r="C20" s="45" t="str">
        <f ca="1">Table3[[#This Row],[RECENCY Score]] &amp; Table3[[#This Row],[FREQUENCY Score]] &amp; Table3[[#This Row],[MONETARY Score]]</f>
        <v>543</v>
      </c>
      <c r="D20" s="46" cm="1">
        <f t="array" aca="1" ref="D20" ca="1">_xlfn.IFS(G20 &lt;= 100, 5,G20 &lt;= 200, 4,G20 &lt;= 300, 3,G20 &lt;= 400, 2,G20 &gt; 400, 1)</f>
        <v>5</v>
      </c>
      <c r="E20" s="45" cm="1">
        <f t="array" ref="E20">_xlfn.IFS(I20 &gt;= 12, 5, I20&gt;= 10, 4, I20 &gt;= 8, 3, I20 &gt;= 5, 2, I20 &gt;= 2, 1)</f>
        <v>4</v>
      </c>
      <c r="F20" s="45" cm="1">
        <f t="array" ref="F20">_xlfn.IFS(Table3[[#This Row],[Purchase Amount]] &lt;= 100, 5,Table3[[#This Row],[Purchase Amount]]  &lt;= 200, 4,Table3[[#This Row],[Purchase Amount]]  &lt;= 300, 3,Table3[[#This Row],[Purchase Amount]]  &lt;= 400, 2,Table3[[#This Row],[Purchase Amount]]  &gt; 400, 1)</f>
        <v>3</v>
      </c>
      <c r="G20" s="10">
        <f ca="1">DATEDIF(Table3[[#This Row],[Time of Purchase ]], TODAY(), "d")</f>
        <v>100</v>
      </c>
      <c r="H20" s="14">
        <f>_xlfn.XLOOKUP('RFM Analysis (Basic)'!$B20,Table4[Customer_ID],Table4[Time_of_Purchase],,0)</f>
        <v>45635</v>
      </c>
      <c r="I20" s="10">
        <f>_xlfn.XLOOKUP('RFM Analysis (Basic)'!$B20,Table4[Customer_ID],Table4[Frequency_of_Purchase],,0)</f>
        <v>10</v>
      </c>
      <c r="J20" s="10">
        <f>_xlfn.XLOOKUP(B20,Table4[Customer_ID],Table4[Purchase_Amount],,0)</f>
        <v>236.99</v>
      </c>
      <c r="K20" s="52" cm="1">
        <f t="array" aca="1" ref="K20" ca="1">SUM(MID(C20,{1,2,3},1)*1)</f>
        <v>12</v>
      </c>
      <c r="M20" s="54" t="s">
        <v>2183</v>
      </c>
      <c r="N20" s="55">
        <v>133.63</v>
      </c>
      <c r="O20" s="53">
        <v>2</v>
      </c>
    </row>
    <row r="21" spans="2:33" ht="15.6" thickTop="1" thickBot="1" x14ac:dyDescent="0.35">
      <c r="B21" s="10" t="s">
        <v>112</v>
      </c>
      <c r="C21" s="45" t="str">
        <f ca="1">Table3[[#This Row],[RECENCY Score]] &amp; Table3[[#This Row],[FREQUENCY Score]] &amp; Table3[[#This Row],[MONETARY Score]]</f>
        <v>341</v>
      </c>
      <c r="D21" s="46" cm="1">
        <f t="array" aca="1" ref="D21" ca="1">_xlfn.IFS(G21 &lt;= 100, 5,G21 &lt;= 200, 4,G21 &lt;= 300, 3,G21 &lt;= 400, 2,G21 &gt; 400, 1)</f>
        <v>3</v>
      </c>
      <c r="E21" s="45" cm="1">
        <f t="array" ref="E21">_xlfn.IFS(I21 &gt;= 12, 5, I21&gt;= 10, 4, I21 &gt;= 8, 3, I21 &gt;= 5, 2, I21 &gt;= 2, 1)</f>
        <v>4</v>
      </c>
      <c r="F21" s="45" cm="1">
        <f t="array" ref="F21">_xlfn.IFS(Table3[[#This Row],[Purchase Amount]] &lt;= 100, 5,Table3[[#This Row],[Purchase Amount]]  &lt;= 200, 4,Table3[[#This Row],[Purchase Amount]]  &lt;= 300, 3,Table3[[#This Row],[Purchase Amount]]  &lt;= 400, 2,Table3[[#This Row],[Purchase Amount]]  &gt; 400, 1)</f>
        <v>1</v>
      </c>
      <c r="G21" s="10">
        <f ca="1">DATEDIF(Table3[[#This Row],[Time of Purchase ]], TODAY(), "d")</f>
        <v>239</v>
      </c>
      <c r="H21" s="14">
        <f>_xlfn.XLOOKUP('RFM Analysis (Basic)'!$B21,Table4[Customer_ID],Table4[Time_of_Purchase],,0)</f>
        <v>45496</v>
      </c>
      <c r="I21" s="10">
        <f>_xlfn.XLOOKUP('RFM Analysis (Basic)'!$B21,Table4[Customer_ID],Table4[Frequency_of_Purchase],,0)</f>
        <v>10</v>
      </c>
      <c r="J21" s="10">
        <f>_xlfn.XLOOKUP(B21,Table4[Customer_ID],Table4[Purchase_Amount],,0)</f>
        <v>454.39</v>
      </c>
      <c r="K21" s="52" cm="1">
        <f t="array" aca="1" ref="K21" ca="1">SUM(MID(C21,{1,2,3},1)*1)</f>
        <v>8</v>
      </c>
      <c r="M21" s="54" t="s">
        <v>2257</v>
      </c>
      <c r="N21" s="55">
        <v>176.26999999999998</v>
      </c>
      <c r="O21" s="53">
        <v>2</v>
      </c>
    </row>
    <row r="22" spans="2:33" ht="15.6" thickTop="1" thickBot="1" x14ac:dyDescent="0.35">
      <c r="B22" s="10" t="s">
        <v>115</v>
      </c>
      <c r="C22" s="45" t="str">
        <f ca="1">Table3[[#This Row],[RECENCY Score]] &amp; Table3[[#This Row],[FREQUENCY Score]] &amp; Table3[[#This Row],[MONETARY Score]]</f>
        <v>341</v>
      </c>
      <c r="D22" s="46" cm="1">
        <f t="array" aca="1" ref="D22" ca="1">_xlfn.IFS(G22 &lt;= 100, 5,G22 &lt;= 200, 4,G22 &lt;= 300, 3,G22 &lt;= 400, 2,G22 &gt; 400, 1)</f>
        <v>3</v>
      </c>
      <c r="E22" s="45" cm="1">
        <f t="array" ref="E22">_xlfn.IFS(I22 &gt;= 12, 5, I22&gt;= 10, 4, I22 &gt;= 8, 3, I22 &gt;= 5, 2, I22 &gt;= 2, 1)</f>
        <v>4</v>
      </c>
      <c r="F22" s="45" cm="1">
        <f t="array" ref="F22">_xlfn.IFS(Table3[[#This Row],[Purchase Amount]] &lt;= 100, 5,Table3[[#This Row],[Purchase Amount]]  &lt;= 200, 4,Table3[[#This Row],[Purchase Amount]]  &lt;= 300, 3,Table3[[#This Row],[Purchase Amount]]  &lt;= 400, 2,Table3[[#This Row],[Purchase Amount]]  &gt; 400, 1)</f>
        <v>1</v>
      </c>
      <c r="G22" s="10">
        <f ca="1">DATEDIF(Table3[[#This Row],[Time of Purchase ]], TODAY(), "d")</f>
        <v>254</v>
      </c>
      <c r="H22" s="14">
        <f>_xlfn.XLOOKUP('RFM Analysis (Basic)'!$B22,Table4[Customer_ID],Table4[Time_of_Purchase],,0)</f>
        <v>45481</v>
      </c>
      <c r="I22" s="10">
        <f>_xlfn.XLOOKUP('RFM Analysis (Basic)'!$B22,Table4[Customer_ID],Table4[Frequency_of_Purchase],,0)</f>
        <v>10</v>
      </c>
      <c r="J22" s="10">
        <f>_xlfn.XLOOKUP(B22,Table4[Customer_ID],Table4[Purchase_Amount],,0)</f>
        <v>490.75</v>
      </c>
      <c r="K22" s="52" cm="1">
        <f t="array" aca="1" ref="K22" ca="1">SUM(MID(C22,{1,2,3},1)*1)</f>
        <v>8</v>
      </c>
      <c r="M22" s="54" t="s">
        <v>2272</v>
      </c>
      <c r="N22" s="55">
        <v>186.64</v>
      </c>
      <c r="O22" s="53">
        <v>3</v>
      </c>
    </row>
    <row r="23" spans="2:33" ht="15.6" thickTop="1" thickBot="1" x14ac:dyDescent="0.35">
      <c r="B23" s="10" t="s">
        <v>118</v>
      </c>
      <c r="C23" s="45" t="str">
        <f ca="1">Table3[[#This Row],[RECENCY Score]] &amp; Table3[[#This Row],[FREQUENCY Score]] &amp; Table3[[#This Row],[MONETARY Score]]</f>
        <v>321</v>
      </c>
      <c r="D23" s="46" cm="1">
        <f t="array" aca="1" ref="D23" ca="1">_xlfn.IFS(G23 &lt;= 100, 5,G23 &lt;= 200, 4,G23 &lt;= 300, 3,G23 &lt;= 400, 2,G23 &gt; 400, 1)</f>
        <v>3</v>
      </c>
      <c r="E23" s="45" cm="1">
        <f t="array" ref="E23">_xlfn.IFS(I23 &gt;= 12, 5, I23&gt;= 10, 4, I23 &gt;= 8, 3, I23 &gt;= 5, 2, I23 &gt;= 2, 1)</f>
        <v>2</v>
      </c>
      <c r="F23" s="45" cm="1">
        <f t="array" ref="F23">_xlfn.IFS(Table3[[#This Row],[Purchase Amount]] &lt;= 100, 5,Table3[[#This Row],[Purchase Amount]]  &lt;= 200, 4,Table3[[#This Row],[Purchase Amount]]  &lt;= 300, 3,Table3[[#This Row],[Purchase Amount]]  &lt;= 400, 2,Table3[[#This Row],[Purchase Amount]]  &gt; 400, 1)</f>
        <v>1</v>
      </c>
      <c r="G23" s="10">
        <f ca="1">DATEDIF(Table3[[#This Row],[Time of Purchase ]], TODAY(), "d")</f>
        <v>239</v>
      </c>
      <c r="H23" s="14">
        <f>_xlfn.XLOOKUP('RFM Analysis (Basic)'!$B23,Table4[Customer_ID],Table4[Time_of_Purchase],,0)</f>
        <v>45496</v>
      </c>
      <c r="I23" s="10">
        <f>_xlfn.XLOOKUP('RFM Analysis (Basic)'!$B23,Table4[Customer_ID],Table4[Frequency_of_Purchase],,0)</f>
        <v>7</v>
      </c>
      <c r="J23" s="10">
        <f>_xlfn.XLOOKUP(B23,Table4[Customer_ID],Table4[Purchase_Amount],,0)</f>
        <v>463.07</v>
      </c>
      <c r="K23" s="52" cm="1">
        <f t="array" aca="1" ref="K23" ca="1">SUM(MID(C23,{1,2,3},1)*1)</f>
        <v>6</v>
      </c>
      <c r="M23" s="54" t="s">
        <v>2280</v>
      </c>
      <c r="N23" s="55">
        <v>196.63</v>
      </c>
      <c r="O23" s="53">
        <v>1</v>
      </c>
    </row>
    <row r="24" spans="2:33" ht="15.6" thickTop="1" thickBot="1" x14ac:dyDescent="0.35">
      <c r="B24" s="10" t="s">
        <v>121</v>
      </c>
      <c r="C24" s="45" t="str">
        <f ca="1">Table3[[#This Row],[RECENCY Score]] &amp; Table3[[#This Row],[FREQUENCY Score]] &amp; Table3[[#This Row],[MONETARY Score]]</f>
        <v>325</v>
      </c>
      <c r="D24" s="46" cm="1">
        <f t="array" aca="1" ref="D24" ca="1">_xlfn.IFS(G24 &lt;= 100, 5,G24 &lt;= 200, 4,G24 &lt;= 300, 3,G24 &lt;= 400, 2,G24 &gt; 400, 1)</f>
        <v>3</v>
      </c>
      <c r="E24" s="45" cm="1">
        <f t="array" ref="E24">_xlfn.IFS(I24 &gt;= 12, 5, I24&gt;= 10, 4, I24 &gt;= 8, 3, I24 &gt;= 5, 2, I24 &gt;= 2, 1)</f>
        <v>2</v>
      </c>
      <c r="F24" s="45" cm="1">
        <f t="array" ref="F24">_xlfn.IFS(Table3[[#This Row],[Purchase Amount]] &lt;= 100, 5,Table3[[#This Row],[Purchase Amount]]  &lt;= 200, 4,Table3[[#This Row],[Purchase Amount]]  &lt;= 300, 3,Table3[[#This Row],[Purchase Amount]]  &lt;= 400, 2,Table3[[#This Row],[Purchase Amount]]  &gt; 400, 1)</f>
        <v>5</v>
      </c>
      <c r="G24" s="10">
        <f ca="1">DATEDIF(Table3[[#This Row],[Time of Purchase ]], TODAY(), "d")</f>
        <v>231</v>
      </c>
      <c r="H24" s="14">
        <f>_xlfn.XLOOKUP('RFM Analysis (Basic)'!$B24,Table4[Customer_ID],Table4[Time_of_Purchase],,0)</f>
        <v>45504</v>
      </c>
      <c r="I24" s="10">
        <f>_xlfn.XLOOKUP('RFM Analysis (Basic)'!$B24,Table4[Customer_ID],Table4[Frequency_of_Purchase],,0)</f>
        <v>5</v>
      </c>
      <c r="J24" s="10">
        <f>_xlfn.XLOOKUP(B24,Table4[Customer_ID],Table4[Purchase_Amount],,0)</f>
        <v>56.74</v>
      </c>
      <c r="K24" s="52" cm="1">
        <f t="array" aca="1" ref="K24" ca="1">SUM(MID(C24,{1,2,3},1)*1)</f>
        <v>10</v>
      </c>
      <c r="M24" s="54" t="s">
        <v>2193</v>
      </c>
      <c r="N24" s="55">
        <v>218.82</v>
      </c>
      <c r="O24" s="53">
        <v>3</v>
      </c>
    </row>
    <row r="25" spans="2:33" ht="15.6" thickTop="1" thickBot="1" x14ac:dyDescent="0.35">
      <c r="B25" s="10" t="s">
        <v>124</v>
      </c>
      <c r="C25" s="45" t="str">
        <f ca="1">Table3[[#This Row],[RECENCY Score]] &amp; Table3[[#This Row],[FREQUENCY Score]] &amp; Table3[[#This Row],[MONETARY Score]]</f>
        <v>222</v>
      </c>
      <c r="D25" s="46" cm="1">
        <f t="array" aca="1" ref="D25" ca="1">_xlfn.IFS(G25 &lt;= 100, 5,G25 &lt;= 200, 4,G25 &lt;= 300, 3,G25 &lt;= 400, 2,G25 &gt; 400, 1)</f>
        <v>2</v>
      </c>
      <c r="E25" s="45" cm="1">
        <f t="array" ref="E25">_xlfn.IFS(I25 &gt;= 12, 5, I25&gt;= 10, 4, I25 &gt;= 8, 3, I25 &gt;= 5, 2, I25 &gt;= 2, 1)</f>
        <v>2</v>
      </c>
      <c r="F25" s="45" cm="1">
        <f t="array" ref="F25">_xlfn.IFS(Table3[[#This Row],[Purchase Amount]] &lt;= 100, 5,Table3[[#This Row],[Purchase Amount]]  &lt;= 200, 4,Table3[[#This Row],[Purchase Amount]]  &lt;= 300, 3,Table3[[#This Row],[Purchase Amount]]  &lt;= 400, 2,Table3[[#This Row],[Purchase Amount]]  &gt; 400, 1)</f>
        <v>2</v>
      </c>
      <c r="G25" s="10">
        <f ca="1">DATEDIF(Table3[[#This Row],[Time of Purchase ]], TODAY(), "d")</f>
        <v>388</v>
      </c>
      <c r="H25" s="14">
        <f>_xlfn.XLOOKUP('RFM Analysis (Basic)'!$B25,Table4[Customer_ID],Table4[Time_of_Purchase],,0)</f>
        <v>45347</v>
      </c>
      <c r="I25" s="10">
        <f>_xlfn.XLOOKUP('RFM Analysis (Basic)'!$B25,Table4[Customer_ID],Table4[Frequency_of_Purchase],,0)</f>
        <v>7</v>
      </c>
      <c r="J25" s="10">
        <f>_xlfn.XLOOKUP(B25,Table4[Customer_ID],Table4[Purchase_Amount],,0)</f>
        <v>371.32</v>
      </c>
      <c r="K25" s="52" cm="1">
        <f t="array" aca="1" ref="K25" ca="1">SUM(MID(C25,{1,2,3},1)*1)</f>
        <v>6</v>
      </c>
      <c r="M25" s="54" t="s">
        <v>2188</v>
      </c>
      <c r="N25" s="55">
        <v>223.6</v>
      </c>
      <c r="O25" s="53">
        <v>3</v>
      </c>
    </row>
    <row r="26" spans="2:33" ht="15.6" thickTop="1" thickBot="1" x14ac:dyDescent="0.35">
      <c r="B26" s="10" t="s">
        <v>127</v>
      </c>
      <c r="C26" s="45" t="str">
        <f ca="1">Table3[[#This Row],[RECENCY Score]] &amp; Table3[[#This Row],[FREQUENCY Score]] &amp; Table3[[#This Row],[MONETARY Score]]</f>
        <v>321</v>
      </c>
      <c r="D26" s="46" cm="1">
        <f t="array" aca="1" ref="D26" ca="1">_xlfn.IFS(G26 &lt;= 100, 5,G26 &lt;= 200, 4,G26 &lt;= 300, 3,G26 &lt;= 400, 2,G26 &gt; 400, 1)</f>
        <v>3</v>
      </c>
      <c r="E26" s="45" cm="1">
        <f t="array" ref="E26">_xlfn.IFS(I26 &gt;= 12, 5, I26&gt;= 10, 4, I26 &gt;= 8, 3, I26 &gt;= 5, 2, I26 &gt;= 2, 1)</f>
        <v>2</v>
      </c>
      <c r="F26" s="45" cm="1">
        <f t="array" ref="F26">_xlfn.IFS(Table3[[#This Row],[Purchase Amount]] &lt;= 100, 5,Table3[[#This Row],[Purchase Amount]]  &lt;= 200, 4,Table3[[#This Row],[Purchase Amount]]  &lt;= 300, 3,Table3[[#This Row],[Purchase Amount]]  &lt;= 400, 2,Table3[[#This Row],[Purchase Amount]]  &gt; 400, 1)</f>
        <v>1</v>
      </c>
      <c r="G26" s="10">
        <f ca="1">DATEDIF(Table3[[#This Row],[Time of Purchase ]], TODAY(), "d")</f>
        <v>252</v>
      </c>
      <c r="H26" s="14">
        <f>_xlfn.XLOOKUP('RFM Analysis (Basic)'!$B26,Table4[Customer_ID],Table4[Time_of_Purchase],,0)</f>
        <v>45483</v>
      </c>
      <c r="I26" s="10">
        <f>_xlfn.XLOOKUP('RFM Analysis (Basic)'!$B26,Table4[Customer_ID],Table4[Frequency_of_Purchase],,0)</f>
        <v>7</v>
      </c>
      <c r="J26" s="10">
        <f>_xlfn.XLOOKUP(B26,Table4[Customer_ID],Table4[Purchase_Amount],,0)</f>
        <v>461</v>
      </c>
      <c r="K26" s="52" cm="1">
        <f t="array" aca="1" ref="K26" ca="1">SUM(MID(C26,{1,2,3},1)*1)</f>
        <v>6</v>
      </c>
      <c r="M26" s="54" t="s">
        <v>2283</v>
      </c>
      <c r="N26" s="55">
        <v>236.99</v>
      </c>
      <c r="O26" s="53">
        <v>1</v>
      </c>
    </row>
    <row r="27" spans="2:33" ht="15.6" thickTop="1" thickBot="1" x14ac:dyDescent="0.35">
      <c r="B27" s="10" t="s">
        <v>129</v>
      </c>
      <c r="C27" s="45" t="str">
        <f ca="1">Table3[[#This Row],[RECENCY Score]] &amp; Table3[[#This Row],[FREQUENCY Score]] &amp; Table3[[#This Row],[MONETARY Score]]</f>
        <v>523</v>
      </c>
      <c r="D27" s="46" cm="1">
        <f t="array" aca="1" ref="D27" ca="1">_xlfn.IFS(G27 &lt;= 100, 5,G27 &lt;= 200, 4,G27 &lt;= 300, 3,G27 &lt;= 400, 2,G27 &gt; 400, 1)</f>
        <v>5</v>
      </c>
      <c r="E27" s="45" cm="1">
        <f t="array" ref="E27">_xlfn.IFS(I27 &gt;= 12, 5, I27&gt;= 10, 4, I27 &gt;= 8, 3, I27 &gt;= 5, 2, I27 &gt;= 2, 1)</f>
        <v>2</v>
      </c>
      <c r="F27" s="45" cm="1">
        <f t="array" ref="F27">_xlfn.IFS(Table3[[#This Row],[Purchase Amount]] &lt;= 100, 5,Table3[[#This Row],[Purchase Amount]]  &lt;= 200, 4,Table3[[#This Row],[Purchase Amount]]  &lt;= 300, 3,Table3[[#This Row],[Purchase Amount]]  &lt;= 400, 2,Table3[[#This Row],[Purchase Amount]]  &gt; 400, 1)</f>
        <v>3</v>
      </c>
      <c r="G27" s="10">
        <f ca="1">DATEDIF(Table3[[#This Row],[Time of Purchase ]], TODAY(), "d")</f>
        <v>84</v>
      </c>
      <c r="H27" s="14">
        <f>_xlfn.XLOOKUP('RFM Analysis (Basic)'!$B27,Table4[Customer_ID],Table4[Time_of_Purchase],,0)</f>
        <v>45651</v>
      </c>
      <c r="I27" s="10">
        <f>_xlfn.XLOOKUP('RFM Analysis (Basic)'!$B27,Table4[Customer_ID],Table4[Frequency_of_Purchase],,0)</f>
        <v>6</v>
      </c>
      <c r="J27" s="10">
        <f>_xlfn.XLOOKUP(B27,Table4[Customer_ID],Table4[Purchase_Amount],,0)</f>
        <v>253.37</v>
      </c>
      <c r="K27" s="52" cm="1">
        <f t="array" aca="1" ref="K27" ca="1">SUM(MID(C27,{1,2,3},1)*1)</f>
        <v>10</v>
      </c>
      <c r="M27" s="54" t="s">
        <v>2270</v>
      </c>
      <c r="N27" s="55">
        <v>250.54</v>
      </c>
      <c r="O27" s="53">
        <v>1</v>
      </c>
    </row>
    <row r="28" spans="2:33" ht="15.6" thickTop="1" thickBot="1" x14ac:dyDescent="0.35">
      <c r="B28" s="10" t="s">
        <v>131</v>
      </c>
      <c r="C28" s="45" t="str">
        <f ca="1">Table3[[#This Row],[RECENCY Score]] &amp; Table3[[#This Row],[FREQUENCY Score]] &amp; Table3[[#This Row],[MONETARY Score]]</f>
        <v>314</v>
      </c>
      <c r="D28" s="46" cm="1">
        <f t="array" aca="1" ref="D28" ca="1">_xlfn.IFS(G28 &lt;= 100, 5,G28 &lt;= 200, 4,G28 &lt;= 300, 3,G28 &lt;= 400, 2,G28 &gt; 400, 1)</f>
        <v>3</v>
      </c>
      <c r="E28" s="45" cm="1">
        <f t="array" ref="E28">_xlfn.IFS(I28 &gt;= 12, 5, I28&gt;= 10, 4, I28 &gt;= 8, 3, I28 &gt;= 5, 2, I28 &gt;= 2, 1)</f>
        <v>1</v>
      </c>
      <c r="F28" s="45" cm="1">
        <f t="array" ref="F28">_xlfn.IFS(Table3[[#This Row],[Purchase Amount]] &lt;= 100, 5,Table3[[#This Row],[Purchase Amount]]  &lt;= 200, 4,Table3[[#This Row],[Purchase Amount]]  &lt;= 300, 3,Table3[[#This Row],[Purchase Amount]]  &lt;= 400, 2,Table3[[#This Row],[Purchase Amount]]  &gt; 400, 1)</f>
        <v>4</v>
      </c>
      <c r="G28" s="10">
        <f ca="1">DATEDIF(Table3[[#This Row],[Time of Purchase ]], TODAY(), "d")</f>
        <v>292</v>
      </c>
      <c r="H28" s="14">
        <f>_xlfn.XLOOKUP('RFM Analysis (Basic)'!$B28,Table4[Customer_ID],Table4[Time_of_Purchase],,0)</f>
        <v>45443</v>
      </c>
      <c r="I28" s="10">
        <f>_xlfn.XLOOKUP('RFM Analysis (Basic)'!$B28,Table4[Customer_ID],Table4[Frequency_of_Purchase],,0)</f>
        <v>3</v>
      </c>
      <c r="J28" s="10">
        <f>_xlfn.XLOOKUP(B28,Table4[Customer_ID],Table4[Purchase_Amount],,0)</f>
        <v>136.53</v>
      </c>
      <c r="K28" s="52" cm="1">
        <f t="array" aca="1" ref="K28" ca="1">SUM(MID(C28,{1,2,3},1)*1)</f>
        <v>8</v>
      </c>
      <c r="M28" s="54" t="s">
        <v>2277</v>
      </c>
      <c r="N28" s="55">
        <v>250.61</v>
      </c>
      <c r="O28" s="53">
        <v>3</v>
      </c>
      <c r="Q28" s="56"/>
      <c r="R28" s="56"/>
      <c r="S28" s="56"/>
    </row>
    <row r="29" spans="2:33" ht="34.799999999999997" customHeight="1" thickTop="1" thickBot="1" x14ac:dyDescent="0.35">
      <c r="B29" s="10" t="s">
        <v>133</v>
      </c>
      <c r="C29" s="45" t="str">
        <f ca="1">Table3[[#This Row],[RECENCY Score]] &amp; Table3[[#This Row],[FREQUENCY Score]] &amp; Table3[[#This Row],[MONETARY Score]]</f>
        <v>441</v>
      </c>
      <c r="D29" s="46" cm="1">
        <f t="array" aca="1" ref="D29" ca="1">_xlfn.IFS(G29 &lt;= 100, 5,G29 &lt;= 200, 4,G29 &lt;= 300, 3,G29 &lt;= 400, 2,G29 &gt; 400, 1)</f>
        <v>4</v>
      </c>
      <c r="E29" s="45" cm="1">
        <f t="array" ref="E29">_xlfn.IFS(I29 &gt;= 12, 5, I29&gt;= 10, 4, I29 &gt;= 8, 3, I29 &gt;= 5, 2, I29 &gt;= 2, 1)</f>
        <v>4</v>
      </c>
      <c r="F29" s="45" cm="1">
        <f t="array" ref="F29">_xlfn.IFS(Table3[[#This Row],[Purchase Amount]] &lt;= 100, 5,Table3[[#This Row],[Purchase Amount]]  &lt;= 200, 4,Table3[[#This Row],[Purchase Amount]]  &lt;= 300, 3,Table3[[#This Row],[Purchase Amount]]  &lt;= 400, 2,Table3[[#This Row],[Purchase Amount]]  &gt; 400, 1)</f>
        <v>1</v>
      </c>
      <c r="G29" s="10">
        <f ca="1">DATEDIF(Table3[[#This Row],[Time of Purchase ]], TODAY(), "d")</f>
        <v>196</v>
      </c>
      <c r="H29" s="14">
        <f>_xlfn.XLOOKUP('RFM Analysis (Basic)'!$B29,Table4[Customer_ID],Table4[Time_of_Purchase],,0)</f>
        <v>45539</v>
      </c>
      <c r="I29" s="10">
        <f>_xlfn.XLOOKUP('RFM Analysis (Basic)'!$B29,Table4[Customer_ID],Table4[Frequency_of_Purchase],,0)</f>
        <v>10</v>
      </c>
      <c r="J29" s="10">
        <f>_xlfn.XLOOKUP(B29,Table4[Customer_ID],Table4[Purchase_Amount],,0)</f>
        <v>489.05</v>
      </c>
      <c r="K29" s="52" cm="1">
        <f t="array" aca="1" ref="K29" ca="1">SUM(MID(C29,{1,2,3},1)*1)</f>
        <v>9</v>
      </c>
      <c r="M29" s="54" t="s">
        <v>2198</v>
      </c>
      <c r="N29" s="55">
        <v>272.45</v>
      </c>
      <c r="O29" s="53">
        <v>4</v>
      </c>
      <c r="Q29" s="53" t="s">
        <v>2288</v>
      </c>
      <c r="R29" s="53" t="s">
        <v>2112</v>
      </c>
      <c r="S29" s="53" t="s">
        <v>2127</v>
      </c>
      <c r="U29" s="53" t="s">
        <v>2287</v>
      </c>
      <c r="V29" s="53" t="s">
        <v>2112</v>
      </c>
      <c r="W29" s="53" t="s">
        <v>2127</v>
      </c>
      <c r="Y29" s="53" t="s">
        <v>2286</v>
      </c>
      <c r="Z29" s="53" t="s">
        <v>2112</v>
      </c>
      <c r="AA29" s="53" t="s">
        <v>2127</v>
      </c>
      <c r="AC29" s="53" t="s">
        <v>2289</v>
      </c>
      <c r="AD29" s="53" t="s">
        <v>2127</v>
      </c>
      <c r="AF29" s="53" t="s">
        <v>2290</v>
      </c>
      <c r="AG29" s="53" t="s">
        <v>2127</v>
      </c>
    </row>
    <row r="30" spans="2:33" ht="15.6" thickTop="1" thickBot="1" x14ac:dyDescent="0.35">
      <c r="B30" s="10" t="s">
        <v>136</v>
      </c>
      <c r="C30" s="45" t="str">
        <f ca="1">Table3[[#This Row],[RECENCY Score]] &amp; Table3[[#This Row],[FREQUENCY Score]] &amp; Table3[[#This Row],[MONETARY Score]]</f>
        <v>345</v>
      </c>
      <c r="D30" s="46" cm="1">
        <f t="array" aca="1" ref="D30" ca="1">_xlfn.IFS(G30 &lt;= 100, 5,G30 &lt;= 200, 4,G30 &lt;= 300, 3,G30 &lt;= 400, 2,G30 &gt; 400, 1)</f>
        <v>3</v>
      </c>
      <c r="E30" s="45" cm="1">
        <f t="array" ref="E30">_xlfn.IFS(I30 &gt;= 12, 5, I30&gt;= 10, 4, I30 &gt;= 8, 3, I30 &gt;= 5, 2, I30 &gt;= 2, 1)</f>
        <v>4</v>
      </c>
      <c r="F30" s="45" cm="1">
        <f t="array" ref="F30">_xlfn.IFS(Table3[[#This Row],[Purchase Amount]] &lt;= 100, 5,Table3[[#This Row],[Purchase Amount]]  &lt;= 200, 4,Table3[[#This Row],[Purchase Amount]]  &lt;= 300, 3,Table3[[#This Row],[Purchase Amount]]  &lt;= 400, 2,Table3[[#This Row],[Purchase Amount]]  &gt; 400, 1)</f>
        <v>5</v>
      </c>
      <c r="G30" s="10">
        <f ca="1">DATEDIF(Table3[[#This Row],[Time of Purchase ]], TODAY(), "d")</f>
        <v>238</v>
      </c>
      <c r="H30" s="14">
        <f>_xlfn.XLOOKUP('RFM Analysis (Basic)'!$B30,Table4[Customer_ID],Table4[Time_of_Purchase],,0)</f>
        <v>45497</v>
      </c>
      <c r="I30" s="10">
        <f>_xlfn.XLOOKUP('RFM Analysis (Basic)'!$B30,Table4[Customer_ID],Table4[Frequency_of_Purchase],,0)</f>
        <v>10</v>
      </c>
      <c r="J30" s="10">
        <f>_xlfn.XLOOKUP(B30,Table4[Customer_ID],Table4[Purchase_Amount],,0)</f>
        <v>81.91</v>
      </c>
      <c r="K30" s="52" cm="1">
        <f t="array" aca="1" ref="K30" ca="1">SUM(MID(C30,{1,2,3},1)*1)</f>
        <v>12</v>
      </c>
      <c r="M30" s="54" t="s">
        <v>2217</v>
      </c>
      <c r="N30" s="55">
        <v>287.8</v>
      </c>
      <c r="O30" s="53">
        <v>4</v>
      </c>
      <c r="Q30" s="54">
        <v>1</v>
      </c>
      <c r="R30" s="53">
        <v>99</v>
      </c>
      <c r="S30" s="55">
        <v>26661.920000000006</v>
      </c>
      <c r="U30" s="54">
        <v>1</v>
      </c>
      <c r="V30" s="53">
        <v>223</v>
      </c>
      <c r="W30" s="55">
        <v>100769.51000000002</v>
      </c>
      <c r="Y30" s="54">
        <v>1</v>
      </c>
      <c r="Z30" s="53">
        <v>275</v>
      </c>
      <c r="AA30" s="55">
        <v>75138.790000000023</v>
      </c>
      <c r="AC30" s="54" t="s">
        <v>2194</v>
      </c>
      <c r="AD30" s="55">
        <v>11257.18</v>
      </c>
      <c r="AF30" s="54" t="s">
        <v>2183</v>
      </c>
      <c r="AG30" s="55">
        <v>133.63</v>
      </c>
    </row>
    <row r="31" spans="2:33" ht="15.6" thickTop="1" thickBot="1" x14ac:dyDescent="0.35">
      <c r="B31" s="10" t="s">
        <v>138</v>
      </c>
      <c r="C31" s="45" t="str">
        <f ca="1">Table3[[#This Row],[RECENCY Score]] &amp; Table3[[#This Row],[FREQUENCY Score]] &amp; Table3[[#This Row],[MONETARY Score]]</f>
        <v>414</v>
      </c>
      <c r="D31" s="46" cm="1">
        <f t="array" aca="1" ref="D31" ca="1">_xlfn.IFS(G31 &lt;= 100, 5,G31 &lt;= 200, 4,G31 &lt;= 300, 3,G31 &lt;= 400, 2,G31 &gt; 400, 1)</f>
        <v>4</v>
      </c>
      <c r="E31" s="45" cm="1">
        <f t="array" ref="E31">_xlfn.IFS(I31 &gt;= 12, 5, I31&gt;= 10, 4, I31 &gt;= 8, 3, I31 &gt;= 5, 2, I31 &gt;= 2, 1)</f>
        <v>1</v>
      </c>
      <c r="F31" s="45" cm="1">
        <f t="array" ref="F31">_xlfn.IFS(Table3[[#This Row],[Purchase Amount]] &lt;= 100, 5,Table3[[#This Row],[Purchase Amount]]  &lt;= 200, 4,Table3[[#This Row],[Purchase Amount]]  &lt;= 300, 3,Table3[[#This Row],[Purchase Amount]]  &lt;= 400, 2,Table3[[#This Row],[Purchase Amount]]  &gt; 400, 1)</f>
        <v>4</v>
      </c>
      <c r="G31" s="10">
        <f ca="1">DATEDIF(Table3[[#This Row],[Time of Purchase ]], TODAY(), "d")</f>
        <v>123</v>
      </c>
      <c r="H31" s="14">
        <f>_xlfn.XLOOKUP('RFM Analysis (Basic)'!$B31,Table4[Customer_ID],Table4[Time_of_Purchase],,0)</f>
        <v>45612</v>
      </c>
      <c r="I31" s="10">
        <f>_xlfn.XLOOKUP('RFM Analysis (Basic)'!$B31,Table4[Customer_ID],Table4[Frequency_of_Purchase],,0)</f>
        <v>2</v>
      </c>
      <c r="J31" s="10">
        <f>_xlfn.XLOOKUP(B31,Table4[Customer_ID],Table4[Purchase_Amount],,0)</f>
        <v>135.80000000000001</v>
      </c>
      <c r="K31" s="52" cm="1">
        <f t="array" aca="1" ref="K31" ca="1">SUM(MID(C31,{1,2,3},1)*1)</f>
        <v>9</v>
      </c>
      <c r="M31" s="54" t="s">
        <v>2285</v>
      </c>
      <c r="N31" s="55">
        <v>310.23</v>
      </c>
      <c r="O31" s="53">
        <v>1</v>
      </c>
      <c r="Q31" s="54">
        <v>2</v>
      </c>
      <c r="R31" s="53">
        <v>286</v>
      </c>
      <c r="S31" s="55">
        <v>80330.800000000047</v>
      </c>
      <c r="U31" s="54">
        <v>2</v>
      </c>
      <c r="V31" s="53">
        <v>224</v>
      </c>
      <c r="W31" s="55">
        <v>78605.51999999999</v>
      </c>
      <c r="Y31" s="54">
        <v>2</v>
      </c>
      <c r="Z31" s="53">
        <v>293</v>
      </c>
      <c r="AA31" s="55">
        <v>78859.000000000044</v>
      </c>
      <c r="AC31" s="54" t="s">
        <v>2200</v>
      </c>
      <c r="AD31" s="55">
        <v>9224.4900000000016</v>
      </c>
      <c r="AF31" s="54" t="s">
        <v>2192</v>
      </c>
      <c r="AG31" s="55">
        <v>128.74</v>
      </c>
    </row>
    <row r="32" spans="2:33" ht="15.6" thickTop="1" thickBot="1" x14ac:dyDescent="0.35">
      <c r="B32" s="10" t="s">
        <v>140</v>
      </c>
      <c r="C32" s="45" t="str">
        <f ca="1">Table3[[#This Row],[RECENCY Score]] &amp; Table3[[#This Row],[FREQUENCY Score]] &amp; Table3[[#This Row],[MONETARY Score]]</f>
        <v>352</v>
      </c>
      <c r="D32" s="46" cm="1">
        <f t="array" aca="1" ref="D32" ca="1">_xlfn.IFS(G32 &lt;= 100, 5,G32 &lt;= 200, 4,G32 &lt;= 300, 3,G32 &lt;= 400, 2,G32 &gt; 400, 1)</f>
        <v>3</v>
      </c>
      <c r="E32" s="45" cm="1">
        <f t="array" ref="E32">_xlfn.IFS(I32 &gt;= 12, 5, I32&gt;= 10, 4, I32 &gt;= 8, 3, I32 &gt;= 5, 2, I32 &gt;= 2, 1)</f>
        <v>5</v>
      </c>
      <c r="F32" s="45" cm="1">
        <f t="array" ref="F32">_xlfn.IFS(Table3[[#This Row],[Purchase Amount]] &lt;= 100, 5,Table3[[#This Row],[Purchase Amount]]  &lt;= 200, 4,Table3[[#This Row],[Purchase Amount]]  &lt;= 300, 3,Table3[[#This Row],[Purchase Amount]]  &lt;= 400, 2,Table3[[#This Row],[Purchase Amount]]  &gt; 400, 1)</f>
        <v>2</v>
      </c>
      <c r="G32" s="10">
        <f ca="1">DATEDIF(Table3[[#This Row],[Time of Purchase ]], TODAY(), "d")</f>
        <v>256</v>
      </c>
      <c r="H32" s="14">
        <f>_xlfn.XLOOKUP('RFM Analysis (Basic)'!$B32,Table4[Customer_ID],Table4[Time_of_Purchase],,0)</f>
        <v>45479</v>
      </c>
      <c r="I32" s="10">
        <f>_xlfn.XLOOKUP('RFM Analysis (Basic)'!$B32,Table4[Customer_ID],Table4[Frequency_of_Purchase],,0)</f>
        <v>12</v>
      </c>
      <c r="J32" s="10">
        <f>_xlfn.XLOOKUP(B32,Table4[Customer_ID],Table4[Purchase_Amount],,0)</f>
        <v>382.24</v>
      </c>
      <c r="K32" s="52" cm="1">
        <f t="array" aca="1" ref="K32" ca="1">SUM(MID(C32,{1,2,3},1)*1)</f>
        <v>10</v>
      </c>
      <c r="M32" s="54" t="s">
        <v>2173</v>
      </c>
      <c r="N32" s="55">
        <v>317.16000000000003</v>
      </c>
      <c r="O32" s="53">
        <v>5</v>
      </c>
      <c r="Q32" s="54">
        <v>3</v>
      </c>
      <c r="R32" s="53">
        <v>304</v>
      </c>
      <c r="S32" s="55">
        <v>83907.610000000073</v>
      </c>
      <c r="U32" s="54">
        <v>3</v>
      </c>
      <c r="V32" s="53">
        <v>220</v>
      </c>
      <c r="W32" s="55">
        <v>54604.39</v>
      </c>
      <c r="Y32" s="54">
        <v>3</v>
      </c>
      <c r="Z32" s="53">
        <v>159</v>
      </c>
      <c r="AA32" s="55">
        <v>47847.729999999989</v>
      </c>
      <c r="AC32" s="54" t="s">
        <v>2223</v>
      </c>
      <c r="AD32" s="55">
        <v>8126.2999999999993</v>
      </c>
      <c r="AF32" s="54" t="s">
        <v>2242</v>
      </c>
      <c r="AG32" s="55">
        <v>121.78999999999999</v>
      </c>
    </row>
    <row r="33" spans="2:33" ht="15.6" thickTop="1" thickBot="1" x14ac:dyDescent="0.35">
      <c r="B33" s="10" t="s">
        <v>143</v>
      </c>
      <c r="C33" s="45" t="str">
        <f ca="1">Table3[[#This Row],[RECENCY Score]] &amp; Table3[[#This Row],[FREQUENCY Score]] &amp; Table3[[#This Row],[MONETARY Score]]</f>
        <v>122</v>
      </c>
      <c r="D33" s="46" cm="1">
        <f t="array" aca="1" ref="D33" ca="1">_xlfn.IFS(G33 &lt;= 100, 5,G33 &lt;= 200, 4,G33 &lt;= 300, 3,G33 &lt;= 400, 2,G33 &gt; 400, 1)</f>
        <v>1</v>
      </c>
      <c r="E33" s="45" cm="1">
        <f t="array" ref="E33">_xlfn.IFS(I33 &gt;= 12, 5, I33&gt;= 10, 4, I33 &gt;= 8, 3, I33 &gt;= 5, 2, I33 &gt;= 2, 1)</f>
        <v>2</v>
      </c>
      <c r="F33" s="45" cm="1">
        <f t="array" ref="F33">_xlfn.IFS(Table3[[#This Row],[Purchase Amount]] &lt;= 100, 5,Table3[[#This Row],[Purchase Amount]]  &lt;= 200, 4,Table3[[#This Row],[Purchase Amount]]  &lt;= 300, 3,Table3[[#This Row],[Purchase Amount]]  &lt;= 400, 2,Table3[[#This Row],[Purchase Amount]]  &gt; 400, 1)</f>
        <v>2</v>
      </c>
      <c r="G33" s="10">
        <f ca="1">DATEDIF(Table3[[#This Row],[Time of Purchase ]], TODAY(), "d")</f>
        <v>403</v>
      </c>
      <c r="H33" s="14">
        <f>_xlfn.XLOOKUP('RFM Analysis (Basic)'!$B33,Table4[Customer_ID],Table4[Time_of_Purchase],,0)</f>
        <v>45332</v>
      </c>
      <c r="I33" s="10">
        <f>_xlfn.XLOOKUP('RFM Analysis (Basic)'!$B33,Table4[Customer_ID],Table4[Frequency_of_Purchase],,0)</f>
        <v>5</v>
      </c>
      <c r="J33" s="10">
        <f>_xlfn.XLOOKUP(B33,Table4[Customer_ID],Table4[Purchase_Amount],,0)</f>
        <v>354.7</v>
      </c>
      <c r="K33" s="52" cm="1">
        <f t="array" aca="1" ref="K33" ca="1">SUM(MID(C33,{1,2,3},1)*1)</f>
        <v>5</v>
      </c>
      <c r="M33" s="54" t="s">
        <v>2178</v>
      </c>
      <c r="N33" s="55">
        <v>318.39999999999998</v>
      </c>
      <c r="O33" s="53">
        <v>4</v>
      </c>
      <c r="Q33" s="54">
        <v>4</v>
      </c>
      <c r="R33" s="53">
        <v>267</v>
      </c>
      <c r="S33" s="55">
        <v>72057.420000000042</v>
      </c>
      <c r="U33" s="54">
        <v>4</v>
      </c>
      <c r="V33" s="53">
        <v>217</v>
      </c>
      <c r="W33" s="55">
        <v>32576.019999999993</v>
      </c>
      <c r="Y33" s="54">
        <v>4</v>
      </c>
      <c r="Z33" s="53">
        <v>191</v>
      </c>
      <c r="AA33" s="55">
        <v>52564.99</v>
      </c>
      <c r="AC33" s="53" t="s">
        <v>2224</v>
      </c>
      <c r="AD33" s="55">
        <v>7747.43</v>
      </c>
      <c r="AF33" s="53" t="s">
        <v>2257</v>
      </c>
      <c r="AG33" s="55">
        <v>176.26999999999998</v>
      </c>
    </row>
    <row r="34" spans="2:33" ht="15.6" thickTop="1" thickBot="1" x14ac:dyDescent="0.35">
      <c r="B34" s="10" t="s">
        <v>145</v>
      </c>
      <c r="C34" s="45" t="str">
        <f ca="1">Table3[[#This Row],[RECENCY Score]] &amp; Table3[[#This Row],[FREQUENCY Score]] &amp; Table3[[#This Row],[MONETARY Score]]</f>
        <v>321</v>
      </c>
      <c r="D34" s="46" cm="1">
        <f t="array" aca="1" ref="D34" ca="1">_xlfn.IFS(G34 &lt;= 100, 5,G34 &lt;= 200, 4,G34 &lt;= 300, 3,G34 &lt;= 400, 2,G34 &gt; 400, 1)</f>
        <v>3</v>
      </c>
      <c r="E34" s="45" cm="1">
        <f t="array" ref="E34">_xlfn.IFS(I34 &gt;= 12, 5, I34&gt;= 10, 4, I34 &gt;= 8, 3, I34 &gt;= 5, 2, I34 &gt;= 2, 1)</f>
        <v>2</v>
      </c>
      <c r="F34" s="45" cm="1">
        <f t="array" ref="F34">_xlfn.IFS(Table3[[#This Row],[Purchase Amount]] &lt;= 100, 5,Table3[[#This Row],[Purchase Amount]]  &lt;= 200, 4,Table3[[#This Row],[Purchase Amount]]  &lt;= 300, 3,Table3[[#This Row],[Purchase Amount]]  &lt;= 400, 2,Table3[[#This Row],[Purchase Amount]]  &gt; 400, 1)</f>
        <v>1</v>
      </c>
      <c r="G34" s="10">
        <f ca="1">DATEDIF(Table3[[#This Row],[Time of Purchase ]], TODAY(), "d")</f>
        <v>263</v>
      </c>
      <c r="H34" s="14">
        <f>_xlfn.XLOOKUP('RFM Analysis (Basic)'!$B34,Table4[Customer_ID],Table4[Time_of_Purchase],,0)</f>
        <v>45472</v>
      </c>
      <c r="I34" s="10">
        <f>_xlfn.XLOOKUP('RFM Analysis (Basic)'!$B34,Table4[Customer_ID],Table4[Frequency_of_Purchase],,0)</f>
        <v>6</v>
      </c>
      <c r="J34" s="10">
        <f>_xlfn.XLOOKUP(B34,Table4[Customer_ID],Table4[Purchase_Amount],,0)</f>
        <v>433.82</v>
      </c>
      <c r="K34" s="52" cm="1">
        <f t="array" aca="1" ref="K34" ca="1">SUM(MID(C34,{1,2,3},1)*1)</f>
        <v>6</v>
      </c>
      <c r="M34" s="54" t="s">
        <v>2232</v>
      </c>
      <c r="N34" s="55">
        <v>329.66</v>
      </c>
      <c r="O34" s="53">
        <v>4</v>
      </c>
      <c r="Q34" s="54">
        <v>5</v>
      </c>
      <c r="R34" s="53">
        <v>44</v>
      </c>
      <c r="S34" s="55">
        <v>12106.130000000001</v>
      </c>
      <c r="U34" s="54">
        <v>5</v>
      </c>
      <c r="V34" s="53">
        <v>116</v>
      </c>
      <c r="W34" s="55">
        <v>8508.44</v>
      </c>
      <c r="Y34" s="54">
        <v>5</v>
      </c>
      <c r="Z34" s="53">
        <v>82</v>
      </c>
      <c r="AA34" s="55">
        <v>20653.37</v>
      </c>
      <c r="AC34" s="54" t="s">
        <v>2244</v>
      </c>
      <c r="AD34" s="55">
        <v>7751.3999999999987</v>
      </c>
      <c r="AF34" s="54" t="s">
        <v>2284</v>
      </c>
      <c r="AG34" s="55">
        <v>52.24</v>
      </c>
    </row>
    <row r="35" spans="2:33" ht="15.6" thickTop="1" thickBot="1" x14ac:dyDescent="0.35">
      <c r="B35" s="10" t="s">
        <v>147</v>
      </c>
      <c r="C35" s="45" t="str">
        <f ca="1">Table3[[#This Row],[RECENCY Score]] &amp; Table3[[#This Row],[FREQUENCY Score]] &amp; Table3[[#This Row],[MONETARY Score]]</f>
        <v>123</v>
      </c>
      <c r="D35" s="46" cm="1">
        <f t="array" aca="1" ref="D35" ca="1">_xlfn.IFS(G35 &lt;= 100, 5,G35 &lt;= 200, 4,G35 &lt;= 300, 3,G35 &lt;= 400, 2,G35 &gt; 400, 1)</f>
        <v>1</v>
      </c>
      <c r="E35" s="45" cm="1">
        <f t="array" ref="E35">_xlfn.IFS(I35 &gt;= 12, 5, I35&gt;= 10, 4, I35 &gt;= 8, 3, I35 &gt;= 5, 2, I35 &gt;= 2, 1)</f>
        <v>2</v>
      </c>
      <c r="F35" s="45" cm="1">
        <f t="array" ref="F35">_xlfn.IFS(Table3[[#This Row],[Purchase Amount]] &lt;= 100, 5,Table3[[#This Row],[Purchase Amount]]  &lt;= 200, 4,Table3[[#This Row],[Purchase Amount]]  &lt;= 300, 3,Table3[[#This Row],[Purchase Amount]]  &lt;= 400, 2,Table3[[#This Row],[Purchase Amount]]  &gt; 400, 1)</f>
        <v>3</v>
      </c>
      <c r="G35" s="10">
        <f ca="1">DATEDIF(Table3[[#This Row],[Time of Purchase ]], TODAY(), "d")</f>
        <v>418</v>
      </c>
      <c r="H35" s="14">
        <f>_xlfn.XLOOKUP('RFM Analysis (Basic)'!$B35,Table4[Customer_ID],Table4[Time_of_Purchase],,0)</f>
        <v>45317</v>
      </c>
      <c r="I35" s="10">
        <f>_xlfn.XLOOKUP('RFM Analysis (Basic)'!$B35,Table4[Customer_ID],Table4[Frequency_of_Purchase],,0)</f>
        <v>5</v>
      </c>
      <c r="J35" s="10">
        <f>_xlfn.XLOOKUP(B35,Table4[Customer_ID],Table4[Purchase_Amount],,0)</f>
        <v>282.13</v>
      </c>
      <c r="K35" s="52" cm="1">
        <f t="array" aca="1" ref="K35" ca="1">SUM(MID(C35,{1,2,3},1)*1)</f>
        <v>6</v>
      </c>
      <c r="M35" s="54" t="s">
        <v>2279</v>
      </c>
      <c r="N35" s="55">
        <v>332.67</v>
      </c>
      <c r="O35" s="53">
        <v>1</v>
      </c>
    </row>
    <row r="36" spans="2:33" ht="15.6" thickTop="1" thickBot="1" x14ac:dyDescent="0.35">
      <c r="B36" s="10" t="s">
        <v>150</v>
      </c>
      <c r="C36" s="45" t="str">
        <f ca="1">Table3[[#This Row],[RECENCY Score]] &amp; Table3[[#This Row],[FREQUENCY Score]] &amp; Table3[[#This Row],[MONETARY Score]]</f>
        <v>341</v>
      </c>
      <c r="D36" s="46" cm="1">
        <f t="array" aca="1" ref="D36" ca="1">_xlfn.IFS(G36 &lt;= 100, 5,G36 &lt;= 200, 4,G36 &lt;= 300, 3,G36 &lt;= 400, 2,G36 &gt; 400, 1)</f>
        <v>3</v>
      </c>
      <c r="E36" s="45" cm="1">
        <f t="array" ref="E36">_xlfn.IFS(I36 &gt;= 12, 5, I36&gt;= 10, 4, I36 &gt;= 8, 3, I36 &gt;= 5, 2, I36 &gt;= 2, 1)</f>
        <v>4</v>
      </c>
      <c r="F36" s="45" cm="1">
        <f t="array" ref="F36">_xlfn.IFS(Table3[[#This Row],[Purchase Amount]] &lt;= 100, 5,Table3[[#This Row],[Purchase Amount]]  &lt;= 200, 4,Table3[[#This Row],[Purchase Amount]]  &lt;= 300, 3,Table3[[#This Row],[Purchase Amount]]  &lt;= 400, 2,Table3[[#This Row],[Purchase Amount]]  &gt; 400, 1)</f>
        <v>1</v>
      </c>
      <c r="G36" s="10">
        <f ca="1">DATEDIF(Table3[[#This Row],[Time of Purchase ]], TODAY(), "d")</f>
        <v>277</v>
      </c>
      <c r="H36" s="14">
        <f>_xlfn.XLOOKUP('RFM Analysis (Basic)'!$B36,Table4[Customer_ID],Table4[Time_of_Purchase],,0)</f>
        <v>45458</v>
      </c>
      <c r="I36" s="10">
        <f>_xlfn.XLOOKUP('RFM Analysis (Basic)'!$B36,Table4[Customer_ID],Table4[Frequency_of_Purchase],,0)</f>
        <v>10</v>
      </c>
      <c r="J36" s="10">
        <f>_xlfn.XLOOKUP(B36,Table4[Customer_ID],Table4[Purchase_Amount],,0)</f>
        <v>454.38</v>
      </c>
      <c r="K36" s="52" cm="1">
        <f t="array" aca="1" ref="K36" ca="1">SUM(MID(C36,{1,2,3},1)*1)</f>
        <v>8</v>
      </c>
      <c r="M36" s="54" t="s">
        <v>2276</v>
      </c>
      <c r="N36" s="55">
        <v>370.48</v>
      </c>
      <c r="O36" s="53">
        <v>3</v>
      </c>
    </row>
    <row r="37" spans="2:33" ht="15.6" thickTop="1" thickBot="1" x14ac:dyDescent="0.35">
      <c r="B37" s="10" t="s">
        <v>152</v>
      </c>
      <c r="C37" s="45" t="str">
        <f ca="1">Table3[[#This Row],[RECENCY Score]] &amp; Table3[[#This Row],[FREQUENCY Score]] &amp; Table3[[#This Row],[MONETARY Score]]</f>
        <v>324</v>
      </c>
      <c r="D37" s="46" cm="1">
        <f t="array" aca="1" ref="D37" ca="1">_xlfn.IFS(G37 &lt;= 100, 5,G37 &lt;= 200, 4,G37 &lt;= 300, 3,G37 &lt;= 400, 2,G37 &gt; 400, 1)</f>
        <v>3</v>
      </c>
      <c r="E37" s="45" cm="1">
        <f t="array" ref="E37">_xlfn.IFS(I37 &gt;= 12, 5, I37&gt;= 10, 4, I37 &gt;= 8, 3, I37 &gt;= 5, 2, I37 &gt;= 2, 1)</f>
        <v>2</v>
      </c>
      <c r="F37" s="45" cm="1">
        <f t="array" ref="F37">_xlfn.IFS(Table3[[#This Row],[Purchase Amount]] &lt;= 100, 5,Table3[[#This Row],[Purchase Amount]]  &lt;= 200, 4,Table3[[#This Row],[Purchase Amount]]  &lt;= 300, 3,Table3[[#This Row],[Purchase Amount]]  &lt;= 400, 2,Table3[[#This Row],[Purchase Amount]]  &gt; 400, 1)</f>
        <v>4</v>
      </c>
      <c r="G37" s="10">
        <f ca="1">DATEDIF(Table3[[#This Row],[Time of Purchase ]], TODAY(), "d")</f>
        <v>284</v>
      </c>
      <c r="H37" s="14">
        <f>_xlfn.XLOOKUP('RFM Analysis (Basic)'!$B37,Table4[Customer_ID],Table4[Time_of_Purchase],,0)</f>
        <v>45451</v>
      </c>
      <c r="I37" s="10">
        <f>_xlfn.XLOOKUP('RFM Analysis (Basic)'!$B37,Table4[Customer_ID],Table4[Frequency_of_Purchase],,0)</f>
        <v>7</v>
      </c>
      <c r="J37" s="10">
        <f>_xlfn.XLOOKUP(B37,Table4[Customer_ID],Table4[Purchase_Amount],,0)</f>
        <v>138.88</v>
      </c>
      <c r="K37" s="52" cm="1">
        <f t="array" aca="1" ref="K37" ca="1">SUM(MID(C37,{1,2,3},1)*1)</f>
        <v>9</v>
      </c>
      <c r="M37" s="54" t="s">
        <v>2208</v>
      </c>
      <c r="N37" s="55">
        <v>382.90999999999997</v>
      </c>
      <c r="O37" s="53">
        <v>5</v>
      </c>
    </row>
    <row r="38" spans="2:33" ht="15.6" thickTop="1" thickBot="1" x14ac:dyDescent="0.35">
      <c r="B38" s="10" t="s">
        <v>154</v>
      </c>
      <c r="C38" s="45" t="str">
        <f ca="1">Table3[[#This Row],[RECENCY Score]] &amp; Table3[[#This Row],[FREQUENCY Score]] &amp; Table3[[#This Row],[MONETARY Score]]</f>
        <v>225</v>
      </c>
      <c r="D38" s="46" cm="1">
        <f t="array" aca="1" ref="D38" ca="1">_xlfn.IFS(G38 &lt;= 100, 5,G38 &lt;= 200, 4,G38 &lt;= 300, 3,G38 &lt;= 400, 2,G38 &gt; 400, 1)</f>
        <v>2</v>
      </c>
      <c r="E38" s="45" cm="1">
        <f t="array" ref="E38">_xlfn.IFS(I38 &gt;= 12, 5, I38&gt;= 10, 4, I38 &gt;= 8, 3, I38 &gt;= 5, 2, I38 &gt;= 2, 1)</f>
        <v>2</v>
      </c>
      <c r="F38" s="45" cm="1">
        <f t="array" ref="F38">_xlfn.IFS(Table3[[#This Row],[Purchase Amount]] &lt;= 100, 5,Table3[[#This Row],[Purchase Amount]]  &lt;= 200, 4,Table3[[#This Row],[Purchase Amount]]  &lt;= 300, 3,Table3[[#This Row],[Purchase Amount]]  &lt;= 400, 2,Table3[[#This Row],[Purchase Amount]]  &gt; 400, 1)</f>
        <v>5</v>
      </c>
      <c r="G38" s="10">
        <f ca="1">DATEDIF(Table3[[#This Row],[Time of Purchase ]], TODAY(), "d")</f>
        <v>302</v>
      </c>
      <c r="H38" s="14">
        <f>_xlfn.XLOOKUP('RFM Analysis (Basic)'!$B38,Table4[Customer_ID],Table4[Time_of_Purchase],,0)</f>
        <v>45433</v>
      </c>
      <c r="I38" s="10">
        <f>_xlfn.XLOOKUP('RFM Analysis (Basic)'!$B38,Table4[Customer_ID],Table4[Frequency_of_Purchase],,0)</f>
        <v>6</v>
      </c>
      <c r="J38" s="10">
        <f>_xlfn.XLOOKUP(B38,Table4[Customer_ID],Table4[Purchase_Amount],,0)</f>
        <v>52.34</v>
      </c>
      <c r="K38" s="52" cm="1">
        <f t="array" aca="1" ref="K38" ca="1">SUM(MID(C38,{1,2,3},1)*1)</f>
        <v>9</v>
      </c>
      <c r="M38" s="54" t="s">
        <v>2222</v>
      </c>
      <c r="N38" s="55">
        <v>383.53999999999996</v>
      </c>
      <c r="O38" s="53">
        <v>5</v>
      </c>
    </row>
    <row r="39" spans="2:33" ht="15.6" thickTop="1" thickBot="1" x14ac:dyDescent="0.35">
      <c r="B39" s="10" t="s">
        <v>156</v>
      </c>
      <c r="C39" s="45" t="str">
        <f ca="1">Table3[[#This Row],[RECENCY Score]] &amp; Table3[[#This Row],[FREQUENCY Score]] &amp; Table3[[#This Row],[MONETARY Score]]</f>
        <v>422</v>
      </c>
      <c r="D39" s="46" cm="1">
        <f t="array" aca="1" ref="D39" ca="1">_xlfn.IFS(G39 &lt;= 100, 5,G39 &lt;= 200, 4,G39 &lt;= 300, 3,G39 &lt;= 400, 2,G39 &gt; 400, 1)</f>
        <v>4</v>
      </c>
      <c r="E39" s="45" cm="1">
        <f t="array" ref="E39">_xlfn.IFS(I39 &gt;= 12, 5, I39&gt;= 10, 4, I39 &gt;= 8, 3, I39 &gt;= 5, 2, I39 &gt;= 2, 1)</f>
        <v>2</v>
      </c>
      <c r="F39" s="45" cm="1">
        <f t="array" ref="F39">_xlfn.IFS(Table3[[#This Row],[Purchase Amount]] &lt;= 100, 5,Table3[[#This Row],[Purchase Amount]]  &lt;= 200, 4,Table3[[#This Row],[Purchase Amount]]  &lt;= 300, 3,Table3[[#This Row],[Purchase Amount]]  &lt;= 400, 2,Table3[[#This Row],[Purchase Amount]]  &gt; 400, 1)</f>
        <v>2</v>
      </c>
      <c r="G39" s="10">
        <f ca="1">DATEDIF(Table3[[#This Row],[Time of Purchase ]], TODAY(), "d")</f>
        <v>199</v>
      </c>
      <c r="H39" s="14">
        <f>_xlfn.XLOOKUP('RFM Analysis (Basic)'!$B39,Table4[Customer_ID],Table4[Time_of_Purchase],,0)</f>
        <v>45536</v>
      </c>
      <c r="I39" s="10">
        <f>_xlfn.XLOOKUP('RFM Analysis (Basic)'!$B39,Table4[Customer_ID],Table4[Frequency_of_Purchase],,0)</f>
        <v>7</v>
      </c>
      <c r="J39" s="10">
        <f>_xlfn.XLOOKUP(B39,Table4[Customer_ID],Table4[Purchase_Amount],,0)</f>
        <v>338.2</v>
      </c>
      <c r="K39" s="52" cm="1">
        <f t="array" aca="1" ref="K39" ca="1">SUM(MID(C39,{1,2,3},1)*1)</f>
        <v>8</v>
      </c>
      <c r="M39" s="54" t="s">
        <v>2237</v>
      </c>
      <c r="N39" s="55">
        <v>388.90000000000003</v>
      </c>
      <c r="O39" s="53">
        <v>5</v>
      </c>
    </row>
    <row r="40" spans="2:33" ht="15.6" thickTop="1" thickBot="1" x14ac:dyDescent="0.35">
      <c r="B40" s="10" t="s">
        <v>159</v>
      </c>
      <c r="C40" s="45" t="str">
        <f ca="1">Table3[[#This Row],[RECENCY Score]] &amp; Table3[[#This Row],[FREQUENCY Score]] &amp; Table3[[#This Row],[MONETARY Score]]</f>
        <v>213</v>
      </c>
      <c r="D40" s="46" cm="1">
        <f t="array" aca="1" ref="D40" ca="1">_xlfn.IFS(G40 &lt;= 100, 5,G40 &lt;= 200, 4,G40 &lt;= 300, 3,G40 &lt;= 400, 2,G40 &gt; 400, 1)</f>
        <v>2</v>
      </c>
      <c r="E40" s="45" cm="1">
        <f t="array" ref="E40">_xlfn.IFS(I40 &gt;= 12, 5, I40&gt;= 10, 4, I40 &gt;= 8, 3, I40 &gt;= 5, 2, I40 &gt;= 2, 1)</f>
        <v>1</v>
      </c>
      <c r="F40" s="45" cm="1">
        <f t="array" ref="F40">_xlfn.IFS(Table3[[#This Row],[Purchase Amount]] &lt;= 100, 5,Table3[[#This Row],[Purchase Amount]]  &lt;= 200, 4,Table3[[#This Row],[Purchase Amount]]  &lt;= 300, 3,Table3[[#This Row],[Purchase Amount]]  &lt;= 400, 2,Table3[[#This Row],[Purchase Amount]]  &gt; 400, 1)</f>
        <v>3</v>
      </c>
      <c r="G40" s="10">
        <f ca="1">DATEDIF(Table3[[#This Row],[Time of Purchase ]], TODAY(), "d")</f>
        <v>380</v>
      </c>
      <c r="H40" s="14">
        <f>_xlfn.XLOOKUP('RFM Analysis (Basic)'!$B40,Table4[Customer_ID],Table4[Time_of_Purchase],,0)</f>
        <v>45355</v>
      </c>
      <c r="I40" s="10">
        <f>_xlfn.XLOOKUP('RFM Analysis (Basic)'!$B40,Table4[Customer_ID],Table4[Frequency_of_Purchase],,0)</f>
        <v>3</v>
      </c>
      <c r="J40" s="10">
        <f>_xlfn.XLOOKUP(B40,Table4[Customer_ID],Table4[Purchase_Amount],,0)</f>
        <v>263.14999999999998</v>
      </c>
      <c r="K40" s="52" cm="1">
        <f t="array" aca="1" ref="K40" ca="1">SUM(MID(C40,{1,2,3},1)*1)</f>
        <v>6</v>
      </c>
      <c r="M40" s="54" t="s">
        <v>2177</v>
      </c>
      <c r="N40" s="55">
        <v>433.12</v>
      </c>
      <c r="O40" s="53">
        <v>3</v>
      </c>
    </row>
    <row r="41" spans="2:33" ht="15.6" thickTop="1" thickBot="1" x14ac:dyDescent="0.35">
      <c r="B41" s="10" t="s">
        <v>161</v>
      </c>
      <c r="C41" s="45" t="str">
        <f ca="1">Table3[[#This Row],[RECENCY Score]] &amp; Table3[[#This Row],[FREQUENCY Score]] &amp; Table3[[#This Row],[MONETARY Score]]</f>
        <v>412</v>
      </c>
      <c r="D41" s="46" cm="1">
        <f t="array" aca="1" ref="D41" ca="1">_xlfn.IFS(G41 &lt;= 100, 5,G41 &lt;= 200, 4,G41 &lt;= 300, 3,G41 &lt;= 400, 2,G41 &gt; 400, 1)</f>
        <v>4</v>
      </c>
      <c r="E41" s="45" cm="1">
        <f t="array" ref="E41">_xlfn.IFS(I41 &gt;= 12, 5, I41&gt;= 10, 4, I41 &gt;= 8, 3, I41 &gt;= 5, 2, I41 &gt;= 2, 1)</f>
        <v>1</v>
      </c>
      <c r="F41" s="45" cm="1">
        <f t="array" ref="F41">_xlfn.IFS(Table3[[#This Row],[Purchase Amount]] &lt;= 100, 5,Table3[[#This Row],[Purchase Amount]]  &lt;= 200, 4,Table3[[#This Row],[Purchase Amount]]  &lt;= 300, 3,Table3[[#This Row],[Purchase Amount]]  &lt;= 400, 2,Table3[[#This Row],[Purchase Amount]]  &gt; 400, 1)</f>
        <v>2</v>
      </c>
      <c r="G41" s="10">
        <f ca="1">DATEDIF(Table3[[#This Row],[Time of Purchase ]], TODAY(), "d")</f>
        <v>187</v>
      </c>
      <c r="H41" s="14">
        <f>_xlfn.XLOOKUP('RFM Analysis (Basic)'!$B41,Table4[Customer_ID],Table4[Time_of_Purchase],,0)</f>
        <v>45548</v>
      </c>
      <c r="I41" s="10">
        <f>_xlfn.XLOOKUP('RFM Analysis (Basic)'!$B41,Table4[Customer_ID],Table4[Frequency_of_Purchase],,0)</f>
        <v>2</v>
      </c>
      <c r="J41" s="10">
        <f>_xlfn.XLOOKUP(B41,Table4[Customer_ID],Table4[Purchase_Amount],,0)</f>
        <v>371.58</v>
      </c>
      <c r="K41" s="52" cm="1">
        <f t="array" aca="1" ref="K41" ca="1">SUM(MID(C41,{1,2,3},1)*1)</f>
        <v>7</v>
      </c>
      <c r="M41" s="54" t="s">
        <v>2182</v>
      </c>
      <c r="N41" s="55">
        <v>447.63</v>
      </c>
      <c r="O41" s="53">
        <v>3</v>
      </c>
    </row>
    <row r="42" spans="2:33" ht="15.6" thickTop="1" thickBot="1" x14ac:dyDescent="0.35">
      <c r="B42" s="10" t="s">
        <v>163</v>
      </c>
      <c r="C42" s="45" t="str">
        <f ca="1">Table3[[#This Row],[RECENCY Score]] &amp; Table3[[#This Row],[FREQUENCY Score]] &amp; Table3[[#This Row],[MONETARY Score]]</f>
        <v>412</v>
      </c>
      <c r="D42" s="46" cm="1">
        <f t="array" aca="1" ref="D42" ca="1">_xlfn.IFS(G42 &lt;= 100, 5,G42 &lt;= 200, 4,G42 &lt;= 300, 3,G42 &lt;= 400, 2,G42 &gt; 400, 1)</f>
        <v>4</v>
      </c>
      <c r="E42" s="45" cm="1">
        <f t="array" ref="E42">_xlfn.IFS(I42 &gt;= 12, 5, I42&gt;= 10, 4, I42 &gt;= 8, 3, I42 &gt;= 5, 2, I42 &gt;= 2, 1)</f>
        <v>1</v>
      </c>
      <c r="F42" s="45" cm="1">
        <f t="array" ref="F42">_xlfn.IFS(Table3[[#This Row],[Purchase Amount]] &lt;= 100, 5,Table3[[#This Row],[Purchase Amount]]  &lt;= 200, 4,Table3[[#This Row],[Purchase Amount]]  &lt;= 300, 3,Table3[[#This Row],[Purchase Amount]]  &lt;= 400, 2,Table3[[#This Row],[Purchase Amount]]  &gt; 400, 1)</f>
        <v>2</v>
      </c>
      <c r="G42" s="10">
        <f ca="1">DATEDIF(Table3[[#This Row],[Time of Purchase ]], TODAY(), "d")</f>
        <v>103</v>
      </c>
      <c r="H42" s="14">
        <f>_xlfn.XLOOKUP('RFM Analysis (Basic)'!$B42,Table4[Customer_ID],Table4[Time_of_Purchase],,0)</f>
        <v>45632</v>
      </c>
      <c r="I42" s="10">
        <f>_xlfn.XLOOKUP('RFM Analysis (Basic)'!$B42,Table4[Customer_ID],Table4[Frequency_of_Purchase],,0)</f>
        <v>2</v>
      </c>
      <c r="J42" s="10">
        <f>_xlfn.XLOOKUP(B42,Table4[Customer_ID],Table4[Purchase_Amount],,0)</f>
        <v>353.4</v>
      </c>
      <c r="K42" s="52" cm="1">
        <f t="array" aca="1" ref="K42" ca="1">SUM(MID(C42,{1,2,3},1)*1)</f>
        <v>7</v>
      </c>
      <c r="M42" s="54" t="s">
        <v>2265</v>
      </c>
      <c r="N42" s="55">
        <v>451.18</v>
      </c>
      <c r="O42" s="53">
        <v>2</v>
      </c>
    </row>
    <row r="43" spans="2:33" ht="15.6" thickTop="1" thickBot="1" x14ac:dyDescent="0.35">
      <c r="B43" s="10" t="s">
        <v>165</v>
      </c>
      <c r="C43" s="45" t="str">
        <f ca="1">Table3[[#This Row],[RECENCY Score]] &amp; Table3[[#This Row],[FREQUENCY Score]] &amp; Table3[[#This Row],[MONETARY Score]]</f>
        <v>422</v>
      </c>
      <c r="D43" s="46" cm="1">
        <f t="array" aca="1" ref="D43" ca="1">_xlfn.IFS(G43 &lt;= 100, 5,G43 &lt;= 200, 4,G43 &lt;= 300, 3,G43 &lt;= 400, 2,G43 &gt; 400, 1)</f>
        <v>4</v>
      </c>
      <c r="E43" s="45" cm="1">
        <f t="array" ref="E43">_xlfn.IFS(I43 &gt;= 12, 5, I43&gt;= 10, 4, I43 &gt;= 8, 3, I43 &gt;= 5, 2, I43 &gt;= 2, 1)</f>
        <v>2</v>
      </c>
      <c r="F43" s="45" cm="1">
        <f t="array" ref="F43">_xlfn.IFS(Table3[[#This Row],[Purchase Amount]] &lt;= 100, 5,Table3[[#This Row],[Purchase Amount]]  &lt;= 200, 4,Table3[[#This Row],[Purchase Amount]]  &lt;= 300, 3,Table3[[#This Row],[Purchase Amount]]  &lt;= 400, 2,Table3[[#This Row],[Purchase Amount]]  &gt; 400, 1)</f>
        <v>2</v>
      </c>
      <c r="G43" s="10">
        <f ca="1">DATEDIF(Table3[[#This Row],[Time of Purchase ]], TODAY(), "d")</f>
        <v>149</v>
      </c>
      <c r="H43" s="14">
        <f>_xlfn.XLOOKUP('RFM Analysis (Basic)'!$B43,Table4[Customer_ID],Table4[Time_of_Purchase],,0)</f>
        <v>45586</v>
      </c>
      <c r="I43" s="10">
        <f>_xlfn.XLOOKUP('RFM Analysis (Basic)'!$B43,Table4[Customer_ID],Table4[Frequency_of_Purchase],,0)</f>
        <v>5</v>
      </c>
      <c r="J43" s="10">
        <f>_xlfn.XLOOKUP(B43,Table4[Customer_ID],Table4[Purchase_Amount],,0)</f>
        <v>329.41</v>
      </c>
      <c r="K43" s="52" cm="1">
        <f t="array" aca="1" ref="K43" ca="1">SUM(MID(C43,{1,2,3},1)*1)</f>
        <v>8</v>
      </c>
      <c r="M43" s="54" t="s">
        <v>2267</v>
      </c>
      <c r="N43" s="55">
        <v>463.40999999999997</v>
      </c>
      <c r="O43" s="53">
        <v>6</v>
      </c>
    </row>
    <row r="44" spans="2:33" ht="15.6" thickTop="1" thickBot="1" x14ac:dyDescent="0.35">
      <c r="B44" s="10" t="s">
        <v>167</v>
      </c>
      <c r="C44" s="45" t="str">
        <f ca="1">Table3[[#This Row],[RECENCY Score]] &amp; Table3[[#This Row],[FREQUENCY Score]] &amp; Table3[[#This Row],[MONETARY Score]]</f>
        <v>425</v>
      </c>
      <c r="D44" s="46" cm="1">
        <f t="array" aca="1" ref="D44" ca="1">_xlfn.IFS(G44 &lt;= 100, 5,G44 &lt;= 200, 4,G44 &lt;= 300, 3,G44 &lt;= 400, 2,G44 &gt; 400, 1)</f>
        <v>4</v>
      </c>
      <c r="E44" s="45" cm="1">
        <f t="array" ref="E44">_xlfn.IFS(I44 &gt;= 12, 5, I44&gt;= 10, 4, I44 &gt;= 8, 3, I44 &gt;= 5, 2, I44 &gt;= 2, 1)</f>
        <v>2</v>
      </c>
      <c r="F44" s="45" cm="1">
        <f t="array" ref="F44">_xlfn.IFS(Table3[[#This Row],[Purchase Amount]] &lt;= 100, 5,Table3[[#This Row],[Purchase Amount]]  &lt;= 200, 4,Table3[[#This Row],[Purchase Amount]]  &lt;= 300, 3,Table3[[#This Row],[Purchase Amount]]  &lt;= 400, 2,Table3[[#This Row],[Purchase Amount]]  &gt; 400, 1)</f>
        <v>5</v>
      </c>
      <c r="G44" s="10">
        <f ca="1">DATEDIF(Table3[[#This Row],[Time of Purchase ]], TODAY(), "d")</f>
        <v>122</v>
      </c>
      <c r="H44" s="14">
        <f>_xlfn.XLOOKUP('RFM Analysis (Basic)'!$B44,Table4[Customer_ID],Table4[Time_of_Purchase],,0)</f>
        <v>45613</v>
      </c>
      <c r="I44" s="10">
        <f>_xlfn.XLOOKUP('RFM Analysis (Basic)'!$B44,Table4[Customer_ID],Table4[Frequency_of_Purchase],,0)</f>
        <v>5</v>
      </c>
      <c r="J44" s="10">
        <f>_xlfn.XLOOKUP(B44,Table4[Customer_ID],Table4[Purchase_Amount],,0)</f>
        <v>54.46</v>
      </c>
      <c r="K44" s="52" cm="1">
        <f t="array" aca="1" ref="K44" ca="1">SUM(MID(C44,{1,2,3},1)*1)</f>
        <v>11</v>
      </c>
      <c r="M44" s="54" t="s">
        <v>2278</v>
      </c>
      <c r="N44" s="55">
        <v>490.11</v>
      </c>
      <c r="O44" s="53">
        <v>1</v>
      </c>
    </row>
    <row r="45" spans="2:33" ht="15.6" thickTop="1" thickBot="1" x14ac:dyDescent="0.35">
      <c r="B45" s="10" t="s">
        <v>169</v>
      </c>
      <c r="C45" s="45" t="str">
        <f ca="1">Table3[[#This Row],[RECENCY Score]] &amp; Table3[[#This Row],[FREQUENCY Score]] &amp; Table3[[#This Row],[MONETARY Score]]</f>
        <v>333</v>
      </c>
      <c r="D45" s="46" cm="1">
        <f t="array" aca="1" ref="D45" ca="1">_xlfn.IFS(G45 &lt;= 100, 5,G45 &lt;= 200, 4,G45 &lt;= 300, 3,G45 &lt;= 400, 2,G45 &gt; 400, 1)</f>
        <v>3</v>
      </c>
      <c r="E45" s="45" cm="1">
        <f t="array" ref="E45">_xlfn.IFS(I45 &gt;= 12, 5, I45&gt;= 10, 4, I45 &gt;= 8, 3, I45 &gt;= 5, 2, I45 &gt;= 2, 1)</f>
        <v>3</v>
      </c>
      <c r="F45" s="45" cm="1">
        <f t="array" ref="F45">_xlfn.IFS(Table3[[#This Row],[Purchase Amount]] &lt;= 100, 5,Table3[[#This Row],[Purchase Amount]]  &lt;= 200, 4,Table3[[#This Row],[Purchase Amount]]  &lt;= 300, 3,Table3[[#This Row],[Purchase Amount]]  &lt;= 400, 2,Table3[[#This Row],[Purchase Amount]]  &gt; 400, 1)</f>
        <v>3</v>
      </c>
      <c r="G45" s="10">
        <f ca="1">DATEDIF(Table3[[#This Row],[Time of Purchase ]], TODAY(), "d")</f>
        <v>238</v>
      </c>
      <c r="H45" s="14">
        <f>_xlfn.XLOOKUP('RFM Analysis (Basic)'!$B45,Table4[Customer_ID],Table4[Time_of_Purchase],,0)</f>
        <v>45497</v>
      </c>
      <c r="I45" s="10">
        <f>_xlfn.XLOOKUP('RFM Analysis (Basic)'!$B45,Table4[Customer_ID],Table4[Frequency_of_Purchase],,0)</f>
        <v>8</v>
      </c>
      <c r="J45" s="10">
        <f>_xlfn.XLOOKUP(B45,Table4[Customer_ID],Table4[Purchase_Amount],,0)</f>
        <v>257.12</v>
      </c>
      <c r="K45" s="52" cm="1">
        <f t="array" aca="1" ref="K45" ca="1">SUM(MID(C45,{1,2,3},1)*1)</f>
        <v>9</v>
      </c>
      <c r="M45" s="54" t="s">
        <v>2256</v>
      </c>
      <c r="N45" s="55">
        <v>521.34</v>
      </c>
      <c r="O45" s="53">
        <v>4</v>
      </c>
    </row>
    <row r="46" spans="2:33" ht="15.6" thickTop="1" thickBot="1" x14ac:dyDescent="0.35">
      <c r="B46" s="10" t="s">
        <v>171</v>
      </c>
      <c r="C46" s="45" t="str">
        <f ca="1">Table3[[#This Row],[RECENCY Score]] &amp; Table3[[#This Row],[FREQUENCY Score]] &amp; Table3[[#This Row],[MONETARY Score]]</f>
        <v>243</v>
      </c>
      <c r="D46" s="46" cm="1">
        <f t="array" aca="1" ref="D46" ca="1">_xlfn.IFS(G46 &lt;= 100, 5,G46 &lt;= 200, 4,G46 &lt;= 300, 3,G46 &lt;= 400, 2,G46 &gt; 400, 1)</f>
        <v>2</v>
      </c>
      <c r="E46" s="45" cm="1">
        <f t="array" ref="E46">_xlfn.IFS(I46 &gt;= 12, 5, I46&gt;= 10, 4, I46 &gt;= 8, 3, I46 &gt;= 5, 2, I46 &gt;= 2, 1)</f>
        <v>4</v>
      </c>
      <c r="F46" s="45" cm="1">
        <f t="array" ref="F46">_xlfn.IFS(Table3[[#This Row],[Purchase Amount]] &lt;= 100, 5,Table3[[#This Row],[Purchase Amount]]  &lt;= 200, 4,Table3[[#This Row],[Purchase Amount]]  &lt;= 300, 3,Table3[[#This Row],[Purchase Amount]]  &lt;= 400, 2,Table3[[#This Row],[Purchase Amount]]  &gt; 400, 1)</f>
        <v>3</v>
      </c>
      <c r="G46" s="10">
        <f ca="1">DATEDIF(Table3[[#This Row],[Time of Purchase ]], TODAY(), "d")</f>
        <v>381</v>
      </c>
      <c r="H46" s="14">
        <f>_xlfn.XLOOKUP('RFM Analysis (Basic)'!$B46,Table4[Customer_ID],Table4[Time_of_Purchase],,0)</f>
        <v>45354</v>
      </c>
      <c r="I46" s="10">
        <f>_xlfn.XLOOKUP('RFM Analysis (Basic)'!$B46,Table4[Customer_ID],Table4[Frequency_of_Purchase],,0)</f>
        <v>11</v>
      </c>
      <c r="J46" s="10">
        <f>_xlfn.XLOOKUP(B46,Table4[Customer_ID],Table4[Purchase_Amount],,0)</f>
        <v>293.04000000000002</v>
      </c>
      <c r="K46" s="52" cm="1">
        <f t="array" aca="1" ref="K46" ca="1">SUM(MID(C46,{1,2,3},1)*1)</f>
        <v>9</v>
      </c>
      <c r="M46" s="54" t="s">
        <v>2203</v>
      </c>
      <c r="N46" s="55">
        <v>534.41999999999996</v>
      </c>
      <c r="O46" s="53">
        <v>8</v>
      </c>
    </row>
    <row r="47" spans="2:33" ht="15.6" thickTop="1" thickBot="1" x14ac:dyDescent="0.35">
      <c r="B47" s="10" t="s">
        <v>173</v>
      </c>
      <c r="C47" s="45" t="str">
        <f ca="1">Table3[[#This Row],[RECENCY Score]] &amp; Table3[[#This Row],[FREQUENCY Score]] &amp; Table3[[#This Row],[MONETARY Score]]</f>
        <v>454</v>
      </c>
      <c r="D47" s="46" cm="1">
        <f t="array" aca="1" ref="D47" ca="1">_xlfn.IFS(G47 &lt;= 100, 5,G47 &lt;= 200, 4,G47 &lt;= 300, 3,G47 &lt;= 400, 2,G47 &gt; 400, 1)</f>
        <v>4</v>
      </c>
      <c r="E47" s="45" cm="1">
        <f t="array" ref="E47">_xlfn.IFS(I47 &gt;= 12, 5, I47&gt;= 10, 4, I47 &gt;= 8, 3, I47 &gt;= 5, 2, I47 &gt;= 2, 1)</f>
        <v>5</v>
      </c>
      <c r="F47" s="45" cm="1">
        <f t="array" ref="F47">_xlfn.IFS(Table3[[#This Row],[Purchase Amount]] &lt;= 100, 5,Table3[[#This Row],[Purchase Amount]]  &lt;= 200, 4,Table3[[#This Row],[Purchase Amount]]  &lt;= 300, 3,Table3[[#This Row],[Purchase Amount]]  &lt;= 400, 2,Table3[[#This Row],[Purchase Amount]]  &gt; 400, 1)</f>
        <v>4</v>
      </c>
      <c r="G47" s="10">
        <f ca="1">DATEDIF(Table3[[#This Row],[Time of Purchase ]], TODAY(), "d")</f>
        <v>126</v>
      </c>
      <c r="H47" s="14">
        <f>_xlfn.XLOOKUP('RFM Analysis (Basic)'!$B47,Table4[Customer_ID],Table4[Time_of_Purchase],,0)</f>
        <v>45609</v>
      </c>
      <c r="I47" s="10">
        <f>_xlfn.XLOOKUP('RFM Analysis (Basic)'!$B47,Table4[Customer_ID],Table4[Frequency_of_Purchase],,0)</f>
        <v>12</v>
      </c>
      <c r="J47" s="10">
        <f>_xlfn.XLOOKUP(B47,Table4[Customer_ID],Table4[Purchase_Amount],,0)</f>
        <v>110.4</v>
      </c>
      <c r="K47" s="52" cm="1">
        <f t="array" aca="1" ref="K47" ca="1">SUM(MID(C47,{1,2,3},1)*1)</f>
        <v>13</v>
      </c>
      <c r="M47" s="54" t="s">
        <v>2191</v>
      </c>
      <c r="N47" s="55">
        <v>554.85</v>
      </c>
      <c r="O47" s="53">
        <v>2</v>
      </c>
      <c r="Y47" t="s">
        <v>2292</v>
      </c>
    </row>
    <row r="48" spans="2:33" ht="15.6" thickTop="1" thickBot="1" x14ac:dyDescent="0.35">
      <c r="B48" s="10" t="s">
        <v>175</v>
      </c>
      <c r="C48" s="45" t="str">
        <f ca="1">Table3[[#This Row],[RECENCY Score]] &amp; Table3[[#This Row],[FREQUENCY Score]] &amp; Table3[[#This Row],[MONETARY Score]]</f>
        <v>515</v>
      </c>
      <c r="D48" s="46" cm="1">
        <f t="array" aca="1" ref="D48" ca="1">_xlfn.IFS(G48 &lt;= 100, 5,G48 &lt;= 200, 4,G48 &lt;= 300, 3,G48 &lt;= 400, 2,G48 &gt; 400, 1)</f>
        <v>5</v>
      </c>
      <c r="E48" s="45" cm="1">
        <f t="array" ref="E48">_xlfn.IFS(I48 &gt;= 12, 5, I48&gt;= 10, 4, I48 &gt;= 8, 3, I48 &gt;= 5, 2, I48 &gt;= 2, 1)</f>
        <v>1</v>
      </c>
      <c r="F48" s="45" cm="1">
        <f t="array" ref="F48">_xlfn.IFS(Table3[[#This Row],[Purchase Amount]] &lt;= 100, 5,Table3[[#This Row],[Purchase Amount]]  &lt;= 200, 4,Table3[[#This Row],[Purchase Amount]]  &lt;= 300, 3,Table3[[#This Row],[Purchase Amount]]  &lt;= 400, 2,Table3[[#This Row],[Purchase Amount]]  &gt; 400, 1)</f>
        <v>5</v>
      </c>
      <c r="G48" s="10">
        <f ca="1">DATEDIF(Table3[[#This Row],[Time of Purchase ]], TODAY(), "d")</f>
        <v>85</v>
      </c>
      <c r="H48" s="14">
        <f>_xlfn.XLOOKUP('RFM Analysis (Basic)'!$B48,Table4[Customer_ID],Table4[Time_of_Purchase],,0)</f>
        <v>45650</v>
      </c>
      <c r="I48" s="10">
        <f>_xlfn.XLOOKUP('RFM Analysis (Basic)'!$B48,Table4[Customer_ID],Table4[Frequency_of_Purchase],,0)</f>
        <v>4</v>
      </c>
      <c r="J48" s="10">
        <f>_xlfn.XLOOKUP(B48,Table4[Customer_ID],Table4[Purchase_Amount],,0)</f>
        <v>76.27</v>
      </c>
      <c r="K48" s="52" cm="1">
        <f t="array" aca="1" ref="K48" ca="1">SUM(MID(C48,{1,2,3},1)*1)</f>
        <v>11</v>
      </c>
      <c r="M48" s="54" t="s">
        <v>2216</v>
      </c>
      <c r="N48" s="55">
        <v>586.42000000000007</v>
      </c>
      <c r="O48" s="53">
        <v>5</v>
      </c>
    </row>
    <row r="49" spans="2:15" ht="15.6" thickTop="1" thickBot="1" x14ac:dyDescent="0.35">
      <c r="B49" s="10" t="s">
        <v>177</v>
      </c>
      <c r="C49" s="45" t="str">
        <f ca="1">Table3[[#This Row],[RECENCY Score]] &amp; Table3[[#This Row],[FREQUENCY Score]] &amp; Table3[[#This Row],[MONETARY Score]]</f>
        <v>322</v>
      </c>
      <c r="D49" s="46" cm="1">
        <f t="array" aca="1" ref="D49" ca="1">_xlfn.IFS(G49 &lt;= 100, 5,G49 &lt;= 200, 4,G49 &lt;= 300, 3,G49 &lt;= 400, 2,G49 &gt; 400, 1)</f>
        <v>3</v>
      </c>
      <c r="E49" s="45" cm="1">
        <f t="array" ref="E49">_xlfn.IFS(I49 &gt;= 12, 5, I49&gt;= 10, 4, I49 &gt;= 8, 3, I49 &gt;= 5, 2, I49 &gt;= 2, 1)</f>
        <v>2</v>
      </c>
      <c r="F49" s="45" cm="1">
        <f t="array" ref="F49">_xlfn.IFS(Table3[[#This Row],[Purchase Amount]] &lt;= 100, 5,Table3[[#This Row],[Purchase Amount]]  &lt;= 200, 4,Table3[[#This Row],[Purchase Amount]]  &lt;= 300, 3,Table3[[#This Row],[Purchase Amount]]  &lt;= 400, 2,Table3[[#This Row],[Purchase Amount]]  &gt; 400, 1)</f>
        <v>2</v>
      </c>
      <c r="G49" s="10">
        <f ca="1">DATEDIF(Table3[[#This Row],[Time of Purchase ]], TODAY(), "d")</f>
        <v>227</v>
      </c>
      <c r="H49" s="14">
        <f>_xlfn.XLOOKUP('RFM Analysis (Basic)'!$B49,Table4[Customer_ID],Table4[Time_of_Purchase],,0)</f>
        <v>45508</v>
      </c>
      <c r="I49" s="10">
        <f>_xlfn.XLOOKUP('RFM Analysis (Basic)'!$B49,Table4[Customer_ID],Table4[Frequency_of_Purchase],,0)</f>
        <v>6</v>
      </c>
      <c r="J49" s="10">
        <f>_xlfn.XLOOKUP(B49,Table4[Customer_ID],Table4[Purchase_Amount],,0)</f>
        <v>392.08</v>
      </c>
      <c r="K49" s="52" cm="1">
        <f t="array" aca="1" ref="K49" ca="1">SUM(MID(C49,{1,2,3},1)*1)</f>
        <v>7</v>
      </c>
      <c r="M49" s="54" t="s">
        <v>2252</v>
      </c>
      <c r="N49" s="55">
        <v>614.7299999999999</v>
      </c>
      <c r="O49" s="53">
        <v>9</v>
      </c>
    </row>
    <row r="50" spans="2:15" ht="15.6" thickTop="1" thickBot="1" x14ac:dyDescent="0.35">
      <c r="B50" s="10" t="s">
        <v>179</v>
      </c>
      <c r="C50" s="45" t="str">
        <f ca="1">Table3[[#This Row],[RECENCY Score]] &amp; Table3[[#This Row],[FREQUENCY Score]] &amp; Table3[[#This Row],[MONETARY Score]]</f>
        <v>325</v>
      </c>
      <c r="D50" s="46" cm="1">
        <f t="array" aca="1" ref="D50" ca="1">_xlfn.IFS(G50 &lt;= 100, 5,G50 &lt;= 200, 4,G50 &lt;= 300, 3,G50 &lt;= 400, 2,G50 &gt; 400, 1)</f>
        <v>3</v>
      </c>
      <c r="E50" s="45" cm="1">
        <f t="array" ref="E50">_xlfn.IFS(I50 &gt;= 12, 5, I50&gt;= 10, 4, I50 &gt;= 8, 3, I50 &gt;= 5, 2, I50 &gt;= 2, 1)</f>
        <v>2</v>
      </c>
      <c r="F50" s="45" cm="1">
        <f t="array" ref="F50">_xlfn.IFS(Table3[[#This Row],[Purchase Amount]] &lt;= 100, 5,Table3[[#This Row],[Purchase Amount]]  &lt;= 200, 4,Table3[[#This Row],[Purchase Amount]]  &lt;= 300, 3,Table3[[#This Row],[Purchase Amount]]  &lt;= 400, 2,Table3[[#This Row],[Purchase Amount]]  &gt; 400, 1)</f>
        <v>5</v>
      </c>
      <c r="G50" s="10">
        <f ca="1">DATEDIF(Table3[[#This Row],[Time of Purchase ]], TODAY(), "d")</f>
        <v>206</v>
      </c>
      <c r="H50" s="14">
        <f>_xlfn.XLOOKUP('RFM Analysis (Basic)'!$B50,Table4[Customer_ID],Table4[Time_of_Purchase],,0)</f>
        <v>45529</v>
      </c>
      <c r="I50" s="10">
        <f>_xlfn.XLOOKUP('RFM Analysis (Basic)'!$B50,Table4[Customer_ID],Table4[Frequency_of_Purchase],,0)</f>
        <v>6</v>
      </c>
      <c r="J50" s="10">
        <f>_xlfn.XLOOKUP(B50,Table4[Customer_ID],Table4[Purchase_Amount],,0)</f>
        <v>51.22</v>
      </c>
      <c r="K50" s="52" cm="1">
        <f t="array" aca="1" ref="K50" ca="1">SUM(MID(C50,{1,2,3},1)*1)</f>
        <v>10</v>
      </c>
      <c r="M50" s="54" t="s">
        <v>2247</v>
      </c>
      <c r="N50" s="55">
        <v>626.08999999999992</v>
      </c>
      <c r="O50" s="53">
        <v>9</v>
      </c>
    </row>
    <row r="51" spans="2:15" ht="15.6" thickTop="1" thickBot="1" x14ac:dyDescent="0.35">
      <c r="B51" s="10" t="s">
        <v>181</v>
      </c>
      <c r="C51" s="45" t="str">
        <f ca="1">Table3[[#This Row],[RECENCY Score]] &amp; Table3[[#This Row],[FREQUENCY Score]] &amp; Table3[[#This Row],[MONETARY Score]]</f>
        <v>313</v>
      </c>
      <c r="D51" s="46" cm="1">
        <f t="array" aca="1" ref="D51" ca="1">_xlfn.IFS(G51 &lt;= 100, 5,G51 &lt;= 200, 4,G51 &lt;= 300, 3,G51 &lt;= 400, 2,G51 &gt; 400, 1)</f>
        <v>3</v>
      </c>
      <c r="E51" s="45" cm="1">
        <f t="array" ref="E51">_xlfn.IFS(I51 &gt;= 12, 5, I51&gt;= 10, 4, I51 &gt;= 8, 3, I51 &gt;= 5, 2, I51 &gt;= 2, 1)</f>
        <v>1</v>
      </c>
      <c r="F51" s="45" cm="1">
        <f t="array" ref="F51">_xlfn.IFS(Table3[[#This Row],[Purchase Amount]] &lt;= 100, 5,Table3[[#This Row],[Purchase Amount]]  &lt;= 200, 4,Table3[[#This Row],[Purchase Amount]]  &lt;= 300, 3,Table3[[#This Row],[Purchase Amount]]  &lt;= 400, 2,Table3[[#This Row],[Purchase Amount]]  &gt; 400, 1)</f>
        <v>3</v>
      </c>
      <c r="G51" s="10">
        <f ca="1">DATEDIF(Table3[[#This Row],[Time of Purchase ]], TODAY(), "d")</f>
        <v>214</v>
      </c>
      <c r="H51" s="14">
        <f>_xlfn.XLOOKUP('RFM Analysis (Basic)'!$B51,Table4[Customer_ID],Table4[Time_of_Purchase],,0)</f>
        <v>45521</v>
      </c>
      <c r="I51" s="10">
        <f>_xlfn.XLOOKUP('RFM Analysis (Basic)'!$B51,Table4[Customer_ID],Table4[Frequency_of_Purchase],,0)</f>
        <v>2</v>
      </c>
      <c r="J51" s="10">
        <f>_xlfn.XLOOKUP(B51,Table4[Customer_ID],Table4[Purchase_Amount],,0)</f>
        <v>227.57</v>
      </c>
      <c r="K51" s="52" cm="1">
        <f t="array" aca="1" ref="K51" ca="1">SUM(MID(C51,{1,2,3},1)*1)</f>
        <v>7</v>
      </c>
      <c r="M51" s="54" t="s">
        <v>2269</v>
      </c>
      <c r="N51" s="55">
        <v>673.3</v>
      </c>
      <c r="O51" s="53">
        <v>2</v>
      </c>
    </row>
    <row r="52" spans="2:15" ht="15.6" thickTop="1" thickBot="1" x14ac:dyDescent="0.35">
      <c r="B52" s="10" t="s">
        <v>184</v>
      </c>
      <c r="C52" s="45" t="str">
        <f ca="1">Table3[[#This Row],[RECENCY Score]] &amp; Table3[[#This Row],[FREQUENCY Score]] &amp; Table3[[#This Row],[MONETARY Score]]</f>
        <v>222</v>
      </c>
      <c r="D52" s="46" cm="1">
        <f t="array" aca="1" ref="D52" ca="1">_xlfn.IFS(G52 &lt;= 100, 5,G52 &lt;= 200, 4,G52 &lt;= 300, 3,G52 &lt;= 400, 2,G52 &gt; 400, 1)</f>
        <v>2</v>
      </c>
      <c r="E52" s="45" cm="1">
        <f t="array" ref="E52">_xlfn.IFS(I52 &gt;= 12, 5, I52&gt;= 10, 4, I52 &gt;= 8, 3, I52 &gt;= 5, 2, I52 &gt;= 2, 1)</f>
        <v>2</v>
      </c>
      <c r="F52" s="45" cm="1">
        <f t="array" ref="F52">_xlfn.IFS(Table3[[#This Row],[Purchase Amount]] &lt;= 100, 5,Table3[[#This Row],[Purchase Amount]]  &lt;= 200, 4,Table3[[#This Row],[Purchase Amount]]  &lt;= 300, 3,Table3[[#This Row],[Purchase Amount]]  &lt;= 400, 2,Table3[[#This Row],[Purchase Amount]]  &gt; 400, 1)</f>
        <v>2</v>
      </c>
      <c r="G52" s="10">
        <f ca="1">DATEDIF(Table3[[#This Row],[Time of Purchase ]], TODAY(), "d")</f>
        <v>352</v>
      </c>
      <c r="H52" s="14">
        <f>_xlfn.XLOOKUP('RFM Analysis (Basic)'!$B52,Table4[Customer_ID],Table4[Time_of_Purchase],,0)</f>
        <v>45383</v>
      </c>
      <c r="I52" s="10">
        <f>_xlfn.XLOOKUP('RFM Analysis (Basic)'!$B52,Table4[Customer_ID],Table4[Frequency_of_Purchase],,0)</f>
        <v>7</v>
      </c>
      <c r="J52" s="10">
        <f>_xlfn.XLOOKUP(B52,Table4[Customer_ID],Table4[Purchase_Amount],,0)</f>
        <v>378.87</v>
      </c>
      <c r="K52" s="52" cm="1">
        <f t="array" aca="1" ref="K52" ca="1">SUM(MID(C52,{1,2,3},1)*1)</f>
        <v>6</v>
      </c>
      <c r="M52" s="54" t="s">
        <v>2180</v>
      </c>
      <c r="N52" s="55">
        <v>678.19</v>
      </c>
      <c r="O52" s="53">
        <v>2</v>
      </c>
    </row>
    <row r="53" spans="2:15" ht="15.6" thickTop="1" thickBot="1" x14ac:dyDescent="0.35">
      <c r="B53" s="10" t="s">
        <v>186</v>
      </c>
      <c r="C53" s="45" t="str">
        <f ca="1">Table3[[#This Row],[RECENCY Score]] &amp; Table3[[#This Row],[FREQUENCY Score]] &amp; Table3[[#This Row],[MONETARY Score]]</f>
        <v>331</v>
      </c>
      <c r="D53" s="46" cm="1">
        <f t="array" aca="1" ref="D53" ca="1">_xlfn.IFS(G53 &lt;= 100, 5,G53 &lt;= 200, 4,G53 &lt;= 300, 3,G53 &lt;= 400, 2,G53 &gt; 400, 1)</f>
        <v>3</v>
      </c>
      <c r="E53" s="45" cm="1">
        <f t="array" ref="E53">_xlfn.IFS(I53 &gt;= 12, 5, I53&gt;= 10, 4, I53 &gt;= 8, 3, I53 &gt;= 5, 2, I53 &gt;= 2, 1)</f>
        <v>3</v>
      </c>
      <c r="F53" s="45" cm="1">
        <f t="array" ref="F53">_xlfn.IFS(Table3[[#This Row],[Purchase Amount]] &lt;= 100, 5,Table3[[#This Row],[Purchase Amount]]  &lt;= 200, 4,Table3[[#This Row],[Purchase Amount]]  &lt;= 300, 3,Table3[[#This Row],[Purchase Amount]]  &lt;= 400, 2,Table3[[#This Row],[Purchase Amount]]  &gt; 400, 1)</f>
        <v>1</v>
      </c>
      <c r="G53" s="10">
        <f ca="1">DATEDIF(Table3[[#This Row],[Time of Purchase ]], TODAY(), "d")</f>
        <v>207</v>
      </c>
      <c r="H53" s="14">
        <f>_xlfn.XLOOKUP('RFM Analysis (Basic)'!$B53,Table4[Customer_ID],Table4[Time_of_Purchase],,0)</f>
        <v>45528</v>
      </c>
      <c r="I53" s="10">
        <f>_xlfn.XLOOKUP('RFM Analysis (Basic)'!$B53,Table4[Customer_ID],Table4[Frequency_of_Purchase],,0)</f>
        <v>8</v>
      </c>
      <c r="J53" s="10">
        <f>_xlfn.XLOOKUP(B53,Table4[Customer_ID],Table4[Purchase_Amount],,0)</f>
        <v>423.92</v>
      </c>
      <c r="K53" s="52" cm="1">
        <f t="array" aca="1" ref="K53" ca="1">SUM(MID(C53,{1,2,3},1)*1)</f>
        <v>7</v>
      </c>
      <c r="M53" s="54" t="s">
        <v>2262</v>
      </c>
      <c r="N53" s="55">
        <v>683.38</v>
      </c>
      <c r="O53" s="53">
        <v>9</v>
      </c>
    </row>
    <row r="54" spans="2:15" ht="15.6" thickTop="1" thickBot="1" x14ac:dyDescent="0.35">
      <c r="B54" s="10" t="s">
        <v>189</v>
      </c>
      <c r="C54" s="45" t="str">
        <f ca="1">Table3[[#This Row],[RECENCY Score]] &amp; Table3[[#This Row],[FREQUENCY Score]] &amp; Table3[[#This Row],[MONETARY Score]]</f>
        <v>334</v>
      </c>
      <c r="D54" s="46" cm="1">
        <f t="array" aca="1" ref="D54" ca="1">_xlfn.IFS(G54 &lt;= 100, 5,G54 &lt;= 200, 4,G54 &lt;= 300, 3,G54 &lt;= 400, 2,G54 &gt; 400, 1)</f>
        <v>3</v>
      </c>
      <c r="E54" s="45" cm="1">
        <f t="array" ref="E54">_xlfn.IFS(I54 &gt;= 12, 5, I54&gt;= 10, 4, I54 &gt;= 8, 3, I54 &gt;= 5, 2, I54 &gt;= 2, 1)</f>
        <v>3</v>
      </c>
      <c r="F54" s="45" cm="1">
        <f t="array" ref="F54">_xlfn.IFS(Table3[[#This Row],[Purchase Amount]] &lt;= 100, 5,Table3[[#This Row],[Purchase Amount]]  &lt;= 200, 4,Table3[[#This Row],[Purchase Amount]]  &lt;= 300, 3,Table3[[#This Row],[Purchase Amount]]  &lt;= 400, 2,Table3[[#This Row],[Purchase Amount]]  &gt; 400, 1)</f>
        <v>4</v>
      </c>
      <c r="G54" s="10">
        <f ca="1">DATEDIF(Table3[[#This Row],[Time of Purchase ]], TODAY(), "d")</f>
        <v>225</v>
      </c>
      <c r="H54" s="14">
        <f>_xlfn.XLOOKUP('RFM Analysis (Basic)'!$B54,Table4[Customer_ID],Table4[Time_of_Purchase],,0)</f>
        <v>45510</v>
      </c>
      <c r="I54" s="10">
        <f>_xlfn.XLOOKUP('RFM Analysis (Basic)'!$B54,Table4[Customer_ID],Table4[Frequency_of_Purchase],,0)</f>
        <v>9</v>
      </c>
      <c r="J54" s="10">
        <f>_xlfn.XLOOKUP(B54,Table4[Customer_ID],Table4[Purchase_Amount],,0)</f>
        <v>111.24</v>
      </c>
      <c r="K54" s="52" cm="1">
        <f t="array" aca="1" ref="K54" ca="1">SUM(MID(C54,{1,2,3},1)*1)</f>
        <v>10</v>
      </c>
      <c r="M54" s="54" t="s">
        <v>2190</v>
      </c>
      <c r="N54" s="55">
        <v>686.09</v>
      </c>
      <c r="O54" s="53">
        <v>2</v>
      </c>
    </row>
    <row r="55" spans="2:15" ht="15.6" thickTop="1" thickBot="1" x14ac:dyDescent="0.35">
      <c r="B55" s="10" t="s">
        <v>192</v>
      </c>
      <c r="C55" s="45" t="str">
        <f ca="1">Table3[[#This Row],[RECENCY Score]] &amp; Table3[[#This Row],[FREQUENCY Score]] &amp; Table3[[#This Row],[MONETARY Score]]</f>
        <v>123</v>
      </c>
      <c r="D55" s="46" cm="1">
        <f t="array" aca="1" ref="D55" ca="1">_xlfn.IFS(G55 &lt;= 100, 5,G55 &lt;= 200, 4,G55 &lt;= 300, 3,G55 &lt;= 400, 2,G55 &gt; 400, 1)</f>
        <v>1</v>
      </c>
      <c r="E55" s="45" cm="1">
        <f t="array" ref="E55">_xlfn.IFS(I55 &gt;= 12, 5, I55&gt;= 10, 4, I55 &gt;= 8, 3, I55 &gt;= 5, 2, I55 &gt;= 2, 1)</f>
        <v>2</v>
      </c>
      <c r="F55" s="45" cm="1">
        <f t="array" ref="F55">_xlfn.IFS(Table3[[#This Row],[Purchase Amount]] &lt;= 100, 5,Table3[[#This Row],[Purchase Amount]]  &lt;= 200, 4,Table3[[#This Row],[Purchase Amount]]  &lt;= 300, 3,Table3[[#This Row],[Purchase Amount]]  &lt;= 400, 2,Table3[[#This Row],[Purchase Amount]]  &gt; 400, 1)</f>
        <v>3</v>
      </c>
      <c r="G55" s="10">
        <f ca="1">DATEDIF(Table3[[#This Row],[Time of Purchase ]], TODAY(), "d")</f>
        <v>412</v>
      </c>
      <c r="H55" s="14">
        <f>_xlfn.XLOOKUP('RFM Analysis (Basic)'!$B55,Table4[Customer_ID],Table4[Time_of_Purchase],,0)</f>
        <v>45323</v>
      </c>
      <c r="I55" s="10">
        <f>_xlfn.XLOOKUP('RFM Analysis (Basic)'!$B55,Table4[Customer_ID],Table4[Frequency_of_Purchase],,0)</f>
        <v>7</v>
      </c>
      <c r="J55" s="10">
        <f>_xlfn.XLOOKUP(B55,Table4[Customer_ID],Table4[Purchase_Amount],,0)</f>
        <v>299.31</v>
      </c>
      <c r="K55" s="52" cm="1">
        <f t="array" aca="1" ref="K55" ca="1">SUM(MID(C55,{1,2,3},1)*1)</f>
        <v>6</v>
      </c>
      <c r="M55" s="54" t="s">
        <v>2186</v>
      </c>
      <c r="N55" s="55">
        <v>686.24</v>
      </c>
      <c r="O55" s="53">
        <v>3</v>
      </c>
    </row>
    <row r="56" spans="2:15" ht="15.6" thickTop="1" thickBot="1" x14ac:dyDescent="0.35">
      <c r="B56" s="10" t="s">
        <v>195</v>
      </c>
      <c r="C56" s="45" t="str">
        <f ca="1">Table3[[#This Row],[RECENCY Score]] &amp; Table3[[#This Row],[FREQUENCY Score]] &amp; Table3[[#This Row],[MONETARY Score]]</f>
        <v>324</v>
      </c>
      <c r="D56" s="46" cm="1">
        <f t="array" aca="1" ref="D56" ca="1">_xlfn.IFS(G56 &lt;= 100, 5,G56 &lt;= 200, 4,G56 &lt;= 300, 3,G56 &lt;= 400, 2,G56 &gt; 400, 1)</f>
        <v>3</v>
      </c>
      <c r="E56" s="45" cm="1">
        <f t="array" ref="E56">_xlfn.IFS(I56 &gt;= 12, 5, I56&gt;= 10, 4, I56 &gt;= 8, 3, I56 &gt;= 5, 2, I56 &gt;= 2, 1)</f>
        <v>2</v>
      </c>
      <c r="F56" s="45" cm="1">
        <f t="array" ref="F56">_xlfn.IFS(Table3[[#This Row],[Purchase Amount]] &lt;= 100, 5,Table3[[#This Row],[Purchase Amount]]  &lt;= 200, 4,Table3[[#This Row],[Purchase Amount]]  &lt;= 300, 3,Table3[[#This Row],[Purchase Amount]]  &lt;= 400, 2,Table3[[#This Row],[Purchase Amount]]  &gt; 400, 1)</f>
        <v>4</v>
      </c>
      <c r="G56" s="10">
        <f ca="1">DATEDIF(Table3[[#This Row],[Time of Purchase ]], TODAY(), "d")</f>
        <v>275</v>
      </c>
      <c r="H56" s="14">
        <f>_xlfn.XLOOKUP('RFM Analysis (Basic)'!$B56,Table4[Customer_ID],Table4[Time_of_Purchase],,0)</f>
        <v>45460</v>
      </c>
      <c r="I56" s="10">
        <f>_xlfn.XLOOKUP('RFM Analysis (Basic)'!$B56,Table4[Customer_ID],Table4[Frequency_of_Purchase],,0)</f>
        <v>7</v>
      </c>
      <c r="J56" s="10">
        <f>_xlfn.XLOOKUP(B56,Table4[Customer_ID],Table4[Purchase_Amount],,0)</f>
        <v>169.28</v>
      </c>
      <c r="K56" s="52" cm="1">
        <f t="array" aca="1" ref="K56" ca="1">SUM(MID(C56,{1,2,3},1)*1)</f>
        <v>9</v>
      </c>
      <c r="M56" s="54" t="s">
        <v>2274</v>
      </c>
      <c r="N56" s="55">
        <v>686.72</v>
      </c>
      <c r="O56" s="53">
        <v>2</v>
      </c>
    </row>
    <row r="57" spans="2:15" ht="15.6" thickTop="1" thickBot="1" x14ac:dyDescent="0.35">
      <c r="B57" s="10" t="s">
        <v>197</v>
      </c>
      <c r="C57" s="45" t="str">
        <f ca="1">Table3[[#This Row],[RECENCY Score]] &amp; Table3[[#This Row],[FREQUENCY Score]] &amp; Table3[[#This Row],[MONETARY Score]]</f>
        <v>331</v>
      </c>
      <c r="D57" s="46" cm="1">
        <f t="array" aca="1" ref="D57" ca="1">_xlfn.IFS(G57 &lt;= 100, 5,G57 &lt;= 200, 4,G57 &lt;= 300, 3,G57 &lt;= 400, 2,G57 &gt; 400, 1)</f>
        <v>3</v>
      </c>
      <c r="E57" s="45" cm="1">
        <f t="array" ref="E57">_xlfn.IFS(I57 &gt;= 12, 5, I57&gt;= 10, 4, I57 &gt;= 8, 3, I57 &gt;= 5, 2, I57 &gt;= 2, 1)</f>
        <v>3</v>
      </c>
      <c r="F57" s="45" cm="1">
        <f t="array" ref="F57">_xlfn.IFS(Table3[[#This Row],[Purchase Amount]] &lt;= 100, 5,Table3[[#This Row],[Purchase Amount]]  &lt;= 200, 4,Table3[[#This Row],[Purchase Amount]]  &lt;= 300, 3,Table3[[#This Row],[Purchase Amount]]  &lt;= 400, 2,Table3[[#This Row],[Purchase Amount]]  &gt; 400, 1)</f>
        <v>1</v>
      </c>
      <c r="G57" s="10">
        <f ca="1">DATEDIF(Table3[[#This Row],[Time of Purchase ]], TODAY(), "d")</f>
        <v>280</v>
      </c>
      <c r="H57" s="14">
        <f>_xlfn.XLOOKUP('RFM Analysis (Basic)'!$B57,Table4[Customer_ID],Table4[Time_of_Purchase],,0)</f>
        <v>45455</v>
      </c>
      <c r="I57" s="10">
        <f>_xlfn.XLOOKUP('RFM Analysis (Basic)'!$B57,Table4[Customer_ID],Table4[Frequency_of_Purchase],,0)</f>
        <v>9</v>
      </c>
      <c r="J57" s="10">
        <f>_xlfn.XLOOKUP(B57,Table4[Customer_ID],Table4[Purchase_Amount],,0)</f>
        <v>449.13</v>
      </c>
      <c r="K57" s="52" cm="1">
        <f t="array" aca="1" ref="K57" ca="1">SUM(MID(C57,{1,2,3},1)*1)</f>
        <v>7</v>
      </c>
      <c r="M57" s="54" t="s">
        <v>2282</v>
      </c>
      <c r="N57" s="55">
        <v>704.75</v>
      </c>
      <c r="O57" s="53">
        <v>2</v>
      </c>
    </row>
    <row r="58" spans="2:15" ht="15.6" thickTop="1" thickBot="1" x14ac:dyDescent="0.35">
      <c r="B58" s="10" t="s">
        <v>199</v>
      </c>
      <c r="C58" s="45" t="str">
        <f ca="1">Table3[[#This Row],[RECENCY Score]] &amp; Table3[[#This Row],[FREQUENCY Score]] &amp; Table3[[#This Row],[MONETARY Score]]</f>
        <v>521</v>
      </c>
      <c r="D58" s="46" cm="1">
        <f t="array" aca="1" ref="D58" ca="1">_xlfn.IFS(G58 &lt;= 100, 5,G58 &lt;= 200, 4,G58 &lt;= 300, 3,G58 &lt;= 400, 2,G58 &gt; 400, 1)</f>
        <v>5</v>
      </c>
      <c r="E58" s="45" cm="1">
        <f t="array" ref="E58">_xlfn.IFS(I58 &gt;= 12, 5, I58&gt;= 10, 4, I58 &gt;= 8, 3, I58 &gt;= 5, 2, I58 &gt;= 2, 1)</f>
        <v>2</v>
      </c>
      <c r="F58" s="45" cm="1">
        <f t="array" ref="F58">_xlfn.IFS(Table3[[#This Row],[Purchase Amount]] &lt;= 100, 5,Table3[[#This Row],[Purchase Amount]]  &lt;= 200, 4,Table3[[#This Row],[Purchase Amount]]  &lt;= 300, 3,Table3[[#This Row],[Purchase Amount]]  &lt;= 400, 2,Table3[[#This Row],[Purchase Amount]]  &gt; 400, 1)</f>
        <v>1</v>
      </c>
      <c r="G58" s="10">
        <f ca="1">DATEDIF(Table3[[#This Row],[Time of Purchase ]], TODAY(), "d")</f>
        <v>93</v>
      </c>
      <c r="H58" s="14">
        <f>_xlfn.XLOOKUP('RFM Analysis (Basic)'!$B58,Table4[Customer_ID],Table4[Time_of_Purchase],,0)</f>
        <v>45642</v>
      </c>
      <c r="I58" s="10">
        <f>_xlfn.XLOOKUP('RFM Analysis (Basic)'!$B58,Table4[Customer_ID],Table4[Frequency_of_Purchase],,0)</f>
        <v>6</v>
      </c>
      <c r="J58" s="10">
        <f>_xlfn.XLOOKUP(B58,Table4[Customer_ID],Table4[Purchase_Amount],,0)</f>
        <v>427.48</v>
      </c>
      <c r="K58" s="52" cm="1">
        <f t="array" aca="1" ref="K58" ca="1">SUM(MID(C58,{1,2,3},1)*1)</f>
        <v>8</v>
      </c>
      <c r="M58" s="54" t="s">
        <v>2275</v>
      </c>
      <c r="N58" s="55">
        <v>748.26</v>
      </c>
      <c r="O58" s="53">
        <v>3</v>
      </c>
    </row>
    <row r="59" spans="2:15" ht="15.6" thickTop="1" thickBot="1" x14ac:dyDescent="0.35">
      <c r="B59" s="10" t="s">
        <v>201</v>
      </c>
      <c r="C59" s="45" t="str">
        <f ca="1">Table3[[#This Row],[RECENCY Score]] &amp; Table3[[#This Row],[FREQUENCY Score]] &amp; Table3[[#This Row],[MONETARY Score]]</f>
        <v>414</v>
      </c>
      <c r="D59" s="46" cm="1">
        <f t="array" aca="1" ref="D59" ca="1">_xlfn.IFS(G59 &lt;= 100, 5,G59 &lt;= 200, 4,G59 &lt;= 300, 3,G59 &lt;= 400, 2,G59 &gt; 400, 1)</f>
        <v>4</v>
      </c>
      <c r="E59" s="45" cm="1">
        <f t="array" ref="E59">_xlfn.IFS(I59 &gt;= 12, 5, I59&gt;= 10, 4, I59 &gt;= 8, 3, I59 &gt;= 5, 2, I59 &gt;= 2, 1)</f>
        <v>1</v>
      </c>
      <c r="F59" s="45" cm="1">
        <f t="array" ref="F59">_xlfn.IFS(Table3[[#This Row],[Purchase Amount]] &lt;= 100, 5,Table3[[#This Row],[Purchase Amount]]  &lt;= 200, 4,Table3[[#This Row],[Purchase Amount]]  &lt;= 300, 3,Table3[[#This Row],[Purchase Amount]]  &lt;= 400, 2,Table3[[#This Row],[Purchase Amount]]  &gt; 400, 1)</f>
        <v>4</v>
      </c>
      <c r="G59" s="10">
        <f ca="1">DATEDIF(Table3[[#This Row],[Time of Purchase ]], TODAY(), "d")</f>
        <v>139</v>
      </c>
      <c r="H59" s="14">
        <f>_xlfn.XLOOKUP('RFM Analysis (Basic)'!$B59,Table4[Customer_ID],Table4[Time_of_Purchase],,0)</f>
        <v>45596</v>
      </c>
      <c r="I59" s="10">
        <f>_xlfn.XLOOKUP('RFM Analysis (Basic)'!$B59,Table4[Customer_ID],Table4[Frequency_of_Purchase],,0)</f>
        <v>3</v>
      </c>
      <c r="J59" s="10">
        <f>_xlfn.XLOOKUP(B59,Table4[Customer_ID],Table4[Purchase_Amount],,0)</f>
        <v>171.61</v>
      </c>
      <c r="K59" s="52" cm="1">
        <f t="array" aca="1" ref="K59" ca="1">SUM(MID(C59,{1,2,3},1)*1)</f>
        <v>9</v>
      </c>
      <c r="M59" s="54" t="s">
        <v>2213</v>
      </c>
      <c r="N59" s="55">
        <v>766.3</v>
      </c>
      <c r="O59" s="53">
        <v>9</v>
      </c>
    </row>
    <row r="60" spans="2:15" ht="15.6" thickTop="1" thickBot="1" x14ac:dyDescent="0.35">
      <c r="B60" s="10" t="s">
        <v>203</v>
      </c>
      <c r="C60" s="45" t="str">
        <f ca="1">Table3[[#This Row],[RECENCY Score]] &amp; Table3[[#This Row],[FREQUENCY Score]] &amp; Table3[[#This Row],[MONETARY Score]]</f>
        <v>413</v>
      </c>
      <c r="D60" s="46" cm="1">
        <f t="array" aca="1" ref="D60" ca="1">_xlfn.IFS(G60 &lt;= 100, 5,G60 &lt;= 200, 4,G60 &lt;= 300, 3,G60 &lt;= 400, 2,G60 &gt; 400, 1)</f>
        <v>4</v>
      </c>
      <c r="E60" s="45" cm="1">
        <f t="array" ref="E60">_xlfn.IFS(I60 &gt;= 12, 5, I60&gt;= 10, 4, I60 &gt;= 8, 3, I60 &gt;= 5, 2, I60 &gt;= 2, 1)</f>
        <v>1</v>
      </c>
      <c r="F60" s="45" cm="1">
        <f t="array" ref="F60">_xlfn.IFS(Table3[[#This Row],[Purchase Amount]] &lt;= 100, 5,Table3[[#This Row],[Purchase Amount]]  &lt;= 200, 4,Table3[[#This Row],[Purchase Amount]]  &lt;= 300, 3,Table3[[#This Row],[Purchase Amount]]  &lt;= 400, 2,Table3[[#This Row],[Purchase Amount]]  &gt; 400, 1)</f>
        <v>3</v>
      </c>
      <c r="G60" s="10">
        <f ca="1">DATEDIF(Table3[[#This Row],[Time of Purchase ]], TODAY(), "d")</f>
        <v>102</v>
      </c>
      <c r="H60" s="14">
        <f>_xlfn.XLOOKUP('RFM Analysis (Basic)'!$B60,Table4[Customer_ID],Table4[Time_of_Purchase],,0)</f>
        <v>45633</v>
      </c>
      <c r="I60" s="10">
        <f>_xlfn.XLOOKUP('RFM Analysis (Basic)'!$B60,Table4[Customer_ID],Table4[Frequency_of_Purchase],,0)</f>
        <v>3</v>
      </c>
      <c r="J60" s="10">
        <f>_xlfn.XLOOKUP(B60,Table4[Customer_ID],Table4[Purchase_Amount],,0)</f>
        <v>240.28</v>
      </c>
      <c r="K60" s="52" cm="1">
        <f t="array" aca="1" ref="K60" ca="1">SUM(MID(C60,{1,2,3},1)*1)</f>
        <v>8</v>
      </c>
      <c r="M60" s="54" t="s">
        <v>2227</v>
      </c>
      <c r="N60" s="55">
        <v>775.69</v>
      </c>
      <c r="O60" s="53">
        <v>11</v>
      </c>
    </row>
    <row r="61" spans="2:15" ht="15.6" thickTop="1" thickBot="1" x14ac:dyDescent="0.35">
      <c r="B61" s="10" t="s">
        <v>205</v>
      </c>
      <c r="C61" s="45" t="str">
        <f ca="1">Table3[[#This Row],[RECENCY Score]] &amp; Table3[[#This Row],[FREQUENCY Score]] &amp; Table3[[#This Row],[MONETARY Score]]</f>
        <v>222</v>
      </c>
      <c r="D61" s="46" cm="1">
        <f t="array" aca="1" ref="D61" ca="1">_xlfn.IFS(G61 &lt;= 100, 5,G61 &lt;= 200, 4,G61 &lt;= 300, 3,G61 &lt;= 400, 2,G61 &gt; 400, 1)</f>
        <v>2</v>
      </c>
      <c r="E61" s="45" cm="1">
        <f t="array" ref="E61">_xlfn.IFS(I61 &gt;= 12, 5, I61&gt;= 10, 4, I61 &gt;= 8, 3, I61 &gt;= 5, 2, I61 &gt;= 2, 1)</f>
        <v>2</v>
      </c>
      <c r="F61" s="45" cm="1">
        <f t="array" ref="F61">_xlfn.IFS(Table3[[#This Row],[Purchase Amount]] &lt;= 100, 5,Table3[[#This Row],[Purchase Amount]]  &lt;= 200, 4,Table3[[#This Row],[Purchase Amount]]  &lt;= 300, 3,Table3[[#This Row],[Purchase Amount]]  &lt;= 400, 2,Table3[[#This Row],[Purchase Amount]]  &gt; 400, 1)</f>
        <v>2</v>
      </c>
      <c r="G61" s="10">
        <f ca="1">DATEDIF(Table3[[#This Row],[Time of Purchase ]], TODAY(), "d")</f>
        <v>389</v>
      </c>
      <c r="H61" s="14">
        <f>_xlfn.XLOOKUP('RFM Analysis (Basic)'!$B61,Table4[Customer_ID],Table4[Time_of_Purchase],,0)</f>
        <v>45346</v>
      </c>
      <c r="I61" s="10">
        <f>_xlfn.XLOOKUP('RFM Analysis (Basic)'!$B61,Table4[Customer_ID],Table4[Frequency_of_Purchase],,0)</f>
        <v>6</v>
      </c>
      <c r="J61" s="10">
        <f>_xlfn.XLOOKUP(B61,Table4[Customer_ID],Table4[Purchase_Amount],,0)</f>
        <v>310.17</v>
      </c>
      <c r="K61" s="52" cm="1">
        <f t="array" aca="1" ref="K61" ca="1">SUM(MID(C61,{1,2,3},1)*1)</f>
        <v>6</v>
      </c>
      <c r="M61" s="54" t="s">
        <v>2181</v>
      </c>
      <c r="N61" s="55">
        <v>778.78</v>
      </c>
      <c r="O61" s="53">
        <v>3</v>
      </c>
    </row>
    <row r="62" spans="2:15" ht="15.6" thickTop="1" thickBot="1" x14ac:dyDescent="0.35">
      <c r="B62" s="10" t="s">
        <v>207</v>
      </c>
      <c r="C62" s="45" t="str">
        <f ca="1">Table3[[#This Row],[RECENCY Score]] &amp; Table3[[#This Row],[FREQUENCY Score]] &amp; Table3[[#This Row],[MONETARY Score]]</f>
        <v>344</v>
      </c>
      <c r="D62" s="46" cm="1">
        <f t="array" aca="1" ref="D62" ca="1">_xlfn.IFS(G62 &lt;= 100, 5,G62 &lt;= 200, 4,G62 &lt;= 300, 3,G62 &lt;= 400, 2,G62 &gt; 400, 1)</f>
        <v>3</v>
      </c>
      <c r="E62" s="45" cm="1">
        <f t="array" ref="E62">_xlfn.IFS(I62 &gt;= 12, 5, I62&gt;= 10, 4, I62 &gt;= 8, 3, I62 &gt;= 5, 2, I62 &gt;= 2, 1)</f>
        <v>4</v>
      </c>
      <c r="F62" s="45" cm="1">
        <f t="array" ref="F62">_xlfn.IFS(Table3[[#This Row],[Purchase Amount]] &lt;= 100, 5,Table3[[#This Row],[Purchase Amount]]  &lt;= 200, 4,Table3[[#This Row],[Purchase Amount]]  &lt;= 300, 3,Table3[[#This Row],[Purchase Amount]]  &lt;= 400, 2,Table3[[#This Row],[Purchase Amount]]  &gt; 400, 1)</f>
        <v>4</v>
      </c>
      <c r="G62" s="10">
        <f ca="1">DATEDIF(Table3[[#This Row],[Time of Purchase ]], TODAY(), "d")</f>
        <v>281</v>
      </c>
      <c r="H62" s="14">
        <f>_xlfn.XLOOKUP('RFM Analysis (Basic)'!$B62,Table4[Customer_ID],Table4[Time_of_Purchase],,0)</f>
        <v>45454</v>
      </c>
      <c r="I62" s="10">
        <f>_xlfn.XLOOKUP('RFM Analysis (Basic)'!$B62,Table4[Customer_ID],Table4[Frequency_of_Purchase],,0)</f>
        <v>10</v>
      </c>
      <c r="J62" s="10">
        <f>_xlfn.XLOOKUP(B62,Table4[Customer_ID],Table4[Purchase_Amount],,0)</f>
        <v>166</v>
      </c>
      <c r="K62" s="52" cm="1">
        <f t="array" aca="1" ref="K62" ca="1">SUM(MID(C62,{1,2,3},1)*1)</f>
        <v>11</v>
      </c>
      <c r="M62" s="54" t="s">
        <v>2266</v>
      </c>
      <c r="N62" s="55">
        <v>785.13</v>
      </c>
      <c r="O62" s="53">
        <v>6</v>
      </c>
    </row>
    <row r="63" spans="2:15" ht="15.6" thickTop="1" thickBot="1" x14ac:dyDescent="0.35">
      <c r="B63" s="10" t="s">
        <v>209</v>
      </c>
      <c r="C63" s="45" t="str">
        <f ca="1">Table3[[#This Row],[RECENCY Score]] &amp; Table3[[#This Row],[FREQUENCY Score]] &amp; Table3[[#This Row],[MONETARY Score]]</f>
        <v>412</v>
      </c>
      <c r="D63" s="46" cm="1">
        <f t="array" aca="1" ref="D63" ca="1">_xlfn.IFS(G63 &lt;= 100, 5,G63 &lt;= 200, 4,G63 &lt;= 300, 3,G63 &lt;= 400, 2,G63 &gt; 400, 1)</f>
        <v>4</v>
      </c>
      <c r="E63" s="45" cm="1">
        <f t="array" ref="E63">_xlfn.IFS(I63 &gt;= 12, 5, I63&gt;= 10, 4, I63 &gt;= 8, 3, I63 &gt;= 5, 2, I63 &gt;= 2, 1)</f>
        <v>1</v>
      </c>
      <c r="F63" s="45" cm="1">
        <f t="array" ref="F63">_xlfn.IFS(Table3[[#This Row],[Purchase Amount]] &lt;= 100, 5,Table3[[#This Row],[Purchase Amount]]  &lt;= 200, 4,Table3[[#This Row],[Purchase Amount]]  &lt;= 300, 3,Table3[[#This Row],[Purchase Amount]]  &lt;= 400, 2,Table3[[#This Row],[Purchase Amount]]  &gt; 400, 1)</f>
        <v>2</v>
      </c>
      <c r="G63" s="10">
        <f ca="1">DATEDIF(Table3[[#This Row],[Time of Purchase ]], TODAY(), "d")</f>
        <v>115</v>
      </c>
      <c r="H63" s="14">
        <f>_xlfn.XLOOKUP('RFM Analysis (Basic)'!$B63,Table4[Customer_ID],Table4[Time_of_Purchase],,0)</f>
        <v>45620</v>
      </c>
      <c r="I63" s="10">
        <f>_xlfn.XLOOKUP('RFM Analysis (Basic)'!$B63,Table4[Customer_ID],Table4[Frequency_of_Purchase],,0)</f>
        <v>2</v>
      </c>
      <c r="J63" s="10">
        <f>_xlfn.XLOOKUP(B63,Table4[Customer_ID],Table4[Purchase_Amount],,0)</f>
        <v>362.01</v>
      </c>
      <c r="K63" s="52" cm="1">
        <f t="array" aca="1" ref="K63" ca="1">SUM(MID(C63,{1,2,3},1)*1)</f>
        <v>7</v>
      </c>
      <c r="M63" s="54" t="s">
        <v>2171</v>
      </c>
      <c r="N63" s="55">
        <v>800.67000000000007</v>
      </c>
      <c r="O63" s="53">
        <v>3</v>
      </c>
    </row>
    <row r="64" spans="2:15" ht="15.6" thickTop="1" thickBot="1" x14ac:dyDescent="0.35">
      <c r="B64" s="10" t="s">
        <v>211</v>
      </c>
      <c r="C64" s="45" t="str">
        <f ca="1">Table3[[#This Row],[RECENCY Score]] &amp; Table3[[#This Row],[FREQUENCY Score]] &amp; Table3[[#This Row],[MONETARY Score]]</f>
        <v>312</v>
      </c>
      <c r="D64" s="46" cm="1">
        <f t="array" aca="1" ref="D64" ca="1">_xlfn.IFS(G64 &lt;= 100, 5,G64 &lt;= 200, 4,G64 &lt;= 300, 3,G64 &lt;= 400, 2,G64 &gt; 400, 1)</f>
        <v>3</v>
      </c>
      <c r="E64" s="45" cm="1">
        <f t="array" ref="E64">_xlfn.IFS(I64 &gt;= 12, 5, I64&gt;= 10, 4, I64 &gt;= 8, 3, I64 &gt;= 5, 2, I64 &gt;= 2, 1)</f>
        <v>1</v>
      </c>
      <c r="F64" s="45" cm="1">
        <f t="array" ref="F64">_xlfn.IFS(Table3[[#This Row],[Purchase Amount]] &lt;= 100, 5,Table3[[#This Row],[Purchase Amount]]  &lt;= 200, 4,Table3[[#This Row],[Purchase Amount]]  &lt;= 300, 3,Table3[[#This Row],[Purchase Amount]]  &lt;= 400, 2,Table3[[#This Row],[Purchase Amount]]  &gt; 400, 1)</f>
        <v>2</v>
      </c>
      <c r="G64" s="10">
        <f ca="1">DATEDIF(Table3[[#This Row],[Time of Purchase ]], TODAY(), "d")</f>
        <v>253</v>
      </c>
      <c r="H64" s="14">
        <f>_xlfn.XLOOKUP('RFM Analysis (Basic)'!$B64,Table4[Customer_ID],Table4[Time_of_Purchase],,0)</f>
        <v>45482</v>
      </c>
      <c r="I64" s="10">
        <f>_xlfn.XLOOKUP('RFM Analysis (Basic)'!$B64,Table4[Customer_ID],Table4[Frequency_of_Purchase],,0)</f>
        <v>3</v>
      </c>
      <c r="J64" s="10">
        <f>_xlfn.XLOOKUP(B64,Table4[Customer_ID],Table4[Purchase_Amount],,0)</f>
        <v>348.5</v>
      </c>
      <c r="K64" s="52" cm="1">
        <f t="array" aca="1" ref="K64" ca="1">SUM(MID(C64,{1,2,3},1)*1)</f>
        <v>6</v>
      </c>
      <c r="M64" s="54" t="s">
        <v>2241</v>
      </c>
      <c r="N64" s="55">
        <v>840.79</v>
      </c>
      <c r="O64" s="53">
        <v>6</v>
      </c>
    </row>
    <row r="65" spans="2:15" ht="15.6" thickTop="1" thickBot="1" x14ac:dyDescent="0.35">
      <c r="B65" s="10" t="s">
        <v>214</v>
      </c>
      <c r="C65" s="45" t="str">
        <f ca="1">Table3[[#This Row],[RECENCY Score]] &amp; Table3[[#This Row],[FREQUENCY Score]] &amp; Table3[[#This Row],[MONETARY Score]]</f>
        <v>332</v>
      </c>
      <c r="D65" s="46" cm="1">
        <f t="array" aca="1" ref="D65" ca="1">_xlfn.IFS(G65 &lt;= 100, 5,G65 &lt;= 200, 4,G65 &lt;= 300, 3,G65 &lt;= 400, 2,G65 &gt; 400, 1)</f>
        <v>3</v>
      </c>
      <c r="E65" s="45" cm="1">
        <f t="array" ref="E65">_xlfn.IFS(I65 &gt;= 12, 5, I65&gt;= 10, 4, I65 &gt;= 8, 3, I65 &gt;= 5, 2, I65 &gt;= 2, 1)</f>
        <v>3</v>
      </c>
      <c r="F65" s="45" cm="1">
        <f t="array" ref="F65">_xlfn.IFS(Table3[[#This Row],[Purchase Amount]] &lt;= 100, 5,Table3[[#This Row],[Purchase Amount]]  &lt;= 200, 4,Table3[[#This Row],[Purchase Amount]]  &lt;= 300, 3,Table3[[#This Row],[Purchase Amount]]  &lt;= 400, 2,Table3[[#This Row],[Purchase Amount]]  &gt; 400, 1)</f>
        <v>2</v>
      </c>
      <c r="G65" s="10">
        <f ca="1">DATEDIF(Table3[[#This Row],[Time of Purchase ]], TODAY(), "d")</f>
        <v>213</v>
      </c>
      <c r="H65" s="14">
        <f>_xlfn.XLOOKUP('RFM Analysis (Basic)'!$B65,Table4[Customer_ID],Table4[Time_of_Purchase],,0)</f>
        <v>45522</v>
      </c>
      <c r="I65" s="10">
        <f>_xlfn.XLOOKUP('RFM Analysis (Basic)'!$B65,Table4[Customer_ID],Table4[Frequency_of_Purchase],,0)</f>
        <v>9</v>
      </c>
      <c r="J65" s="10">
        <f>_xlfn.XLOOKUP(B65,Table4[Customer_ID],Table4[Purchase_Amount],,0)</f>
        <v>395.97</v>
      </c>
      <c r="K65" s="52" cm="1">
        <f t="array" aca="1" ref="K65" ca="1">SUM(MID(C65,{1,2,3},1)*1)</f>
        <v>8</v>
      </c>
      <c r="M65" s="54" t="s">
        <v>2187</v>
      </c>
      <c r="N65" s="55">
        <v>853.56000000000006</v>
      </c>
      <c r="O65" s="53">
        <v>5</v>
      </c>
    </row>
    <row r="66" spans="2:15" ht="15.6" thickTop="1" thickBot="1" x14ac:dyDescent="0.35">
      <c r="B66" s="10" t="s">
        <v>216</v>
      </c>
      <c r="C66" s="45" t="str">
        <f ca="1">Table3[[#This Row],[RECENCY Score]] &amp; Table3[[#This Row],[FREQUENCY Score]] &amp; Table3[[#This Row],[MONETARY Score]]</f>
        <v>331</v>
      </c>
      <c r="D66" s="46" cm="1">
        <f t="array" aca="1" ref="D66" ca="1">_xlfn.IFS(G66 &lt;= 100, 5,G66 &lt;= 200, 4,G66 &lt;= 300, 3,G66 &lt;= 400, 2,G66 &gt; 400, 1)</f>
        <v>3</v>
      </c>
      <c r="E66" s="45" cm="1">
        <f t="array" ref="E66">_xlfn.IFS(I66 &gt;= 12, 5, I66&gt;= 10, 4, I66 &gt;= 8, 3, I66 &gt;= 5, 2, I66 &gt;= 2, 1)</f>
        <v>3</v>
      </c>
      <c r="F66" s="45" cm="1">
        <f t="array" ref="F66">_xlfn.IFS(Table3[[#This Row],[Purchase Amount]] &lt;= 100, 5,Table3[[#This Row],[Purchase Amount]]  &lt;= 200, 4,Table3[[#This Row],[Purchase Amount]]  &lt;= 300, 3,Table3[[#This Row],[Purchase Amount]]  &lt;= 400, 2,Table3[[#This Row],[Purchase Amount]]  &gt; 400, 1)</f>
        <v>1</v>
      </c>
      <c r="G66" s="10">
        <f ca="1">DATEDIF(Table3[[#This Row],[Time of Purchase ]], TODAY(), "d")</f>
        <v>252</v>
      </c>
      <c r="H66" s="14">
        <f>_xlfn.XLOOKUP('RFM Analysis (Basic)'!$B66,Table4[Customer_ID],Table4[Time_of_Purchase],,0)</f>
        <v>45483</v>
      </c>
      <c r="I66" s="10">
        <f>_xlfn.XLOOKUP('RFM Analysis (Basic)'!$B66,Table4[Customer_ID],Table4[Frequency_of_Purchase],,0)</f>
        <v>9</v>
      </c>
      <c r="J66" s="10">
        <f>_xlfn.XLOOKUP(B66,Table4[Customer_ID],Table4[Purchase_Amount],,0)</f>
        <v>474.99</v>
      </c>
      <c r="K66" s="52" cm="1">
        <f t="array" aca="1" ref="K66" ca="1">SUM(MID(C66,{1,2,3},1)*1)</f>
        <v>7</v>
      </c>
      <c r="M66" s="54" t="s">
        <v>2189</v>
      </c>
      <c r="N66" s="55">
        <v>909.05</v>
      </c>
      <c r="O66" s="53">
        <v>2</v>
      </c>
    </row>
    <row r="67" spans="2:15" ht="15.6" thickTop="1" thickBot="1" x14ac:dyDescent="0.35">
      <c r="B67" s="10" t="s">
        <v>218</v>
      </c>
      <c r="C67" s="45" t="str">
        <f ca="1">Table3[[#This Row],[RECENCY Score]] &amp; Table3[[#This Row],[FREQUENCY Score]] &amp; Table3[[#This Row],[MONETARY Score]]</f>
        <v>313</v>
      </c>
      <c r="D67" s="46" cm="1">
        <f t="array" aca="1" ref="D67" ca="1">_xlfn.IFS(G67 &lt;= 100, 5,G67 &lt;= 200, 4,G67 &lt;= 300, 3,G67 &lt;= 400, 2,G67 &gt; 400, 1)</f>
        <v>3</v>
      </c>
      <c r="E67" s="45" cm="1">
        <f t="array" ref="E67">_xlfn.IFS(I67 &gt;= 12, 5, I67&gt;= 10, 4, I67 &gt;= 8, 3, I67 &gt;= 5, 2, I67 &gt;= 2, 1)</f>
        <v>1</v>
      </c>
      <c r="F67" s="45" cm="1">
        <f t="array" ref="F67">_xlfn.IFS(Table3[[#This Row],[Purchase Amount]] &lt;= 100, 5,Table3[[#This Row],[Purchase Amount]]  &lt;= 200, 4,Table3[[#This Row],[Purchase Amount]]  &lt;= 300, 3,Table3[[#This Row],[Purchase Amount]]  &lt;= 400, 2,Table3[[#This Row],[Purchase Amount]]  &gt; 400, 1)</f>
        <v>3</v>
      </c>
      <c r="G67" s="10">
        <f ca="1">DATEDIF(Table3[[#This Row],[Time of Purchase ]], TODAY(), "d")</f>
        <v>250</v>
      </c>
      <c r="H67" s="14">
        <f>_xlfn.XLOOKUP('RFM Analysis (Basic)'!$B67,Table4[Customer_ID],Table4[Time_of_Purchase],,0)</f>
        <v>45485</v>
      </c>
      <c r="I67" s="10">
        <f>_xlfn.XLOOKUP('RFM Analysis (Basic)'!$B67,Table4[Customer_ID],Table4[Frequency_of_Purchase],,0)</f>
        <v>4</v>
      </c>
      <c r="J67" s="10">
        <f>_xlfn.XLOOKUP(B67,Table4[Customer_ID],Table4[Purchase_Amount],,0)</f>
        <v>286.43</v>
      </c>
      <c r="K67" s="52" cm="1">
        <f t="array" aca="1" ref="K67" ca="1">SUM(MID(C67,{1,2,3},1)*1)</f>
        <v>7</v>
      </c>
      <c r="M67" s="54" t="s">
        <v>2261</v>
      </c>
      <c r="N67" s="55">
        <v>961.78</v>
      </c>
      <c r="O67" s="53">
        <v>6</v>
      </c>
    </row>
    <row r="68" spans="2:15" ht="15.6" thickTop="1" thickBot="1" x14ac:dyDescent="0.35">
      <c r="B68" s="10" t="s">
        <v>220</v>
      </c>
      <c r="C68" s="45" t="str">
        <f ca="1">Table3[[#This Row],[RECENCY Score]] &amp; Table3[[#This Row],[FREQUENCY Score]] &amp; Table3[[#This Row],[MONETARY Score]]</f>
        <v>432</v>
      </c>
      <c r="D68" s="46" cm="1">
        <f t="array" aca="1" ref="D68" ca="1">_xlfn.IFS(G68 &lt;= 100, 5,G68 &lt;= 200, 4,G68 &lt;= 300, 3,G68 &lt;= 400, 2,G68 &gt; 400, 1)</f>
        <v>4</v>
      </c>
      <c r="E68" s="45" cm="1">
        <f t="array" ref="E68">_xlfn.IFS(I68 &gt;= 12, 5, I68&gt;= 10, 4, I68 &gt;= 8, 3, I68 &gt;= 5, 2, I68 &gt;= 2, 1)</f>
        <v>3</v>
      </c>
      <c r="F68" s="45" cm="1">
        <f t="array" ref="F68">_xlfn.IFS(Table3[[#This Row],[Purchase Amount]] &lt;= 100, 5,Table3[[#This Row],[Purchase Amount]]  &lt;= 200, 4,Table3[[#This Row],[Purchase Amount]]  &lt;= 300, 3,Table3[[#This Row],[Purchase Amount]]  &lt;= 400, 2,Table3[[#This Row],[Purchase Amount]]  &gt; 400, 1)</f>
        <v>2</v>
      </c>
      <c r="G68" s="10">
        <f ca="1">DATEDIF(Table3[[#This Row],[Time of Purchase ]], TODAY(), "d")</f>
        <v>165</v>
      </c>
      <c r="H68" s="14">
        <f>_xlfn.XLOOKUP('RFM Analysis (Basic)'!$B68,Table4[Customer_ID],Table4[Time_of_Purchase],,0)</f>
        <v>45570</v>
      </c>
      <c r="I68" s="10">
        <f>_xlfn.XLOOKUP('RFM Analysis (Basic)'!$B68,Table4[Customer_ID],Table4[Frequency_of_Purchase],,0)</f>
        <v>8</v>
      </c>
      <c r="J68" s="10">
        <f>_xlfn.XLOOKUP(B68,Table4[Customer_ID],Table4[Purchase_Amount],,0)</f>
        <v>333.32</v>
      </c>
      <c r="K68" s="52" cm="1">
        <f t="array" aca="1" ref="K68" ca="1">SUM(MID(C68,{1,2,3},1)*1)</f>
        <v>9</v>
      </c>
      <c r="M68" s="54" t="s">
        <v>2215</v>
      </c>
      <c r="N68" s="55">
        <v>968.94999999999993</v>
      </c>
      <c r="O68" s="53">
        <v>4</v>
      </c>
    </row>
    <row r="69" spans="2:15" ht="15.6" thickTop="1" thickBot="1" x14ac:dyDescent="0.35">
      <c r="B69" s="10" t="s">
        <v>222</v>
      </c>
      <c r="C69" s="45" t="str">
        <f ca="1">Table3[[#This Row],[RECENCY Score]] &amp; Table3[[#This Row],[FREQUENCY Score]] &amp; Table3[[#This Row],[MONETARY Score]]</f>
        <v>433</v>
      </c>
      <c r="D69" s="46" cm="1">
        <f t="array" aca="1" ref="D69" ca="1">_xlfn.IFS(G69 &lt;= 100, 5,G69 &lt;= 200, 4,G69 &lt;= 300, 3,G69 &lt;= 400, 2,G69 &gt; 400, 1)</f>
        <v>4</v>
      </c>
      <c r="E69" s="45" cm="1">
        <f t="array" ref="E69">_xlfn.IFS(I69 &gt;= 12, 5, I69&gt;= 10, 4, I69 &gt;= 8, 3, I69 &gt;= 5, 2, I69 &gt;= 2, 1)</f>
        <v>3</v>
      </c>
      <c r="F69" s="45" cm="1">
        <f t="array" ref="F69">_xlfn.IFS(Table3[[#This Row],[Purchase Amount]] &lt;= 100, 5,Table3[[#This Row],[Purchase Amount]]  &lt;= 200, 4,Table3[[#This Row],[Purchase Amount]]  &lt;= 300, 3,Table3[[#This Row],[Purchase Amount]]  &lt;= 400, 2,Table3[[#This Row],[Purchase Amount]]  &gt; 400, 1)</f>
        <v>3</v>
      </c>
      <c r="G69" s="10">
        <f ca="1">DATEDIF(Table3[[#This Row],[Time of Purchase ]], TODAY(), "d")</f>
        <v>180</v>
      </c>
      <c r="H69" s="14">
        <f>_xlfn.XLOOKUP('RFM Analysis (Basic)'!$B69,Table4[Customer_ID],Table4[Time_of_Purchase],,0)</f>
        <v>45555</v>
      </c>
      <c r="I69" s="10">
        <f>_xlfn.XLOOKUP('RFM Analysis (Basic)'!$B69,Table4[Customer_ID],Table4[Frequency_of_Purchase],,0)</f>
        <v>9</v>
      </c>
      <c r="J69" s="10">
        <f>_xlfn.XLOOKUP(B69,Table4[Customer_ID],Table4[Purchase_Amount],,0)</f>
        <v>223.47</v>
      </c>
      <c r="K69" s="52" cm="1">
        <f t="array" aca="1" ref="K69" ca="1">SUM(MID(C69,{1,2,3},1)*1)</f>
        <v>10</v>
      </c>
      <c r="M69" s="54" t="s">
        <v>2271</v>
      </c>
      <c r="N69" s="55">
        <v>1000.6600000000001</v>
      </c>
      <c r="O69" s="53">
        <v>7</v>
      </c>
    </row>
    <row r="70" spans="2:15" ht="15.6" thickTop="1" thickBot="1" x14ac:dyDescent="0.35">
      <c r="B70" s="10" t="s">
        <v>224</v>
      </c>
      <c r="C70" s="45" t="str">
        <f ca="1">Table3[[#This Row],[RECENCY Score]] &amp; Table3[[#This Row],[FREQUENCY Score]] &amp; Table3[[#This Row],[MONETARY Score]]</f>
        <v>311</v>
      </c>
      <c r="D70" s="46" cm="1">
        <f t="array" aca="1" ref="D70" ca="1">_xlfn.IFS(G70 &lt;= 100, 5,G70 &lt;= 200, 4,G70 &lt;= 300, 3,G70 &lt;= 400, 2,G70 &gt; 400, 1)</f>
        <v>3</v>
      </c>
      <c r="E70" s="45" cm="1">
        <f t="array" ref="E70">_xlfn.IFS(I70 &gt;= 12, 5, I70&gt;= 10, 4, I70 &gt;= 8, 3, I70 &gt;= 5, 2, I70 &gt;= 2, 1)</f>
        <v>1</v>
      </c>
      <c r="F70" s="45" cm="1">
        <f t="array" ref="F70">_xlfn.IFS(Table3[[#This Row],[Purchase Amount]] &lt;= 100, 5,Table3[[#This Row],[Purchase Amount]]  &lt;= 200, 4,Table3[[#This Row],[Purchase Amount]]  &lt;= 300, 3,Table3[[#This Row],[Purchase Amount]]  &lt;= 400, 2,Table3[[#This Row],[Purchase Amount]]  &gt; 400, 1)</f>
        <v>1</v>
      </c>
      <c r="G70" s="10">
        <f ca="1">DATEDIF(Table3[[#This Row],[Time of Purchase ]], TODAY(), "d")</f>
        <v>246</v>
      </c>
      <c r="H70" s="14">
        <f>_xlfn.XLOOKUP('RFM Analysis (Basic)'!$B70,Table4[Customer_ID],Table4[Time_of_Purchase],,0)</f>
        <v>45489</v>
      </c>
      <c r="I70" s="10">
        <f>_xlfn.XLOOKUP('RFM Analysis (Basic)'!$B70,Table4[Customer_ID],Table4[Frequency_of_Purchase],,0)</f>
        <v>2</v>
      </c>
      <c r="J70" s="10">
        <f>_xlfn.XLOOKUP(B70,Table4[Customer_ID],Table4[Purchase_Amount],,0)</f>
        <v>414.83</v>
      </c>
      <c r="K70" s="52" cm="1">
        <f t="array" aca="1" ref="K70" ca="1">SUM(MID(C70,{1,2,3},1)*1)</f>
        <v>5</v>
      </c>
      <c r="M70" s="54" t="s">
        <v>2172</v>
      </c>
      <c r="N70" s="55">
        <v>1133.18</v>
      </c>
      <c r="O70" s="53">
        <v>7</v>
      </c>
    </row>
    <row r="71" spans="2:15" ht="15.6" thickTop="1" thickBot="1" x14ac:dyDescent="0.35">
      <c r="B71" s="10" t="s">
        <v>226</v>
      </c>
      <c r="C71" s="45" t="str">
        <f ca="1">Table3[[#This Row],[RECENCY Score]] &amp; Table3[[#This Row],[FREQUENCY Score]] &amp; Table3[[#This Row],[MONETARY Score]]</f>
        <v>222</v>
      </c>
      <c r="D71" s="46" cm="1">
        <f t="array" aca="1" ref="D71" ca="1">_xlfn.IFS(G71 &lt;= 100, 5,G71 &lt;= 200, 4,G71 &lt;= 300, 3,G71 &lt;= 400, 2,G71 &gt; 400, 1)</f>
        <v>2</v>
      </c>
      <c r="E71" s="45" cm="1">
        <f t="array" ref="E71">_xlfn.IFS(I71 &gt;= 12, 5, I71&gt;= 10, 4, I71 &gt;= 8, 3, I71 &gt;= 5, 2, I71 &gt;= 2, 1)</f>
        <v>2</v>
      </c>
      <c r="F71" s="45" cm="1">
        <f t="array" ref="F71">_xlfn.IFS(Table3[[#This Row],[Purchase Amount]] &lt;= 100, 5,Table3[[#This Row],[Purchase Amount]]  &lt;= 200, 4,Table3[[#This Row],[Purchase Amount]]  &lt;= 300, 3,Table3[[#This Row],[Purchase Amount]]  &lt;= 400, 2,Table3[[#This Row],[Purchase Amount]]  &gt; 400, 1)</f>
        <v>2</v>
      </c>
      <c r="G71" s="10">
        <f ca="1">DATEDIF(Table3[[#This Row],[Time of Purchase ]], TODAY(), "d")</f>
        <v>351</v>
      </c>
      <c r="H71" s="14">
        <f>_xlfn.XLOOKUP('RFM Analysis (Basic)'!$B71,Table4[Customer_ID],Table4[Time_of_Purchase],,0)</f>
        <v>45384</v>
      </c>
      <c r="I71" s="10">
        <f>_xlfn.XLOOKUP('RFM Analysis (Basic)'!$B71,Table4[Customer_ID],Table4[Frequency_of_Purchase],,0)</f>
        <v>5</v>
      </c>
      <c r="J71" s="10">
        <f>_xlfn.XLOOKUP(B71,Table4[Customer_ID],Table4[Purchase_Amount],,0)</f>
        <v>391.38</v>
      </c>
      <c r="K71" s="52" cm="1">
        <f t="array" aca="1" ref="K71" ca="1">SUM(MID(C71,{1,2,3},1)*1)</f>
        <v>6</v>
      </c>
      <c r="M71" s="54" t="s">
        <v>2263</v>
      </c>
      <c r="N71" s="55">
        <v>1290.5999999999999</v>
      </c>
      <c r="O71" s="53">
        <v>3</v>
      </c>
    </row>
    <row r="72" spans="2:15" ht="15.6" thickTop="1" thickBot="1" x14ac:dyDescent="0.35">
      <c r="B72" s="10" t="s">
        <v>228</v>
      </c>
      <c r="C72" s="45" t="str">
        <f ca="1">Table3[[#This Row],[RECENCY Score]] &amp; Table3[[#This Row],[FREQUENCY Score]] &amp; Table3[[#This Row],[MONETARY Score]]</f>
        <v>342</v>
      </c>
      <c r="D72" s="46" cm="1">
        <f t="array" aca="1" ref="D72" ca="1">_xlfn.IFS(G72 &lt;= 100, 5,G72 &lt;= 200, 4,G72 &lt;= 300, 3,G72 &lt;= 400, 2,G72 &gt; 400, 1)</f>
        <v>3</v>
      </c>
      <c r="E72" s="45" cm="1">
        <f t="array" ref="E72">_xlfn.IFS(I72 &gt;= 12, 5, I72&gt;= 10, 4, I72 &gt;= 8, 3, I72 &gt;= 5, 2, I72 &gt;= 2, 1)</f>
        <v>4</v>
      </c>
      <c r="F72" s="45" cm="1">
        <f t="array" ref="F72">_xlfn.IFS(Table3[[#This Row],[Purchase Amount]] &lt;= 100, 5,Table3[[#This Row],[Purchase Amount]]  &lt;= 200, 4,Table3[[#This Row],[Purchase Amount]]  &lt;= 300, 3,Table3[[#This Row],[Purchase Amount]]  &lt;= 400, 2,Table3[[#This Row],[Purchase Amount]]  &gt; 400, 1)</f>
        <v>2</v>
      </c>
      <c r="G72" s="10">
        <f ca="1">DATEDIF(Table3[[#This Row],[Time of Purchase ]], TODAY(), "d")</f>
        <v>271</v>
      </c>
      <c r="H72" s="14">
        <f>_xlfn.XLOOKUP('RFM Analysis (Basic)'!$B72,Table4[Customer_ID],Table4[Time_of_Purchase],,0)</f>
        <v>45464</v>
      </c>
      <c r="I72" s="10">
        <f>_xlfn.XLOOKUP('RFM Analysis (Basic)'!$B72,Table4[Customer_ID],Table4[Frequency_of_Purchase],,0)</f>
        <v>11</v>
      </c>
      <c r="J72" s="10">
        <f>_xlfn.XLOOKUP(B72,Table4[Customer_ID],Table4[Purchase_Amount],,0)</f>
        <v>368.4</v>
      </c>
      <c r="K72" s="52" cm="1">
        <f t="array" aca="1" ref="K72" ca="1">SUM(MID(C72,{1,2,3},1)*1)</f>
        <v>9</v>
      </c>
      <c r="M72" s="54" t="s">
        <v>2268</v>
      </c>
      <c r="N72" s="55">
        <v>1439.0700000000002</v>
      </c>
      <c r="O72" s="53">
        <v>3</v>
      </c>
    </row>
    <row r="73" spans="2:15" ht="15.6" thickTop="1" thickBot="1" x14ac:dyDescent="0.35">
      <c r="B73" s="10" t="s">
        <v>230</v>
      </c>
      <c r="C73" s="45" t="str">
        <f ca="1">Table3[[#This Row],[RECENCY Score]] &amp; Table3[[#This Row],[FREQUENCY Score]] &amp; Table3[[#This Row],[MONETARY Score]]</f>
        <v>242</v>
      </c>
      <c r="D73" s="46" cm="1">
        <f t="array" aca="1" ref="D73" ca="1">_xlfn.IFS(G73 &lt;= 100, 5,G73 &lt;= 200, 4,G73 &lt;= 300, 3,G73 &lt;= 400, 2,G73 &gt; 400, 1)</f>
        <v>2</v>
      </c>
      <c r="E73" s="45" cm="1">
        <f t="array" ref="E73">_xlfn.IFS(I73 &gt;= 12, 5, I73&gt;= 10, 4, I73 &gt;= 8, 3, I73 &gt;= 5, 2, I73 &gt;= 2, 1)</f>
        <v>4</v>
      </c>
      <c r="F73" s="45" cm="1">
        <f t="array" ref="F73">_xlfn.IFS(Table3[[#This Row],[Purchase Amount]] &lt;= 100, 5,Table3[[#This Row],[Purchase Amount]]  &lt;= 200, 4,Table3[[#This Row],[Purchase Amount]]  &lt;= 300, 3,Table3[[#This Row],[Purchase Amount]]  &lt;= 400, 2,Table3[[#This Row],[Purchase Amount]]  &gt; 400, 1)</f>
        <v>2</v>
      </c>
      <c r="G73" s="10">
        <f ca="1">DATEDIF(Table3[[#This Row],[Time of Purchase ]], TODAY(), "d")</f>
        <v>373</v>
      </c>
      <c r="H73" s="14">
        <f>_xlfn.XLOOKUP('RFM Analysis (Basic)'!$B73,Table4[Customer_ID],Table4[Time_of_Purchase],,0)</f>
        <v>45362</v>
      </c>
      <c r="I73" s="10">
        <f>_xlfn.XLOOKUP('RFM Analysis (Basic)'!$B73,Table4[Customer_ID],Table4[Frequency_of_Purchase],,0)</f>
        <v>11</v>
      </c>
      <c r="J73" s="10">
        <f>_xlfn.XLOOKUP(B73,Table4[Customer_ID],Table4[Purchase_Amount],,0)</f>
        <v>328.36</v>
      </c>
      <c r="K73" s="52" cm="1">
        <f t="array" aca="1" ref="K73" ca="1">SUM(MID(C73,{1,2,3},1)*1)</f>
        <v>8</v>
      </c>
      <c r="M73" s="54" t="s">
        <v>2255</v>
      </c>
      <c r="N73" s="55">
        <v>1645.34</v>
      </c>
      <c r="O73" s="53">
        <v>7</v>
      </c>
    </row>
    <row r="74" spans="2:15" ht="15.6" thickTop="1" thickBot="1" x14ac:dyDescent="0.35">
      <c r="B74" s="10" t="s">
        <v>232</v>
      </c>
      <c r="C74" s="45" t="str">
        <f ca="1">Table3[[#This Row],[RECENCY Score]] &amp; Table3[[#This Row],[FREQUENCY Score]] &amp; Table3[[#This Row],[MONETARY Score]]</f>
        <v>231</v>
      </c>
      <c r="D74" s="46" cm="1">
        <f t="array" aca="1" ref="D74" ca="1">_xlfn.IFS(G74 &lt;= 100, 5,G74 &lt;= 200, 4,G74 &lt;= 300, 3,G74 &lt;= 400, 2,G74 &gt; 400, 1)</f>
        <v>2</v>
      </c>
      <c r="E74" s="45" cm="1">
        <f t="array" ref="E74">_xlfn.IFS(I74 &gt;= 12, 5, I74&gt;= 10, 4, I74 &gt;= 8, 3, I74 &gt;= 5, 2, I74 &gt;= 2, 1)</f>
        <v>3</v>
      </c>
      <c r="F74" s="45" cm="1">
        <f t="array" ref="F74">_xlfn.IFS(Table3[[#This Row],[Purchase Amount]] &lt;= 100, 5,Table3[[#This Row],[Purchase Amount]]  &lt;= 200, 4,Table3[[#This Row],[Purchase Amount]]  &lt;= 300, 3,Table3[[#This Row],[Purchase Amount]]  &lt;= 400, 2,Table3[[#This Row],[Purchase Amount]]  &gt; 400, 1)</f>
        <v>1</v>
      </c>
      <c r="G74" s="10">
        <f ca="1">DATEDIF(Table3[[#This Row],[Time of Purchase ]], TODAY(), "d")</f>
        <v>387</v>
      </c>
      <c r="H74" s="14">
        <f>_xlfn.XLOOKUP('RFM Analysis (Basic)'!$B74,Table4[Customer_ID],Table4[Time_of_Purchase],,0)</f>
        <v>45348</v>
      </c>
      <c r="I74" s="10">
        <f>_xlfn.XLOOKUP('RFM Analysis (Basic)'!$B74,Table4[Customer_ID],Table4[Frequency_of_Purchase],,0)</f>
        <v>9</v>
      </c>
      <c r="J74" s="10">
        <f>_xlfn.XLOOKUP(B74,Table4[Customer_ID],Table4[Purchase_Amount],,0)</f>
        <v>424.39</v>
      </c>
      <c r="K74" s="52" cm="1">
        <f t="array" aca="1" ref="K74" ca="1">SUM(MID(C74,{1,2,3},1)*1)</f>
        <v>6</v>
      </c>
      <c r="M74" s="54" t="s">
        <v>2207</v>
      </c>
      <c r="N74" s="55">
        <v>1669.96</v>
      </c>
      <c r="O74" s="53">
        <v>11</v>
      </c>
    </row>
    <row r="75" spans="2:15" ht="15.6" thickTop="1" thickBot="1" x14ac:dyDescent="0.35">
      <c r="B75" s="10" t="s">
        <v>234</v>
      </c>
      <c r="C75" s="45" t="str">
        <f ca="1">Table3[[#This Row],[RECENCY Score]] &amp; Table3[[#This Row],[FREQUENCY Score]] &amp; Table3[[#This Row],[MONETARY Score]]</f>
        <v>344</v>
      </c>
      <c r="D75" s="46" cm="1">
        <f t="array" aca="1" ref="D75" ca="1">_xlfn.IFS(G75 &lt;= 100, 5,G75 &lt;= 200, 4,G75 &lt;= 300, 3,G75 &lt;= 400, 2,G75 &gt; 400, 1)</f>
        <v>3</v>
      </c>
      <c r="E75" s="45" cm="1">
        <f t="array" ref="E75">_xlfn.IFS(I75 &gt;= 12, 5, I75&gt;= 10, 4, I75 &gt;= 8, 3, I75 &gt;= 5, 2, I75 &gt;= 2, 1)</f>
        <v>4</v>
      </c>
      <c r="F75" s="45" cm="1">
        <f t="array" ref="F75">_xlfn.IFS(Table3[[#This Row],[Purchase Amount]] &lt;= 100, 5,Table3[[#This Row],[Purchase Amount]]  &lt;= 200, 4,Table3[[#This Row],[Purchase Amount]]  &lt;= 300, 3,Table3[[#This Row],[Purchase Amount]]  &lt;= 400, 2,Table3[[#This Row],[Purchase Amount]]  &gt; 400, 1)</f>
        <v>4</v>
      </c>
      <c r="G75" s="10">
        <f ca="1">DATEDIF(Table3[[#This Row],[Time of Purchase ]], TODAY(), "d")</f>
        <v>278</v>
      </c>
      <c r="H75" s="14">
        <f>_xlfn.XLOOKUP('RFM Analysis (Basic)'!$B75,Table4[Customer_ID],Table4[Time_of_Purchase],,0)</f>
        <v>45457</v>
      </c>
      <c r="I75" s="10">
        <f>_xlfn.XLOOKUP('RFM Analysis (Basic)'!$B75,Table4[Customer_ID],Table4[Frequency_of_Purchase],,0)</f>
        <v>10</v>
      </c>
      <c r="J75" s="10">
        <f>_xlfn.XLOOKUP(B75,Table4[Customer_ID],Table4[Purchase_Amount],,0)</f>
        <v>197.12</v>
      </c>
      <c r="K75" s="52" cm="1">
        <f t="array" aca="1" ref="K75" ca="1">SUM(MID(C75,{1,2,3},1)*1)</f>
        <v>11</v>
      </c>
      <c r="M75" s="54" t="s">
        <v>2185</v>
      </c>
      <c r="N75" s="55">
        <v>1680.1799999999998</v>
      </c>
      <c r="O75" s="53">
        <v>5</v>
      </c>
    </row>
    <row r="76" spans="2:15" ht="15.6" thickTop="1" thickBot="1" x14ac:dyDescent="0.35">
      <c r="B76" s="10" t="s">
        <v>236</v>
      </c>
      <c r="C76" s="45" t="str">
        <f ca="1">Table3[[#This Row],[RECENCY Score]] &amp; Table3[[#This Row],[FREQUENCY Score]] &amp; Table3[[#This Row],[MONETARY Score]]</f>
        <v>231</v>
      </c>
      <c r="D76" s="46" cm="1">
        <f t="array" aca="1" ref="D76" ca="1">_xlfn.IFS(G76 &lt;= 100, 5,G76 &lt;= 200, 4,G76 &lt;= 300, 3,G76 &lt;= 400, 2,G76 &gt; 400, 1)</f>
        <v>2</v>
      </c>
      <c r="E76" s="45" cm="1">
        <f t="array" ref="E76">_xlfn.IFS(I76 &gt;= 12, 5, I76&gt;= 10, 4, I76 &gt;= 8, 3, I76 &gt;= 5, 2, I76 &gt;= 2, 1)</f>
        <v>3</v>
      </c>
      <c r="F76" s="45" cm="1">
        <f t="array" ref="F76">_xlfn.IFS(Table3[[#This Row],[Purchase Amount]] &lt;= 100, 5,Table3[[#This Row],[Purchase Amount]]  &lt;= 200, 4,Table3[[#This Row],[Purchase Amount]]  &lt;= 300, 3,Table3[[#This Row],[Purchase Amount]]  &lt;= 400, 2,Table3[[#This Row],[Purchase Amount]]  &gt; 400, 1)</f>
        <v>1</v>
      </c>
      <c r="G76" s="10">
        <f ca="1">DATEDIF(Table3[[#This Row],[Time of Purchase ]], TODAY(), "d")</f>
        <v>360</v>
      </c>
      <c r="H76" s="14">
        <f>_xlfn.XLOOKUP('RFM Analysis (Basic)'!$B76,Table4[Customer_ID],Table4[Time_of_Purchase],,0)</f>
        <v>45375</v>
      </c>
      <c r="I76" s="10">
        <f>_xlfn.XLOOKUP('RFM Analysis (Basic)'!$B76,Table4[Customer_ID],Table4[Frequency_of_Purchase],,0)</f>
        <v>9</v>
      </c>
      <c r="J76" s="10">
        <f>_xlfn.XLOOKUP(B76,Table4[Customer_ID],Table4[Purchase_Amount],,0)</f>
        <v>454.57</v>
      </c>
      <c r="K76" s="52" cm="1">
        <f t="array" aca="1" ref="K76" ca="1">SUM(MID(C76,{1,2,3},1)*1)</f>
        <v>6</v>
      </c>
      <c r="M76" s="54" t="s">
        <v>2176</v>
      </c>
      <c r="N76" s="55">
        <v>1762.9899999999998</v>
      </c>
      <c r="O76" s="53">
        <v>7</v>
      </c>
    </row>
    <row r="77" spans="2:15" ht="15.6" thickTop="1" thickBot="1" x14ac:dyDescent="0.35">
      <c r="B77" s="10" t="s">
        <v>238</v>
      </c>
      <c r="C77" s="45" t="str">
        <f ca="1">Table3[[#This Row],[RECENCY Score]] &amp; Table3[[#This Row],[FREQUENCY Score]] &amp; Table3[[#This Row],[MONETARY Score]]</f>
        <v>213</v>
      </c>
      <c r="D77" s="46" cm="1">
        <f t="array" aca="1" ref="D77" ca="1">_xlfn.IFS(G77 &lt;= 100, 5,G77 &lt;= 200, 4,G77 &lt;= 300, 3,G77 &lt;= 400, 2,G77 &gt; 400, 1)</f>
        <v>2</v>
      </c>
      <c r="E77" s="45" cm="1">
        <f t="array" ref="E77">_xlfn.IFS(I77 &gt;= 12, 5, I77&gt;= 10, 4, I77 &gt;= 8, 3, I77 &gt;= 5, 2, I77 &gt;= 2, 1)</f>
        <v>1</v>
      </c>
      <c r="F77" s="45" cm="1">
        <f t="array" ref="F77">_xlfn.IFS(Table3[[#This Row],[Purchase Amount]] &lt;= 100, 5,Table3[[#This Row],[Purchase Amount]]  &lt;= 200, 4,Table3[[#This Row],[Purchase Amount]]  &lt;= 300, 3,Table3[[#This Row],[Purchase Amount]]  &lt;= 400, 2,Table3[[#This Row],[Purchase Amount]]  &gt; 400, 1)</f>
        <v>3</v>
      </c>
      <c r="G77" s="10">
        <f ca="1">DATEDIF(Table3[[#This Row],[Time of Purchase ]], TODAY(), "d")</f>
        <v>326</v>
      </c>
      <c r="H77" s="14">
        <f>_xlfn.XLOOKUP('RFM Analysis (Basic)'!$B77,Table4[Customer_ID],Table4[Time_of_Purchase],,0)</f>
        <v>45409</v>
      </c>
      <c r="I77" s="10">
        <f>_xlfn.XLOOKUP('RFM Analysis (Basic)'!$B77,Table4[Customer_ID],Table4[Frequency_of_Purchase],,0)</f>
        <v>4</v>
      </c>
      <c r="J77" s="10">
        <f>_xlfn.XLOOKUP(B77,Table4[Customer_ID],Table4[Purchase_Amount],,0)</f>
        <v>298.38</v>
      </c>
      <c r="K77" s="52" cm="1">
        <f t="array" aca="1" ref="K77" ca="1">SUM(MID(C77,{1,2,3},1)*1)</f>
        <v>6</v>
      </c>
      <c r="M77" s="54" t="s">
        <v>2197</v>
      </c>
      <c r="N77" s="55">
        <v>1770.66</v>
      </c>
      <c r="O77" s="53">
        <v>12</v>
      </c>
    </row>
    <row r="78" spans="2:15" ht="15.6" thickTop="1" thickBot="1" x14ac:dyDescent="0.35">
      <c r="B78" s="10" t="s">
        <v>240</v>
      </c>
      <c r="C78" s="45" t="str">
        <f ca="1">Table3[[#This Row],[RECENCY Score]] &amp; Table3[[#This Row],[FREQUENCY Score]] &amp; Table3[[#This Row],[MONETARY Score]]</f>
        <v>424</v>
      </c>
      <c r="D78" s="46" cm="1">
        <f t="array" aca="1" ref="D78" ca="1">_xlfn.IFS(G78 &lt;= 100, 5,G78 &lt;= 200, 4,G78 &lt;= 300, 3,G78 &lt;= 400, 2,G78 &gt; 400, 1)</f>
        <v>4</v>
      </c>
      <c r="E78" s="45" cm="1">
        <f t="array" ref="E78">_xlfn.IFS(I78 &gt;= 12, 5, I78&gt;= 10, 4, I78 &gt;= 8, 3, I78 &gt;= 5, 2, I78 &gt;= 2, 1)</f>
        <v>2</v>
      </c>
      <c r="F78" s="45" cm="1">
        <f t="array" ref="F78">_xlfn.IFS(Table3[[#This Row],[Purchase Amount]] &lt;= 100, 5,Table3[[#This Row],[Purchase Amount]]  &lt;= 200, 4,Table3[[#This Row],[Purchase Amount]]  &lt;= 300, 3,Table3[[#This Row],[Purchase Amount]]  &lt;= 400, 2,Table3[[#This Row],[Purchase Amount]]  &gt; 400, 1)</f>
        <v>4</v>
      </c>
      <c r="G78" s="10">
        <f ca="1">DATEDIF(Table3[[#This Row],[Time of Purchase ]], TODAY(), "d")</f>
        <v>132</v>
      </c>
      <c r="H78" s="14">
        <f>_xlfn.XLOOKUP('RFM Analysis (Basic)'!$B78,Table4[Customer_ID],Table4[Time_of_Purchase],,0)</f>
        <v>45603</v>
      </c>
      <c r="I78" s="10">
        <f>_xlfn.XLOOKUP('RFM Analysis (Basic)'!$B78,Table4[Customer_ID],Table4[Frequency_of_Purchase],,0)</f>
        <v>6</v>
      </c>
      <c r="J78" s="10">
        <f>_xlfn.XLOOKUP(B78,Table4[Customer_ID],Table4[Purchase_Amount],,0)</f>
        <v>111.7</v>
      </c>
      <c r="K78" s="52" cm="1">
        <f t="array" aca="1" ref="K78" ca="1">SUM(MID(C78,{1,2,3},1)*1)</f>
        <v>10</v>
      </c>
      <c r="M78" s="54" t="s">
        <v>2175</v>
      </c>
      <c r="N78" s="55">
        <v>1802.75</v>
      </c>
      <c r="O78" s="53">
        <v>5</v>
      </c>
    </row>
    <row r="79" spans="2:15" ht="15.6" thickTop="1" thickBot="1" x14ac:dyDescent="0.35">
      <c r="B79" s="10" t="s">
        <v>242</v>
      </c>
      <c r="C79" s="45" t="str">
        <f ca="1">Table3[[#This Row],[RECENCY Score]] &amp; Table3[[#This Row],[FREQUENCY Score]] &amp; Table3[[#This Row],[MONETARY Score]]</f>
        <v>442</v>
      </c>
      <c r="D79" s="46" cm="1">
        <f t="array" aca="1" ref="D79" ca="1">_xlfn.IFS(G79 &lt;= 100, 5,G79 &lt;= 200, 4,G79 &lt;= 300, 3,G79 &lt;= 400, 2,G79 &gt; 400, 1)</f>
        <v>4</v>
      </c>
      <c r="E79" s="45" cm="1">
        <f t="array" ref="E79">_xlfn.IFS(I79 &gt;= 12, 5, I79&gt;= 10, 4, I79 &gt;= 8, 3, I79 &gt;= 5, 2, I79 &gt;= 2, 1)</f>
        <v>4</v>
      </c>
      <c r="F79" s="45" cm="1">
        <f t="array" ref="F79">_xlfn.IFS(Table3[[#This Row],[Purchase Amount]] &lt;= 100, 5,Table3[[#This Row],[Purchase Amount]]  &lt;= 200, 4,Table3[[#This Row],[Purchase Amount]]  &lt;= 300, 3,Table3[[#This Row],[Purchase Amount]]  &lt;= 400, 2,Table3[[#This Row],[Purchase Amount]]  &gt; 400, 1)</f>
        <v>2</v>
      </c>
      <c r="G79" s="10">
        <f ca="1">DATEDIF(Table3[[#This Row],[Time of Purchase ]], TODAY(), "d")</f>
        <v>105</v>
      </c>
      <c r="H79" s="14">
        <f>_xlfn.XLOOKUP('RFM Analysis (Basic)'!$B79,Table4[Customer_ID],Table4[Time_of_Purchase],,0)</f>
        <v>45630</v>
      </c>
      <c r="I79" s="10">
        <f>_xlfn.XLOOKUP('RFM Analysis (Basic)'!$B79,Table4[Customer_ID],Table4[Frequency_of_Purchase],,0)</f>
        <v>10</v>
      </c>
      <c r="J79" s="10">
        <f>_xlfn.XLOOKUP(B79,Table4[Customer_ID],Table4[Purchase_Amount],,0)</f>
        <v>373.69</v>
      </c>
      <c r="K79" s="52" cm="1">
        <f t="array" aca="1" ref="K79" ca="1">SUM(MID(C79,{1,2,3},1)*1)</f>
        <v>10</v>
      </c>
      <c r="M79" s="54" t="s">
        <v>2231</v>
      </c>
      <c r="N79" s="55">
        <v>1816.9499999999998</v>
      </c>
      <c r="O79" s="53">
        <v>11</v>
      </c>
    </row>
    <row r="80" spans="2:15" ht="15.6" thickTop="1" thickBot="1" x14ac:dyDescent="0.35">
      <c r="B80" s="10" t="s">
        <v>244</v>
      </c>
      <c r="C80" s="45" t="str">
        <f ca="1">Table3[[#This Row],[RECENCY Score]] &amp; Table3[[#This Row],[FREQUENCY Score]] &amp; Table3[[#This Row],[MONETARY Score]]</f>
        <v>222</v>
      </c>
      <c r="D80" s="46" cm="1">
        <f t="array" aca="1" ref="D80" ca="1">_xlfn.IFS(G80 &lt;= 100, 5,G80 &lt;= 200, 4,G80 &lt;= 300, 3,G80 &lt;= 400, 2,G80 &gt; 400, 1)</f>
        <v>2</v>
      </c>
      <c r="E80" s="45" cm="1">
        <f t="array" ref="E80">_xlfn.IFS(I80 &gt;= 12, 5, I80&gt;= 10, 4, I80 &gt;= 8, 3, I80 &gt;= 5, 2, I80 &gt;= 2, 1)</f>
        <v>2</v>
      </c>
      <c r="F80" s="45" cm="1">
        <f t="array" ref="F80">_xlfn.IFS(Table3[[#This Row],[Purchase Amount]] &lt;= 100, 5,Table3[[#This Row],[Purchase Amount]]  &lt;= 200, 4,Table3[[#This Row],[Purchase Amount]]  &lt;= 300, 3,Table3[[#This Row],[Purchase Amount]]  &lt;= 400, 2,Table3[[#This Row],[Purchase Amount]]  &gt; 400, 1)</f>
        <v>2</v>
      </c>
      <c r="G80" s="10">
        <f ca="1">DATEDIF(Table3[[#This Row],[Time of Purchase ]], TODAY(), "d")</f>
        <v>335</v>
      </c>
      <c r="H80" s="14">
        <f>_xlfn.XLOOKUP('RFM Analysis (Basic)'!$B80,Table4[Customer_ID],Table4[Time_of_Purchase],,0)</f>
        <v>45400</v>
      </c>
      <c r="I80" s="10">
        <f>_xlfn.XLOOKUP('RFM Analysis (Basic)'!$B80,Table4[Customer_ID],Table4[Frequency_of_Purchase],,0)</f>
        <v>5</v>
      </c>
      <c r="J80" s="10">
        <f>_xlfn.XLOOKUP(B80,Table4[Customer_ID],Table4[Purchase_Amount],,0)</f>
        <v>354.87</v>
      </c>
      <c r="K80" s="52" cm="1">
        <f t="array" aca="1" ref="K80" ca="1">SUM(MID(C80,{1,2,3},1)*1)</f>
        <v>6</v>
      </c>
      <c r="M80" s="54" t="s">
        <v>2281</v>
      </c>
      <c r="N80" s="55">
        <v>1835.83</v>
      </c>
      <c r="O80" s="53">
        <v>4</v>
      </c>
    </row>
    <row r="81" spans="2:15" ht="15.6" thickTop="1" thickBot="1" x14ac:dyDescent="0.35">
      <c r="B81" s="10" t="s">
        <v>247</v>
      </c>
      <c r="C81" s="45" t="str">
        <f ca="1">Table3[[#This Row],[RECENCY Score]] &amp; Table3[[#This Row],[FREQUENCY Score]] &amp; Table3[[#This Row],[MONETARY Score]]</f>
        <v>213</v>
      </c>
      <c r="D81" s="46" cm="1">
        <f t="array" aca="1" ref="D81" ca="1">_xlfn.IFS(G81 &lt;= 100, 5,G81 &lt;= 200, 4,G81 &lt;= 300, 3,G81 &lt;= 400, 2,G81 &gt; 400, 1)</f>
        <v>2</v>
      </c>
      <c r="E81" s="45" cm="1">
        <f t="array" ref="E81">_xlfn.IFS(I81 &gt;= 12, 5, I81&gt;= 10, 4, I81 &gt;= 8, 3, I81 &gt;= 5, 2, I81 &gt;= 2, 1)</f>
        <v>1</v>
      </c>
      <c r="F81" s="45" cm="1">
        <f t="array" ref="F81">_xlfn.IFS(Table3[[#This Row],[Purchase Amount]] &lt;= 100, 5,Table3[[#This Row],[Purchase Amount]]  &lt;= 200, 4,Table3[[#This Row],[Purchase Amount]]  &lt;= 300, 3,Table3[[#This Row],[Purchase Amount]]  &lt;= 400, 2,Table3[[#This Row],[Purchase Amount]]  &gt; 400, 1)</f>
        <v>3</v>
      </c>
      <c r="G81" s="10">
        <f ca="1">DATEDIF(Table3[[#This Row],[Time of Purchase ]], TODAY(), "d")</f>
        <v>332</v>
      </c>
      <c r="H81" s="14">
        <f>_xlfn.XLOOKUP('RFM Analysis (Basic)'!$B81,Table4[Customer_ID],Table4[Time_of_Purchase],,0)</f>
        <v>45403</v>
      </c>
      <c r="I81" s="10">
        <f>_xlfn.XLOOKUP('RFM Analysis (Basic)'!$B81,Table4[Customer_ID],Table4[Frequency_of_Purchase],,0)</f>
        <v>2</v>
      </c>
      <c r="J81" s="10">
        <f>_xlfn.XLOOKUP(B81,Table4[Customer_ID],Table4[Purchase_Amount],,0)</f>
        <v>214.48</v>
      </c>
      <c r="K81" s="52" cm="1">
        <f t="array" aca="1" ref="K81" ca="1">SUM(MID(C81,{1,2,3},1)*1)</f>
        <v>6</v>
      </c>
      <c r="M81" s="54" t="s">
        <v>2169</v>
      </c>
      <c r="N81" s="55">
        <v>1888.3999999999999</v>
      </c>
      <c r="O81" s="53">
        <v>4</v>
      </c>
    </row>
    <row r="82" spans="2:15" ht="15.6" thickTop="1" thickBot="1" x14ac:dyDescent="0.35">
      <c r="B82" s="10" t="s">
        <v>249</v>
      </c>
      <c r="C82" s="45" t="str">
        <f ca="1">Table3[[#This Row],[RECENCY Score]] &amp; Table3[[#This Row],[FREQUENCY Score]] &amp; Table3[[#This Row],[MONETARY Score]]</f>
        <v>422</v>
      </c>
      <c r="D82" s="46" cm="1">
        <f t="array" aca="1" ref="D82" ca="1">_xlfn.IFS(G82 &lt;= 100, 5,G82 &lt;= 200, 4,G82 &lt;= 300, 3,G82 &lt;= 400, 2,G82 &gt; 400, 1)</f>
        <v>4</v>
      </c>
      <c r="E82" s="45" cm="1">
        <f t="array" ref="E82">_xlfn.IFS(I82 &gt;= 12, 5, I82&gt;= 10, 4, I82 &gt;= 8, 3, I82 &gt;= 5, 2, I82 &gt;= 2, 1)</f>
        <v>2</v>
      </c>
      <c r="F82" s="45" cm="1">
        <f t="array" ref="F82">_xlfn.IFS(Table3[[#This Row],[Purchase Amount]] &lt;= 100, 5,Table3[[#This Row],[Purchase Amount]]  &lt;= 200, 4,Table3[[#This Row],[Purchase Amount]]  &lt;= 300, 3,Table3[[#This Row],[Purchase Amount]]  &lt;= 400, 2,Table3[[#This Row],[Purchase Amount]]  &gt; 400, 1)</f>
        <v>2</v>
      </c>
      <c r="G82" s="10">
        <f ca="1">DATEDIF(Table3[[#This Row],[Time of Purchase ]], TODAY(), "d")</f>
        <v>175</v>
      </c>
      <c r="H82" s="14">
        <f>_xlfn.XLOOKUP('RFM Analysis (Basic)'!$B82,Table4[Customer_ID],Table4[Time_of_Purchase],,0)</f>
        <v>45560</v>
      </c>
      <c r="I82" s="10">
        <f>_xlfn.XLOOKUP('RFM Analysis (Basic)'!$B82,Table4[Customer_ID],Table4[Frequency_of_Purchase],,0)</f>
        <v>6</v>
      </c>
      <c r="J82" s="10">
        <f>_xlfn.XLOOKUP(B82,Table4[Customer_ID],Table4[Purchase_Amount],,0)</f>
        <v>399.58</v>
      </c>
      <c r="K82" s="52" cm="1">
        <f t="array" aca="1" ref="K82" ca="1">SUM(MID(C82,{1,2,3},1)*1)</f>
        <v>8</v>
      </c>
      <c r="M82" s="54" t="s">
        <v>2184</v>
      </c>
      <c r="N82" s="55">
        <v>1907.95</v>
      </c>
      <c r="O82" s="53">
        <v>4</v>
      </c>
    </row>
    <row r="83" spans="2:15" ht="15.6" thickTop="1" thickBot="1" x14ac:dyDescent="0.35">
      <c r="B83" s="10" t="s">
        <v>251</v>
      </c>
      <c r="C83" s="45" t="str">
        <f ca="1">Table3[[#This Row],[RECENCY Score]] &amp; Table3[[#This Row],[FREQUENCY Score]] &amp; Table3[[#This Row],[MONETARY Score]]</f>
        <v>522</v>
      </c>
      <c r="D83" s="46" cm="1">
        <f t="array" aca="1" ref="D83" ca="1">_xlfn.IFS(G83 &lt;= 100, 5,G83 &lt;= 200, 4,G83 &lt;= 300, 3,G83 &lt;= 400, 2,G83 &gt; 400, 1)</f>
        <v>5</v>
      </c>
      <c r="E83" s="45" cm="1">
        <f t="array" ref="E83">_xlfn.IFS(I83 &gt;= 12, 5, I83&gt;= 10, 4, I83 &gt;= 8, 3, I83 &gt;= 5, 2, I83 &gt;= 2, 1)</f>
        <v>2</v>
      </c>
      <c r="F83" s="45" cm="1">
        <f t="array" ref="F83">_xlfn.IFS(Table3[[#This Row],[Purchase Amount]] &lt;= 100, 5,Table3[[#This Row],[Purchase Amount]]  &lt;= 200, 4,Table3[[#This Row],[Purchase Amount]]  &lt;= 300, 3,Table3[[#This Row],[Purchase Amount]]  &lt;= 400, 2,Table3[[#This Row],[Purchase Amount]]  &gt; 400, 1)</f>
        <v>2</v>
      </c>
      <c r="G83" s="10">
        <f ca="1">DATEDIF(Table3[[#This Row],[Time of Purchase ]], TODAY(), "d")</f>
        <v>100</v>
      </c>
      <c r="H83" s="14">
        <f>_xlfn.XLOOKUP('RFM Analysis (Basic)'!$B83,Table4[Customer_ID],Table4[Time_of_Purchase],,0)</f>
        <v>45635</v>
      </c>
      <c r="I83" s="10">
        <f>_xlfn.XLOOKUP('RFM Analysis (Basic)'!$B83,Table4[Customer_ID],Table4[Frequency_of_Purchase],,0)</f>
        <v>7</v>
      </c>
      <c r="J83" s="10">
        <f>_xlfn.XLOOKUP(B83,Table4[Customer_ID],Table4[Purchase_Amount],,0)</f>
        <v>380.99</v>
      </c>
      <c r="K83" s="52" cm="1">
        <f t="array" aca="1" ref="K83" ca="1">SUM(MID(C83,{1,2,3},1)*1)</f>
        <v>9</v>
      </c>
      <c r="M83" s="54" t="s">
        <v>2235</v>
      </c>
      <c r="N83" s="55">
        <v>1921.06</v>
      </c>
      <c r="O83" s="53">
        <v>8</v>
      </c>
    </row>
    <row r="84" spans="2:15" ht="15.6" thickTop="1" thickBot="1" x14ac:dyDescent="0.35">
      <c r="B84" s="10" t="s">
        <v>253</v>
      </c>
      <c r="C84" s="45" t="str">
        <f ca="1">Table3[[#This Row],[RECENCY Score]] &amp; Table3[[#This Row],[FREQUENCY Score]] &amp; Table3[[#This Row],[MONETARY Score]]</f>
        <v>445</v>
      </c>
      <c r="D84" s="46" cm="1">
        <f t="array" aca="1" ref="D84" ca="1">_xlfn.IFS(G84 &lt;= 100, 5,G84 &lt;= 200, 4,G84 &lt;= 300, 3,G84 &lt;= 400, 2,G84 &gt; 400, 1)</f>
        <v>4</v>
      </c>
      <c r="E84" s="45" cm="1">
        <f t="array" ref="E84">_xlfn.IFS(I84 &gt;= 12, 5, I84&gt;= 10, 4, I84 &gt;= 8, 3, I84 &gt;= 5, 2, I84 &gt;= 2, 1)</f>
        <v>4</v>
      </c>
      <c r="F84" s="45" cm="1">
        <f t="array" ref="F84">_xlfn.IFS(Table3[[#This Row],[Purchase Amount]] &lt;= 100, 5,Table3[[#This Row],[Purchase Amount]]  &lt;= 200, 4,Table3[[#This Row],[Purchase Amount]]  &lt;= 300, 3,Table3[[#This Row],[Purchase Amount]]  &lt;= 400, 2,Table3[[#This Row],[Purchase Amount]]  &gt; 400, 1)</f>
        <v>5</v>
      </c>
      <c r="G84" s="10">
        <f ca="1">DATEDIF(Table3[[#This Row],[Time of Purchase ]], TODAY(), "d")</f>
        <v>186</v>
      </c>
      <c r="H84" s="14">
        <f>_xlfn.XLOOKUP('RFM Analysis (Basic)'!$B84,Table4[Customer_ID],Table4[Time_of_Purchase],,0)</f>
        <v>45549</v>
      </c>
      <c r="I84" s="10">
        <f>_xlfn.XLOOKUP('RFM Analysis (Basic)'!$B84,Table4[Customer_ID],Table4[Frequency_of_Purchase],,0)</f>
        <v>10</v>
      </c>
      <c r="J84" s="10">
        <f>_xlfn.XLOOKUP(B84,Table4[Customer_ID],Table4[Purchase_Amount],,0)</f>
        <v>79</v>
      </c>
      <c r="K84" s="52" cm="1">
        <f t="array" aca="1" ref="K84" ca="1">SUM(MID(C84,{1,2,3},1)*1)</f>
        <v>13</v>
      </c>
      <c r="M84" s="54" t="s">
        <v>2206</v>
      </c>
      <c r="N84" s="55">
        <v>1963.77</v>
      </c>
      <c r="O84" s="53">
        <v>8</v>
      </c>
    </row>
    <row r="85" spans="2:15" ht="15.6" thickTop="1" thickBot="1" x14ac:dyDescent="0.35">
      <c r="B85" s="10" t="s">
        <v>255</v>
      </c>
      <c r="C85" s="45" t="str">
        <f ca="1">Table3[[#This Row],[RECENCY Score]] &amp; Table3[[#This Row],[FREQUENCY Score]] &amp; Table3[[#This Row],[MONETARY Score]]</f>
        <v>214</v>
      </c>
      <c r="D85" s="46" cm="1">
        <f t="array" aca="1" ref="D85" ca="1">_xlfn.IFS(G85 &lt;= 100, 5,G85 &lt;= 200, 4,G85 &lt;= 300, 3,G85 &lt;= 400, 2,G85 &gt; 400, 1)</f>
        <v>2</v>
      </c>
      <c r="E85" s="45" cm="1">
        <f t="array" ref="E85">_xlfn.IFS(I85 &gt;= 12, 5, I85&gt;= 10, 4, I85 &gt;= 8, 3, I85 &gt;= 5, 2, I85 &gt;= 2, 1)</f>
        <v>1</v>
      </c>
      <c r="F85" s="45" cm="1">
        <f t="array" ref="F85">_xlfn.IFS(Table3[[#This Row],[Purchase Amount]] &lt;= 100, 5,Table3[[#This Row],[Purchase Amount]]  &lt;= 200, 4,Table3[[#This Row],[Purchase Amount]]  &lt;= 300, 3,Table3[[#This Row],[Purchase Amount]]  &lt;= 400, 2,Table3[[#This Row],[Purchase Amount]]  &gt; 400, 1)</f>
        <v>4</v>
      </c>
      <c r="G85" s="10">
        <f ca="1">DATEDIF(Table3[[#This Row],[Time of Purchase ]], TODAY(), "d")</f>
        <v>355</v>
      </c>
      <c r="H85" s="14">
        <f>_xlfn.XLOOKUP('RFM Analysis (Basic)'!$B85,Table4[Customer_ID],Table4[Time_of_Purchase],,0)</f>
        <v>45380</v>
      </c>
      <c r="I85" s="10">
        <f>_xlfn.XLOOKUP('RFM Analysis (Basic)'!$B85,Table4[Customer_ID],Table4[Frequency_of_Purchase],,0)</f>
        <v>2</v>
      </c>
      <c r="J85" s="10">
        <f>_xlfn.XLOOKUP(B85,Table4[Customer_ID],Table4[Purchase_Amount],,0)</f>
        <v>113.88</v>
      </c>
      <c r="K85" s="52" cm="1">
        <f t="array" aca="1" ref="K85" ca="1">SUM(MID(C85,{1,2,3},1)*1)</f>
        <v>7</v>
      </c>
      <c r="M85" s="54" t="s">
        <v>2246</v>
      </c>
      <c r="N85" s="55">
        <v>2026.8600000000001</v>
      </c>
      <c r="O85" s="53">
        <v>14</v>
      </c>
    </row>
    <row r="86" spans="2:15" ht="15.6" thickTop="1" thickBot="1" x14ac:dyDescent="0.35">
      <c r="B86" s="10" t="s">
        <v>257</v>
      </c>
      <c r="C86" s="45" t="str">
        <f ca="1">Table3[[#This Row],[RECENCY Score]] &amp; Table3[[#This Row],[FREQUENCY Score]] &amp; Table3[[#This Row],[MONETARY Score]]</f>
        <v>314</v>
      </c>
      <c r="D86" s="46" cm="1">
        <f t="array" aca="1" ref="D86" ca="1">_xlfn.IFS(G86 &lt;= 100, 5,G86 &lt;= 200, 4,G86 &lt;= 300, 3,G86 &lt;= 400, 2,G86 &gt; 400, 1)</f>
        <v>3</v>
      </c>
      <c r="E86" s="45" cm="1">
        <f t="array" ref="E86">_xlfn.IFS(I86 &gt;= 12, 5, I86&gt;= 10, 4, I86 &gt;= 8, 3, I86 &gt;= 5, 2, I86 &gt;= 2, 1)</f>
        <v>1</v>
      </c>
      <c r="F86" s="45" cm="1">
        <f t="array" ref="F86">_xlfn.IFS(Table3[[#This Row],[Purchase Amount]] &lt;= 100, 5,Table3[[#This Row],[Purchase Amount]]  &lt;= 200, 4,Table3[[#This Row],[Purchase Amount]]  &lt;= 300, 3,Table3[[#This Row],[Purchase Amount]]  &lt;= 400, 2,Table3[[#This Row],[Purchase Amount]]  &gt; 400, 1)</f>
        <v>4</v>
      </c>
      <c r="G86" s="10">
        <f ca="1">DATEDIF(Table3[[#This Row],[Time of Purchase ]], TODAY(), "d")</f>
        <v>286</v>
      </c>
      <c r="H86" s="14">
        <f>_xlfn.XLOOKUP('RFM Analysis (Basic)'!$B86,Table4[Customer_ID],Table4[Time_of_Purchase],,0)</f>
        <v>45449</v>
      </c>
      <c r="I86" s="10">
        <f>_xlfn.XLOOKUP('RFM Analysis (Basic)'!$B86,Table4[Customer_ID],Table4[Frequency_of_Purchase],,0)</f>
        <v>4</v>
      </c>
      <c r="J86" s="10">
        <f>_xlfn.XLOOKUP(B86,Table4[Customer_ID],Table4[Purchase_Amount],,0)</f>
        <v>121.57</v>
      </c>
      <c r="K86" s="52" cm="1">
        <f t="array" aca="1" ref="K86" ca="1">SUM(MID(C86,{1,2,3},1)*1)</f>
        <v>8</v>
      </c>
      <c r="M86" s="54" t="s">
        <v>2202</v>
      </c>
      <c r="N86" s="55">
        <v>2047.89</v>
      </c>
      <c r="O86" s="53">
        <v>14</v>
      </c>
    </row>
    <row r="87" spans="2:15" ht="15.6" thickTop="1" thickBot="1" x14ac:dyDescent="0.35">
      <c r="B87" s="10" t="s">
        <v>259</v>
      </c>
      <c r="C87" s="45" t="str">
        <f ca="1">Table3[[#This Row],[RECENCY Score]] &amp; Table3[[#This Row],[FREQUENCY Score]] &amp; Table3[[#This Row],[MONETARY Score]]</f>
        <v>243</v>
      </c>
      <c r="D87" s="46" cm="1">
        <f t="array" aca="1" ref="D87" ca="1">_xlfn.IFS(G87 &lt;= 100, 5,G87 &lt;= 200, 4,G87 &lt;= 300, 3,G87 &lt;= 400, 2,G87 &gt; 400, 1)</f>
        <v>2</v>
      </c>
      <c r="E87" s="45" cm="1">
        <f t="array" ref="E87">_xlfn.IFS(I87 &gt;= 12, 5, I87&gt;= 10, 4, I87 &gt;= 8, 3, I87 &gt;= 5, 2, I87 &gt;= 2, 1)</f>
        <v>4</v>
      </c>
      <c r="F87" s="45" cm="1">
        <f t="array" ref="F87">_xlfn.IFS(Table3[[#This Row],[Purchase Amount]] &lt;= 100, 5,Table3[[#This Row],[Purchase Amount]]  &lt;= 200, 4,Table3[[#This Row],[Purchase Amount]]  &lt;= 300, 3,Table3[[#This Row],[Purchase Amount]]  &lt;= 400, 2,Table3[[#This Row],[Purchase Amount]]  &gt; 400, 1)</f>
        <v>3</v>
      </c>
      <c r="G87" s="10">
        <f ca="1">DATEDIF(Table3[[#This Row],[Time of Purchase ]], TODAY(), "d")</f>
        <v>345</v>
      </c>
      <c r="H87" s="14">
        <f>_xlfn.XLOOKUP('RFM Analysis (Basic)'!$B87,Table4[Customer_ID],Table4[Time_of_Purchase],,0)</f>
        <v>45390</v>
      </c>
      <c r="I87" s="10">
        <f>_xlfn.XLOOKUP('RFM Analysis (Basic)'!$B87,Table4[Customer_ID],Table4[Frequency_of_Purchase],,0)</f>
        <v>11</v>
      </c>
      <c r="J87" s="10">
        <f>_xlfn.XLOOKUP(B87,Table4[Customer_ID],Table4[Purchase_Amount],,0)</f>
        <v>215.54</v>
      </c>
      <c r="K87" s="52" cm="1">
        <f t="array" aca="1" ref="K87" ca="1">SUM(MID(C87,{1,2,3},1)*1)</f>
        <v>9</v>
      </c>
      <c r="M87" s="54" t="s">
        <v>2240</v>
      </c>
      <c r="N87" s="55">
        <v>2068.37</v>
      </c>
      <c r="O87" s="53">
        <v>8</v>
      </c>
    </row>
    <row r="88" spans="2:15" ht="15.6" thickTop="1" thickBot="1" x14ac:dyDescent="0.35">
      <c r="B88" s="10" t="s">
        <v>261</v>
      </c>
      <c r="C88" s="45" t="str">
        <f ca="1">Table3[[#This Row],[RECENCY Score]] &amp; Table3[[#This Row],[FREQUENCY Score]] &amp; Table3[[#This Row],[MONETARY Score]]</f>
        <v>345</v>
      </c>
      <c r="D88" s="46" cm="1">
        <f t="array" aca="1" ref="D88" ca="1">_xlfn.IFS(G88 &lt;= 100, 5,G88 &lt;= 200, 4,G88 &lt;= 300, 3,G88 &lt;= 400, 2,G88 &gt; 400, 1)</f>
        <v>3</v>
      </c>
      <c r="E88" s="45" cm="1">
        <f t="array" ref="E88">_xlfn.IFS(I88 &gt;= 12, 5, I88&gt;= 10, 4, I88 &gt;= 8, 3, I88 &gt;= 5, 2, I88 &gt;= 2, 1)</f>
        <v>4</v>
      </c>
      <c r="F88" s="45" cm="1">
        <f t="array" ref="F88">_xlfn.IFS(Table3[[#This Row],[Purchase Amount]] &lt;= 100, 5,Table3[[#This Row],[Purchase Amount]]  &lt;= 200, 4,Table3[[#This Row],[Purchase Amount]]  &lt;= 300, 3,Table3[[#This Row],[Purchase Amount]]  &lt;= 400, 2,Table3[[#This Row],[Purchase Amount]]  &gt; 400, 1)</f>
        <v>5</v>
      </c>
      <c r="G88" s="10">
        <f ca="1">DATEDIF(Table3[[#This Row],[Time of Purchase ]], TODAY(), "d")</f>
        <v>220</v>
      </c>
      <c r="H88" s="14">
        <f>_xlfn.XLOOKUP('RFM Analysis (Basic)'!$B88,Table4[Customer_ID],Table4[Time_of_Purchase],,0)</f>
        <v>45515</v>
      </c>
      <c r="I88" s="10">
        <f>_xlfn.XLOOKUP('RFM Analysis (Basic)'!$B88,Table4[Customer_ID],Table4[Frequency_of_Purchase],,0)</f>
        <v>10</v>
      </c>
      <c r="J88" s="10">
        <f>_xlfn.XLOOKUP(B88,Table4[Customer_ID],Table4[Purchase_Amount],,0)</f>
        <v>87.03</v>
      </c>
      <c r="K88" s="52" cm="1">
        <f t="array" aca="1" ref="K88" ca="1">SUM(MID(C88,{1,2,3},1)*1)</f>
        <v>12</v>
      </c>
      <c r="M88" s="54" t="s">
        <v>2239</v>
      </c>
      <c r="N88" s="55">
        <v>2162.21</v>
      </c>
      <c r="O88" s="53">
        <v>6</v>
      </c>
    </row>
    <row r="89" spans="2:15" ht="15.6" thickTop="1" thickBot="1" x14ac:dyDescent="0.35">
      <c r="B89" s="10" t="s">
        <v>263</v>
      </c>
      <c r="C89" s="45" t="str">
        <f ca="1">Table3[[#This Row],[RECENCY Score]] &amp; Table3[[#This Row],[FREQUENCY Score]] &amp; Table3[[#This Row],[MONETARY Score]]</f>
        <v>414</v>
      </c>
      <c r="D89" s="46" cm="1">
        <f t="array" aca="1" ref="D89" ca="1">_xlfn.IFS(G89 &lt;= 100, 5,G89 &lt;= 200, 4,G89 &lt;= 300, 3,G89 &lt;= 400, 2,G89 &gt; 400, 1)</f>
        <v>4</v>
      </c>
      <c r="E89" s="45" cm="1">
        <f t="array" ref="E89">_xlfn.IFS(I89 &gt;= 12, 5, I89&gt;= 10, 4, I89 &gt;= 8, 3, I89 &gt;= 5, 2, I89 &gt;= 2, 1)</f>
        <v>1</v>
      </c>
      <c r="F89" s="45" cm="1">
        <f t="array" ref="F89">_xlfn.IFS(Table3[[#This Row],[Purchase Amount]] &lt;= 100, 5,Table3[[#This Row],[Purchase Amount]]  &lt;= 200, 4,Table3[[#This Row],[Purchase Amount]]  &lt;= 300, 3,Table3[[#This Row],[Purchase Amount]]  &lt;= 400, 2,Table3[[#This Row],[Purchase Amount]]  &gt; 400, 1)</f>
        <v>4</v>
      </c>
      <c r="G89" s="10">
        <f ca="1">DATEDIF(Table3[[#This Row],[Time of Purchase ]], TODAY(), "d")</f>
        <v>160</v>
      </c>
      <c r="H89" s="14">
        <f>_xlfn.XLOOKUP('RFM Analysis (Basic)'!$B89,Table4[Customer_ID],Table4[Time_of_Purchase],,0)</f>
        <v>45575</v>
      </c>
      <c r="I89" s="10">
        <f>_xlfn.XLOOKUP('RFM Analysis (Basic)'!$B89,Table4[Customer_ID],Table4[Frequency_of_Purchase],,0)</f>
        <v>4</v>
      </c>
      <c r="J89" s="10">
        <f>_xlfn.XLOOKUP(B89,Table4[Customer_ID],Table4[Purchase_Amount],,0)</f>
        <v>111.75</v>
      </c>
      <c r="K89" s="52" cm="1">
        <f t="array" aca="1" ref="K89" ca="1">SUM(MID(C89,{1,2,3},1)*1)</f>
        <v>9</v>
      </c>
      <c r="M89" s="54" t="s">
        <v>2174</v>
      </c>
      <c r="N89" s="55">
        <v>2229.86</v>
      </c>
      <c r="O89" s="53">
        <v>5</v>
      </c>
    </row>
    <row r="90" spans="2:15" ht="15.6" thickTop="1" thickBot="1" x14ac:dyDescent="0.35">
      <c r="B90" s="10" t="s">
        <v>265</v>
      </c>
      <c r="C90" s="45" t="str">
        <f ca="1">Table3[[#This Row],[RECENCY Score]] &amp; Table3[[#This Row],[FREQUENCY Score]] &amp; Table3[[#This Row],[MONETARY Score]]</f>
        <v>314</v>
      </c>
      <c r="D90" s="46" cm="1">
        <f t="array" aca="1" ref="D90" ca="1">_xlfn.IFS(G90 &lt;= 100, 5,G90 &lt;= 200, 4,G90 &lt;= 300, 3,G90 &lt;= 400, 2,G90 &gt; 400, 1)</f>
        <v>3</v>
      </c>
      <c r="E90" s="45" cm="1">
        <f t="array" ref="E90">_xlfn.IFS(I90 &gt;= 12, 5, I90&gt;= 10, 4, I90 &gt;= 8, 3, I90 &gt;= 5, 2, I90 &gt;= 2, 1)</f>
        <v>1</v>
      </c>
      <c r="F90" s="45" cm="1">
        <f t="array" ref="F90">_xlfn.IFS(Table3[[#This Row],[Purchase Amount]] &lt;= 100, 5,Table3[[#This Row],[Purchase Amount]]  &lt;= 200, 4,Table3[[#This Row],[Purchase Amount]]  &lt;= 300, 3,Table3[[#This Row],[Purchase Amount]]  &lt;= 400, 2,Table3[[#This Row],[Purchase Amount]]  &gt; 400, 1)</f>
        <v>4</v>
      </c>
      <c r="G90" s="10">
        <f ca="1">DATEDIF(Table3[[#This Row],[Time of Purchase ]], TODAY(), "d")</f>
        <v>277</v>
      </c>
      <c r="H90" s="14">
        <f>_xlfn.XLOOKUP('RFM Analysis (Basic)'!$B90,Table4[Customer_ID],Table4[Time_of_Purchase],,0)</f>
        <v>45458</v>
      </c>
      <c r="I90" s="10">
        <f>_xlfn.XLOOKUP('RFM Analysis (Basic)'!$B90,Table4[Customer_ID],Table4[Frequency_of_Purchase],,0)</f>
        <v>2</v>
      </c>
      <c r="J90" s="10">
        <f>_xlfn.XLOOKUP(B90,Table4[Customer_ID],Table4[Purchase_Amount],,0)</f>
        <v>136.19999999999999</v>
      </c>
      <c r="K90" s="52" cm="1">
        <f t="array" aca="1" ref="K90" ca="1">SUM(MID(C90,{1,2,3},1)*1)</f>
        <v>8</v>
      </c>
      <c r="M90" s="54" t="s">
        <v>2238</v>
      </c>
      <c r="N90" s="55">
        <v>2270.31</v>
      </c>
      <c r="O90" s="53">
        <v>5</v>
      </c>
    </row>
    <row r="91" spans="2:15" ht="15.6" thickTop="1" thickBot="1" x14ac:dyDescent="0.35">
      <c r="B91" s="10" t="s">
        <v>267</v>
      </c>
      <c r="C91" s="45" t="str">
        <f ca="1">Table3[[#This Row],[RECENCY Score]] &amp; Table3[[#This Row],[FREQUENCY Score]] &amp; Table3[[#This Row],[MONETARY Score]]</f>
        <v>311</v>
      </c>
      <c r="D91" s="46" cm="1">
        <f t="array" aca="1" ref="D91" ca="1">_xlfn.IFS(G91 &lt;= 100, 5,G91 &lt;= 200, 4,G91 &lt;= 300, 3,G91 &lt;= 400, 2,G91 &gt; 400, 1)</f>
        <v>3</v>
      </c>
      <c r="E91" s="45" cm="1">
        <f t="array" ref="E91">_xlfn.IFS(I91 &gt;= 12, 5, I91&gt;= 10, 4, I91 &gt;= 8, 3, I91 &gt;= 5, 2, I91 &gt;= 2, 1)</f>
        <v>1</v>
      </c>
      <c r="F91" s="45" cm="1">
        <f t="array" ref="F91">_xlfn.IFS(Table3[[#This Row],[Purchase Amount]] &lt;= 100, 5,Table3[[#This Row],[Purchase Amount]]  &lt;= 200, 4,Table3[[#This Row],[Purchase Amount]]  &lt;= 300, 3,Table3[[#This Row],[Purchase Amount]]  &lt;= 400, 2,Table3[[#This Row],[Purchase Amount]]  &gt; 400, 1)</f>
        <v>1</v>
      </c>
      <c r="G91" s="10">
        <f ca="1">DATEDIF(Table3[[#This Row],[Time of Purchase ]], TODAY(), "d")</f>
        <v>220</v>
      </c>
      <c r="H91" s="14">
        <f>_xlfn.XLOOKUP('RFM Analysis (Basic)'!$B91,Table4[Customer_ID],Table4[Time_of_Purchase],,0)</f>
        <v>45515</v>
      </c>
      <c r="I91" s="10">
        <f>_xlfn.XLOOKUP('RFM Analysis (Basic)'!$B91,Table4[Customer_ID],Table4[Frequency_of_Purchase],,0)</f>
        <v>4</v>
      </c>
      <c r="J91" s="10">
        <f>_xlfn.XLOOKUP(B91,Table4[Customer_ID],Table4[Purchase_Amount],,0)</f>
        <v>439.31</v>
      </c>
      <c r="K91" s="52" cm="1">
        <f t="array" aca="1" ref="K91" ca="1">SUM(MID(C91,{1,2,3},1)*1)</f>
        <v>5</v>
      </c>
      <c r="M91" s="54" t="s">
        <v>2273</v>
      </c>
      <c r="N91" s="55">
        <v>2340.4</v>
      </c>
      <c r="O91" s="53">
        <v>5</v>
      </c>
    </row>
    <row r="92" spans="2:15" ht="15.6" thickTop="1" thickBot="1" x14ac:dyDescent="0.35">
      <c r="B92" s="10" t="s">
        <v>269</v>
      </c>
      <c r="C92" s="45" t="str">
        <f ca="1">Table3[[#This Row],[RECENCY Score]] &amp; Table3[[#This Row],[FREQUENCY Score]] &amp; Table3[[#This Row],[MONETARY Score]]</f>
        <v>234</v>
      </c>
      <c r="D92" s="46" cm="1">
        <f t="array" aca="1" ref="D92" ca="1">_xlfn.IFS(G92 &lt;= 100, 5,G92 &lt;= 200, 4,G92 &lt;= 300, 3,G92 &lt;= 400, 2,G92 &gt; 400, 1)</f>
        <v>2</v>
      </c>
      <c r="E92" s="45" cm="1">
        <f t="array" ref="E92">_xlfn.IFS(I92 &gt;= 12, 5, I92&gt;= 10, 4, I92 &gt;= 8, 3, I92 &gt;= 5, 2, I92 &gt;= 2, 1)</f>
        <v>3</v>
      </c>
      <c r="F92" s="45" cm="1">
        <f t="array" ref="F92">_xlfn.IFS(Table3[[#This Row],[Purchase Amount]] &lt;= 100, 5,Table3[[#This Row],[Purchase Amount]]  &lt;= 200, 4,Table3[[#This Row],[Purchase Amount]]  &lt;= 300, 3,Table3[[#This Row],[Purchase Amount]]  &lt;= 400, 2,Table3[[#This Row],[Purchase Amount]]  &gt; 400, 1)</f>
        <v>4</v>
      </c>
      <c r="G92" s="10">
        <f ca="1">DATEDIF(Table3[[#This Row],[Time of Purchase ]], TODAY(), "d")</f>
        <v>356</v>
      </c>
      <c r="H92" s="14">
        <f>_xlfn.XLOOKUP('RFM Analysis (Basic)'!$B92,Table4[Customer_ID],Table4[Time_of_Purchase],,0)</f>
        <v>45379</v>
      </c>
      <c r="I92" s="10">
        <f>_xlfn.XLOOKUP('RFM Analysis (Basic)'!$B92,Table4[Customer_ID],Table4[Frequency_of_Purchase],,0)</f>
        <v>9</v>
      </c>
      <c r="J92" s="10">
        <f>_xlfn.XLOOKUP(B92,Table4[Customer_ID],Table4[Purchase_Amount],,0)</f>
        <v>194.93</v>
      </c>
      <c r="K92" s="52" cm="1">
        <f t="array" aca="1" ref="K92" ca="1">SUM(MID(C92,{1,2,3},1)*1)</f>
        <v>9</v>
      </c>
      <c r="M92" s="54" t="s">
        <v>2236</v>
      </c>
      <c r="N92" s="55">
        <v>2388.67</v>
      </c>
      <c r="O92" s="53">
        <v>14</v>
      </c>
    </row>
    <row r="93" spans="2:15" ht="15.6" thickTop="1" thickBot="1" x14ac:dyDescent="0.35">
      <c r="B93" s="10" t="s">
        <v>271</v>
      </c>
      <c r="C93" s="45" t="str">
        <f ca="1">Table3[[#This Row],[RECENCY Score]] &amp; Table3[[#This Row],[FREQUENCY Score]] &amp; Table3[[#This Row],[MONETARY Score]]</f>
        <v>232</v>
      </c>
      <c r="D93" s="46" cm="1">
        <f t="array" aca="1" ref="D93" ca="1">_xlfn.IFS(G93 &lt;= 100, 5,G93 &lt;= 200, 4,G93 &lt;= 300, 3,G93 &lt;= 400, 2,G93 &gt; 400, 1)</f>
        <v>2</v>
      </c>
      <c r="E93" s="45" cm="1">
        <f t="array" ref="E93">_xlfn.IFS(I93 &gt;= 12, 5, I93&gt;= 10, 4, I93 &gt;= 8, 3, I93 &gt;= 5, 2, I93 &gt;= 2, 1)</f>
        <v>3</v>
      </c>
      <c r="F93" s="45" cm="1">
        <f t="array" ref="F93">_xlfn.IFS(Table3[[#This Row],[Purchase Amount]] &lt;= 100, 5,Table3[[#This Row],[Purchase Amount]]  &lt;= 200, 4,Table3[[#This Row],[Purchase Amount]]  &lt;= 300, 3,Table3[[#This Row],[Purchase Amount]]  &lt;= 400, 2,Table3[[#This Row],[Purchase Amount]]  &gt; 400, 1)</f>
        <v>2</v>
      </c>
      <c r="G93" s="10">
        <f ca="1">DATEDIF(Table3[[#This Row],[Time of Purchase ]], TODAY(), "d")</f>
        <v>310</v>
      </c>
      <c r="H93" s="14">
        <f>_xlfn.XLOOKUP('RFM Analysis (Basic)'!$B93,Table4[Customer_ID],Table4[Time_of_Purchase],,0)</f>
        <v>45425</v>
      </c>
      <c r="I93" s="10">
        <f>_xlfn.XLOOKUP('RFM Analysis (Basic)'!$B93,Table4[Customer_ID],Table4[Frequency_of_Purchase],,0)</f>
        <v>8</v>
      </c>
      <c r="J93" s="10">
        <f>_xlfn.XLOOKUP(B93,Table4[Customer_ID],Table4[Purchase_Amount],,0)</f>
        <v>377.67</v>
      </c>
      <c r="K93" s="52" cm="1">
        <f t="array" aca="1" ref="K93" ca="1">SUM(MID(C93,{1,2,3},1)*1)</f>
        <v>7</v>
      </c>
      <c r="M93" s="54" t="s">
        <v>2205</v>
      </c>
      <c r="N93" s="55">
        <v>2453.1000000000004</v>
      </c>
      <c r="O93" s="53">
        <v>7</v>
      </c>
    </row>
    <row r="94" spans="2:15" ht="15.6" thickTop="1" thickBot="1" x14ac:dyDescent="0.35">
      <c r="B94" s="10" t="s">
        <v>273</v>
      </c>
      <c r="C94" s="45" t="str">
        <f ca="1">Table3[[#This Row],[RECENCY Score]] &amp; Table3[[#This Row],[FREQUENCY Score]] &amp; Table3[[#This Row],[MONETARY Score]]</f>
        <v>444</v>
      </c>
      <c r="D94" s="46" cm="1">
        <f t="array" aca="1" ref="D94" ca="1">_xlfn.IFS(G94 &lt;= 100, 5,G94 &lt;= 200, 4,G94 &lt;= 300, 3,G94 &lt;= 400, 2,G94 &gt; 400, 1)</f>
        <v>4</v>
      </c>
      <c r="E94" s="45" cm="1">
        <f t="array" ref="E94">_xlfn.IFS(I94 &gt;= 12, 5, I94&gt;= 10, 4, I94 &gt;= 8, 3, I94 &gt;= 5, 2, I94 &gt;= 2, 1)</f>
        <v>4</v>
      </c>
      <c r="F94" s="45" cm="1">
        <f t="array" ref="F94">_xlfn.IFS(Table3[[#This Row],[Purchase Amount]] &lt;= 100, 5,Table3[[#This Row],[Purchase Amount]]  &lt;= 200, 4,Table3[[#This Row],[Purchase Amount]]  &lt;= 300, 3,Table3[[#This Row],[Purchase Amount]]  &lt;= 400, 2,Table3[[#This Row],[Purchase Amount]]  &gt; 400, 1)</f>
        <v>4</v>
      </c>
      <c r="G94" s="10">
        <f ca="1">DATEDIF(Table3[[#This Row],[Time of Purchase ]], TODAY(), "d")</f>
        <v>116</v>
      </c>
      <c r="H94" s="14">
        <f>_xlfn.XLOOKUP('RFM Analysis (Basic)'!$B94,Table4[Customer_ID],Table4[Time_of_Purchase],,0)</f>
        <v>45619</v>
      </c>
      <c r="I94" s="10">
        <f>_xlfn.XLOOKUP('RFM Analysis (Basic)'!$B94,Table4[Customer_ID],Table4[Frequency_of_Purchase],,0)</f>
        <v>10</v>
      </c>
      <c r="J94" s="10">
        <f>_xlfn.XLOOKUP(B94,Table4[Customer_ID],Table4[Purchase_Amount],,0)</f>
        <v>108.61</v>
      </c>
      <c r="K94" s="52" cm="1">
        <f t="array" aca="1" ref="K94" ca="1">SUM(MID(C94,{1,2,3},1)*1)</f>
        <v>12</v>
      </c>
      <c r="M94" s="54" t="s">
        <v>2260</v>
      </c>
      <c r="N94" s="55">
        <v>2475.39</v>
      </c>
      <c r="O94" s="53">
        <v>10</v>
      </c>
    </row>
    <row r="95" spans="2:15" ht="15.6" thickTop="1" thickBot="1" x14ac:dyDescent="0.35">
      <c r="B95" s="10" t="s">
        <v>276</v>
      </c>
      <c r="C95" s="45" t="str">
        <f ca="1">Table3[[#This Row],[RECENCY Score]] &amp; Table3[[#This Row],[FREQUENCY Score]] &amp; Table3[[#This Row],[MONETARY Score]]</f>
        <v>422</v>
      </c>
      <c r="D95" s="46" cm="1">
        <f t="array" aca="1" ref="D95" ca="1">_xlfn.IFS(G95 &lt;= 100, 5,G95 &lt;= 200, 4,G95 &lt;= 300, 3,G95 &lt;= 400, 2,G95 &gt; 400, 1)</f>
        <v>4</v>
      </c>
      <c r="E95" s="45" cm="1">
        <f t="array" ref="E95">_xlfn.IFS(I95 &gt;= 12, 5, I95&gt;= 10, 4, I95 &gt;= 8, 3, I95 &gt;= 5, 2, I95 &gt;= 2, 1)</f>
        <v>2</v>
      </c>
      <c r="F95" s="45" cm="1">
        <f t="array" ref="F95">_xlfn.IFS(Table3[[#This Row],[Purchase Amount]] &lt;= 100, 5,Table3[[#This Row],[Purchase Amount]]  &lt;= 200, 4,Table3[[#This Row],[Purchase Amount]]  &lt;= 300, 3,Table3[[#This Row],[Purchase Amount]]  &lt;= 400, 2,Table3[[#This Row],[Purchase Amount]]  &gt; 400, 1)</f>
        <v>2</v>
      </c>
      <c r="G95" s="10">
        <f ca="1">DATEDIF(Table3[[#This Row],[Time of Purchase ]], TODAY(), "d")</f>
        <v>182</v>
      </c>
      <c r="H95" s="14">
        <f>_xlfn.XLOOKUP('RFM Analysis (Basic)'!$B95,Table4[Customer_ID],Table4[Time_of_Purchase],,0)</f>
        <v>45553</v>
      </c>
      <c r="I95" s="10">
        <f>_xlfn.XLOOKUP('RFM Analysis (Basic)'!$B95,Table4[Customer_ID],Table4[Frequency_of_Purchase],,0)</f>
        <v>7</v>
      </c>
      <c r="J95" s="10">
        <f>_xlfn.XLOOKUP(B95,Table4[Customer_ID],Table4[Purchase_Amount],,0)</f>
        <v>366.77</v>
      </c>
      <c r="K95" s="52" cm="1">
        <f t="array" aca="1" ref="K95" ca="1">SUM(MID(C95,{1,2,3},1)*1)</f>
        <v>8</v>
      </c>
      <c r="M95" s="54" t="s">
        <v>2251</v>
      </c>
      <c r="N95" s="55">
        <v>2533.27</v>
      </c>
      <c r="O95" s="53">
        <v>18</v>
      </c>
    </row>
    <row r="96" spans="2:15" ht="15.6" thickTop="1" thickBot="1" x14ac:dyDescent="0.35">
      <c r="B96" s="10" t="s">
        <v>278</v>
      </c>
      <c r="C96" s="45" t="str">
        <f ca="1">Table3[[#This Row],[RECENCY Score]] &amp; Table3[[#This Row],[FREQUENCY Score]] &amp; Table3[[#This Row],[MONETARY Score]]</f>
        <v>324</v>
      </c>
      <c r="D96" s="46" cm="1">
        <f t="array" aca="1" ref="D96" ca="1">_xlfn.IFS(G96 &lt;= 100, 5,G96 &lt;= 200, 4,G96 &lt;= 300, 3,G96 &lt;= 400, 2,G96 &gt; 400, 1)</f>
        <v>3</v>
      </c>
      <c r="E96" s="45" cm="1">
        <f t="array" ref="E96">_xlfn.IFS(I96 &gt;= 12, 5, I96&gt;= 10, 4, I96 &gt;= 8, 3, I96 &gt;= 5, 2, I96 &gt;= 2, 1)</f>
        <v>2</v>
      </c>
      <c r="F96" s="45" cm="1">
        <f t="array" ref="F96">_xlfn.IFS(Table3[[#This Row],[Purchase Amount]] &lt;= 100, 5,Table3[[#This Row],[Purchase Amount]]  &lt;= 200, 4,Table3[[#This Row],[Purchase Amount]]  &lt;= 300, 3,Table3[[#This Row],[Purchase Amount]]  &lt;= 400, 2,Table3[[#This Row],[Purchase Amount]]  &gt; 400, 1)</f>
        <v>4</v>
      </c>
      <c r="G96" s="10">
        <f ca="1">DATEDIF(Table3[[#This Row],[Time of Purchase ]], TODAY(), "d")</f>
        <v>246</v>
      </c>
      <c r="H96" s="14">
        <f>_xlfn.XLOOKUP('RFM Analysis (Basic)'!$B96,Table4[Customer_ID],Table4[Time_of_Purchase],,0)</f>
        <v>45489</v>
      </c>
      <c r="I96" s="10">
        <f>_xlfn.XLOOKUP('RFM Analysis (Basic)'!$B96,Table4[Customer_ID],Table4[Frequency_of_Purchase],,0)</f>
        <v>5</v>
      </c>
      <c r="J96" s="10">
        <f>_xlfn.XLOOKUP(B96,Table4[Customer_ID],Table4[Purchase_Amount],,0)</f>
        <v>178.04</v>
      </c>
      <c r="K96" s="52" cm="1">
        <f t="array" aca="1" ref="K96" ca="1">SUM(MID(C96,{1,2,3},1)*1)</f>
        <v>9</v>
      </c>
      <c r="M96" s="54" t="s">
        <v>2214</v>
      </c>
      <c r="N96" s="55">
        <v>2671.37</v>
      </c>
      <c r="O96" s="53">
        <v>6</v>
      </c>
    </row>
    <row r="97" spans="2:15" ht="15.6" thickTop="1" thickBot="1" x14ac:dyDescent="0.35">
      <c r="B97" s="10" t="s">
        <v>280</v>
      </c>
      <c r="C97" s="45" t="str">
        <f ca="1">Table3[[#This Row],[RECENCY Score]] &amp; Table3[[#This Row],[FREQUENCY Score]] &amp; Table3[[#This Row],[MONETARY Score]]</f>
        <v>331</v>
      </c>
      <c r="D97" s="46" cm="1">
        <f t="array" aca="1" ref="D97" ca="1">_xlfn.IFS(G97 &lt;= 100, 5,G97 &lt;= 200, 4,G97 &lt;= 300, 3,G97 &lt;= 400, 2,G97 &gt; 400, 1)</f>
        <v>3</v>
      </c>
      <c r="E97" s="45" cm="1">
        <f t="array" ref="E97">_xlfn.IFS(I97 &gt;= 12, 5, I97&gt;= 10, 4, I97 &gt;= 8, 3, I97 &gt;= 5, 2, I97 &gt;= 2, 1)</f>
        <v>3</v>
      </c>
      <c r="F97" s="45" cm="1">
        <f t="array" ref="F97">_xlfn.IFS(Table3[[#This Row],[Purchase Amount]] &lt;= 100, 5,Table3[[#This Row],[Purchase Amount]]  &lt;= 200, 4,Table3[[#This Row],[Purchase Amount]]  &lt;= 300, 3,Table3[[#This Row],[Purchase Amount]]  &lt;= 400, 2,Table3[[#This Row],[Purchase Amount]]  &gt; 400, 1)</f>
        <v>1</v>
      </c>
      <c r="G97" s="10">
        <f ca="1">DATEDIF(Table3[[#This Row],[Time of Purchase ]], TODAY(), "d")</f>
        <v>228</v>
      </c>
      <c r="H97" s="14">
        <f>_xlfn.XLOOKUP('RFM Analysis (Basic)'!$B97,Table4[Customer_ID],Table4[Time_of_Purchase],,0)</f>
        <v>45507</v>
      </c>
      <c r="I97" s="10">
        <f>_xlfn.XLOOKUP('RFM Analysis (Basic)'!$B97,Table4[Customer_ID],Table4[Frequency_of_Purchase],,0)</f>
        <v>8</v>
      </c>
      <c r="J97" s="10">
        <f>_xlfn.XLOOKUP(B97,Table4[Customer_ID],Table4[Purchase_Amount],,0)</f>
        <v>461.09</v>
      </c>
      <c r="K97" s="52" cm="1">
        <f t="array" aca="1" ref="K97" ca="1">SUM(MID(C97,{1,2,3},1)*1)</f>
        <v>7</v>
      </c>
      <c r="M97" s="54" t="s">
        <v>2212</v>
      </c>
      <c r="N97" s="55">
        <v>2683.0300000000007</v>
      </c>
      <c r="O97" s="53">
        <v>17</v>
      </c>
    </row>
    <row r="98" spans="2:15" ht="15.6" thickTop="1" thickBot="1" x14ac:dyDescent="0.35">
      <c r="B98" s="10" t="s">
        <v>282</v>
      </c>
      <c r="C98" s="45" t="str">
        <f ca="1">Table3[[#This Row],[RECENCY Score]] &amp; Table3[[#This Row],[FREQUENCY Score]] &amp; Table3[[#This Row],[MONETARY Score]]</f>
        <v>323</v>
      </c>
      <c r="D98" s="46" cm="1">
        <f t="array" aca="1" ref="D98" ca="1">_xlfn.IFS(G98 &lt;= 100, 5,G98 &lt;= 200, 4,G98 &lt;= 300, 3,G98 &lt;= 400, 2,G98 &gt; 400, 1)</f>
        <v>3</v>
      </c>
      <c r="E98" s="45" cm="1">
        <f t="array" ref="E98">_xlfn.IFS(I98 &gt;= 12, 5, I98&gt;= 10, 4, I98 &gt;= 8, 3, I98 &gt;= 5, 2, I98 &gt;= 2, 1)</f>
        <v>2</v>
      </c>
      <c r="F98" s="45" cm="1">
        <f t="array" ref="F98">_xlfn.IFS(Table3[[#This Row],[Purchase Amount]] &lt;= 100, 5,Table3[[#This Row],[Purchase Amount]]  &lt;= 200, 4,Table3[[#This Row],[Purchase Amount]]  &lt;= 300, 3,Table3[[#This Row],[Purchase Amount]]  &lt;= 400, 2,Table3[[#This Row],[Purchase Amount]]  &gt; 400, 1)</f>
        <v>3</v>
      </c>
      <c r="G98" s="10">
        <f ca="1">DATEDIF(Table3[[#This Row],[Time of Purchase ]], TODAY(), "d")</f>
        <v>264</v>
      </c>
      <c r="H98" s="14">
        <f>_xlfn.XLOOKUP('RFM Analysis (Basic)'!$B98,Table4[Customer_ID],Table4[Time_of_Purchase],,0)</f>
        <v>45471</v>
      </c>
      <c r="I98" s="10">
        <f>_xlfn.XLOOKUP('RFM Analysis (Basic)'!$B98,Table4[Customer_ID],Table4[Frequency_of_Purchase],,0)</f>
        <v>5</v>
      </c>
      <c r="J98" s="10">
        <f>_xlfn.XLOOKUP(B98,Table4[Customer_ID],Table4[Purchase_Amount],,0)</f>
        <v>211.16</v>
      </c>
      <c r="K98" s="52" cm="1">
        <f t="array" aca="1" ref="K98" ca="1">SUM(MID(C98,{1,2,3},1)*1)</f>
        <v>8</v>
      </c>
      <c r="M98" s="54" t="s">
        <v>2179</v>
      </c>
      <c r="N98" s="55">
        <v>2689.73</v>
      </c>
      <c r="O98" s="53">
        <v>6</v>
      </c>
    </row>
    <row r="99" spans="2:15" ht="15.6" thickTop="1" thickBot="1" x14ac:dyDescent="0.35">
      <c r="B99" s="10" t="s">
        <v>284</v>
      </c>
      <c r="C99" s="45" t="str">
        <f ca="1">Table3[[#This Row],[RECENCY Score]] &amp; Table3[[#This Row],[FREQUENCY Score]] &amp; Table3[[#This Row],[MONETARY Score]]</f>
        <v>231</v>
      </c>
      <c r="D99" s="46" cm="1">
        <f t="array" aca="1" ref="D99" ca="1">_xlfn.IFS(G99 &lt;= 100, 5,G99 &lt;= 200, 4,G99 &lt;= 300, 3,G99 &lt;= 400, 2,G99 &gt; 400, 1)</f>
        <v>2</v>
      </c>
      <c r="E99" s="45" cm="1">
        <f t="array" ref="E99">_xlfn.IFS(I99 &gt;= 12, 5, I99&gt;= 10, 4, I99 &gt;= 8, 3, I99 &gt;= 5, 2, I99 &gt;= 2, 1)</f>
        <v>3</v>
      </c>
      <c r="F99" s="45" cm="1">
        <f t="array" ref="F99">_xlfn.IFS(Table3[[#This Row],[Purchase Amount]] &lt;= 100, 5,Table3[[#This Row],[Purchase Amount]]  &lt;= 200, 4,Table3[[#This Row],[Purchase Amount]]  &lt;= 300, 3,Table3[[#This Row],[Purchase Amount]]  &lt;= 400, 2,Table3[[#This Row],[Purchase Amount]]  &gt; 400, 1)</f>
        <v>1</v>
      </c>
      <c r="G99" s="10">
        <f ca="1">DATEDIF(Table3[[#This Row],[Time of Purchase ]], TODAY(), "d")</f>
        <v>366</v>
      </c>
      <c r="H99" s="14">
        <f>_xlfn.XLOOKUP('RFM Analysis (Basic)'!$B99,Table4[Customer_ID],Table4[Time_of_Purchase],,0)</f>
        <v>45369</v>
      </c>
      <c r="I99" s="10">
        <f>_xlfn.XLOOKUP('RFM Analysis (Basic)'!$B99,Table4[Customer_ID],Table4[Frequency_of_Purchase],,0)</f>
        <v>8</v>
      </c>
      <c r="J99" s="10">
        <f>_xlfn.XLOOKUP(B99,Table4[Customer_ID],Table4[Purchase_Amount],,0)</f>
        <v>421.95</v>
      </c>
      <c r="K99" s="52" cm="1">
        <f t="array" aca="1" ref="K99" ca="1">SUM(MID(C99,{1,2,3},1)*1)</f>
        <v>6</v>
      </c>
      <c r="M99" s="54" t="s">
        <v>2264</v>
      </c>
      <c r="N99" s="55">
        <v>2877.2599999999998</v>
      </c>
      <c r="O99" s="53">
        <v>8</v>
      </c>
    </row>
    <row r="100" spans="2:15" ht="15.6" thickTop="1" thickBot="1" x14ac:dyDescent="0.35">
      <c r="B100" s="10" t="s">
        <v>286</v>
      </c>
      <c r="C100" s="45" t="str">
        <f ca="1">Table3[[#This Row],[RECENCY Score]] &amp; Table3[[#This Row],[FREQUENCY Score]] &amp; Table3[[#This Row],[MONETARY Score]]</f>
        <v>422</v>
      </c>
      <c r="D100" s="46" cm="1">
        <f t="array" aca="1" ref="D100" ca="1">_xlfn.IFS(G100 &lt;= 100, 5,G100 &lt;= 200, 4,G100 &lt;= 300, 3,G100 &lt;= 400, 2,G100 &gt; 400, 1)</f>
        <v>4</v>
      </c>
      <c r="E100" s="45" cm="1">
        <f t="array" ref="E100">_xlfn.IFS(I100 &gt;= 12, 5, I100&gt;= 10, 4, I100 &gt;= 8, 3, I100 &gt;= 5, 2, I100 &gt;= 2, 1)</f>
        <v>2</v>
      </c>
      <c r="F100" s="45" cm="1">
        <f t="array" ref="F100">_xlfn.IFS(Table3[[#This Row],[Purchase Amount]] &lt;= 100, 5,Table3[[#This Row],[Purchase Amount]]  &lt;= 200, 4,Table3[[#This Row],[Purchase Amount]]  &lt;= 300, 3,Table3[[#This Row],[Purchase Amount]]  &lt;= 400, 2,Table3[[#This Row],[Purchase Amount]]  &gt; 400, 1)</f>
        <v>2</v>
      </c>
      <c r="G100" s="10">
        <f ca="1">DATEDIF(Table3[[#This Row],[Time of Purchase ]], TODAY(), "d")</f>
        <v>155</v>
      </c>
      <c r="H100" s="14">
        <f>_xlfn.XLOOKUP('RFM Analysis (Basic)'!$B100,Table4[Customer_ID],Table4[Time_of_Purchase],,0)</f>
        <v>45580</v>
      </c>
      <c r="I100" s="10">
        <f>_xlfn.XLOOKUP('RFM Analysis (Basic)'!$B100,Table4[Customer_ID],Table4[Frequency_of_Purchase],,0)</f>
        <v>5</v>
      </c>
      <c r="J100" s="10">
        <f>_xlfn.XLOOKUP(B100,Table4[Customer_ID],Table4[Purchase_Amount],,0)</f>
        <v>378.59</v>
      </c>
      <c r="K100" s="52" cm="1">
        <f t="array" aca="1" ref="K100" ca="1">SUM(MID(C100,{1,2,3},1)*1)</f>
        <v>8</v>
      </c>
      <c r="M100" s="54" t="s">
        <v>2254</v>
      </c>
      <c r="N100" s="55">
        <v>3119.75</v>
      </c>
      <c r="O100" s="53">
        <v>9</v>
      </c>
    </row>
    <row r="101" spans="2:15" ht="15.6" thickTop="1" thickBot="1" x14ac:dyDescent="0.35">
      <c r="B101" s="10" t="s">
        <v>288</v>
      </c>
      <c r="C101" s="45" t="str">
        <f ca="1">Table3[[#This Row],[RECENCY Score]] &amp; Table3[[#This Row],[FREQUENCY Score]] &amp; Table3[[#This Row],[MONETARY Score]]</f>
        <v>413</v>
      </c>
      <c r="D101" s="46" cm="1">
        <f t="array" aca="1" ref="D101" ca="1">_xlfn.IFS(G101 &lt;= 100, 5,G101 &lt;= 200, 4,G101 &lt;= 300, 3,G101 &lt;= 400, 2,G101 &gt; 400, 1)</f>
        <v>4</v>
      </c>
      <c r="E101" s="45" cm="1">
        <f t="array" ref="E101">_xlfn.IFS(I101 &gt;= 12, 5, I101&gt;= 10, 4, I101 &gt;= 8, 3, I101 &gt;= 5, 2, I101 &gt;= 2, 1)</f>
        <v>1</v>
      </c>
      <c r="F101" s="45" cm="1">
        <f t="array" ref="F101">_xlfn.IFS(Table3[[#This Row],[Purchase Amount]] &lt;= 100, 5,Table3[[#This Row],[Purchase Amount]]  &lt;= 200, 4,Table3[[#This Row],[Purchase Amount]]  &lt;= 300, 3,Table3[[#This Row],[Purchase Amount]]  &lt;= 400, 2,Table3[[#This Row],[Purchase Amount]]  &gt; 400, 1)</f>
        <v>3</v>
      </c>
      <c r="G101" s="10">
        <f ca="1">DATEDIF(Table3[[#This Row],[Time of Purchase ]], TODAY(), "d")</f>
        <v>116</v>
      </c>
      <c r="H101" s="14">
        <f>_xlfn.XLOOKUP('RFM Analysis (Basic)'!$B101,Table4[Customer_ID],Table4[Time_of_Purchase],,0)</f>
        <v>45619</v>
      </c>
      <c r="I101" s="10">
        <f>_xlfn.XLOOKUP('RFM Analysis (Basic)'!$B101,Table4[Customer_ID],Table4[Frequency_of_Purchase],,0)</f>
        <v>2</v>
      </c>
      <c r="J101" s="10">
        <f>_xlfn.XLOOKUP(B101,Table4[Customer_ID],Table4[Purchase_Amount],,0)</f>
        <v>268.93</v>
      </c>
      <c r="K101" s="52" cm="1">
        <f t="array" aca="1" ref="K101" ca="1">SUM(MID(C101,{1,2,3},1)*1)</f>
        <v>8</v>
      </c>
      <c r="M101" s="54" t="s">
        <v>2211</v>
      </c>
      <c r="N101" s="55">
        <v>3161.4299999999994</v>
      </c>
      <c r="O101" s="53">
        <v>13</v>
      </c>
    </row>
    <row r="102" spans="2:15" ht="15.6" thickTop="1" thickBot="1" x14ac:dyDescent="0.35">
      <c r="B102" s="10" t="s">
        <v>290</v>
      </c>
      <c r="C102" s="45" t="str">
        <f ca="1">Table3[[#This Row],[RECENCY Score]] &amp; Table3[[#This Row],[FREQUENCY Score]] &amp; Table3[[#This Row],[MONETARY Score]]</f>
        <v>441</v>
      </c>
      <c r="D102" s="46" cm="1">
        <f t="array" aca="1" ref="D102" ca="1">_xlfn.IFS(G102 &lt;= 100, 5,G102 &lt;= 200, 4,G102 &lt;= 300, 3,G102 &lt;= 400, 2,G102 &gt; 400, 1)</f>
        <v>4</v>
      </c>
      <c r="E102" s="45" cm="1">
        <f t="array" ref="E102">_xlfn.IFS(I102 &gt;= 12, 5, I102&gt;= 10, 4, I102 &gt;= 8, 3, I102 &gt;= 5, 2, I102 &gt;= 2, 1)</f>
        <v>4</v>
      </c>
      <c r="F102" s="45" cm="1">
        <f t="array" ref="F102">_xlfn.IFS(Table3[[#This Row],[Purchase Amount]] &lt;= 100, 5,Table3[[#This Row],[Purchase Amount]]  &lt;= 200, 4,Table3[[#This Row],[Purchase Amount]]  &lt;= 300, 3,Table3[[#This Row],[Purchase Amount]]  &lt;= 400, 2,Table3[[#This Row],[Purchase Amount]]  &gt; 400, 1)</f>
        <v>1</v>
      </c>
      <c r="G102" s="10">
        <f ca="1">DATEDIF(Table3[[#This Row],[Time of Purchase ]], TODAY(), "d")</f>
        <v>110</v>
      </c>
      <c r="H102" s="14">
        <f>_xlfn.XLOOKUP('RFM Analysis (Basic)'!$B102,Table4[Customer_ID],Table4[Time_of_Purchase],,0)</f>
        <v>45625</v>
      </c>
      <c r="I102" s="10">
        <f>_xlfn.XLOOKUP('RFM Analysis (Basic)'!$B102,Table4[Customer_ID],Table4[Frequency_of_Purchase],,0)</f>
        <v>11</v>
      </c>
      <c r="J102" s="10">
        <f>_xlfn.XLOOKUP(B102,Table4[Customer_ID],Table4[Purchase_Amount],,0)</f>
        <v>444.87</v>
      </c>
      <c r="K102" s="52" cm="1">
        <f t="array" aca="1" ref="K102" ca="1">SUM(MID(C102,{1,2,3},1)*1)</f>
        <v>9</v>
      </c>
      <c r="M102" s="54" t="s">
        <v>2170</v>
      </c>
      <c r="N102" s="55">
        <v>3398.35</v>
      </c>
      <c r="O102" s="53">
        <v>10</v>
      </c>
    </row>
    <row r="103" spans="2:15" ht="15.6" thickTop="1" thickBot="1" x14ac:dyDescent="0.35">
      <c r="B103" s="10" t="s">
        <v>292</v>
      </c>
      <c r="C103" s="45" t="str">
        <f ca="1">Table3[[#This Row],[RECENCY Score]] &amp; Table3[[#This Row],[FREQUENCY Score]] &amp; Table3[[#This Row],[MONETARY Score]]</f>
        <v>324</v>
      </c>
      <c r="D103" s="46" cm="1">
        <f t="array" aca="1" ref="D103" ca="1">_xlfn.IFS(G103 &lt;= 100, 5,G103 &lt;= 200, 4,G103 &lt;= 300, 3,G103 &lt;= 400, 2,G103 &gt; 400, 1)</f>
        <v>3</v>
      </c>
      <c r="E103" s="45" cm="1">
        <f t="array" ref="E103">_xlfn.IFS(I103 &gt;= 12, 5, I103&gt;= 10, 4, I103 &gt;= 8, 3, I103 &gt;= 5, 2, I103 &gt;= 2, 1)</f>
        <v>2</v>
      </c>
      <c r="F103" s="45" cm="1">
        <f t="array" ref="F103">_xlfn.IFS(Table3[[#This Row],[Purchase Amount]] &lt;= 100, 5,Table3[[#This Row],[Purchase Amount]]  &lt;= 200, 4,Table3[[#This Row],[Purchase Amount]]  &lt;= 300, 3,Table3[[#This Row],[Purchase Amount]]  &lt;= 400, 2,Table3[[#This Row],[Purchase Amount]]  &gt; 400, 1)</f>
        <v>4</v>
      </c>
      <c r="G103" s="10">
        <f ca="1">DATEDIF(Table3[[#This Row],[Time of Purchase ]], TODAY(), "d")</f>
        <v>253</v>
      </c>
      <c r="H103" s="14">
        <f>_xlfn.XLOOKUP('RFM Analysis (Basic)'!$B103,Table4[Customer_ID],Table4[Time_of_Purchase],,0)</f>
        <v>45482</v>
      </c>
      <c r="I103" s="10">
        <f>_xlfn.XLOOKUP('RFM Analysis (Basic)'!$B103,Table4[Customer_ID],Table4[Frequency_of_Purchase],,0)</f>
        <v>7</v>
      </c>
      <c r="J103" s="10">
        <f>_xlfn.XLOOKUP(B103,Table4[Customer_ID],Table4[Purchase_Amount],,0)</f>
        <v>160.82</v>
      </c>
      <c r="K103" s="52" cm="1">
        <f t="array" aca="1" ref="K103" ca="1">SUM(MID(C103,{1,2,3},1)*1)</f>
        <v>9</v>
      </c>
      <c r="M103" s="54" t="s">
        <v>2221</v>
      </c>
      <c r="N103" s="55">
        <v>3491.3799999999992</v>
      </c>
      <c r="O103" s="53">
        <v>24</v>
      </c>
    </row>
    <row r="104" spans="2:15" ht="15.6" thickTop="1" thickBot="1" x14ac:dyDescent="0.35">
      <c r="B104" s="10" t="s">
        <v>294</v>
      </c>
      <c r="C104" s="45" t="str">
        <f ca="1">Table3[[#This Row],[RECENCY Score]] &amp; Table3[[#This Row],[FREQUENCY Score]] &amp; Table3[[#This Row],[MONETARY Score]]</f>
        <v>321</v>
      </c>
      <c r="D104" s="46" cm="1">
        <f t="array" aca="1" ref="D104" ca="1">_xlfn.IFS(G104 &lt;= 100, 5,G104 &lt;= 200, 4,G104 &lt;= 300, 3,G104 &lt;= 400, 2,G104 &gt; 400, 1)</f>
        <v>3</v>
      </c>
      <c r="E104" s="45" cm="1">
        <f t="array" ref="E104">_xlfn.IFS(I104 &gt;= 12, 5, I104&gt;= 10, 4, I104 &gt;= 8, 3, I104 &gt;= 5, 2, I104 &gt;= 2, 1)</f>
        <v>2</v>
      </c>
      <c r="F104" s="45" cm="1">
        <f t="array" ref="F104">_xlfn.IFS(Table3[[#This Row],[Purchase Amount]] &lt;= 100, 5,Table3[[#This Row],[Purchase Amount]]  &lt;= 200, 4,Table3[[#This Row],[Purchase Amount]]  &lt;= 300, 3,Table3[[#This Row],[Purchase Amount]]  &lt;= 400, 2,Table3[[#This Row],[Purchase Amount]]  &gt; 400, 1)</f>
        <v>1</v>
      </c>
      <c r="G104" s="10">
        <f ca="1">DATEDIF(Table3[[#This Row],[Time of Purchase ]], TODAY(), "d")</f>
        <v>228</v>
      </c>
      <c r="H104" s="14">
        <f>_xlfn.XLOOKUP('RFM Analysis (Basic)'!$B104,Table4[Customer_ID],Table4[Time_of_Purchase],,0)</f>
        <v>45507</v>
      </c>
      <c r="I104" s="10">
        <f>_xlfn.XLOOKUP('RFM Analysis (Basic)'!$B104,Table4[Customer_ID],Table4[Frequency_of_Purchase],,0)</f>
        <v>6</v>
      </c>
      <c r="J104" s="10">
        <f>_xlfn.XLOOKUP(B104,Table4[Customer_ID],Table4[Purchase_Amount],,0)</f>
        <v>494.18</v>
      </c>
      <c r="K104" s="52" cm="1">
        <f t="array" aca="1" ref="K104" ca="1">SUM(MID(C104,{1,2,3},1)*1)</f>
        <v>6</v>
      </c>
      <c r="M104" s="54" t="s">
        <v>2219</v>
      </c>
      <c r="N104" s="55">
        <v>3835.52</v>
      </c>
      <c r="O104" s="53">
        <v>11</v>
      </c>
    </row>
    <row r="105" spans="2:15" ht="15.6" thickTop="1" thickBot="1" x14ac:dyDescent="0.35">
      <c r="B105" s="10" t="s">
        <v>296</v>
      </c>
      <c r="C105" s="45" t="str">
        <f ca="1">Table3[[#This Row],[RECENCY Score]] &amp; Table3[[#This Row],[FREQUENCY Score]] &amp; Table3[[#This Row],[MONETARY Score]]</f>
        <v>424</v>
      </c>
      <c r="D105" s="46" cm="1">
        <f t="array" aca="1" ref="D105" ca="1">_xlfn.IFS(G105 &lt;= 100, 5,G105 &lt;= 200, 4,G105 &lt;= 300, 3,G105 &lt;= 400, 2,G105 &gt; 400, 1)</f>
        <v>4</v>
      </c>
      <c r="E105" s="45" cm="1">
        <f t="array" ref="E105">_xlfn.IFS(I105 &gt;= 12, 5, I105&gt;= 10, 4, I105 &gt;= 8, 3, I105 &gt;= 5, 2, I105 &gt;= 2, 1)</f>
        <v>2</v>
      </c>
      <c r="F105" s="45" cm="1">
        <f t="array" ref="F105">_xlfn.IFS(Table3[[#This Row],[Purchase Amount]] &lt;= 100, 5,Table3[[#This Row],[Purchase Amount]]  &lt;= 200, 4,Table3[[#This Row],[Purchase Amount]]  &lt;= 300, 3,Table3[[#This Row],[Purchase Amount]]  &lt;= 400, 2,Table3[[#This Row],[Purchase Amount]]  &gt; 400, 1)</f>
        <v>4</v>
      </c>
      <c r="G105" s="10">
        <f ca="1">DATEDIF(Table3[[#This Row],[Time of Purchase ]], TODAY(), "d")</f>
        <v>105</v>
      </c>
      <c r="H105" s="14">
        <f>_xlfn.XLOOKUP('RFM Analysis (Basic)'!$B105,Table4[Customer_ID],Table4[Time_of_Purchase],,0)</f>
        <v>45630</v>
      </c>
      <c r="I105" s="10">
        <f>_xlfn.XLOOKUP('RFM Analysis (Basic)'!$B105,Table4[Customer_ID],Table4[Frequency_of_Purchase],,0)</f>
        <v>5</v>
      </c>
      <c r="J105" s="10">
        <f>_xlfn.XLOOKUP(B105,Table4[Customer_ID],Table4[Purchase_Amount],,0)</f>
        <v>177.05</v>
      </c>
      <c r="K105" s="52" cm="1">
        <f t="array" aca="1" ref="K105" ca="1">SUM(MID(C105,{1,2,3},1)*1)</f>
        <v>10</v>
      </c>
      <c r="M105" s="54" t="s">
        <v>2226</v>
      </c>
      <c r="N105" s="55">
        <v>3887.89</v>
      </c>
      <c r="O105" s="53">
        <v>25</v>
      </c>
    </row>
    <row r="106" spans="2:15" ht="15.6" thickTop="1" thickBot="1" x14ac:dyDescent="0.35">
      <c r="B106" s="10" t="s">
        <v>298</v>
      </c>
      <c r="C106" s="45" t="str">
        <f ca="1">Table3[[#This Row],[RECENCY Score]] &amp; Table3[[#This Row],[FREQUENCY Score]] &amp; Table3[[#This Row],[MONETARY Score]]</f>
        <v>321</v>
      </c>
      <c r="D106" s="46" cm="1">
        <f t="array" aca="1" ref="D106" ca="1">_xlfn.IFS(G106 &lt;= 100, 5,G106 &lt;= 200, 4,G106 &lt;= 300, 3,G106 &lt;= 400, 2,G106 &gt; 400, 1)</f>
        <v>3</v>
      </c>
      <c r="E106" s="45" cm="1">
        <f t="array" ref="E106">_xlfn.IFS(I106 &gt;= 12, 5, I106&gt;= 10, 4, I106 &gt;= 8, 3, I106 &gt;= 5, 2, I106 &gt;= 2, 1)</f>
        <v>2</v>
      </c>
      <c r="F106" s="45" cm="1">
        <f t="array" ref="F106">_xlfn.IFS(Table3[[#This Row],[Purchase Amount]] &lt;= 100, 5,Table3[[#This Row],[Purchase Amount]]  &lt;= 200, 4,Table3[[#This Row],[Purchase Amount]]  &lt;= 300, 3,Table3[[#This Row],[Purchase Amount]]  &lt;= 400, 2,Table3[[#This Row],[Purchase Amount]]  &gt; 400, 1)</f>
        <v>1</v>
      </c>
      <c r="G106" s="10">
        <f ca="1">DATEDIF(Table3[[#This Row],[Time of Purchase ]], TODAY(), "d")</f>
        <v>279</v>
      </c>
      <c r="H106" s="14">
        <f>_xlfn.XLOOKUP('RFM Analysis (Basic)'!$B106,Table4[Customer_ID],Table4[Time_of_Purchase],,0)</f>
        <v>45456</v>
      </c>
      <c r="I106" s="10">
        <f>_xlfn.XLOOKUP('RFM Analysis (Basic)'!$B106,Table4[Customer_ID],Table4[Frequency_of_Purchase],,0)</f>
        <v>7</v>
      </c>
      <c r="J106" s="10">
        <f>_xlfn.XLOOKUP(B106,Table4[Customer_ID],Table4[Purchase_Amount],,0)</f>
        <v>450.66</v>
      </c>
      <c r="K106" s="52" cm="1">
        <f t="array" aca="1" ref="K106" ca="1">SUM(MID(C106,{1,2,3},1)*1)</f>
        <v>6</v>
      </c>
      <c r="M106" s="54" t="s">
        <v>2259</v>
      </c>
      <c r="N106" s="55">
        <v>3919.6299999999997</v>
      </c>
      <c r="O106" s="53">
        <v>11</v>
      </c>
    </row>
    <row r="107" spans="2:15" ht="15.6" thickTop="1" thickBot="1" x14ac:dyDescent="0.35">
      <c r="B107" s="10" t="s">
        <v>300</v>
      </c>
      <c r="C107" s="45" t="str">
        <f ca="1">Table3[[#This Row],[RECENCY Score]] &amp; Table3[[#This Row],[FREQUENCY Score]] &amp; Table3[[#This Row],[MONETARY Score]]</f>
        <v>324</v>
      </c>
      <c r="D107" s="46" cm="1">
        <f t="array" aca="1" ref="D107" ca="1">_xlfn.IFS(G107 &lt;= 100, 5,G107 &lt;= 200, 4,G107 &lt;= 300, 3,G107 &lt;= 400, 2,G107 &gt; 400, 1)</f>
        <v>3</v>
      </c>
      <c r="E107" s="45" cm="1">
        <f t="array" ref="E107">_xlfn.IFS(I107 &gt;= 12, 5, I107&gt;= 10, 4, I107 &gt;= 8, 3, I107 &gt;= 5, 2, I107 &gt;= 2, 1)</f>
        <v>2</v>
      </c>
      <c r="F107" s="45" cm="1">
        <f t="array" ref="F107">_xlfn.IFS(Table3[[#This Row],[Purchase Amount]] &lt;= 100, 5,Table3[[#This Row],[Purchase Amount]]  &lt;= 200, 4,Table3[[#This Row],[Purchase Amount]]  &lt;= 300, 3,Table3[[#This Row],[Purchase Amount]]  &lt;= 400, 2,Table3[[#This Row],[Purchase Amount]]  &gt; 400, 1)</f>
        <v>4</v>
      </c>
      <c r="G107" s="10">
        <f ca="1">DATEDIF(Table3[[#This Row],[Time of Purchase ]], TODAY(), "d")</f>
        <v>249</v>
      </c>
      <c r="H107" s="14">
        <f>_xlfn.XLOOKUP('RFM Analysis (Basic)'!$B107,Table4[Customer_ID],Table4[Time_of_Purchase],,0)</f>
        <v>45486</v>
      </c>
      <c r="I107" s="10">
        <f>_xlfn.XLOOKUP('RFM Analysis (Basic)'!$B107,Table4[Customer_ID],Table4[Frequency_of_Purchase],,0)</f>
        <v>6</v>
      </c>
      <c r="J107" s="10">
        <f>_xlfn.XLOOKUP(B107,Table4[Customer_ID],Table4[Purchase_Amount],,0)</f>
        <v>164.27</v>
      </c>
      <c r="K107" s="52" cm="1">
        <f t="array" aca="1" ref="K107" ca="1">SUM(MID(C107,{1,2,3},1)*1)</f>
        <v>9</v>
      </c>
      <c r="M107" s="54" t="s">
        <v>2258</v>
      </c>
      <c r="N107" s="55">
        <v>4023.2100000000005</v>
      </c>
      <c r="O107" s="53">
        <v>9</v>
      </c>
    </row>
    <row r="108" spans="2:15" ht="15.6" thickTop="1" thickBot="1" x14ac:dyDescent="0.35">
      <c r="B108" s="10" t="s">
        <v>302</v>
      </c>
      <c r="C108" s="45" t="str">
        <f ca="1">Table3[[#This Row],[RECENCY Score]] &amp; Table3[[#This Row],[FREQUENCY Score]] &amp; Table3[[#This Row],[MONETARY Score]]</f>
        <v>452</v>
      </c>
      <c r="D108" s="46" cm="1">
        <f t="array" aca="1" ref="D108" ca="1">_xlfn.IFS(G108 &lt;= 100, 5,G108 &lt;= 200, 4,G108 &lt;= 300, 3,G108 &lt;= 400, 2,G108 &gt; 400, 1)</f>
        <v>4</v>
      </c>
      <c r="E108" s="45" cm="1">
        <f t="array" ref="E108">_xlfn.IFS(I108 &gt;= 12, 5, I108&gt;= 10, 4, I108 &gt;= 8, 3, I108 &gt;= 5, 2, I108 &gt;= 2, 1)</f>
        <v>5</v>
      </c>
      <c r="F108" s="45" cm="1">
        <f t="array" ref="F108">_xlfn.IFS(Table3[[#This Row],[Purchase Amount]] &lt;= 100, 5,Table3[[#This Row],[Purchase Amount]]  &lt;= 200, 4,Table3[[#This Row],[Purchase Amount]]  &lt;= 300, 3,Table3[[#This Row],[Purchase Amount]]  &lt;= 400, 2,Table3[[#This Row],[Purchase Amount]]  &gt; 400, 1)</f>
        <v>2</v>
      </c>
      <c r="G108" s="10">
        <f ca="1">DATEDIF(Table3[[#This Row],[Time of Purchase ]], TODAY(), "d")</f>
        <v>196</v>
      </c>
      <c r="H108" s="14">
        <f>_xlfn.XLOOKUP('RFM Analysis (Basic)'!$B108,Table4[Customer_ID],Table4[Time_of_Purchase],,0)</f>
        <v>45539</v>
      </c>
      <c r="I108" s="10">
        <f>_xlfn.XLOOKUP('RFM Analysis (Basic)'!$B108,Table4[Customer_ID],Table4[Frequency_of_Purchase],,0)</f>
        <v>12</v>
      </c>
      <c r="J108" s="10">
        <f>_xlfn.XLOOKUP(B108,Table4[Customer_ID],Table4[Purchase_Amount],,0)</f>
        <v>346.36</v>
      </c>
      <c r="K108" s="52" cm="1">
        <f t="array" aca="1" ref="K108" ca="1">SUM(MID(C108,{1,2,3},1)*1)</f>
        <v>11</v>
      </c>
      <c r="M108" s="54" t="s">
        <v>2230</v>
      </c>
      <c r="N108" s="55">
        <v>4046.54</v>
      </c>
      <c r="O108" s="53">
        <v>16</v>
      </c>
    </row>
    <row r="109" spans="2:15" ht="15.6" thickTop="1" thickBot="1" x14ac:dyDescent="0.35">
      <c r="B109" s="10" t="s">
        <v>304</v>
      </c>
      <c r="C109" s="45" t="str">
        <f ca="1">Table3[[#This Row],[RECENCY Score]] &amp; Table3[[#This Row],[FREQUENCY Score]] &amp; Table3[[#This Row],[MONETARY Score]]</f>
        <v>332</v>
      </c>
      <c r="D109" s="46" cm="1">
        <f t="array" aca="1" ref="D109" ca="1">_xlfn.IFS(G109 &lt;= 100, 5,G109 &lt;= 200, 4,G109 &lt;= 300, 3,G109 &lt;= 400, 2,G109 &gt; 400, 1)</f>
        <v>3</v>
      </c>
      <c r="E109" s="45" cm="1">
        <f t="array" ref="E109">_xlfn.IFS(I109 &gt;= 12, 5, I109&gt;= 10, 4, I109 &gt;= 8, 3, I109 &gt;= 5, 2, I109 &gt;= 2, 1)</f>
        <v>3</v>
      </c>
      <c r="F109" s="45" cm="1">
        <f t="array" ref="F109">_xlfn.IFS(Table3[[#This Row],[Purchase Amount]] &lt;= 100, 5,Table3[[#This Row],[Purchase Amount]]  &lt;= 200, 4,Table3[[#This Row],[Purchase Amount]]  &lt;= 300, 3,Table3[[#This Row],[Purchase Amount]]  &lt;= 400, 2,Table3[[#This Row],[Purchase Amount]]  &gt; 400, 1)</f>
        <v>2</v>
      </c>
      <c r="G109" s="10">
        <f ca="1">DATEDIF(Table3[[#This Row],[Time of Purchase ]], TODAY(), "d")</f>
        <v>205</v>
      </c>
      <c r="H109" s="14">
        <f>_xlfn.XLOOKUP('RFM Analysis (Basic)'!$B109,Table4[Customer_ID],Table4[Time_of_Purchase],,0)</f>
        <v>45530</v>
      </c>
      <c r="I109" s="10">
        <f>_xlfn.XLOOKUP('RFM Analysis (Basic)'!$B109,Table4[Customer_ID],Table4[Frequency_of_Purchase],,0)</f>
        <v>9</v>
      </c>
      <c r="J109" s="10">
        <f>_xlfn.XLOOKUP(B109,Table4[Customer_ID],Table4[Purchase_Amount],,0)</f>
        <v>377.77</v>
      </c>
      <c r="K109" s="52" cm="1">
        <f t="array" aca="1" ref="K109" ca="1">SUM(MID(C109,{1,2,3},1)*1)</f>
        <v>8</v>
      </c>
      <c r="M109" s="54" t="s">
        <v>2210</v>
      </c>
      <c r="N109" s="55">
        <v>4146.05</v>
      </c>
      <c r="O109" s="53">
        <v>12</v>
      </c>
    </row>
    <row r="110" spans="2:15" ht="15.6" thickTop="1" thickBot="1" x14ac:dyDescent="0.35">
      <c r="B110" s="10" t="s">
        <v>306</v>
      </c>
      <c r="C110" s="45" t="str">
        <f ca="1">Table3[[#This Row],[RECENCY Score]] &amp; Table3[[#This Row],[FREQUENCY Score]] &amp; Table3[[#This Row],[MONETARY Score]]</f>
        <v>214</v>
      </c>
      <c r="D110" s="46" cm="1">
        <f t="array" aca="1" ref="D110" ca="1">_xlfn.IFS(G110 &lt;= 100, 5,G110 &lt;= 200, 4,G110 &lt;= 300, 3,G110 &lt;= 400, 2,G110 &gt; 400, 1)</f>
        <v>2</v>
      </c>
      <c r="E110" s="45" cm="1">
        <f t="array" ref="E110">_xlfn.IFS(I110 &gt;= 12, 5, I110&gt;= 10, 4, I110 &gt;= 8, 3, I110 &gt;= 5, 2, I110 &gt;= 2, 1)</f>
        <v>1</v>
      </c>
      <c r="F110" s="45" cm="1">
        <f t="array" ref="F110">_xlfn.IFS(Table3[[#This Row],[Purchase Amount]] &lt;= 100, 5,Table3[[#This Row],[Purchase Amount]]  &lt;= 200, 4,Table3[[#This Row],[Purchase Amount]]  &lt;= 300, 3,Table3[[#This Row],[Purchase Amount]]  &lt;= 400, 2,Table3[[#This Row],[Purchase Amount]]  &gt; 400, 1)</f>
        <v>4</v>
      </c>
      <c r="G110" s="10">
        <f ca="1">DATEDIF(Table3[[#This Row],[Time of Purchase ]], TODAY(), "d")</f>
        <v>388</v>
      </c>
      <c r="H110" s="14">
        <f>_xlfn.XLOOKUP('RFM Analysis (Basic)'!$B110,Table4[Customer_ID],Table4[Time_of_Purchase],,0)</f>
        <v>45347</v>
      </c>
      <c r="I110" s="10">
        <f>_xlfn.XLOOKUP('RFM Analysis (Basic)'!$B110,Table4[Customer_ID],Table4[Frequency_of_Purchase],,0)</f>
        <v>2</v>
      </c>
      <c r="J110" s="10">
        <f>_xlfn.XLOOKUP(B110,Table4[Customer_ID],Table4[Purchase_Amount],,0)</f>
        <v>163.41</v>
      </c>
      <c r="K110" s="52" cm="1">
        <f t="array" aca="1" ref="K110" ca="1">SUM(MID(C110,{1,2,3},1)*1)</f>
        <v>7</v>
      </c>
      <c r="M110" s="54" t="s">
        <v>2229</v>
      </c>
      <c r="N110" s="55">
        <v>4236.16</v>
      </c>
      <c r="O110" s="53">
        <v>12</v>
      </c>
    </row>
    <row r="111" spans="2:15" ht="15.6" thickTop="1" thickBot="1" x14ac:dyDescent="0.35">
      <c r="B111" s="10" t="s">
        <v>308</v>
      </c>
      <c r="C111" s="45" t="str">
        <f ca="1">Table3[[#This Row],[RECENCY Score]] &amp; Table3[[#This Row],[FREQUENCY Score]] &amp; Table3[[#This Row],[MONETARY Score]]</f>
        <v>241</v>
      </c>
      <c r="D111" s="46" cm="1">
        <f t="array" aca="1" ref="D111" ca="1">_xlfn.IFS(G111 &lt;= 100, 5,G111 &lt;= 200, 4,G111 &lt;= 300, 3,G111 &lt;= 400, 2,G111 &gt; 400, 1)</f>
        <v>2</v>
      </c>
      <c r="E111" s="45" cm="1">
        <f t="array" ref="E111">_xlfn.IFS(I111 &gt;= 12, 5, I111&gt;= 10, 4, I111 &gt;= 8, 3, I111 &gt;= 5, 2, I111 &gt;= 2, 1)</f>
        <v>4</v>
      </c>
      <c r="F111" s="45" cm="1">
        <f t="array" ref="F111">_xlfn.IFS(Table3[[#This Row],[Purchase Amount]] &lt;= 100, 5,Table3[[#This Row],[Purchase Amount]]  &lt;= 200, 4,Table3[[#This Row],[Purchase Amount]]  &lt;= 300, 3,Table3[[#This Row],[Purchase Amount]]  &lt;= 400, 2,Table3[[#This Row],[Purchase Amount]]  &gt; 400, 1)</f>
        <v>1</v>
      </c>
      <c r="G111" s="10">
        <f ca="1">DATEDIF(Table3[[#This Row],[Time of Purchase ]], TODAY(), "d")</f>
        <v>338</v>
      </c>
      <c r="H111" s="14">
        <f>_xlfn.XLOOKUP('RFM Analysis (Basic)'!$B111,Table4[Customer_ID],Table4[Time_of_Purchase],,0)</f>
        <v>45397</v>
      </c>
      <c r="I111" s="10">
        <f>_xlfn.XLOOKUP('RFM Analysis (Basic)'!$B111,Table4[Customer_ID],Table4[Frequency_of_Purchase],,0)</f>
        <v>10</v>
      </c>
      <c r="J111" s="10">
        <f>_xlfn.XLOOKUP(B111,Table4[Customer_ID],Table4[Purchase_Amount],,0)</f>
        <v>467.58</v>
      </c>
      <c r="K111" s="52" cm="1">
        <f t="array" aca="1" ref="K111" ca="1">SUM(MID(C111,{1,2,3},1)*1)</f>
        <v>7</v>
      </c>
      <c r="M111" s="54" t="s">
        <v>2225</v>
      </c>
      <c r="N111" s="55">
        <v>4286.43</v>
      </c>
      <c r="O111" s="53">
        <v>18</v>
      </c>
    </row>
    <row r="112" spans="2:15" ht="15.6" thickTop="1" thickBot="1" x14ac:dyDescent="0.35">
      <c r="B112" s="10" t="s">
        <v>310</v>
      </c>
      <c r="C112" s="45" t="str">
        <f ca="1">Table3[[#This Row],[RECENCY Score]] &amp; Table3[[#This Row],[FREQUENCY Score]] &amp; Table3[[#This Row],[MONETARY Score]]</f>
        <v>343</v>
      </c>
      <c r="D112" s="46" cm="1">
        <f t="array" aca="1" ref="D112" ca="1">_xlfn.IFS(G112 &lt;= 100, 5,G112 &lt;= 200, 4,G112 &lt;= 300, 3,G112 &lt;= 400, 2,G112 &gt; 400, 1)</f>
        <v>3</v>
      </c>
      <c r="E112" s="45" cm="1">
        <f t="array" ref="E112">_xlfn.IFS(I112 &gt;= 12, 5, I112&gt;= 10, 4, I112 &gt;= 8, 3, I112 &gt;= 5, 2, I112 &gt;= 2, 1)</f>
        <v>4</v>
      </c>
      <c r="F112" s="45" cm="1">
        <f t="array" ref="F112">_xlfn.IFS(Table3[[#This Row],[Purchase Amount]] &lt;= 100, 5,Table3[[#This Row],[Purchase Amount]]  &lt;= 200, 4,Table3[[#This Row],[Purchase Amount]]  &lt;= 300, 3,Table3[[#This Row],[Purchase Amount]]  &lt;= 400, 2,Table3[[#This Row],[Purchase Amount]]  &gt; 400, 1)</f>
        <v>3</v>
      </c>
      <c r="G112" s="10">
        <f ca="1">DATEDIF(Table3[[#This Row],[Time of Purchase ]], TODAY(), "d")</f>
        <v>261</v>
      </c>
      <c r="H112" s="14">
        <f>_xlfn.XLOOKUP('RFM Analysis (Basic)'!$B112,Table4[Customer_ID],Table4[Time_of_Purchase],,0)</f>
        <v>45474</v>
      </c>
      <c r="I112" s="10">
        <f>_xlfn.XLOOKUP('RFM Analysis (Basic)'!$B112,Table4[Customer_ID],Table4[Frequency_of_Purchase],,0)</f>
        <v>10</v>
      </c>
      <c r="J112" s="10">
        <f>_xlfn.XLOOKUP(B112,Table4[Customer_ID],Table4[Purchase_Amount],,0)</f>
        <v>247.51</v>
      </c>
      <c r="K112" s="52" cm="1">
        <f t="array" aca="1" ref="K112" ca="1">SUM(MID(C112,{1,2,3},1)*1)</f>
        <v>10</v>
      </c>
      <c r="M112" s="54" t="s">
        <v>2220</v>
      </c>
      <c r="N112" s="55">
        <v>4294.920000000001</v>
      </c>
      <c r="O112" s="53">
        <v>17</v>
      </c>
    </row>
    <row r="113" spans="2:15" ht="15.6" thickTop="1" thickBot="1" x14ac:dyDescent="0.35">
      <c r="B113" s="10" t="s">
        <v>312</v>
      </c>
      <c r="C113" s="45" t="str">
        <f ca="1">Table3[[#This Row],[RECENCY Score]] &amp; Table3[[#This Row],[FREQUENCY Score]] &amp; Table3[[#This Row],[MONETARY Score]]</f>
        <v>312</v>
      </c>
      <c r="D113" s="46" cm="1">
        <f t="array" aca="1" ref="D113" ca="1">_xlfn.IFS(G113 &lt;= 100, 5,G113 &lt;= 200, 4,G113 &lt;= 300, 3,G113 &lt;= 400, 2,G113 &gt; 400, 1)</f>
        <v>3</v>
      </c>
      <c r="E113" s="45" cm="1">
        <f t="array" ref="E113">_xlfn.IFS(I113 &gt;= 12, 5, I113&gt;= 10, 4, I113 &gt;= 8, 3, I113 &gt;= 5, 2, I113 &gt;= 2, 1)</f>
        <v>1</v>
      </c>
      <c r="F113" s="45" cm="1">
        <f t="array" ref="F113">_xlfn.IFS(Table3[[#This Row],[Purchase Amount]] &lt;= 100, 5,Table3[[#This Row],[Purchase Amount]]  &lt;= 200, 4,Table3[[#This Row],[Purchase Amount]]  &lt;= 300, 3,Table3[[#This Row],[Purchase Amount]]  &lt;= 400, 2,Table3[[#This Row],[Purchase Amount]]  &gt; 400, 1)</f>
        <v>2</v>
      </c>
      <c r="G113" s="10">
        <f ca="1">DATEDIF(Table3[[#This Row],[Time of Purchase ]], TODAY(), "d")</f>
        <v>201</v>
      </c>
      <c r="H113" s="14">
        <f>_xlfn.XLOOKUP('RFM Analysis (Basic)'!$B113,Table4[Customer_ID],Table4[Time_of_Purchase],,0)</f>
        <v>45534</v>
      </c>
      <c r="I113" s="10">
        <f>_xlfn.XLOOKUP('RFM Analysis (Basic)'!$B113,Table4[Customer_ID],Table4[Frequency_of_Purchase],,0)</f>
        <v>3</v>
      </c>
      <c r="J113" s="10">
        <f>_xlfn.XLOOKUP(B113,Table4[Customer_ID],Table4[Purchase_Amount],,0)</f>
        <v>365.1</v>
      </c>
      <c r="K113" s="52" cm="1">
        <f t="array" aca="1" ref="K113" ca="1">SUM(MID(C113,{1,2,3},1)*1)</f>
        <v>6</v>
      </c>
      <c r="M113" s="54" t="s">
        <v>2250</v>
      </c>
      <c r="N113" s="55">
        <v>4464.32</v>
      </c>
      <c r="O113" s="53">
        <v>18</v>
      </c>
    </row>
    <row r="114" spans="2:15" ht="15.6" thickTop="1" thickBot="1" x14ac:dyDescent="0.35">
      <c r="B114" s="10" t="s">
        <v>314</v>
      </c>
      <c r="C114" s="45" t="str">
        <f ca="1">Table3[[#This Row],[RECENCY Score]] &amp; Table3[[#This Row],[FREQUENCY Score]] &amp; Table3[[#This Row],[MONETARY Score]]</f>
        <v>421</v>
      </c>
      <c r="D114" s="46" cm="1">
        <f t="array" aca="1" ref="D114" ca="1">_xlfn.IFS(G114 &lt;= 100, 5,G114 &lt;= 200, 4,G114 &lt;= 300, 3,G114 &lt;= 400, 2,G114 &gt; 400, 1)</f>
        <v>4</v>
      </c>
      <c r="E114" s="45" cm="1">
        <f t="array" ref="E114">_xlfn.IFS(I114 &gt;= 12, 5, I114&gt;= 10, 4, I114 &gt;= 8, 3, I114 &gt;= 5, 2, I114 &gt;= 2, 1)</f>
        <v>2</v>
      </c>
      <c r="F114" s="45" cm="1">
        <f t="array" ref="F114">_xlfn.IFS(Table3[[#This Row],[Purchase Amount]] &lt;= 100, 5,Table3[[#This Row],[Purchase Amount]]  &lt;= 200, 4,Table3[[#This Row],[Purchase Amount]]  &lt;= 300, 3,Table3[[#This Row],[Purchase Amount]]  &lt;= 400, 2,Table3[[#This Row],[Purchase Amount]]  &gt; 400, 1)</f>
        <v>1</v>
      </c>
      <c r="G114" s="10">
        <f ca="1">DATEDIF(Table3[[#This Row],[Time of Purchase ]], TODAY(), "d")</f>
        <v>126</v>
      </c>
      <c r="H114" s="14">
        <f>_xlfn.XLOOKUP('RFM Analysis (Basic)'!$B114,Table4[Customer_ID],Table4[Time_of_Purchase],,0)</f>
        <v>45609</v>
      </c>
      <c r="I114" s="10">
        <f>_xlfn.XLOOKUP('RFM Analysis (Basic)'!$B114,Table4[Customer_ID],Table4[Frequency_of_Purchase],,0)</f>
        <v>5</v>
      </c>
      <c r="J114" s="10">
        <f>_xlfn.XLOOKUP(B114,Table4[Customer_ID],Table4[Purchase_Amount],,0)</f>
        <v>485.42</v>
      </c>
      <c r="K114" s="52" cm="1">
        <f t="array" aca="1" ref="K114" ca="1">SUM(MID(C114,{1,2,3},1)*1)</f>
        <v>7</v>
      </c>
      <c r="M114" s="54" t="s">
        <v>2234</v>
      </c>
      <c r="N114" s="55">
        <v>4552.7099999999991</v>
      </c>
      <c r="O114" s="53">
        <v>13</v>
      </c>
    </row>
    <row r="115" spans="2:15" ht="15.6" thickTop="1" thickBot="1" x14ac:dyDescent="0.35">
      <c r="B115" s="10" t="s">
        <v>316</v>
      </c>
      <c r="C115" s="45" t="str">
        <f ca="1">Table3[[#This Row],[RECENCY Score]] &amp; Table3[[#This Row],[FREQUENCY Score]] &amp; Table3[[#This Row],[MONETARY Score]]</f>
        <v>513</v>
      </c>
      <c r="D115" s="46" cm="1">
        <f t="array" aca="1" ref="D115" ca="1">_xlfn.IFS(G115 &lt;= 100, 5,G115 &lt;= 200, 4,G115 &lt;= 300, 3,G115 &lt;= 400, 2,G115 &gt; 400, 1)</f>
        <v>5</v>
      </c>
      <c r="E115" s="45" cm="1">
        <f t="array" ref="E115">_xlfn.IFS(I115 &gt;= 12, 5, I115&gt;= 10, 4, I115 &gt;= 8, 3, I115 &gt;= 5, 2, I115 &gt;= 2, 1)</f>
        <v>1</v>
      </c>
      <c r="F115" s="45" cm="1">
        <f t="array" ref="F115">_xlfn.IFS(Table3[[#This Row],[Purchase Amount]] &lt;= 100, 5,Table3[[#This Row],[Purchase Amount]]  &lt;= 200, 4,Table3[[#This Row],[Purchase Amount]]  &lt;= 300, 3,Table3[[#This Row],[Purchase Amount]]  &lt;= 400, 2,Table3[[#This Row],[Purchase Amount]]  &gt; 400, 1)</f>
        <v>3</v>
      </c>
      <c r="G115" s="10">
        <f ca="1">DATEDIF(Table3[[#This Row],[Time of Purchase ]], TODAY(), "d")</f>
        <v>82</v>
      </c>
      <c r="H115" s="14">
        <f>_xlfn.XLOOKUP('RFM Analysis (Basic)'!$B115,Table4[Customer_ID],Table4[Time_of_Purchase],,0)</f>
        <v>45653</v>
      </c>
      <c r="I115" s="10">
        <f>_xlfn.XLOOKUP('RFM Analysis (Basic)'!$B115,Table4[Customer_ID],Table4[Frequency_of_Purchase],,0)</f>
        <v>4</v>
      </c>
      <c r="J115" s="10">
        <f>_xlfn.XLOOKUP(B115,Table4[Customer_ID],Table4[Purchase_Amount],,0)</f>
        <v>250.54</v>
      </c>
      <c r="K115" s="52" cm="1">
        <f t="array" aca="1" ref="K115" ca="1">SUM(MID(C115,{1,2,3},1)*1)</f>
        <v>9</v>
      </c>
      <c r="M115" s="54" t="s">
        <v>2201</v>
      </c>
      <c r="N115" s="55">
        <v>4597.7</v>
      </c>
      <c r="O115" s="53">
        <v>19</v>
      </c>
    </row>
    <row r="116" spans="2:15" ht="15.6" thickTop="1" thickBot="1" x14ac:dyDescent="0.35">
      <c r="B116" s="10" t="s">
        <v>318</v>
      </c>
      <c r="C116" s="45" t="str">
        <f ca="1">Table3[[#This Row],[RECENCY Score]] &amp; Table3[[#This Row],[FREQUENCY Score]] &amp; Table3[[#This Row],[MONETARY Score]]</f>
        <v>324</v>
      </c>
      <c r="D116" s="46" cm="1">
        <f t="array" aca="1" ref="D116" ca="1">_xlfn.IFS(G116 &lt;= 100, 5,G116 &lt;= 200, 4,G116 &lt;= 300, 3,G116 &lt;= 400, 2,G116 &gt; 400, 1)</f>
        <v>3</v>
      </c>
      <c r="E116" s="45" cm="1">
        <f t="array" ref="E116">_xlfn.IFS(I116 &gt;= 12, 5, I116&gt;= 10, 4, I116 &gt;= 8, 3, I116 &gt;= 5, 2, I116 &gt;= 2, 1)</f>
        <v>2</v>
      </c>
      <c r="F116" s="45" cm="1">
        <f t="array" ref="F116">_xlfn.IFS(Table3[[#This Row],[Purchase Amount]] &lt;= 100, 5,Table3[[#This Row],[Purchase Amount]]  &lt;= 200, 4,Table3[[#This Row],[Purchase Amount]]  &lt;= 300, 3,Table3[[#This Row],[Purchase Amount]]  &lt;= 400, 2,Table3[[#This Row],[Purchase Amount]]  &gt; 400, 1)</f>
        <v>4</v>
      </c>
      <c r="G116" s="10">
        <f ca="1">DATEDIF(Table3[[#This Row],[Time of Purchase ]], TODAY(), "d")</f>
        <v>224</v>
      </c>
      <c r="H116" s="14">
        <f>_xlfn.XLOOKUP('RFM Analysis (Basic)'!$B116,Table4[Customer_ID],Table4[Time_of_Purchase],,0)</f>
        <v>45511</v>
      </c>
      <c r="I116" s="10">
        <f>_xlfn.XLOOKUP('RFM Analysis (Basic)'!$B116,Table4[Customer_ID],Table4[Frequency_of_Purchase],,0)</f>
        <v>5</v>
      </c>
      <c r="J116" s="10">
        <f>_xlfn.XLOOKUP(B116,Table4[Customer_ID],Table4[Purchase_Amount],,0)</f>
        <v>163.13999999999999</v>
      </c>
      <c r="K116" s="52" cm="1">
        <f t="array" aca="1" ref="K116" ca="1">SUM(MID(C116,{1,2,3},1)*1)</f>
        <v>9</v>
      </c>
      <c r="M116" s="54" t="s">
        <v>2195</v>
      </c>
      <c r="N116" s="55">
        <v>4964.62</v>
      </c>
      <c r="O116" s="53">
        <v>14</v>
      </c>
    </row>
    <row r="117" spans="2:15" ht="15.6" thickTop="1" thickBot="1" x14ac:dyDescent="0.35">
      <c r="B117" s="10" t="s">
        <v>319</v>
      </c>
      <c r="C117" s="45" t="str">
        <f ca="1">Table3[[#This Row],[RECENCY Score]] &amp; Table3[[#This Row],[FREQUENCY Score]] &amp; Table3[[#This Row],[MONETARY Score]]</f>
        <v>434</v>
      </c>
      <c r="D117" s="46" cm="1">
        <f t="array" aca="1" ref="D117" ca="1">_xlfn.IFS(G117 &lt;= 100, 5,G117 &lt;= 200, 4,G117 &lt;= 300, 3,G117 &lt;= 400, 2,G117 &gt; 400, 1)</f>
        <v>4</v>
      </c>
      <c r="E117" s="45" cm="1">
        <f t="array" ref="E117">_xlfn.IFS(I117 &gt;= 12, 5, I117&gt;= 10, 4, I117 &gt;= 8, 3, I117 &gt;= 5, 2, I117 &gt;= 2, 1)</f>
        <v>3</v>
      </c>
      <c r="F117" s="45" cm="1">
        <f t="array" ref="F117">_xlfn.IFS(Table3[[#This Row],[Purchase Amount]] &lt;= 100, 5,Table3[[#This Row],[Purchase Amount]]  &lt;= 200, 4,Table3[[#This Row],[Purchase Amount]]  &lt;= 300, 3,Table3[[#This Row],[Purchase Amount]]  &lt;= 400, 2,Table3[[#This Row],[Purchase Amount]]  &gt; 400, 1)</f>
        <v>4</v>
      </c>
      <c r="G117" s="10">
        <f ca="1">DATEDIF(Table3[[#This Row],[Time of Purchase ]], TODAY(), "d")</f>
        <v>165</v>
      </c>
      <c r="H117" s="14">
        <f>_xlfn.XLOOKUP('RFM Analysis (Basic)'!$B117,Table4[Customer_ID],Table4[Time_of_Purchase],,0)</f>
        <v>45570</v>
      </c>
      <c r="I117" s="10">
        <f>_xlfn.XLOOKUP('RFM Analysis (Basic)'!$B117,Table4[Customer_ID],Table4[Frequency_of_Purchase],,0)</f>
        <v>8</v>
      </c>
      <c r="J117" s="10">
        <f>_xlfn.XLOOKUP(B117,Table4[Customer_ID],Table4[Purchase_Amount],,0)</f>
        <v>162.31</v>
      </c>
      <c r="K117" s="52" cm="1">
        <f t="array" aca="1" ref="K117" ca="1">SUM(MID(C117,{1,2,3},1)*1)</f>
        <v>11</v>
      </c>
      <c r="M117" s="54" t="s">
        <v>2243</v>
      </c>
      <c r="N117" s="55">
        <v>5016.01</v>
      </c>
      <c r="O117" s="53">
        <v>11</v>
      </c>
    </row>
    <row r="118" spans="2:15" ht="15.6" thickTop="1" thickBot="1" x14ac:dyDescent="0.35">
      <c r="B118" s="10" t="s">
        <v>321</v>
      </c>
      <c r="C118" s="45" t="str">
        <f ca="1">Table3[[#This Row],[RECENCY Score]] &amp; Table3[[#This Row],[FREQUENCY Score]] &amp; Table3[[#This Row],[MONETARY Score]]</f>
        <v>222</v>
      </c>
      <c r="D118" s="46" cm="1">
        <f t="array" aca="1" ref="D118" ca="1">_xlfn.IFS(G118 &lt;= 100, 5,G118 &lt;= 200, 4,G118 &lt;= 300, 3,G118 &lt;= 400, 2,G118 &gt; 400, 1)</f>
        <v>2</v>
      </c>
      <c r="E118" s="45" cm="1">
        <f t="array" ref="E118">_xlfn.IFS(I118 &gt;= 12, 5, I118&gt;= 10, 4, I118 &gt;= 8, 3, I118 &gt;= 5, 2, I118 &gt;= 2, 1)</f>
        <v>2</v>
      </c>
      <c r="F118" s="45" cm="1">
        <f t="array" ref="F118">_xlfn.IFS(Table3[[#This Row],[Purchase Amount]] &lt;= 100, 5,Table3[[#This Row],[Purchase Amount]]  &lt;= 200, 4,Table3[[#This Row],[Purchase Amount]]  &lt;= 300, 3,Table3[[#This Row],[Purchase Amount]]  &lt;= 400, 2,Table3[[#This Row],[Purchase Amount]]  &gt; 400, 1)</f>
        <v>2</v>
      </c>
      <c r="G118" s="10">
        <f ca="1">DATEDIF(Table3[[#This Row],[Time of Purchase ]], TODAY(), "d")</f>
        <v>399</v>
      </c>
      <c r="H118" s="14">
        <f>_xlfn.XLOOKUP('RFM Analysis (Basic)'!$B118,Table4[Customer_ID],Table4[Time_of_Purchase],,0)</f>
        <v>45336</v>
      </c>
      <c r="I118" s="10">
        <f>_xlfn.XLOOKUP('RFM Analysis (Basic)'!$B118,Table4[Customer_ID],Table4[Frequency_of_Purchase],,0)</f>
        <v>7</v>
      </c>
      <c r="J118" s="10">
        <f>_xlfn.XLOOKUP(B118,Table4[Customer_ID],Table4[Purchase_Amount],,0)</f>
        <v>328.21</v>
      </c>
      <c r="K118" s="52" cm="1">
        <f t="array" aca="1" ref="K118" ca="1">SUM(MID(C118,{1,2,3},1)*1)</f>
        <v>6</v>
      </c>
      <c r="M118" s="54" t="s">
        <v>2196</v>
      </c>
      <c r="N118" s="55">
        <v>5031.0700000000015</v>
      </c>
      <c r="O118" s="53">
        <v>20</v>
      </c>
    </row>
    <row r="119" spans="2:15" ht="15.6" thickTop="1" thickBot="1" x14ac:dyDescent="0.35">
      <c r="B119" s="10" t="s">
        <v>323</v>
      </c>
      <c r="C119" s="45" t="str">
        <f ca="1">Table3[[#This Row],[RECENCY Score]] &amp; Table3[[#This Row],[FREQUENCY Score]] &amp; Table3[[#This Row],[MONETARY Score]]</f>
        <v>213</v>
      </c>
      <c r="D119" s="46" cm="1">
        <f t="array" aca="1" ref="D119" ca="1">_xlfn.IFS(G119 &lt;= 100, 5,G119 &lt;= 200, 4,G119 &lt;= 300, 3,G119 &lt;= 400, 2,G119 &gt; 400, 1)</f>
        <v>2</v>
      </c>
      <c r="E119" s="45" cm="1">
        <f t="array" ref="E119">_xlfn.IFS(I119 &gt;= 12, 5, I119&gt;= 10, 4, I119 &gt;= 8, 3, I119 &gt;= 5, 2, I119 &gt;= 2, 1)</f>
        <v>1</v>
      </c>
      <c r="F119" s="45" cm="1">
        <f t="array" ref="F119">_xlfn.IFS(Table3[[#This Row],[Purchase Amount]] &lt;= 100, 5,Table3[[#This Row],[Purchase Amount]]  &lt;= 200, 4,Table3[[#This Row],[Purchase Amount]]  &lt;= 300, 3,Table3[[#This Row],[Purchase Amount]]  &lt;= 400, 2,Table3[[#This Row],[Purchase Amount]]  &gt; 400, 1)</f>
        <v>3</v>
      </c>
      <c r="G119" s="10">
        <f ca="1">DATEDIF(Table3[[#This Row],[Time of Purchase ]], TODAY(), "d")</f>
        <v>348</v>
      </c>
      <c r="H119" s="14">
        <f>_xlfn.XLOOKUP('RFM Analysis (Basic)'!$B119,Table4[Customer_ID],Table4[Time_of_Purchase],,0)</f>
        <v>45387</v>
      </c>
      <c r="I119" s="10">
        <f>_xlfn.XLOOKUP('RFM Analysis (Basic)'!$B119,Table4[Customer_ID],Table4[Frequency_of_Purchase],,0)</f>
        <v>4</v>
      </c>
      <c r="J119" s="10">
        <f>_xlfn.XLOOKUP(B119,Table4[Customer_ID],Table4[Purchase_Amount],,0)</f>
        <v>268.58999999999997</v>
      </c>
      <c r="K119" s="52" cm="1">
        <f t="array" aca="1" ref="K119" ca="1">SUM(MID(C119,{1,2,3},1)*1)</f>
        <v>6</v>
      </c>
      <c r="M119" s="54" t="s">
        <v>2253</v>
      </c>
      <c r="N119" s="55">
        <v>5382.670000000001</v>
      </c>
      <c r="O119" s="53">
        <v>12</v>
      </c>
    </row>
    <row r="120" spans="2:15" ht="15.6" thickTop="1" thickBot="1" x14ac:dyDescent="0.35">
      <c r="B120" s="10" t="s">
        <v>325</v>
      </c>
      <c r="C120" s="45" t="str">
        <f ca="1">Table3[[#This Row],[RECENCY Score]] &amp; Table3[[#This Row],[FREQUENCY Score]] &amp; Table3[[#This Row],[MONETARY Score]]</f>
        <v>123</v>
      </c>
      <c r="D120" s="46" cm="1">
        <f t="array" aca="1" ref="D120" ca="1">_xlfn.IFS(G120 &lt;= 100, 5,G120 &lt;= 200, 4,G120 &lt;= 300, 3,G120 &lt;= 400, 2,G120 &gt; 400, 1)</f>
        <v>1</v>
      </c>
      <c r="E120" s="45" cm="1">
        <f t="array" ref="E120">_xlfn.IFS(I120 &gt;= 12, 5, I120&gt;= 10, 4, I120 &gt;= 8, 3, I120 &gt;= 5, 2, I120 &gt;= 2, 1)</f>
        <v>2</v>
      </c>
      <c r="F120" s="45" cm="1">
        <f t="array" ref="F120">_xlfn.IFS(Table3[[#This Row],[Purchase Amount]] &lt;= 100, 5,Table3[[#This Row],[Purchase Amount]]  &lt;= 200, 4,Table3[[#This Row],[Purchase Amount]]  &lt;= 300, 3,Table3[[#This Row],[Purchase Amount]]  &lt;= 400, 2,Table3[[#This Row],[Purchase Amount]]  &gt; 400, 1)</f>
        <v>3</v>
      </c>
      <c r="G120" s="10">
        <f ca="1">DATEDIF(Table3[[#This Row],[Time of Purchase ]], TODAY(), "d")</f>
        <v>412</v>
      </c>
      <c r="H120" s="14">
        <f>_xlfn.XLOOKUP('RFM Analysis (Basic)'!$B120,Table4[Customer_ID],Table4[Time_of_Purchase],,0)</f>
        <v>45323</v>
      </c>
      <c r="I120" s="10">
        <f>_xlfn.XLOOKUP('RFM Analysis (Basic)'!$B120,Table4[Customer_ID],Table4[Frequency_of_Purchase],,0)</f>
        <v>7</v>
      </c>
      <c r="J120" s="10">
        <f>_xlfn.XLOOKUP(B120,Table4[Customer_ID],Table4[Purchase_Amount],,0)</f>
        <v>257.37</v>
      </c>
      <c r="K120" s="52" cm="1">
        <f t="array" aca="1" ref="K120" ca="1">SUM(MID(C120,{1,2,3},1)*1)</f>
        <v>6</v>
      </c>
      <c r="M120" s="54" t="s">
        <v>2209</v>
      </c>
      <c r="N120" s="55">
        <v>5405.45</v>
      </c>
      <c r="O120" s="53">
        <v>12</v>
      </c>
    </row>
    <row r="121" spans="2:15" ht="15.6" thickTop="1" thickBot="1" x14ac:dyDescent="0.35">
      <c r="B121" s="10" t="s">
        <v>327</v>
      </c>
      <c r="C121" s="45" t="str">
        <f ca="1">Table3[[#This Row],[RECENCY Score]] &amp; Table3[[#This Row],[FREQUENCY Score]] &amp; Table3[[#This Row],[MONETARY Score]]</f>
        <v>413</v>
      </c>
      <c r="D121" s="46" cm="1">
        <f t="array" aca="1" ref="D121" ca="1">_xlfn.IFS(G121 &lt;= 100, 5,G121 &lt;= 200, 4,G121 &lt;= 300, 3,G121 &lt;= 400, 2,G121 &gt; 400, 1)</f>
        <v>4</v>
      </c>
      <c r="E121" s="45" cm="1">
        <f t="array" ref="E121">_xlfn.IFS(I121 &gt;= 12, 5, I121&gt;= 10, 4, I121 &gt;= 8, 3, I121 &gt;= 5, 2, I121 &gt;= 2, 1)</f>
        <v>1</v>
      </c>
      <c r="F121" s="45" cm="1">
        <f t="array" ref="F121">_xlfn.IFS(Table3[[#This Row],[Purchase Amount]] &lt;= 100, 5,Table3[[#This Row],[Purchase Amount]]  &lt;= 200, 4,Table3[[#This Row],[Purchase Amount]]  &lt;= 300, 3,Table3[[#This Row],[Purchase Amount]]  &lt;= 400, 2,Table3[[#This Row],[Purchase Amount]]  &gt; 400, 1)</f>
        <v>3</v>
      </c>
      <c r="G121" s="10">
        <f ca="1">DATEDIF(Table3[[#This Row],[Time of Purchase ]], TODAY(), "d")</f>
        <v>130</v>
      </c>
      <c r="H121" s="14">
        <f>_xlfn.XLOOKUP('RFM Analysis (Basic)'!$B121,Table4[Customer_ID],Table4[Time_of_Purchase],,0)</f>
        <v>45605</v>
      </c>
      <c r="I121" s="10">
        <f>_xlfn.XLOOKUP('RFM Analysis (Basic)'!$B121,Table4[Customer_ID],Table4[Frequency_of_Purchase],,0)</f>
        <v>4</v>
      </c>
      <c r="J121" s="10">
        <f>_xlfn.XLOOKUP(B121,Table4[Customer_ID],Table4[Purchase_Amount],,0)</f>
        <v>205.49</v>
      </c>
      <c r="K121" s="52" cm="1">
        <f t="array" aca="1" ref="K121" ca="1">SUM(MID(C121,{1,2,3},1)*1)</f>
        <v>8</v>
      </c>
      <c r="M121" s="54" t="s">
        <v>2218</v>
      </c>
      <c r="N121" s="55">
        <v>5920.52</v>
      </c>
      <c r="O121" s="53">
        <v>13</v>
      </c>
    </row>
    <row r="122" spans="2:15" ht="15.6" thickTop="1" thickBot="1" x14ac:dyDescent="0.35">
      <c r="B122" s="10" t="s">
        <v>329</v>
      </c>
      <c r="C122" s="45" t="str">
        <f ca="1">Table3[[#This Row],[RECENCY Score]] &amp; Table3[[#This Row],[FREQUENCY Score]] &amp; Table3[[#This Row],[MONETARY Score]]</f>
        <v>321</v>
      </c>
      <c r="D122" s="46" cm="1">
        <f t="array" aca="1" ref="D122" ca="1">_xlfn.IFS(G122 &lt;= 100, 5,G122 &lt;= 200, 4,G122 &lt;= 300, 3,G122 &lt;= 400, 2,G122 &gt; 400, 1)</f>
        <v>3</v>
      </c>
      <c r="E122" s="45" cm="1">
        <f t="array" ref="E122">_xlfn.IFS(I122 &gt;= 12, 5, I122&gt;= 10, 4, I122 &gt;= 8, 3, I122 &gt;= 5, 2, I122 &gt;= 2, 1)</f>
        <v>2</v>
      </c>
      <c r="F122" s="45" cm="1">
        <f t="array" ref="F122">_xlfn.IFS(Table3[[#This Row],[Purchase Amount]] &lt;= 100, 5,Table3[[#This Row],[Purchase Amount]]  &lt;= 200, 4,Table3[[#This Row],[Purchase Amount]]  &lt;= 300, 3,Table3[[#This Row],[Purchase Amount]]  &lt;= 400, 2,Table3[[#This Row],[Purchase Amount]]  &gt; 400, 1)</f>
        <v>1</v>
      </c>
      <c r="G122" s="10">
        <f ca="1">DATEDIF(Table3[[#This Row],[Time of Purchase ]], TODAY(), "d")</f>
        <v>275</v>
      </c>
      <c r="H122" s="14">
        <f>_xlfn.XLOOKUP('RFM Analysis (Basic)'!$B122,Table4[Customer_ID],Table4[Time_of_Purchase],,0)</f>
        <v>45460</v>
      </c>
      <c r="I122" s="10">
        <f>_xlfn.XLOOKUP('RFM Analysis (Basic)'!$B122,Table4[Customer_ID],Table4[Frequency_of_Purchase],,0)</f>
        <v>7</v>
      </c>
      <c r="J122" s="10">
        <f>_xlfn.XLOOKUP(B122,Table4[Customer_ID],Table4[Purchase_Amount],,0)</f>
        <v>407.91</v>
      </c>
      <c r="K122" s="52" cm="1">
        <f t="array" aca="1" ref="K122" ca="1">SUM(MID(C122,{1,2,3},1)*1)</f>
        <v>6</v>
      </c>
      <c r="M122" s="54" t="s">
        <v>2248</v>
      </c>
      <c r="N122" s="55">
        <v>6177.84</v>
      </c>
      <c r="O122" s="53">
        <v>14</v>
      </c>
    </row>
    <row r="123" spans="2:15" ht="15.6" thickTop="1" thickBot="1" x14ac:dyDescent="0.35">
      <c r="B123" s="10" t="s">
        <v>331</v>
      </c>
      <c r="C123" s="45" t="str">
        <f ca="1">Table3[[#This Row],[RECENCY Score]] &amp; Table3[[#This Row],[FREQUENCY Score]] &amp; Table3[[#This Row],[MONETARY Score]]</f>
        <v>323</v>
      </c>
      <c r="D123" s="46" cm="1">
        <f t="array" aca="1" ref="D123" ca="1">_xlfn.IFS(G123 &lt;= 100, 5,G123 &lt;= 200, 4,G123 &lt;= 300, 3,G123 &lt;= 400, 2,G123 &gt; 400, 1)</f>
        <v>3</v>
      </c>
      <c r="E123" s="45" cm="1">
        <f t="array" ref="E123">_xlfn.IFS(I123 &gt;= 12, 5, I123&gt;= 10, 4, I123 &gt;= 8, 3, I123 &gt;= 5, 2, I123 &gt;= 2, 1)</f>
        <v>2</v>
      </c>
      <c r="F123" s="45" cm="1">
        <f t="array" ref="F123">_xlfn.IFS(Table3[[#This Row],[Purchase Amount]] &lt;= 100, 5,Table3[[#This Row],[Purchase Amount]]  &lt;= 200, 4,Table3[[#This Row],[Purchase Amount]]  &lt;= 300, 3,Table3[[#This Row],[Purchase Amount]]  &lt;= 400, 2,Table3[[#This Row],[Purchase Amount]]  &gt; 400, 1)</f>
        <v>3</v>
      </c>
      <c r="G123" s="10">
        <f ca="1">DATEDIF(Table3[[#This Row],[Time of Purchase ]], TODAY(), "d")</f>
        <v>291</v>
      </c>
      <c r="H123" s="14">
        <f>_xlfn.XLOOKUP('RFM Analysis (Basic)'!$B123,Table4[Customer_ID],Table4[Time_of_Purchase],,0)</f>
        <v>45444</v>
      </c>
      <c r="I123" s="10">
        <f>_xlfn.XLOOKUP('RFM Analysis (Basic)'!$B123,Table4[Customer_ID],Table4[Frequency_of_Purchase],,0)</f>
        <v>6</v>
      </c>
      <c r="J123" s="10">
        <f>_xlfn.XLOOKUP(B123,Table4[Customer_ID],Table4[Purchase_Amount],,0)</f>
        <v>254.73</v>
      </c>
      <c r="K123" s="52" cm="1">
        <f t="array" aca="1" ref="K123" ca="1">SUM(MID(C123,{1,2,3},1)*1)</f>
        <v>8</v>
      </c>
      <c r="M123" s="54" t="s">
        <v>2199</v>
      </c>
      <c r="N123" s="55">
        <v>6235.0499999999993</v>
      </c>
      <c r="O123" s="53">
        <v>14</v>
      </c>
    </row>
    <row r="124" spans="2:15" ht="15.6" thickTop="1" thickBot="1" x14ac:dyDescent="0.35">
      <c r="B124" s="10" t="s">
        <v>333</v>
      </c>
      <c r="C124" s="45" t="str">
        <f ca="1">Table3[[#This Row],[RECENCY Score]] &amp; Table3[[#This Row],[FREQUENCY Score]] &amp; Table3[[#This Row],[MONETARY Score]]</f>
        <v>452</v>
      </c>
      <c r="D124" s="46" cm="1">
        <f t="array" aca="1" ref="D124" ca="1">_xlfn.IFS(G124 &lt;= 100, 5,G124 &lt;= 200, 4,G124 &lt;= 300, 3,G124 &lt;= 400, 2,G124 &gt; 400, 1)</f>
        <v>4</v>
      </c>
      <c r="E124" s="45" cm="1">
        <f t="array" ref="E124">_xlfn.IFS(I124 &gt;= 12, 5, I124&gt;= 10, 4, I124 &gt;= 8, 3, I124 &gt;= 5, 2, I124 &gt;= 2, 1)</f>
        <v>5</v>
      </c>
      <c r="F124" s="45" cm="1">
        <f t="array" ref="F124">_xlfn.IFS(Table3[[#This Row],[Purchase Amount]] &lt;= 100, 5,Table3[[#This Row],[Purchase Amount]]  &lt;= 200, 4,Table3[[#This Row],[Purchase Amount]]  &lt;= 300, 3,Table3[[#This Row],[Purchase Amount]]  &lt;= 400, 2,Table3[[#This Row],[Purchase Amount]]  &gt; 400, 1)</f>
        <v>2</v>
      </c>
      <c r="G124" s="10">
        <f ca="1">DATEDIF(Table3[[#This Row],[Time of Purchase ]], TODAY(), "d")</f>
        <v>176</v>
      </c>
      <c r="H124" s="14">
        <f>_xlfn.XLOOKUP('RFM Analysis (Basic)'!$B124,Table4[Customer_ID],Table4[Time_of_Purchase],,0)</f>
        <v>45559</v>
      </c>
      <c r="I124" s="10">
        <f>_xlfn.XLOOKUP('RFM Analysis (Basic)'!$B124,Table4[Customer_ID],Table4[Frequency_of_Purchase],,0)</f>
        <v>12</v>
      </c>
      <c r="J124" s="10">
        <f>_xlfn.XLOOKUP(B124,Table4[Customer_ID],Table4[Purchase_Amount],,0)</f>
        <v>397.78</v>
      </c>
      <c r="K124" s="52" cm="1">
        <f t="array" aca="1" ref="K124" ca="1">SUM(MID(C124,{1,2,3},1)*1)</f>
        <v>11</v>
      </c>
      <c r="M124" s="54" t="s">
        <v>2249</v>
      </c>
      <c r="N124" s="55">
        <v>6661.96</v>
      </c>
      <c r="O124" s="53">
        <v>19</v>
      </c>
    </row>
    <row r="125" spans="2:15" ht="15.6" thickTop="1" thickBot="1" x14ac:dyDescent="0.35">
      <c r="B125" s="10" t="s">
        <v>335</v>
      </c>
      <c r="C125" s="45" t="str">
        <f ca="1">Table3[[#This Row],[RECENCY Score]] &amp; Table3[[#This Row],[FREQUENCY Score]] &amp; Table3[[#This Row],[MONETARY Score]]</f>
        <v>412</v>
      </c>
      <c r="D125" s="46" cm="1">
        <f t="array" aca="1" ref="D125" ca="1">_xlfn.IFS(G125 &lt;= 100, 5,G125 &lt;= 200, 4,G125 &lt;= 300, 3,G125 &lt;= 400, 2,G125 &gt; 400, 1)</f>
        <v>4</v>
      </c>
      <c r="E125" s="45" cm="1">
        <f t="array" ref="E125">_xlfn.IFS(I125 &gt;= 12, 5, I125&gt;= 10, 4, I125 &gt;= 8, 3, I125 &gt;= 5, 2, I125 &gt;= 2, 1)</f>
        <v>1</v>
      </c>
      <c r="F125" s="45" cm="1">
        <f t="array" ref="F125">_xlfn.IFS(Table3[[#This Row],[Purchase Amount]] &lt;= 100, 5,Table3[[#This Row],[Purchase Amount]]  &lt;= 200, 4,Table3[[#This Row],[Purchase Amount]]  &lt;= 300, 3,Table3[[#This Row],[Purchase Amount]]  &lt;= 400, 2,Table3[[#This Row],[Purchase Amount]]  &gt; 400, 1)</f>
        <v>2</v>
      </c>
      <c r="G125" s="10">
        <f ca="1">DATEDIF(Table3[[#This Row],[Time of Purchase ]], TODAY(), "d")</f>
        <v>195</v>
      </c>
      <c r="H125" s="14">
        <f>_xlfn.XLOOKUP('RFM Analysis (Basic)'!$B125,Table4[Customer_ID],Table4[Time_of_Purchase],,0)</f>
        <v>45540</v>
      </c>
      <c r="I125" s="10">
        <f>_xlfn.XLOOKUP('RFM Analysis (Basic)'!$B125,Table4[Customer_ID],Table4[Frequency_of_Purchase],,0)</f>
        <v>3</v>
      </c>
      <c r="J125" s="10">
        <f>_xlfn.XLOOKUP(B125,Table4[Customer_ID],Table4[Purchase_Amount],,0)</f>
        <v>305.29000000000002</v>
      </c>
      <c r="K125" s="52" cm="1">
        <f t="array" aca="1" ref="K125" ca="1">SUM(MID(C125,{1,2,3},1)*1)</f>
        <v>7</v>
      </c>
      <c r="M125" s="54" t="s">
        <v>2233</v>
      </c>
      <c r="N125" s="55">
        <v>6906.6600000000008</v>
      </c>
      <c r="O125" s="53">
        <v>15</v>
      </c>
    </row>
    <row r="126" spans="2:15" ht="15.6" thickTop="1" thickBot="1" x14ac:dyDescent="0.35">
      <c r="B126" s="10" t="s">
        <v>337</v>
      </c>
      <c r="C126" s="45" t="str">
        <f ca="1">Table3[[#This Row],[RECENCY Score]] &amp; Table3[[#This Row],[FREQUENCY Score]] &amp; Table3[[#This Row],[MONETARY Score]]</f>
        <v>323</v>
      </c>
      <c r="D126" s="46" cm="1">
        <f t="array" aca="1" ref="D126" ca="1">_xlfn.IFS(G126 &lt;= 100, 5,G126 &lt;= 200, 4,G126 &lt;= 300, 3,G126 &lt;= 400, 2,G126 &gt; 400, 1)</f>
        <v>3</v>
      </c>
      <c r="E126" s="45" cm="1">
        <f t="array" ref="E126">_xlfn.IFS(I126 &gt;= 12, 5, I126&gt;= 10, 4, I126 &gt;= 8, 3, I126 &gt;= 5, 2, I126 &gt;= 2, 1)</f>
        <v>2</v>
      </c>
      <c r="F126" s="45" cm="1">
        <f t="array" ref="F126">_xlfn.IFS(Table3[[#This Row],[Purchase Amount]] &lt;= 100, 5,Table3[[#This Row],[Purchase Amount]]  &lt;= 200, 4,Table3[[#This Row],[Purchase Amount]]  &lt;= 300, 3,Table3[[#This Row],[Purchase Amount]]  &lt;= 400, 2,Table3[[#This Row],[Purchase Amount]]  &gt; 400, 1)</f>
        <v>3</v>
      </c>
      <c r="G126" s="10">
        <f ca="1">DATEDIF(Table3[[#This Row],[Time of Purchase ]], TODAY(), "d")</f>
        <v>280</v>
      </c>
      <c r="H126" s="14">
        <f>_xlfn.XLOOKUP('RFM Analysis (Basic)'!$B126,Table4[Customer_ID],Table4[Time_of_Purchase],,0)</f>
        <v>45455</v>
      </c>
      <c r="I126" s="10">
        <f>_xlfn.XLOOKUP('RFM Analysis (Basic)'!$B126,Table4[Customer_ID],Table4[Frequency_of_Purchase],,0)</f>
        <v>6</v>
      </c>
      <c r="J126" s="10">
        <f>_xlfn.XLOOKUP(B126,Table4[Customer_ID],Table4[Purchase_Amount],,0)</f>
        <v>257.86</v>
      </c>
      <c r="K126" s="52" cm="1">
        <f t="array" aca="1" ref="K126" ca="1">SUM(MID(C126,{1,2,3},1)*1)</f>
        <v>8</v>
      </c>
      <c r="M126" s="54" t="s">
        <v>2228</v>
      </c>
      <c r="N126" s="55">
        <v>7107.21</v>
      </c>
      <c r="O126" s="53">
        <v>16</v>
      </c>
    </row>
    <row r="127" spans="2:15" ht="15.6" thickTop="1" thickBot="1" x14ac:dyDescent="0.35">
      <c r="B127" s="10" t="s">
        <v>339</v>
      </c>
      <c r="C127" s="45" t="str">
        <f ca="1">Table3[[#This Row],[RECENCY Score]] &amp; Table3[[#This Row],[FREQUENCY Score]] &amp; Table3[[#This Row],[MONETARY Score]]</f>
        <v>452</v>
      </c>
      <c r="D127" s="46" cm="1">
        <f t="array" aca="1" ref="D127" ca="1">_xlfn.IFS(G127 &lt;= 100, 5,G127 &lt;= 200, 4,G127 &lt;= 300, 3,G127 &lt;= 400, 2,G127 &gt; 400, 1)</f>
        <v>4</v>
      </c>
      <c r="E127" s="45" cm="1">
        <f t="array" ref="E127">_xlfn.IFS(I127 &gt;= 12, 5, I127&gt;= 10, 4, I127 &gt;= 8, 3, I127 &gt;= 5, 2, I127 &gt;= 2, 1)</f>
        <v>5</v>
      </c>
      <c r="F127" s="45" cm="1">
        <f t="array" ref="F127">_xlfn.IFS(Table3[[#This Row],[Purchase Amount]] &lt;= 100, 5,Table3[[#This Row],[Purchase Amount]]  &lt;= 200, 4,Table3[[#This Row],[Purchase Amount]]  &lt;= 300, 3,Table3[[#This Row],[Purchase Amount]]  &lt;= 400, 2,Table3[[#This Row],[Purchase Amount]]  &gt; 400, 1)</f>
        <v>2</v>
      </c>
      <c r="G127" s="10">
        <f ca="1">DATEDIF(Table3[[#This Row],[Time of Purchase ]], TODAY(), "d")</f>
        <v>164</v>
      </c>
      <c r="H127" s="14">
        <f>_xlfn.XLOOKUP('RFM Analysis (Basic)'!$B127,Table4[Customer_ID],Table4[Time_of_Purchase],,0)</f>
        <v>45571</v>
      </c>
      <c r="I127" s="10">
        <f>_xlfn.XLOOKUP('RFM Analysis (Basic)'!$B127,Table4[Customer_ID],Table4[Frequency_of_Purchase],,0)</f>
        <v>12</v>
      </c>
      <c r="J127" s="10">
        <f>_xlfn.XLOOKUP(B127,Table4[Customer_ID],Table4[Purchase_Amount],,0)</f>
        <v>393.45</v>
      </c>
      <c r="K127" s="52" cm="1">
        <f t="array" aca="1" ref="K127" ca="1">SUM(MID(C127,{1,2,3},1)*1)</f>
        <v>11</v>
      </c>
      <c r="M127" s="54" t="s">
        <v>2204</v>
      </c>
      <c r="N127" s="55">
        <v>7248.73</v>
      </c>
      <c r="O127" s="53">
        <v>16</v>
      </c>
    </row>
    <row r="128" spans="2:15" ht="15.6" thickTop="1" thickBot="1" x14ac:dyDescent="0.35">
      <c r="B128" s="10" t="s">
        <v>341</v>
      </c>
      <c r="C128" s="45" t="str">
        <f ca="1">Table3[[#This Row],[RECENCY Score]] &amp; Table3[[#This Row],[FREQUENCY Score]] &amp; Table3[[#This Row],[MONETARY Score]]</f>
        <v>325</v>
      </c>
      <c r="D128" s="46" cm="1">
        <f t="array" aca="1" ref="D128" ca="1">_xlfn.IFS(G128 &lt;= 100, 5,G128 &lt;= 200, 4,G128 &lt;= 300, 3,G128 &lt;= 400, 2,G128 &gt; 400, 1)</f>
        <v>3</v>
      </c>
      <c r="E128" s="45" cm="1">
        <f t="array" ref="E128">_xlfn.IFS(I128 &gt;= 12, 5, I128&gt;= 10, 4, I128 &gt;= 8, 3, I128 &gt;= 5, 2, I128 &gt;= 2, 1)</f>
        <v>2</v>
      </c>
      <c r="F128" s="45" cm="1">
        <f t="array" ref="F128">_xlfn.IFS(Table3[[#This Row],[Purchase Amount]] &lt;= 100, 5,Table3[[#This Row],[Purchase Amount]]  &lt;= 200, 4,Table3[[#This Row],[Purchase Amount]]  &lt;= 300, 3,Table3[[#This Row],[Purchase Amount]]  &lt;= 400, 2,Table3[[#This Row],[Purchase Amount]]  &gt; 400, 1)</f>
        <v>5</v>
      </c>
      <c r="G128" s="10">
        <f ca="1">DATEDIF(Table3[[#This Row],[Time of Purchase ]], TODAY(), "d")</f>
        <v>233</v>
      </c>
      <c r="H128" s="14">
        <f>_xlfn.XLOOKUP('RFM Analysis (Basic)'!$B128,Table4[Customer_ID],Table4[Time_of_Purchase],,0)</f>
        <v>45502</v>
      </c>
      <c r="I128" s="10">
        <f>_xlfn.XLOOKUP('RFM Analysis (Basic)'!$B128,Table4[Customer_ID],Table4[Frequency_of_Purchase],,0)</f>
        <v>6</v>
      </c>
      <c r="J128" s="10">
        <f>_xlfn.XLOOKUP(B128,Table4[Customer_ID],Table4[Purchase_Amount],,0)</f>
        <v>58.49</v>
      </c>
      <c r="K128" s="52" cm="1">
        <f t="array" aca="1" ref="K128" ca="1">SUM(MID(C128,{1,2,3},1)*1)</f>
        <v>10</v>
      </c>
      <c r="M128" s="54" t="s">
        <v>2245</v>
      </c>
      <c r="N128" s="55">
        <v>7408.6</v>
      </c>
      <c r="O128" s="53">
        <v>29</v>
      </c>
    </row>
    <row r="129" spans="2:15" ht="15.6" thickTop="1" thickBot="1" x14ac:dyDescent="0.35">
      <c r="B129" s="10" t="s">
        <v>343</v>
      </c>
      <c r="C129" s="45" t="str">
        <f ca="1">Table3[[#This Row],[RECENCY Score]] &amp; Table3[[#This Row],[FREQUENCY Score]] &amp; Table3[[#This Row],[MONETARY Score]]</f>
        <v>443</v>
      </c>
      <c r="D129" s="46" cm="1">
        <f t="array" aca="1" ref="D129" ca="1">_xlfn.IFS(G129 &lt;= 100, 5,G129 &lt;= 200, 4,G129 &lt;= 300, 3,G129 &lt;= 400, 2,G129 &gt; 400, 1)</f>
        <v>4</v>
      </c>
      <c r="E129" s="45" cm="1">
        <f t="array" ref="E129">_xlfn.IFS(I129 &gt;= 12, 5, I129&gt;= 10, 4, I129 &gt;= 8, 3, I129 &gt;= 5, 2, I129 &gt;= 2, 1)</f>
        <v>4</v>
      </c>
      <c r="F129" s="45" cm="1">
        <f t="array" ref="F129">_xlfn.IFS(Table3[[#This Row],[Purchase Amount]] &lt;= 100, 5,Table3[[#This Row],[Purchase Amount]]  &lt;= 200, 4,Table3[[#This Row],[Purchase Amount]]  &lt;= 300, 3,Table3[[#This Row],[Purchase Amount]]  &lt;= 400, 2,Table3[[#This Row],[Purchase Amount]]  &gt; 400, 1)</f>
        <v>3</v>
      </c>
      <c r="G129" s="10">
        <f ca="1">DATEDIF(Table3[[#This Row],[Time of Purchase ]], TODAY(), "d")</f>
        <v>152</v>
      </c>
      <c r="H129" s="14">
        <f>_xlfn.XLOOKUP('RFM Analysis (Basic)'!$B129,Table4[Customer_ID],Table4[Time_of_Purchase],,0)</f>
        <v>45583</v>
      </c>
      <c r="I129" s="10">
        <f>_xlfn.XLOOKUP('RFM Analysis (Basic)'!$B129,Table4[Customer_ID],Table4[Frequency_of_Purchase],,0)</f>
        <v>11</v>
      </c>
      <c r="J129" s="10">
        <f>_xlfn.XLOOKUP(B129,Table4[Customer_ID],Table4[Purchase_Amount],,0)</f>
        <v>226.48</v>
      </c>
      <c r="K129" s="52" cm="1">
        <f t="array" aca="1" ref="K129" ca="1">SUM(MID(C129,{1,2,3},1)*1)</f>
        <v>11</v>
      </c>
      <c r="M129" s="54" t="s">
        <v>2224</v>
      </c>
      <c r="N129" s="55">
        <v>7747.43</v>
      </c>
      <c r="O129" s="53">
        <v>21</v>
      </c>
    </row>
    <row r="130" spans="2:15" ht="15.6" thickTop="1" thickBot="1" x14ac:dyDescent="0.35">
      <c r="B130" s="10" t="s">
        <v>345</v>
      </c>
      <c r="C130" s="45" t="str">
        <f ca="1">Table3[[#This Row],[RECENCY Score]] &amp; Table3[[#This Row],[FREQUENCY Score]] &amp; Table3[[#This Row],[MONETARY Score]]</f>
        <v>321</v>
      </c>
      <c r="D130" s="46" cm="1">
        <f t="array" aca="1" ref="D130" ca="1">_xlfn.IFS(G130 &lt;= 100, 5,G130 &lt;= 200, 4,G130 &lt;= 300, 3,G130 &lt;= 400, 2,G130 &gt; 400, 1)</f>
        <v>3</v>
      </c>
      <c r="E130" s="45" cm="1">
        <f t="array" ref="E130">_xlfn.IFS(I130 &gt;= 12, 5, I130&gt;= 10, 4, I130 &gt;= 8, 3, I130 &gt;= 5, 2, I130 &gt;= 2, 1)</f>
        <v>2</v>
      </c>
      <c r="F130" s="45" cm="1">
        <f t="array" ref="F130">_xlfn.IFS(Table3[[#This Row],[Purchase Amount]] &lt;= 100, 5,Table3[[#This Row],[Purchase Amount]]  &lt;= 200, 4,Table3[[#This Row],[Purchase Amount]]  &lt;= 300, 3,Table3[[#This Row],[Purchase Amount]]  &lt;= 400, 2,Table3[[#This Row],[Purchase Amount]]  &gt; 400, 1)</f>
        <v>1</v>
      </c>
      <c r="G130" s="10">
        <f ca="1">DATEDIF(Table3[[#This Row],[Time of Purchase ]], TODAY(), "d")</f>
        <v>224</v>
      </c>
      <c r="H130" s="14">
        <f>_xlfn.XLOOKUP('RFM Analysis (Basic)'!$B130,Table4[Customer_ID],Table4[Time_of_Purchase],,0)</f>
        <v>45511</v>
      </c>
      <c r="I130" s="10">
        <f>_xlfn.XLOOKUP('RFM Analysis (Basic)'!$B130,Table4[Customer_ID],Table4[Frequency_of_Purchase],,0)</f>
        <v>6</v>
      </c>
      <c r="J130" s="10">
        <f>_xlfn.XLOOKUP(B130,Table4[Customer_ID],Table4[Purchase_Amount],,0)</f>
        <v>469.22</v>
      </c>
      <c r="K130" s="52" cm="1">
        <f t="array" aca="1" ref="K130" ca="1">SUM(MID(C130,{1,2,3},1)*1)</f>
        <v>6</v>
      </c>
      <c r="M130" s="54" t="s">
        <v>2244</v>
      </c>
      <c r="N130" s="55">
        <v>7751.3999999999987</v>
      </c>
      <c r="O130" s="53">
        <v>22</v>
      </c>
    </row>
    <row r="131" spans="2:15" ht="15.6" thickTop="1" thickBot="1" x14ac:dyDescent="0.35">
      <c r="B131" s="10" t="s">
        <v>347</v>
      </c>
      <c r="C131" s="45" t="str">
        <f ca="1">Table3[[#This Row],[RECENCY Score]] &amp; Table3[[#This Row],[FREQUENCY Score]] &amp; Table3[[#This Row],[MONETARY Score]]</f>
        <v>322</v>
      </c>
      <c r="D131" s="46" cm="1">
        <f t="array" aca="1" ref="D131" ca="1">_xlfn.IFS(G131 &lt;= 100, 5,G131 &lt;= 200, 4,G131 &lt;= 300, 3,G131 &lt;= 400, 2,G131 &gt; 400, 1)</f>
        <v>3</v>
      </c>
      <c r="E131" s="45" cm="1">
        <f t="array" ref="E131">_xlfn.IFS(I131 &gt;= 12, 5, I131&gt;= 10, 4, I131 &gt;= 8, 3, I131 &gt;= 5, 2, I131 &gt;= 2, 1)</f>
        <v>2</v>
      </c>
      <c r="F131" s="45" cm="1">
        <f t="array" ref="F131">_xlfn.IFS(Table3[[#This Row],[Purchase Amount]] &lt;= 100, 5,Table3[[#This Row],[Purchase Amount]]  &lt;= 200, 4,Table3[[#This Row],[Purchase Amount]]  &lt;= 300, 3,Table3[[#This Row],[Purchase Amount]]  &lt;= 400, 2,Table3[[#This Row],[Purchase Amount]]  &gt; 400, 1)</f>
        <v>2</v>
      </c>
      <c r="G131" s="10">
        <f ca="1">DATEDIF(Table3[[#This Row],[Time of Purchase ]], TODAY(), "d")</f>
        <v>219</v>
      </c>
      <c r="H131" s="14">
        <f>_xlfn.XLOOKUP('RFM Analysis (Basic)'!$B131,Table4[Customer_ID],Table4[Time_of_Purchase],,0)</f>
        <v>45516</v>
      </c>
      <c r="I131" s="10">
        <f>_xlfn.XLOOKUP('RFM Analysis (Basic)'!$B131,Table4[Customer_ID],Table4[Frequency_of_Purchase],,0)</f>
        <v>6</v>
      </c>
      <c r="J131" s="10">
        <f>_xlfn.XLOOKUP(B131,Table4[Customer_ID],Table4[Purchase_Amount],,0)</f>
        <v>335.32</v>
      </c>
      <c r="K131" s="52" cm="1">
        <f t="array" aca="1" ref="K131" ca="1">SUM(MID(C131,{1,2,3},1)*1)</f>
        <v>7</v>
      </c>
      <c r="M131" s="54" t="s">
        <v>2223</v>
      </c>
      <c r="N131" s="55">
        <v>8126.2999999999993</v>
      </c>
      <c r="O131" s="53">
        <v>18</v>
      </c>
    </row>
    <row r="132" spans="2:15" ht="15.6" thickTop="1" thickBot="1" x14ac:dyDescent="0.35">
      <c r="B132" s="10" t="s">
        <v>349</v>
      </c>
      <c r="C132" s="45" t="str">
        <f ca="1">Table3[[#This Row],[RECENCY Score]] &amp; Table3[[#This Row],[FREQUENCY Score]] &amp; Table3[[#This Row],[MONETARY Score]]</f>
        <v>424</v>
      </c>
      <c r="D132" s="46" cm="1">
        <f t="array" aca="1" ref="D132" ca="1">_xlfn.IFS(G132 &lt;= 100, 5,G132 &lt;= 200, 4,G132 &lt;= 300, 3,G132 &lt;= 400, 2,G132 &gt; 400, 1)</f>
        <v>4</v>
      </c>
      <c r="E132" s="45" cm="1">
        <f t="array" ref="E132">_xlfn.IFS(I132 &gt;= 12, 5, I132&gt;= 10, 4, I132 &gt;= 8, 3, I132 &gt;= 5, 2, I132 &gt;= 2, 1)</f>
        <v>2</v>
      </c>
      <c r="F132" s="45" cm="1">
        <f t="array" ref="F132">_xlfn.IFS(Table3[[#This Row],[Purchase Amount]] &lt;= 100, 5,Table3[[#This Row],[Purchase Amount]]  &lt;= 200, 4,Table3[[#This Row],[Purchase Amount]]  &lt;= 300, 3,Table3[[#This Row],[Purchase Amount]]  &lt;= 400, 2,Table3[[#This Row],[Purchase Amount]]  &gt; 400, 1)</f>
        <v>4</v>
      </c>
      <c r="G132" s="10">
        <f ca="1">DATEDIF(Table3[[#This Row],[Time of Purchase ]], TODAY(), "d")</f>
        <v>112</v>
      </c>
      <c r="H132" s="14">
        <f>_xlfn.XLOOKUP('RFM Analysis (Basic)'!$B132,Table4[Customer_ID],Table4[Time_of_Purchase],,0)</f>
        <v>45623</v>
      </c>
      <c r="I132" s="10">
        <f>_xlfn.XLOOKUP('RFM Analysis (Basic)'!$B132,Table4[Customer_ID],Table4[Frequency_of_Purchase],,0)</f>
        <v>5</v>
      </c>
      <c r="J132" s="10">
        <f>_xlfn.XLOOKUP(B132,Table4[Customer_ID],Table4[Purchase_Amount],,0)</f>
        <v>184.74</v>
      </c>
      <c r="K132" s="52" cm="1">
        <f t="array" aca="1" ref="K132" ca="1">SUM(MID(C132,{1,2,3},1)*1)</f>
        <v>10</v>
      </c>
      <c r="M132" s="54" t="s">
        <v>2200</v>
      </c>
      <c r="N132" s="55">
        <v>9224.4900000000016</v>
      </c>
      <c r="O132" s="53">
        <v>27</v>
      </c>
    </row>
    <row r="133" spans="2:15" ht="15.6" thickTop="1" thickBot="1" x14ac:dyDescent="0.35">
      <c r="B133" s="10" t="s">
        <v>351</v>
      </c>
      <c r="C133" s="45" t="str">
        <f ca="1">Table3[[#This Row],[RECENCY Score]] &amp; Table3[[#This Row],[FREQUENCY Score]] &amp; Table3[[#This Row],[MONETARY Score]]</f>
        <v>121</v>
      </c>
      <c r="D133" s="46" cm="1">
        <f t="array" aca="1" ref="D133" ca="1">_xlfn.IFS(G133 &lt;= 100, 5,G133 &lt;= 200, 4,G133 &lt;= 300, 3,G133 &lt;= 400, 2,G133 &gt; 400, 1)</f>
        <v>1</v>
      </c>
      <c r="E133" s="45" cm="1">
        <f t="array" ref="E133">_xlfn.IFS(I133 &gt;= 12, 5, I133&gt;= 10, 4, I133 &gt;= 8, 3, I133 &gt;= 5, 2, I133 &gt;= 2, 1)</f>
        <v>2</v>
      </c>
      <c r="F133" s="45" cm="1">
        <f t="array" ref="F133">_xlfn.IFS(Table3[[#This Row],[Purchase Amount]] &lt;= 100, 5,Table3[[#This Row],[Purchase Amount]]  &lt;= 200, 4,Table3[[#This Row],[Purchase Amount]]  &lt;= 300, 3,Table3[[#This Row],[Purchase Amount]]  &lt;= 400, 2,Table3[[#This Row],[Purchase Amount]]  &gt; 400, 1)</f>
        <v>1</v>
      </c>
      <c r="G133" s="10">
        <f ca="1">DATEDIF(Table3[[#This Row],[Time of Purchase ]], TODAY(), "d")</f>
        <v>419</v>
      </c>
      <c r="H133" s="14">
        <f>_xlfn.XLOOKUP('RFM Analysis (Basic)'!$B133,Table4[Customer_ID],Table4[Time_of_Purchase],,0)</f>
        <v>45316</v>
      </c>
      <c r="I133" s="10">
        <f>_xlfn.XLOOKUP('RFM Analysis (Basic)'!$B133,Table4[Customer_ID],Table4[Frequency_of_Purchase],,0)</f>
        <v>5</v>
      </c>
      <c r="J133" s="10">
        <f>_xlfn.XLOOKUP(B133,Table4[Customer_ID],Table4[Purchase_Amount],,0)</f>
        <v>442.18</v>
      </c>
      <c r="K133" s="52" cm="1">
        <f t="array" aca="1" ref="K133" ca="1">SUM(MID(C133,{1,2,3},1)*1)</f>
        <v>4</v>
      </c>
      <c r="M133" s="54" t="s">
        <v>2194</v>
      </c>
      <c r="N133" s="55">
        <v>11257.18</v>
      </c>
      <c r="O133" s="53">
        <v>25</v>
      </c>
    </row>
    <row r="134" spans="2:15" ht="15.6" thickTop="1" thickBot="1" x14ac:dyDescent="0.35">
      <c r="B134" s="10" t="s">
        <v>354</v>
      </c>
      <c r="C134" s="45" t="str">
        <f ca="1">Table3[[#This Row],[RECENCY Score]] &amp; Table3[[#This Row],[FREQUENCY Score]] &amp; Table3[[#This Row],[MONETARY Score]]</f>
        <v>231</v>
      </c>
      <c r="D134" s="46" cm="1">
        <f t="array" aca="1" ref="D134" ca="1">_xlfn.IFS(G134 &lt;= 100, 5,G134 &lt;= 200, 4,G134 &lt;= 300, 3,G134 &lt;= 400, 2,G134 &gt; 400, 1)</f>
        <v>2</v>
      </c>
      <c r="E134" s="45" cm="1">
        <f t="array" ref="E134">_xlfn.IFS(I134 &gt;= 12, 5, I134&gt;= 10, 4, I134 &gt;= 8, 3, I134 &gt;= 5, 2, I134 &gt;= 2, 1)</f>
        <v>3</v>
      </c>
      <c r="F134" s="45" cm="1">
        <f t="array" ref="F134">_xlfn.IFS(Table3[[#This Row],[Purchase Amount]] &lt;= 100, 5,Table3[[#This Row],[Purchase Amount]]  &lt;= 200, 4,Table3[[#This Row],[Purchase Amount]]  &lt;= 300, 3,Table3[[#This Row],[Purchase Amount]]  &lt;= 400, 2,Table3[[#This Row],[Purchase Amount]]  &gt; 400, 1)</f>
        <v>1</v>
      </c>
      <c r="G134" s="10">
        <f ca="1">DATEDIF(Table3[[#This Row],[Time of Purchase ]], TODAY(), "d")</f>
        <v>313</v>
      </c>
      <c r="H134" s="14">
        <f>_xlfn.XLOOKUP('RFM Analysis (Basic)'!$B134,Table4[Customer_ID],Table4[Time_of_Purchase],,0)</f>
        <v>45422</v>
      </c>
      <c r="I134" s="10">
        <f>_xlfn.XLOOKUP('RFM Analysis (Basic)'!$B134,Table4[Customer_ID],Table4[Frequency_of_Purchase],,0)</f>
        <v>8</v>
      </c>
      <c r="J134" s="10">
        <f>_xlfn.XLOOKUP(B134,Table4[Customer_ID],Table4[Purchase_Amount],,0)</f>
        <v>427.1</v>
      </c>
      <c r="K134" s="52" cm="1">
        <f t="array" aca="1" ref="K134" ca="1">SUM(MID(C134,{1,2,3},1)*1)</f>
        <v>6</v>
      </c>
      <c r="M134" s="54" t="s">
        <v>2062</v>
      </c>
      <c r="N134" s="55">
        <v>275063.87999999966</v>
      </c>
      <c r="O134" s="53">
        <v>1000</v>
      </c>
    </row>
    <row r="135" spans="2:15" ht="15" thickTop="1" x14ac:dyDescent="0.3">
      <c r="B135" s="10" t="s">
        <v>356</v>
      </c>
      <c r="C135" s="45" t="str">
        <f ca="1">Table3[[#This Row],[RECENCY Score]] &amp; Table3[[#This Row],[FREQUENCY Score]] &amp; Table3[[#This Row],[MONETARY Score]]</f>
        <v>212</v>
      </c>
      <c r="D135" s="46" cm="1">
        <f t="array" aca="1" ref="D135" ca="1">_xlfn.IFS(G135 &lt;= 100, 5,G135 &lt;= 200, 4,G135 &lt;= 300, 3,G135 &lt;= 400, 2,G135 &gt; 400, 1)</f>
        <v>2</v>
      </c>
      <c r="E135" s="45" cm="1">
        <f t="array" ref="E135">_xlfn.IFS(I135 &gt;= 12, 5, I135&gt;= 10, 4, I135 &gt;= 8, 3, I135 &gt;= 5, 2, I135 &gt;= 2, 1)</f>
        <v>1</v>
      </c>
      <c r="F135" s="45" cm="1">
        <f t="array" ref="F135">_xlfn.IFS(Table3[[#This Row],[Purchase Amount]] &lt;= 100, 5,Table3[[#This Row],[Purchase Amount]]  &lt;= 200, 4,Table3[[#This Row],[Purchase Amount]]  &lt;= 300, 3,Table3[[#This Row],[Purchase Amount]]  &lt;= 400, 2,Table3[[#This Row],[Purchase Amount]]  &gt; 400, 1)</f>
        <v>2</v>
      </c>
      <c r="G135" s="10">
        <f ca="1">DATEDIF(Table3[[#This Row],[Time of Purchase ]], TODAY(), "d")</f>
        <v>331</v>
      </c>
      <c r="H135" s="14">
        <f>_xlfn.XLOOKUP('RFM Analysis (Basic)'!$B135,Table4[Customer_ID],Table4[Time_of_Purchase],,0)</f>
        <v>45404</v>
      </c>
      <c r="I135" s="10">
        <f>_xlfn.XLOOKUP('RFM Analysis (Basic)'!$B135,Table4[Customer_ID],Table4[Frequency_of_Purchase],,0)</f>
        <v>4</v>
      </c>
      <c r="J135" s="10">
        <f>_xlfn.XLOOKUP(B135,Table4[Customer_ID],Table4[Purchase_Amount],,0)</f>
        <v>326.82</v>
      </c>
      <c r="K135" s="52" cm="1">
        <f t="array" aca="1" ref="K135" ca="1">SUM(MID(C135,{1,2,3},1)*1)</f>
        <v>5</v>
      </c>
      <c r="M135"/>
      <c r="O135"/>
    </row>
    <row r="136" spans="2:15" ht="15.6" thickTop="1" thickBot="1" x14ac:dyDescent="0.35">
      <c r="B136" s="10" t="s">
        <v>358</v>
      </c>
      <c r="C136" s="45" t="str">
        <f ca="1">Table3[[#This Row],[RECENCY Score]] &amp; Table3[[#This Row],[FREQUENCY Score]] &amp; Table3[[#This Row],[MONETARY Score]]</f>
        <v>255</v>
      </c>
      <c r="D136" s="46" cm="1">
        <f t="array" aca="1" ref="D136" ca="1">_xlfn.IFS(G136 &lt;= 100, 5,G136 &lt;= 200, 4,G136 &lt;= 300, 3,G136 &lt;= 400, 2,G136 &gt; 400, 1)</f>
        <v>2</v>
      </c>
      <c r="E136" s="45" cm="1">
        <f t="array" ref="E136">_xlfn.IFS(I136 &gt;= 12, 5, I136&gt;= 10, 4, I136 &gt;= 8, 3, I136 &gt;= 5, 2, I136 &gt;= 2, 1)</f>
        <v>5</v>
      </c>
      <c r="F136" s="45" cm="1">
        <f t="array" ref="F136">_xlfn.IFS(Table3[[#This Row],[Purchase Amount]] &lt;= 100, 5,Table3[[#This Row],[Purchase Amount]]  &lt;= 200, 4,Table3[[#This Row],[Purchase Amount]]  &lt;= 300, 3,Table3[[#This Row],[Purchase Amount]]  &lt;= 400, 2,Table3[[#This Row],[Purchase Amount]]  &gt; 400, 1)</f>
        <v>5</v>
      </c>
      <c r="G136" s="10">
        <f ca="1">DATEDIF(Table3[[#This Row],[Time of Purchase ]], TODAY(), "d")</f>
        <v>365</v>
      </c>
      <c r="H136" s="14">
        <f>_xlfn.XLOOKUP('RFM Analysis (Basic)'!$B136,Table4[Customer_ID],Table4[Time_of_Purchase],,0)</f>
        <v>45370</v>
      </c>
      <c r="I136" s="10">
        <f>_xlfn.XLOOKUP('RFM Analysis (Basic)'!$B136,Table4[Customer_ID],Table4[Frequency_of_Purchase],,0)</f>
        <v>12</v>
      </c>
      <c r="J136" s="10">
        <f>_xlfn.XLOOKUP(B136,Table4[Customer_ID],Table4[Purchase_Amount],,0)</f>
        <v>98.97</v>
      </c>
      <c r="K136" s="52" cm="1">
        <f t="array" aca="1" ref="K136" ca="1">SUM(MID(C136,{1,2,3},1)*1)</f>
        <v>12</v>
      </c>
      <c r="M136"/>
      <c r="O136"/>
    </row>
    <row r="137" spans="2:15" ht="15.6" thickTop="1" thickBot="1" x14ac:dyDescent="0.35">
      <c r="B137" s="10" t="s">
        <v>360</v>
      </c>
      <c r="C137" s="45" t="str">
        <f ca="1">Table3[[#This Row],[RECENCY Score]] &amp; Table3[[#This Row],[FREQUENCY Score]] &amp; Table3[[#This Row],[MONETARY Score]]</f>
        <v>125</v>
      </c>
      <c r="D137" s="46" cm="1">
        <f t="array" aca="1" ref="D137" ca="1">_xlfn.IFS(G137 &lt;= 100, 5,G137 &lt;= 200, 4,G137 &lt;= 300, 3,G137 &lt;= 400, 2,G137 &gt; 400, 1)</f>
        <v>1</v>
      </c>
      <c r="E137" s="45" cm="1">
        <f t="array" ref="E137">_xlfn.IFS(I137 &gt;= 12, 5, I137&gt;= 10, 4, I137 &gt;= 8, 3, I137 &gt;= 5, 2, I137 &gt;= 2, 1)</f>
        <v>2</v>
      </c>
      <c r="F137" s="45" cm="1">
        <f t="array" ref="F137">_xlfn.IFS(Table3[[#This Row],[Purchase Amount]] &lt;= 100, 5,Table3[[#This Row],[Purchase Amount]]  &lt;= 200, 4,Table3[[#This Row],[Purchase Amount]]  &lt;= 300, 3,Table3[[#This Row],[Purchase Amount]]  &lt;= 400, 2,Table3[[#This Row],[Purchase Amount]]  &gt; 400, 1)</f>
        <v>5</v>
      </c>
      <c r="G137" s="10">
        <f ca="1">DATEDIF(Table3[[#This Row],[Time of Purchase ]], TODAY(), "d")</f>
        <v>420</v>
      </c>
      <c r="H137" s="14">
        <f>_xlfn.XLOOKUP('RFM Analysis (Basic)'!$B137,Table4[Customer_ID],Table4[Time_of_Purchase],,0)</f>
        <v>45315</v>
      </c>
      <c r="I137" s="10">
        <f>_xlfn.XLOOKUP('RFM Analysis (Basic)'!$B137,Table4[Customer_ID],Table4[Frequency_of_Purchase],,0)</f>
        <v>6</v>
      </c>
      <c r="J137" s="10">
        <f>_xlfn.XLOOKUP(B137,Table4[Customer_ID],Table4[Purchase_Amount],,0)</f>
        <v>77.650000000000006</v>
      </c>
      <c r="K137" s="52" cm="1">
        <f t="array" aca="1" ref="K137" ca="1">SUM(MID(C137,{1,2,3},1)*1)</f>
        <v>8</v>
      </c>
      <c r="M137"/>
      <c r="O137"/>
    </row>
    <row r="138" spans="2:15" ht="15.6" thickTop="1" thickBot="1" x14ac:dyDescent="0.35">
      <c r="B138" s="10" t="s">
        <v>362</v>
      </c>
      <c r="C138" s="45" t="str">
        <f ca="1">Table3[[#This Row],[RECENCY Score]] &amp; Table3[[#This Row],[FREQUENCY Score]] &amp; Table3[[#This Row],[MONETARY Score]]</f>
        <v>415</v>
      </c>
      <c r="D138" s="46" cm="1">
        <f t="array" aca="1" ref="D138" ca="1">_xlfn.IFS(G138 &lt;= 100, 5,G138 &lt;= 200, 4,G138 &lt;= 300, 3,G138 &lt;= 400, 2,G138 &gt; 400, 1)</f>
        <v>4</v>
      </c>
      <c r="E138" s="45" cm="1">
        <f t="array" ref="E138">_xlfn.IFS(I138 &gt;= 12, 5, I138&gt;= 10, 4, I138 &gt;= 8, 3, I138 &gt;= 5, 2, I138 &gt;= 2, 1)</f>
        <v>1</v>
      </c>
      <c r="F138" s="45" cm="1">
        <f t="array" ref="F138">_xlfn.IFS(Table3[[#This Row],[Purchase Amount]] &lt;= 100, 5,Table3[[#This Row],[Purchase Amount]]  &lt;= 200, 4,Table3[[#This Row],[Purchase Amount]]  &lt;= 300, 3,Table3[[#This Row],[Purchase Amount]]  &lt;= 400, 2,Table3[[#This Row],[Purchase Amount]]  &gt; 400, 1)</f>
        <v>5</v>
      </c>
      <c r="G138" s="10">
        <f ca="1">DATEDIF(Table3[[#This Row],[Time of Purchase ]], TODAY(), "d")</f>
        <v>166</v>
      </c>
      <c r="H138" s="14">
        <f>_xlfn.XLOOKUP('RFM Analysis (Basic)'!$B138,Table4[Customer_ID],Table4[Time_of_Purchase],,0)</f>
        <v>45569</v>
      </c>
      <c r="I138" s="10">
        <f>_xlfn.XLOOKUP('RFM Analysis (Basic)'!$B138,Table4[Customer_ID],Table4[Frequency_of_Purchase],,0)</f>
        <v>2</v>
      </c>
      <c r="J138" s="10">
        <f>_xlfn.XLOOKUP(B138,Table4[Customer_ID],Table4[Purchase_Amount],,0)</f>
        <v>85.61</v>
      </c>
      <c r="K138" s="52" cm="1">
        <f t="array" aca="1" ref="K138" ca="1">SUM(MID(C138,{1,2,3},1)*1)</f>
        <v>10</v>
      </c>
      <c r="M138"/>
      <c r="O138"/>
    </row>
    <row r="139" spans="2:15" ht="15.6" thickTop="1" thickBot="1" x14ac:dyDescent="0.35">
      <c r="B139" s="10" t="s">
        <v>364</v>
      </c>
      <c r="C139" s="45" t="str">
        <f ca="1">Table3[[#This Row],[RECENCY Score]] &amp; Table3[[#This Row],[FREQUENCY Score]] &amp; Table3[[#This Row],[MONETARY Score]]</f>
        <v>314</v>
      </c>
      <c r="D139" s="46" cm="1">
        <f t="array" aca="1" ref="D139" ca="1">_xlfn.IFS(G139 &lt;= 100, 5,G139 &lt;= 200, 4,G139 &lt;= 300, 3,G139 &lt;= 400, 2,G139 &gt; 400, 1)</f>
        <v>3</v>
      </c>
      <c r="E139" s="45" cm="1">
        <f t="array" ref="E139">_xlfn.IFS(I139 &gt;= 12, 5, I139&gt;= 10, 4, I139 &gt;= 8, 3, I139 &gt;= 5, 2, I139 &gt;= 2, 1)</f>
        <v>1</v>
      </c>
      <c r="F139" s="45" cm="1">
        <f t="array" ref="F139">_xlfn.IFS(Table3[[#This Row],[Purchase Amount]] &lt;= 100, 5,Table3[[#This Row],[Purchase Amount]]  &lt;= 200, 4,Table3[[#This Row],[Purchase Amount]]  &lt;= 300, 3,Table3[[#This Row],[Purchase Amount]]  &lt;= 400, 2,Table3[[#This Row],[Purchase Amount]]  &gt; 400, 1)</f>
        <v>4</v>
      </c>
      <c r="G139" s="10">
        <f ca="1">DATEDIF(Table3[[#This Row],[Time of Purchase ]], TODAY(), "d")</f>
        <v>300</v>
      </c>
      <c r="H139" s="14">
        <f>_xlfn.XLOOKUP('RFM Analysis (Basic)'!$B139,Table4[Customer_ID],Table4[Time_of_Purchase],,0)</f>
        <v>45435</v>
      </c>
      <c r="I139" s="10">
        <f>_xlfn.XLOOKUP('RFM Analysis (Basic)'!$B139,Table4[Customer_ID],Table4[Frequency_of_Purchase],,0)</f>
        <v>4</v>
      </c>
      <c r="J139" s="10">
        <f>_xlfn.XLOOKUP(B139,Table4[Customer_ID],Table4[Purchase_Amount],,0)</f>
        <v>164.79</v>
      </c>
      <c r="K139" s="52" cm="1">
        <f t="array" aca="1" ref="K139" ca="1">SUM(MID(C139,{1,2,3},1)*1)</f>
        <v>8</v>
      </c>
      <c r="M139"/>
      <c r="O139"/>
    </row>
    <row r="140" spans="2:15" ht="15.6" thickTop="1" thickBot="1" x14ac:dyDescent="0.35">
      <c r="B140" s="10" t="s">
        <v>366</v>
      </c>
      <c r="C140" s="45" t="str">
        <f ca="1">Table3[[#This Row],[RECENCY Score]] &amp; Table3[[#This Row],[FREQUENCY Score]] &amp; Table3[[#This Row],[MONETARY Score]]</f>
        <v>443</v>
      </c>
      <c r="D140" s="46" cm="1">
        <f t="array" aca="1" ref="D140" ca="1">_xlfn.IFS(G140 &lt;= 100, 5,G140 &lt;= 200, 4,G140 &lt;= 300, 3,G140 &lt;= 400, 2,G140 &gt; 400, 1)</f>
        <v>4</v>
      </c>
      <c r="E140" s="45" cm="1">
        <f t="array" ref="E140">_xlfn.IFS(I140 &gt;= 12, 5, I140&gt;= 10, 4, I140 &gt;= 8, 3, I140 &gt;= 5, 2, I140 &gt;= 2, 1)</f>
        <v>4</v>
      </c>
      <c r="F140" s="45" cm="1">
        <f t="array" ref="F140">_xlfn.IFS(Table3[[#This Row],[Purchase Amount]] &lt;= 100, 5,Table3[[#This Row],[Purchase Amount]]  &lt;= 200, 4,Table3[[#This Row],[Purchase Amount]]  &lt;= 300, 3,Table3[[#This Row],[Purchase Amount]]  &lt;= 400, 2,Table3[[#This Row],[Purchase Amount]]  &gt; 400, 1)</f>
        <v>3</v>
      </c>
      <c r="G140" s="10">
        <f ca="1">DATEDIF(Table3[[#This Row],[Time of Purchase ]], TODAY(), "d")</f>
        <v>126</v>
      </c>
      <c r="H140" s="14">
        <f>_xlfn.XLOOKUP('RFM Analysis (Basic)'!$B140,Table4[Customer_ID],Table4[Time_of_Purchase],,0)</f>
        <v>45609</v>
      </c>
      <c r="I140" s="10">
        <f>_xlfn.XLOOKUP('RFM Analysis (Basic)'!$B140,Table4[Customer_ID],Table4[Frequency_of_Purchase],,0)</f>
        <v>10</v>
      </c>
      <c r="J140" s="10">
        <f>_xlfn.XLOOKUP(B140,Table4[Customer_ID],Table4[Purchase_Amount],,0)</f>
        <v>235.46</v>
      </c>
      <c r="K140" s="52" cm="1">
        <f t="array" aca="1" ref="K140" ca="1">SUM(MID(C140,{1,2,3},1)*1)</f>
        <v>11</v>
      </c>
      <c r="M140"/>
      <c r="O140"/>
    </row>
    <row r="141" spans="2:15" ht="15.6" thickTop="1" thickBot="1" x14ac:dyDescent="0.35">
      <c r="B141" s="10" t="s">
        <v>368</v>
      </c>
      <c r="C141" s="45" t="str">
        <f ca="1">Table3[[#This Row],[RECENCY Score]] &amp; Table3[[#This Row],[FREQUENCY Score]] &amp; Table3[[#This Row],[MONETARY Score]]</f>
        <v>213</v>
      </c>
      <c r="D141" s="46" cm="1">
        <f t="array" aca="1" ref="D141" ca="1">_xlfn.IFS(G141 &lt;= 100, 5,G141 &lt;= 200, 4,G141 &lt;= 300, 3,G141 &lt;= 400, 2,G141 &gt; 400, 1)</f>
        <v>2</v>
      </c>
      <c r="E141" s="45" cm="1">
        <f t="array" ref="E141">_xlfn.IFS(I141 &gt;= 12, 5, I141&gt;= 10, 4, I141 &gt;= 8, 3, I141 &gt;= 5, 2, I141 &gt;= 2, 1)</f>
        <v>1</v>
      </c>
      <c r="F141" s="45" cm="1">
        <f t="array" ref="F141">_xlfn.IFS(Table3[[#This Row],[Purchase Amount]] &lt;= 100, 5,Table3[[#This Row],[Purchase Amount]]  &lt;= 200, 4,Table3[[#This Row],[Purchase Amount]]  &lt;= 300, 3,Table3[[#This Row],[Purchase Amount]]  &lt;= 400, 2,Table3[[#This Row],[Purchase Amount]]  &gt; 400, 1)</f>
        <v>3</v>
      </c>
      <c r="G141" s="10">
        <f ca="1">DATEDIF(Table3[[#This Row],[Time of Purchase ]], TODAY(), "d")</f>
        <v>381</v>
      </c>
      <c r="H141" s="14">
        <f>_xlfn.XLOOKUP('RFM Analysis (Basic)'!$B141,Table4[Customer_ID],Table4[Time_of_Purchase],,0)</f>
        <v>45354</v>
      </c>
      <c r="I141" s="10">
        <f>_xlfn.XLOOKUP('RFM Analysis (Basic)'!$B141,Table4[Customer_ID],Table4[Frequency_of_Purchase],,0)</f>
        <v>4</v>
      </c>
      <c r="J141" s="10">
        <f>_xlfn.XLOOKUP(B141,Table4[Customer_ID],Table4[Purchase_Amount],,0)</f>
        <v>245.14</v>
      </c>
      <c r="K141" s="52" cm="1">
        <f t="array" aca="1" ref="K141" ca="1">SUM(MID(C141,{1,2,3},1)*1)</f>
        <v>6</v>
      </c>
      <c r="M141"/>
      <c r="O141"/>
    </row>
    <row r="142" spans="2:15" ht="15.6" thickTop="1" thickBot="1" x14ac:dyDescent="0.35">
      <c r="B142" s="10" t="s">
        <v>370</v>
      </c>
      <c r="C142" s="45" t="str">
        <f ca="1">Table3[[#This Row],[RECENCY Score]] &amp; Table3[[#This Row],[FREQUENCY Score]] &amp; Table3[[#This Row],[MONETARY Score]]</f>
        <v>221</v>
      </c>
      <c r="D142" s="46" cm="1">
        <f t="array" aca="1" ref="D142" ca="1">_xlfn.IFS(G142 &lt;= 100, 5,G142 &lt;= 200, 4,G142 &lt;= 300, 3,G142 &lt;= 400, 2,G142 &gt; 400, 1)</f>
        <v>2</v>
      </c>
      <c r="E142" s="45" cm="1">
        <f t="array" ref="E142">_xlfn.IFS(I142 &gt;= 12, 5, I142&gt;= 10, 4, I142 &gt;= 8, 3, I142 &gt;= 5, 2, I142 &gt;= 2, 1)</f>
        <v>2</v>
      </c>
      <c r="F142" s="45" cm="1">
        <f t="array" ref="F142">_xlfn.IFS(Table3[[#This Row],[Purchase Amount]] &lt;= 100, 5,Table3[[#This Row],[Purchase Amount]]  &lt;= 200, 4,Table3[[#This Row],[Purchase Amount]]  &lt;= 300, 3,Table3[[#This Row],[Purchase Amount]]  &lt;= 400, 2,Table3[[#This Row],[Purchase Amount]]  &gt; 400, 1)</f>
        <v>1</v>
      </c>
      <c r="G142" s="10">
        <f ca="1">DATEDIF(Table3[[#This Row],[Time of Purchase ]], TODAY(), "d")</f>
        <v>381</v>
      </c>
      <c r="H142" s="14">
        <f>_xlfn.XLOOKUP('RFM Analysis (Basic)'!$B142,Table4[Customer_ID],Table4[Time_of_Purchase],,0)</f>
        <v>45354</v>
      </c>
      <c r="I142" s="10">
        <f>_xlfn.XLOOKUP('RFM Analysis (Basic)'!$B142,Table4[Customer_ID],Table4[Frequency_of_Purchase],,0)</f>
        <v>5</v>
      </c>
      <c r="J142" s="10">
        <f>_xlfn.XLOOKUP(B142,Table4[Customer_ID],Table4[Purchase_Amount],,0)</f>
        <v>439.91</v>
      </c>
      <c r="K142" s="52" cm="1">
        <f t="array" aca="1" ref="K142" ca="1">SUM(MID(C142,{1,2,3},1)*1)</f>
        <v>5</v>
      </c>
      <c r="M142"/>
      <c r="O142"/>
    </row>
    <row r="143" spans="2:15" ht="15.6" thickTop="1" thickBot="1" x14ac:dyDescent="0.35">
      <c r="B143" s="10" t="s">
        <v>372</v>
      </c>
      <c r="C143" s="45" t="str">
        <f ca="1">Table3[[#This Row],[RECENCY Score]] &amp; Table3[[#This Row],[FREQUENCY Score]] &amp; Table3[[#This Row],[MONETARY Score]]</f>
        <v>222</v>
      </c>
      <c r="D143" s="46" cm="1">
        <f t="array" aca="1" ref="D143" ca="1">_xlfn.IFS(G143 &lt;= 100, 5,G143 &lt;= 200, 4,G143 &lt;= 300, 3,G143 &lt;= 400, 2,G143 &gt; 400, 1)</f>
        <v>2</v>
      </c>
      <c r="E143" s="45" cm="1">
        <f t="array" ref="E143">_xlfn.IFS(I143 &gt;= 12, 5, I143&gt;= 10, 4, I143 &gt;= 8, 3, I143 &gt;= 5, 2, I143 &gt;= 2, 1)</f>
        <v>2</v>
      </c>
      <c r="F143" s="45" cm="1">
        <f t="array" ref="F143">_xlfn.IFS(Table3[[#This Row],[Purchase Amount]] &lt;= 100, 5,Table3[[#This Row],[Purchase Amount]]  &lt;= 200, 4,Table3[[#This Row],[Purchase Amount]]  &lt;= 300, 3,Table3[[#This Row],[Purchase Amount]]  &lt;= 400, 2,Table3[[#This Row],[Purchase Amount]]  &gt; 400, 1)</f>
        <v>2</v>
      </c>
      <c r="G143" s="10">
        <f ca="1">DATEDIF(Table3[[#This Row],[Time of Purchase ]], TODAY(), "d")</f>
        <v>360</v>
      </c>
      <c r="H143" s="14">
        <f>_xlfn.XLOOKUP('RFM Analysis (Basic)'!$B143,Table4[Customer_ID],Table4[Time_of_Purchase],,0)</f>
        <v>45375</v>
      </c>
      <c r="I143" s="10">
        <f>_xlfn.XLOOKUP('RFM Analysis (Basic)'!$B143,Table4[Customer_ID],Table4[Frequency_of_Purchase],,0)</f>
        <v>5</v>
      </c>
      <c r="J143" s="10">
        <f>_xlfn.XLOOKUP(B143,Table4[Customer_ID],Table4[Purchase_Amount],,0)</f>
        <v>309.22000000000003</v>
      </c>
      <c r="K143" s="52" cm="1">
        <f t="array" aca="1" ref="K143" ca="1">SUM(MID(C143,{1,2,3},1)*1)</f>
        <v>6</v>
      </c>
      <c r="M143"/>
      <c r="O143"/>
    </row>
    <row r="144" spans="2:15" ht="15.6" thickTop="1" thickBot="1" x14ac:dyDescent="0.35">
      <c r="B144" s="10" t="s">
        <v>374</v>
      </c>
      <c r="C144" s="45" t="str">
        <f ca="1">Table3[[#This Row],[RECENCY Score]] &amp; Table3[[#This Row],[FREQUENCY Score]] &amp; Table3[[#This Row],[MONETARY Score]]</f>
        <v>144</v>
      </c>
      <c r="D144" s="46" cm="1">
        <f t="array" aca="1" ref="D144" ca="1">_xlfn.IFS(G144 &lt;= 100, 5,G144 &lt;= 200, 4,G144 &lt;= 300, 3,G144 &lt;= 400, 2,G144 &gt; 400, 1)</f>
        <v>1</v>
      </c>
      <c r="E144" s="45" cm="1">
        <f t="array" ref="E144">_xlfn.IFS(I144 &gt;= 12, 5, I144&gt;= 10, 4, I144 &gt;= 8, 3, I144 &gt;= 5, 2, I144 &gt;= 2, 1)</f>
        <v>4</v>
      </c>
      <c r="F144" s="45" cm="1">
        <f t="array" ref="F144">_xlfn.IFS(Table3[[#This Row],[Purchase Amount]] &lt;= 100, 5,Table3[[#This Row],[Purchase Amount]]  &lt;= 200, 4,Table3[[#This Row],[Purchase Amount]]  &lt;= 300, 3,Table3[[#This Row],[Purchase Amount]]  &lt;= 400, 2,Table3[[#This Row],[Purchase Amount]]  &gt; 400, 1)</f>
        <v>4</v>
      </c>
      <c r="G144" s="10">
        <f ca="1">DATEDIF(Table3[[#This Row],[Time of Purchase ]], TODAY(), "d")</f>
        <v>422</v>
      </c>
      <c r="H144" s="14">
        <f>_xlfn.XLOOKUP('RFM Analysis (Basic)'!$B144,Table4[Customer_ID],Table4[Time_of_Purchase],,0)</f>
        <v>45313</v>
      </c>
      <c r="I144" s="10">
        <f>_xlfn.XLOOKUP('RFM Analysis (Basic)'!$B144,Table4[Customer_ID],Table4[Frequency_of_Purchase],,0)</f>
        <v>10</v>
      </c>
      <c r="J144" s="10">
        <f>_xlfn.XLOOKUP(B144,Table4[Customer_ID],Table4[Purchase_Amount],,0)</f>
        <v>146.59</v>
      </c>
      <c r="K144" s="52" cm="1">
        <f t="array" aca="1" ref="K144" ca="1">SUM(MID(C144,{1,2,3},1)*1)</f>
        <v>9</v>
      </c>
      <c r="M144"/>
      <c r="O144"/>
    </row>
    <row r="145" spans="2:15" ht="15.6" thickTop="1" thickBot="1" x14ac:dyDescent="0.35">
      <c r="B145" s="10" t="s">
        <v>376</v>
      </c>
      <c r="C145" s="45" t="str">
        <f ca="1">Table3[[#This Row],[RECENCY Score]] &amp; Table3[[#This Row],[FREQUENCY Score]] &amp; Table3[[#This Row],[MONETARY Score]]</f>
        <v>413</v>
      </c>
      <c r="D145" s="46" cm="1">
        <f t="array" aca="1" ref="D145" ca="1">_xlfn.IFS(G145 &lt;= 100, 5,G145 &lt;= 200, 4,G145 &lt;= 300, 3,G145 &lt;= 400, 2,G145 &gt; 400, 1)</f>
        <v>4</v>
      </c>
      <c r="E145" s="45" cm="1">
        <f t="array" ref="E145">_xlfn.IFS(I145 &gt;= 12, 5, I145&gt;= 10, 4, I145 &gt;= 8, 3, I145 &gt;= 5, 2, I145 &gt;= 2, 1)</f>
        <v>1</v>
      </c>
      <c r="F145" s="45" cm="1">
        <f t="array" ref="F145">_xlfn.IFS(Table3[[#This Row],[Purchase Amount]] &lt;= 100, 5,Table3[[#This Row],[Purchase Amount]]  &lt;= 200, 4,Table3[[#This Row],[Purchase Amount]]  &lt;= 300, 3,Table3[[#This Row],[Purchase Amount]]  &lt;= 400, 2,Table3[[#This Row],[Purchase Amount]]  &gt; 400, 1)</f>
        <v>3</v>
      </c>
      <c r="G145" s="10">
        <f ca="1">DATEDIF(Table3[[#This Row],[Time of Purchase ]], TODAY(), "d")</f>
        <v>137</v>
      </c>
      <c r="H145" s="14">
        <f>_xlfn.XLOOKUP('RFM Analysis (Basic)'!$B145,Table4[Customer_ID],Table4[Time_of_Purchase],,0)</f>
        <v>45598</v>
      </c>
      <c r="I145" s="10">
        <f>_xlfn.XLOOKUP('RFM Analysis (Basic)'!$B145,Table4[Customer_ID],Table4[Frequency_of_Purchase],,0)</f>
        <v>4</v>
      </c>
      <c r="J145" s="10">
        <f>_xlfn.XLOOKUP(B145,Table4[Customer_ID],Table4[Purchase_Amount],,0)</f>
        <v>298.73</v>
      </c>
      <c r="K145" s="52" cm="1">
        <f t="array" aca="1" ref="K145" ca="1">SUM(MID(C145,{1,2,3},1)*1)</f>
        <v>8</v>
      </c>
      <c r="M145"/>
      <c r="O145"/>
    </row>
    <row r="146" spans="2:15" ht="15.6" thickTop="1" thickBot="1" x14ac:dyDescent="0.35">
      <c r="B146" s="10" t="s">
        <v>378</v>
      </c>
      <c r="C146" s="45" t="str">
        <f ca="1">Table3[[#This Row],[RECENCY Score]] &amp; Table3[[#This Row],[FREQUENCY Score]] &amp; Table3[[#This Row],[MONETARY Score]]</f>
        <v>212</v>
      </c>
      <c r="D146" s="46" cm="1">
        <f t="array" aca="1" ref="D146" ca="1">_xlfn.IFS(G146 &lt;= 100, 5,G146 &lt;= 200, 4,G146 &lt;= 300, 3,G146 &lt;= 400, 2,G146 &gt; 400, 1)</f>
        <v>2</v>
      </c>
      <c r="E146" s="45" cm="1">
        <f t="array" ref="E146">_xlfn.IFS(I146 &gt;= 12, 5, I146&gt;= 10, 4, I146 &gt;= 8, 3, I146 &gt;= 5, 2, I146 &gt;= 2, 1)</f>
        <v>1</v>
      </c>
      <c r="F146" s="45" cm="1">
        <f t="array" ref="F146">_xlfn.IFS(Table3[[#This Row],[Purchase Amount]] &lt;= 100, 5,Table3[[#This Row],[Purchase Amount]]  &lt;= 200, 4,Table3[[#This Row],[Purchase Amount]]  &lt;= 300, 3,Table3[[#This Row],[Purchase Amount]]  &lt;= 400, 2,Table3[[#This Row],[Purchase Amount]]  &gt; 400, 1)</f>
        <v>2</v>
      </c>
      <c r="G146" s="10">
        <f ca="1">DATEDIF(Table3[[#This Row],[Time of Purchase ]], TODAY(), "d")</f>
        <v>335</v>
      </c>
      <c r="H146" s="14">
        <f>_xlfn.XLOOKUP('RFM Analysis (Basic)'!$B146,Table4[Customer_ID],Table4[Time_of_Purchase],,0)</f>
        <v>45400</v>
      </c>
      <c r="I146" s="10">
        <f>_xlfn.XLOOKUP('RFM Analysis (Basic)'!$B146,Table4[Customer_ID],Table4[Frequency_of_Purchase],,0)</f>
        <v>2</v>
      </c>
      <c r="J146" s="10">
        <f>_xlfn.XLOOKUP(B146,Table4[Customer_ID],Table4[Purchase_Amount],,0)</f>
        <v>395.01</v>
      </c>
      <c r="K146" s="52" cm="1">
        <f t="array" aca="1" ref="K146" ca="1">SUM(MID(C146,{1,2,3},1)*1)</f>
        <v>5</v>
      </c>
      <c r="M146"/>
      <c r="O146"/>
    </row>
    <row r="147" spans="2:15" ht="15.6" thickTop="1" thickBot="1" x14ac:dyDescent="0.35">
      <c r="B147" s="10" t="s">
        <v>380</v>
      </c>
      <c r="C147" s="45" t="str">
        <f ca="1">Table3[[#This Row],[RECENCY Score]] &amp; Table3[[#This Row],[FREQUENCY Score]] &amp; Table3[[#This Row],[MONETARY Score]]</f>
        <v>342</v>
      </c>
      <c r="D147" s="46" cm="1">
        <f t="array" aca="1" ref="D147" ca="1">_xlfn.IFS(G147 &lt;= 100, 5,G147 &lt;= 200, 4,G147 &lt;= 300, 3,G147 &lt;= 400, 2,G147 &gt; 400, 1)</f>
        <v>3</v>
      </c>
      <c r="E147" s="45" cm="1">
        <f t="array" ref="E147">_xlfn.IFS(I147 &gt;= 12, 5, I147&gt;= 10, 4, I147 &gt;= 8, 3, I147 &gt;= 5, 2, I147 &gt;= 2, 1)</f>
        <v>4</v>
      </c>
      <c r="F147" s="45" cm="1">
        <f t="array" ref="F147">_xlfn.IFS(Table3[[#This Row],[Purchase Amount]] &lt;= 100, 5,Table3[[#This Row],[Purchase Amount]]  &lt;= 200, 4,Table3[[#This Row],[Purchase Amount]]  &lt;= 300, 3,Table3[[#This Row],[Purchase Amount]]  &lt;= 400, 2,Table3[[#This Row],[Purchase Amount]]  &gt; 400, 1)</f>
        <v>2</v>
      </c>
      <c r="G147" s="10">
        <f ca="1">DATEDIF(Table3[[#This Row],[Time of Purchase ]], TODAY(), "d")</f>
        <v>204</v>
      </c>
      <c r="H147" s="14">
        <f>_xlfn.XLOOKUP('RFM Analysis (Basic)'!$B147,Table4[Customer_ID],Table4[Time_of_Purchase],,0)</f>
        <v>45531</v>
      </c>
      <c r="I147" s="10">
        <f>_xlfn.XLOOKUP('RFM Analysis (Basic)'!$B147,Table4[Customer_ID],Table4[Frequency_of_Purchase],,0)</f>
        <v>10</v>
      </c>
      <c r="J147" s="10">
        <f>_xlfn.XLOOKUP(B147,Table4[Customer_ID],Table4[Purchase_Amount],,0)</f>
        <v>371.19</v>
      </c>
      <c r="K147" s="52" cm="1">
        <f t="array" aca="1" ref="K147" ca="1">SUM(MID(C147,{1,2,3},1)*1)</f>
        <v>9</v>
      </c>
      <c r="M147"/>
      <c r="O147"/>
    </row>
    <row r="148" spans="2:15" ht="15.6" thickTop="1" thickBot="1" x14ac:dyDescent="0.35">
      <c r="B148" s="10" t="s">
        <v>382</v>
      </c>
      <c r="C148" s="45" t="str">
        <f ca="1">Table3[[#This Row],[RECENCY Score]] &amp; Table3[[#This Row],[FREQUENCY Score]] &amp; Table3[[#This Row],[MONETARY Score]]</f>
        <v>144</v>
      </c>
      <c r="D148" s="46" cm="1">
        <f t="array" aca="1" ref="D148" ca="1">_xlfn.IFS(G148 &lt;= 100, 5,G148 &lt;= 200, 4,G148 &lt;= 300, 3,G148 &lt;= 400, 2,G148 &gt; 400, 1)</f>
        <v>1</v>
      </c>
      <c r="E148" s="45" cm="1">
        <f t="array" ref="E148">_xlfn.IFS(I148 &gt;= 12, 5, I148&gt;= 10, 4, I148 &gt;= 8, 3, I148 &gt;= 5, 2, I148 &gt;= 2, 1)</f>
        <v>4</v>
      </c>
      <c r="F148" s="45" cm="1">
        <f t="array" ref="F148">_xlfn.IFS(Table3[[#This Row],[Purchase Amount]] &lt;= 100, 5,Table3[[#This Row],[Purchase Amount]]  &lt;= 200, 4,Table3[[#This Row],[Purchase Amount]]  &lt;= 300, 3,Table3[[#This Row],[Purchase Amount]]  &lt;= 400, 2,Table3[[#This Row],[Purchase Amount]]  &gt; 400, 1)</f>
        <v>4</v>
      </c>
      <c r="G148" s="10">
        <f ca="1">DATEDIF(Table3[[#This Row],[Time of Purchase ]], TODAY(), "d")</f>
        <v>410</v>
      </c>
      <c r="H148" s="14">
        <f>_xlfn.XLOOKUP('RFM Analysis (Basic)'!$B148,Table4[Customer_ID],Table4[Time_of_Purchase],,0)</f>
        <v>45325</v>
      </c>
      <c r="I148" s="10">
        <f>_xlfn.XLOOKUP('RFM Analysis (Basic)'!$B148,Table4[Customer_ID],Table4[Frequency_of_Purchase],,0)</f>
        <v>10</v>
      </c>
      <c r="J148" s="10">
        <f>_xlfn.XLOOKUP(B148,Table4[Customer_ID],Table4[Purchase_Amount],,0)</f>
        <v>193.76</v>
      </c>
      <c r="K148" s="52" cm="1">
        <f t="array" aca="1" ref="K148" ca="1">SUM(MID(C148,{1,2,3},1)*1)</f>
        <v>9</v>
      </c>
      <c r="M148"/>
      <c r="O148"/>
    </row>
    <row r="149" spans="2:15" ht="15.6" thickTop="1" thickBot="1" x14ac:dyDescent="0.35">
      <c r="B149" s="10" t="s">
        <v>384</v>
      </c>
      <c r="C149" s="45" t="str">
        <f ca="1">Table3[[#This Row],[RECENCY Score]] &amp; Table3[[#This Row],[FREQUENCY Score]] &amp; Table3[[#This Row],[MONETARY Score]]</f>
        <v>421</v>
      </c>
      <c r="D149" s="46" cm="1">
        <f t="array" aca="1" ref="D149" ca="1">_xlfn.IFS(G149 &lt;= 100, 5,G149 &lt;= 200, 4,G149 &lt;= 300, 3,G149 &lt;= 400, 2,G149 &gt; 400, 1)</f>
        <v>4</v>
      </c>
      <c r="E149" s="45" cm="1">
        <f t="array" ref="E149">_xlfn.IFS(I149 &gt;= 12, 5, I149&gt;= 10, 4, I149 &gt;= 8, 3, I149 &gt;= 5, 2, I149 &gt;= 2, 1)</f>
        <v>2</v>
      </c>
      <c r="F149" s="45" cm="1">
        <f t="array" ref="F149">_xlfn.IFS(Table3[[#This Row],[Purchase Amount]] &lt;= 100, 5,Table3[[#This Row],[Purchase Amount]]  &lt;= 200, 4,Table3[[#This Row],[Purchase Amount]]  &lt;= 300, 3,Table3[[#This Row],[Purchase Amount]]  &lt;= 400, 2,Table3[[#This Row],[Purchase Amount]]  &gt; 400, 1)</f>
        <v>1</v>
      </c>
      <c r="G149" s="10">
        <f ca="1">DATEDIF(Table3[[#This Row],[Time of Purchase ]], TODAY(), "d")</f>
        <v>185</v>
      </c>
      <c r="H149" s="14">
        <f>_xlfn.XLOOKUP('RFM Analysis (Basic)'!$B149,Table4[Customer_ID],Table4[Time_of_Purchase],,0)</f>
        <v>45550</v>
      </c>
      <c r="I149" s="10">
        <f>_xlfn.XLOOKUP('RFM Analysis (Basic)'!$B149,Table4[Customer_ID],Table4[Frequency_of_Purchase],,0)</f>
        <v>6</v>
      </c>
      <c r="J149" s="10">
        <f>_xlfn.XLOOKUP(B149,Table4[Customer_ID],Table4[Purchase_Amount],,0)</f>
        <v>424.27</v>
      </c>
      <c r="K149" s="52" cm="1">
        <f t="array" aca="1" ref="K149" ca="1">SUM(MID(C149,{1,2,3},1)*1)</f>
        <v>7</v>
      </c>
      <c r="M149"/>
      <c r="O149"/>
    </row>
    <row r="150" spans="2:15" ht="15.6" thickTop="1" thickBot="1" x14ac:dyDescent="0.35">
      <c r="B150" s="10" t="s">
        <v>386</v>
      </c>
      <c r="C150" s="45" t="str">
        <f ca="1">Table3[[#This Row],[RECENCY Score]] &amp; Table3[[#This Row],[FREQUENCY Score]] &amp; Table3[[#This Row],[MONETARY Score]]</f>
        <v>311</v>
      </c>
      <c r="D150" s="46" cm="1">
        <f t="array" aca="1" ref="D150" ca="1">_xlfn.IFS(G150 &lt;= 100, 5,G150 &lt;= 200, 4,G150 &lt;= 300, 3,G150 &lt;= 400, 2,G150 &gt; 400, 1)</f>
        <v>3</v>
      </c>
      <c r="E150" s="45" cm="1">
        <f t="array" ref="E150">_xlfn.IFS(I150 &gt;= 12, 5, I150&gt;= 10, 4, I150 &gt;= 8, 3, I150 &gt;= 5, 2, I150 &gt;= 2, 1)</f>
        <v>1</v>
      </c>
      <c r="F150" s="45" cm="1">
        <f t="array" ref="F150">_xlfn.IFS(Table3[[#This Row],[Purchase Amount]] &lt;= 100, 5,Table3[[#This Row],[Purchase Amount]]  &lt;= 200, 4,Table3[[#This Row],[Purchase Amount]]  &lt;= 300, 3,Table3[[#This Row],[Purchase Amount]]  &lt;= 400, 2,Table3[[#This Row],[Purchase Amount]]  &gt; 400, 1)</f>
        <v>1</v>
      </c>
      <c r="G150" s="10">
        <f ca="1">DATEDIF(Table3[[#This Row],[Time of Purchase ]], TODAY(), "d")</f>
        <v>284</v>
      </c>
      <c r="H150" s="14">
        <f>_xlfn.XLOOKUP('RFM Analysis (Basic)'!$B150,Table4[Customer_ID],Table4[Time_of_Purchase],,0)</f>
        <v>45451</v>
      </c>
      <c r="I150" s="10">
        <f>_xlfn.XLOOKUP('RFM Analysis (Basic)'!$B150,Table4[Customer_ID],Table4[Frequency_of_Purchase],,0)</f>
        <v>2</v>
      </c>
      <c r="J150" s="10">
        <f>_xlfn.XLOOKUP(B150,Table4[Customer_ID],Table4[Purchase_Amount],,0)</f>
        <v>496.11</v>
      </c>
      <c r="K150" s="52" cm="1">
        <f t="array" aca="1" ref="K150" ca="1">SUM(MID(C150,{1,2,3},1)*1)</f>
        <v>5</v>
      </c>
      <c r="M150"/>
      <c r="O150"/>
    </row>
    <row r="151" spans="2:15" ht="15.6" thickTop="1" thickBot="1" x14ac:dyDescent="0.35">
      <c r="B151" s="10" t="s">
        <v>388</v>
      </c>
      <c r="C151" s="45" t="str">
        <f ca="1">Table3[[#This Row],[RECENCY Score]] &amp; Table3[[#This Row],[FREQUENCY Score]] &amp; Table3[[#This Row],[MONETARY Score]]</f>
        <v>312</v>
      </c>
      <c r="D151" s="46" cm="1">
        <f t="array" aca="1" ref="D151" ca="1">_xlfn.IFS(G151 &lt;= 100, 5,G151 &lt;= 200, 4,G151 &lt;= 300, 3,G151 &lt;= 400, 2,G151 &gt; 400, 1)</f>
        <v>3</v>
      </c>
      <c r="E151" s="45" cm="1">
        <f t="array" ref="E151">_xlfn.IFS(I151 &gt;= 12, 5, I151&gt;= 10, 4, I151 &gt;= 8, 3, I151 &gt;= 5, 2, I151 &gt;= 2, 1)</f>
        <v>1</v>
      </c>
      <c r="F151" s="45" cm="1">
        <f t="array" ref="F151">_xlfn.IFS(Table3[[#This Row],[Purchase Amount]] &lt;= 100, 5,Table3[[#This Row],[Purchase Amount]]  &lt;= 200, 4,Table3[[#This Row],[Purchase Amount]]  &lt;= 300, 3,Table3[[#This Row],[Purchase Amount]]  &lt;= 400, 2,Table3[[#This Row],[Purchase Amount]]  &gt; 400, 1)</f>
        <v>2</v>
      </c>
      <c r="G151" s="10">
        <f ca="1">DATEDIF(Table3[[#This Row],[Time of Purchase ]], TODAY(), "d")</f>
        <v>292</v>
      </c>
      <c r="H151" s="14">
        <f>_xlfn.XLOOKUP('RFM Analysis (Basic)'!$B151,Table4[Customer_ID],Table4[Time_of_Purchase],,0)</f>
        <v>45443</v>
      </c>
      <c r="I151" s="10">
        <f>_xlfn.XLOOKUP('RFM Analysis (Basic)'!$B151,Table4[Customer_ID],Table4[Frequency_of_Purchase],,0)</f>
        <v>3</v>
      </c>
      <c r="J151" s="10">
        <f>_xlfn.XLOOKUP(B151,Table4[Customer_ID],Table4[Purchase_Amount],,0)</f>
        <v>341.91</v>
      </c>
      <c r="K151" s="52" cm="1">
        <f t="array" aca="1" ref="K151" ca="1">SUM(MID(C151,{1,2,3},1)*1)</f>
        <v>6</v>
      </c>
      <c r="M151"/>
      <c r="O151"/>
    </row>
    <row r="152" spans="2:15" ht="15.6" thickTop="1" thickBot="1" x14ac:dyDescent="0.35">
      <c r="B152" s="10" t="s">
        <v>390</v>
      </c>
      <c r="C152" s="45" t="str">
        <f ca="1">Table3[[#This Row],[RECENCY Score]] &amp; Table3[[#This Row],[FREQUENCY Score]] &amp; Table3[[#This Row],[MONETARY Score]]</f>
        <v>244</v>
      </c>
      <c r="D152" s="46" cm="1">
        <f t="array" aca="1" ref="D152" ca="1">_xlfn.IFS(G152 &lt;= 100, 5,G152 &lt;= 200, 4,G152 &lt;= 300, 3,G152 &lt;= 400, 2,G152 &gt; 400, 1)</f>
        <v>2</v>
      </c>
      <c r="E152" s="45" cm="1">
        <f t="array" ref="E152">_xlfn.IFS(I152 &gt;= 12, 5, I152&gt;= 10, 4, I152 &gt;= 8, 3, I152 &gt;= 5, 2, I152 &gt;= 2, 1)</f>
        <v>4</v>
      </c>
      <c r="F152" s="45" cm="1">
        <f t="array" ref="F152">_xlfn.IFS(Table3[[#This Row],[Purchase Amount]] &lt;= 100, 5,Table3[[#This Row],[Purchase Amount]]  &lt;= 200, 4,Table3[[#This Row],[Purchase Amount]]  &lt;= 300, 3,Table3[[#This Row],[Purchase Amount]]  &lt;= 400, 2,Table3[[#This Row],[Purchase Amount]]  &gt; 400, 1)</f>
        <v>4</v>
      </c>
      <c r="G152" s="10">
        <f ca="1">DATEDIF(Table3[[#This Row],[Time of Purchase ]], TODAY(), "d")</f>
        <v>390</v>
      </c>
      <c r="H152" s="14">
        <f>_xlfn.XLOOKUP('RFM Analysis (Basic)'!$B152,Table4[Customer_ID],Table4[Time_of_Purchase],,0)</f>
        <v>45345</v>
      </c>
      <c r="I152" s="10">
        <f>_xlfn.XLOOKUP('RFM Analysis (Basic)'!$B152,Table4[Customer_ID],Table4[Frequency_of_Purchase],,0)</f>
        <v>11</v>
      </c>
      <c r="J152" s="10">
        <f>_xlfn.XLOOKUP(B152,Table4[Customer_ID],Table4[Purchase_Amount],,0)</f>
        <v>127.66</v>
      </c>
      <c r="K152" s="52" cm="1">
        <f t="array" aca="1" ref="K152" ca="1">SUM(MID(C152,{1,2,3},1)*1)</f>
        <v>10</v>
      </c>
      <c r="M152"/>
      <c r="O152"/>
    </row>
    <row r="153" spans="2:15" ht="15.6" thickTop="1" thickBot="1" x14ac:dyDescent="0.35">
      <c r="B153" s="10" t="s">
        <v>392</v>
      </c>
      <c r="C153" s="45" t="str">
        <f ca="1">Table3[[#This Row],[RECENCY Score]] &amp; Table3[[#This Row],[FREQUENCY Score]] &amp; Table3[[#This Row],[MONETARY Score]]</f>
        <v>413</v>
      </c>
      <c r="D153" s="46" cm="1">
        <f t="array" aca="1" ref="D153" ca="1">_xlfn.IFS(G153 &lt;= 100, 5,G153 &lt;= 200, 4,G153 &lt;= 300, 3,G153 &lt;= 400, 2,G153 &gt; 400, 1)</f>
        <v>4</v>
      </c>
      <c r="E153" s="45" cm="1">
        <f t="array" ref="E153">_xlfn.IFS(I153 &gt;= 12, 5, I153&gt;= 10, 4, I153 &gt;= 8, 3, I153 &gt;= 5, 2, I153 &gt;= 2, 1)</f>
        <v>1</v>
      </c>
      <c r="F153" s="45" cm="1">
        <f t="array" ref="F153">_xlfn.IFS(Table3[[#This Row],[Purchase Amount]] &lt;= 100, 5,Table3[[#This Row],[Purchase Amount]]  &lt;= 200, 4,Table3[[#This Row],[Purchase Amount]]  &lt;= 300, 3,Table3[[#This Row],[Purchase Amount]]  &lt;= 400, 2,Table3[[#This Row],[Purchase Amount]]  &gt; 400, 1)</f>
        <v>3</v>
      </c>
      <c r="G153" s="10">
        <f ca="1">DATEDIF(Table3[[#This Row],[Time of Purchase ]], TODAY(), "d")</f>
        <v>140</v>
      </c>
      <c r="H153" s="14">
        <f>_xlfn.XLOOKUP('RFM Analysis (Basic)'!$B153,Table4[Customer_ID],Table4[Time_of_Purchase],,0)</f>
        <v>45595</v>
      </c>
      <c r="I153" s="10">
        <f>_xlfn.XLOOKUP('RFM Analysis (Basic)'!$B153,Table4[Customer_ID],Table4[Frequency_of_Purchase],,0)</f>
        <v>2</v>
      </c>
      <c r="J153" s="10">
        <f>_xlfn.XLOOKUP(B153,Table4[Customer_ID],Table4[Purchase_Amount],,0)</f>
        <v>227.47</v>
      </c>
      <c r="K153" s="52" cm="1">
        <f t="array" aca="1" ref="K153" ca="1">SUM(MID(C153,{1,2,3},1)*1)</f>
        <v>8</v>
      </c>
      <c r="M153"/>
      <c r="O153"/>
    </row>
    <row r="154" spans="2:15" ht="15.6" thickTop="1" thickBot="1" x14ac:dyDescent="0.35">
      <c r="B154" s="10" t="s">
        <v>394</v>
      </c>
      <c r="C154" s="45" t="str">
        <f ca="1">Table3[[#This Row],[RECENCY Score]] &amp; Table3[[#This Row],[FREQUENCY Score]] &amp; Table3[[#This Row],[MONETARY Score]]</f>
        <v>412</v>
      </c>
      <c r="D154" s="46" cm="1">
        <f t="array" aca="1" ref="D154" ca="1">_xlfn.IFS(G154 &lt;= 100, 5,G154 &lt;= 200, 4,G154 &lt;= 300, 3,G154 &lt;= 400, 2,G154 &gt; 400, 1)</f>
        <v>4</v>
      </c>
      <c r="E154" s="45" cm="1">
        <f t="array" ref="E154">_xlfn.IFS(I154 &gt;= 12, 5, I154&gt;= 10, 4, I154 &gt;= 8, 3, I154 &gt;= 5, 2, I154 &gt;= 2, 1)</f>
        <v>1</v>
      </c>
      <c r="F154" s="45" cm="1">
        <f t="array" ref="F154">_xlfn.IFS(Table3[[#This Row],[Purchase Amount]] &lt;= 100, 5,Table3[[#This Row],[Purchase Amount]]  &lt;= 200, 4,Table3[[#This Row],[Purchase Amount]]  &lt;= 300, 3,Table3[[#This Row],[Purchase Amount]]  &lt;= 400, 2,Table3[[#This Row],[Purchase Amount]]  &gt; 400, 1)</f>
        <v>2</v>
      </c>
      <c r="G154" s="10">
        <f ca="1">DATEDIF(Table3[[#This Row],[Time of Purchase ]], TODAY(), "d")</f>
        <v>117</v>
      </c>
      <c r="H154" s="14">
        <f>_xlfn.XLOOKUP('RFM Analysis (Basic)'!$B154,Table4[Customer_ID],Table4[Time_of_Purchase],,0)</f>
        <v>45618</v>
      </c>
      <c r="I154" s="10">
        <f>_xlfn.XLOOKUP('RFM Analysis (Basic)'!$B154,Table4[Customer_ID],Table4[Frequency_of_Purchase],,0)</f>
        <v>3</v>
      </c>
      <c r="J154" s="10">
        <f>_xlfn.XLOOKUP(B154,Table4[Customer_ID],Table4[Purchase_Amount],,0)</f>
        <v>342.99</v>
      </c>
      <c r="K154" s="52" cm="1">
        <f t="array" aca="1" ref="K154" ca="1">SUM(MID(C154,{1,2,3},1)*1)</f>
        <v>7</v>
      </c>
      <c r="M154"/>
      <c r="O154"/>
    </row>
    <row r="155" spans="2:15" ht="15.6" thickTop="1" thickBot="1" x14ac:dyDescent="0.35">
      <c r="B155" s="10" t="s">
        <v>396</v>
      </c>
      <c r="C155" s="45" t="str">
        <f ca="1">Table3[[#This Row],[RECENCY Score]] &amp; Table3[[#This Row],[FREQUENCY Score]] &amp; Table3[[#This Row],[MONETARY Score]]</f>
        <v>422</v>
      </c>
      <c r="D155" s="46" cm="1">
        <f t="array" aca="1" ref="D155" ca="1">_xlfn.IFS(G155 &lt;= 100, 5,G155 &lt;= 200, 4,G155 &lt;= 300, 3,G155 &lt;= 400, 2,G155 &gt; 400, 1)</f>
        <v>4</v>
      </c>
      <c r="E155" s="45" cm="1">
        <f t="array" ref="E155">_xlfn.IFS(I155 &gt;= 12, 5, I155&gt;= 10, 4, I155 &gt;= 8, 3, I155 &gt;= 5, 2, I155 &gt;= 2, 1)</f>
        <v>2</v>
      </c>
      <c r="F155" s="45" cm="1">
        <f t="array" ref="F155">_xlfn.IFS(Table3[[#This Row],[Purchase Amount]] &lt;= 100, 5,Table3[[#This Row],[Purchase Amount]]  &lt;= 200, 4,Table3[[#This Row],[Purchase Amount]]  &lt;= 300, 3,Table3[[#This Row],[Purchase Amount]]  &lt;= 400, 2,Table3[[#This Row],[Purchase Amount]]  &gt; 400, 1)</f>
        <v>2</v>
      </c>
      <c r="G155" s="10">
        <f ca="1">DATEDIF(Table3[[#This Row],[Time of Purchase ]], TODAY(), "d")</f>
        <v>185</v>
      </c>
      <c r="H155" s="14">
        <f>_xlfn.XLOOKUP('RFM Analysis (Basic)'!$B155,Table4[Customer_ID],Table4[Time_of_Purchase],,0)</f>
        <v>45550</v>
      </c>
      <c r="I155" s="10">
        <f>_xlfn.XLOOKUP('RFM Analysis (Basic)'!$B155,Table4[Customer_ID],Table4[Frequency_of_Purchase],,0)</f>
        <v>5</v>
      </c>
      <c r="J155" s="10">
        <f>_xlfn.XLOOKUP(B155,Table4[Customer_ID],Table4[Purchase_Amount],,0)</f>
        <v>306.48</v>
      </c>
      <c r="K155" s="52" cm="1">
        <f t="array" aca="1" ref="K155" ca="1">SUM(MID(C155,{1,2,3},1)*1)</f>
        <v>8</v>
      </c>
      <c r="M155"/>
      <c r="O155"/>
    </row>
    <row r="156" spans="2:15" ht="15.6" thickTop="1" thickBot="1" x14ac:dyDescent="0.35">
      <c r="B156" s="10" t="s">
        <v>398</v>
      </c>
      <c r="C156" s="45" t="str">
        <f ca="1">Table3[[#This Row],[RECENCY Score]] &amp; Table3[[#This Row],[FREQUENCY Score]] &amp; Table3[[#This Row],[MONETARY Score]]</f>
        <v>412</v>
      </c>
      <c r="D156" s="46" cm="1">
        <f t="array" aca="1" ref="D156" ca="1">_xlfn.IFS(G156 &lt;= 100, 5,G156 &lt;= 200, 4,G156 &lt;= 300, 3,G156 &lt;= 400, 2,G156 &gt; 400, 1)</f>
        <v>4</v>
      </c>
      <c r="E156" s="45" cm="1">
        <f t="array" ref="E156">_xlfn.IFS(I156 &gt;= 12, 5, I156&gt;= 10, 4, I156 &gt;= 8, 3, I156 &gt;= 5, 2, I156 &gt;= 2, 1)</f>
        <v>1</v>
      </c>
      <c r="F156" s="45" cm="1">
        <f t="array" ref="F156">_xlfn.IFS(Table3[[#This Row],[Purchase Amount]] &lt;= 100, 5,Table3[[#This Row],[Purchase Amount]]  &lt;= 200, 4,Table3[[#This Row],[Purchase Amount]]  &lt;= 300, 3,Table3[[#This Row],[Purchase Amount]]  &lt;= 400, 2,Table3[[#This Row],[Purchase Amount]]  &gt; 400, 1)</f>
        <v>2</v>
      </c>
      <c r="G156" s="10">
        <f ca="1">DATEDIF(Table3[[#This Row],[Time of Purchase ]], TODAY(), "d")</f>
        <v>171</v>
      </c>
      <c r="H156" s="14">
        <f>_xlfn.XLOOKUP('RFM Analysis (Basic)'!$B156,Table4[Customer_ID],Table4[Time_of_Purchase],,0)</f>
        <v>45564</v>
      </c>
      <c r="I156" s="10">
        <f>_xlfn.XLOOKUP('RFM Analysis (Basic)'!$B156,Table4[Customer_ID],Table4[Frequency_of_Purchase],,0)</f>
        <v>3</v>
      </c>
      <c r="J156" s="10">
        <f>_xlfn.XLOOKUP(B156,Table4[Customer_ID],Table4[Purchase_Amount],,0)</f>
        <v>308.54000000000002</v>
      </c>
      <c r="K156" s="52" cm="1">
        <f t="array" aca="1" ref="K156" ca="1">SUM(MID(C156,{1,2,3},1)*1)</f>
        <v>7</v>
      </c>
      <c r="M156"/>
      <c r="O156"/>
    </row>
    <row r="157" spans="2:15" ht="15.6" thickTop="1" thickBot="1" x14ac:dyDescent="0.35">
      <c r="B157" s="10" t="s">
        <v>400</v>
      </c>
      <c r="C157" s="45" t="str">
        <f ca="1">Table3[[#This Row],[RECENCY Score]] &amp; Table3[[#This Row],[FREQUENCY Score]] &amp; Table3[[#This Row],[MONETARY Score]]</f>
        <v>454</v>
      </c>
      <c r="D157" s="46" cm="1">
        <f t="array" aca="1" ref="D157" ca="1">_xlfn.IFS(G157 &lt;= 100, 5,G157 &lt;= 200, 4,G157 &lt;= 300, 3,G157 &lt;= 400, 2,G157 &gt; 400, 1)</f>
        <v>4</v>
      </c>
      <c r="E157" s="45" cm="1">
        <f t="array" ref="E157">_xlfn.IFS(I157 &gt;= 12, 5, I157&gt;= 10, 4, I157 &gt;= 8, 3, I157 &gt;= 5, 2, I157 &gt;= 2, 1)</f>
        <v>5</v>
      </c>
      <c r="F157" s="45" cm="1">
        <f t="array" ref="F157">_xlfn.IFS(Table3[[#This Row],[Purchase Amount]] &lt;= 100, 5,Table3[[#This Row],[Purchase Amount]]  &lt;= 200, 4,Table3[[#This Row],[Purchase Amount]]  &lt;= 300, 3,Table3[[#This Row],[Purchase Amount]]  &lt;= 400, 2,Table3[[#This Row],[Purchase Amount]]  &gt; 400, 1)</f>
        <v>4</v>
      </c>
      <c r="G157" s="10">
        <f ca="1">DATEDIF(Table3[[#This Row],[Time of Purchase ]], TODAY(), "d")</f>
        <v>123</v>
      </c>
      <c r="H157" s="14">
        <f>_xlfn.XLOOKUP('RFM Analysis (Basic)'!$B157,Table4[Customer_ID],Table4[Time_of_Purchase],,0)</f>
        <v>45612</v>
      </c>
      <c r="I157" s="10">
        <f>_xlfn.XLOOKUP('RFM Analysis (Basic)'!$B157,Table4[Customer_ID],Table4[Frequency_of_Purchase],,0)</f>
        <v>12</v>
      </c>
      <c r="J157" s="10">
        <f>_xlfn.XLOOKUP(B157,Table4[Customer_ID],Table4[Purchase_Amount],,0)</f>
        <v>124.17</v>
      </c>
      <c r="K157" s="52" cm="1">
        <f t="array" aca="1" ref="K157" ca="1">SUM(MID(C157,{1,2,3},1)*1)</f>
        <v>13</v>
      </c>
      <c r="M157"/>
      <c r="O157"/>
    </row>
    <row r="158" spans="2:15" ht="15.6" thickTop="1" thickBot="1" x14ac:dyDescent="0.35">
      <c r="B158" s="10" t="s">
        <v>402</v>
      </c>
      <c r="C158" s="45" t="str">
        <f ca="1">Table3[[#This Row],[RECENCY Score]] &amp; Table3[[#This Row],[FREQUENCY Score]] &amp; Table3[[#This Row],[MONETARY Score]]</f>
        <v>425</v>
      </c>
      <c r="D158" s="46" cm="1">
        <f t="array" aca="1" ref="D158" ca="1">_xlfn.IFS(G158 &lt;= 100, 5,G158 &lt;= 200, 4,G158 &lt;= 300, 3,G158 &lt;= 400, 2,G158 &gt; 400, 1)</f>
        <v>4</v>
      </c>
      <c r="E158" s="45" cm="1">
        <f t="array" ref="E158">_xlfn.IFS(I158 &gt;= 12, 5, I158&gt;= 10, 4, I158 &gt;= 8, 3, I158 &gt;= 5, 2, I158 &gt;= 2, 1)</f>
        <v>2</v>
      </c>
      <c r="F158" s="45" cm="1">
        <f t="array" ref="F158">_xlfn.IFS(Table3[[#This Row],[Purchase Amount]] &lt;= 100, 5,Table3[[#This Row],[Purchase Amount]]  &lt;= 200, 4,Table3[[#This Row],[Purchase Amount]]  &lt;= 300, 3,Table3[[#This Row],[Purchase Amount]]  &lt;= 400, 2,Table3[[#This Row],[Purchase Amount]]  &gt; 400, 1)</f>
        <v>5</v>
      </c>
      <c r="G158" s="10">
        <f ca="1">DATEDIF(Table3[[#This Row],[Time of Purchase ]], TODAY(), "d")</f>
        <v>130</v>
      </c>
      <c r="H158" s="14">
        <f>_xlfn.XLOOKUP('RFM Analysis (Basic)'!$B158,Table4[Customer_ID],Table4[Time_of_Purchase],,0)</f>
        <v>45605</v>
      </c>
      <c r="I158" s="10">
        <f>_xlfn.XLOOKUP('RFM Analysis (Basic)'!$B158,Table4[Customer_ID],Table4[Frequency_of_Purchase],,0)</f>
        <v>5</v>
      </c>
      <c r="J158" s="10">
        <f>_xlfn.XLOOKUP(B158,Table4[Customer_ID],Table4[Purchase_Amount],,0)</f>
        <v>78</v>
      </c>
      <c r="K158" s="52" cm="1">
        <f t="array" aca="1" ref="K158" ca="1">SUM(MID(C158,{1,2,3},1)*1)</f>
        <v>11</v>
      </c>
      <c r="M158"/>
      <c r="O158"/>
    </row>
    <row r="159" spans="2:15" ht="15.6" thickTop="1" thickBot="1" x14ac:dyDescent="0.35">
      <c r="B159" s="10" t="s">
        <v>404</v>
      </c>
      <c r="C159" s="45" t="str">
        <f ca="1">Table3[[#This Row],[RECENCY Score]] &amp; Table3[[#This Row],[FREQUENCY Score]] &amp; Table3[[#This Row],[MONETARY Score]]</f>
        <v>412</v>
      </c>
      <c r="D159" s="46" cm="1">
        <f t="array" aca="1" ref="D159" ca="1">_xlfn.IFS(G159 &lt;= 100, 5,G159 &lt;= 200, 4,G159 &lt;= 300, 3,G159 &lt;= 400, 2,G159 &gt; 400, 1)</f>
        <v>4</v>
      </c>
      <c r="E159" s="45" cm="1">
        <f t="array" ref="E159">_xlfn.IFS(I159 &gt;= 12, 5, I159&gt;= 10, 4, I159 &gt;= 8, 3, I159 &gt;= 5, 2, I159 &gt;= 2, 1)</f>
        <v>1</v>
      </c>
      <c r="F159" s="45" cm="1">
        <f t="array" ref="F159">_xlfn.IFS(Table3[[#This Row],[Purchase Amount]] &lt;= 100, 5,Table3[[#This Row],[Purchase Amount]]  &lt;= 200, 4,Table3[[#This Row],[Purchase Amount]]  &lt;= 300, 3,Table3[[#This Row],[Purchase Amount]]  &lt;= 400, 2,Table3[[#This Row],[Purchase Amount]]  &gt; 400, 1)</f>
        <v>2</v>
      </c>
      <c r="G159" s="10">
        <f ca="1">DATEDIF(Table3[[#This Row],[Time of Purchase ]], TODAY(), "d")</f>
        <v>197</v>
      </c>
      <c r="H159" s="14">
        <f>_xlfn.XLOOKUP('RFM Analysis (Basic)'!$B159,Table4[Customer_ID],Table4[Time_of_Purchase],,0)</f>
        <v>45538</v>
      </c>
      <c r="I159" s="10">
        <f>_xlfn.XLOOKUP('RFM Analysis (Basic)'!$B159,Table4[Customer_ID],Table4[Frequency_of_Purchase],,0)</f>
        <v>4</v>
      </c>
      <c r="J159" s="10">
        <f>_xlfn.XLOOKUP(B159,Table4[Customer_ID],Table4[Purchase_Amount],,0)</f>
        <v>393.03</v>
      </c>
      <c r="K159" s="52" cm="1">
        <f t="array" aca="1" ref="K159" ca="1">SUM(MID(C159,{1,2,3},1)*1)</f>
        <v>7</v>
      </c>
      <c r="M159"/>
      <c r="O159"/>
    </row>
    <row r="160" spans="2:15" ht="15.6" thickTop="1" thickBot="1" x14ac:dyDescent="0.35">
      <c r="B160" s="10" t="s">
        <v>406</v>
      </c>
      <c r="C160" s="45" t="str">
        <f ca="1">Table3[[#This Row],[RECENCY Score]] &amp; Table3[[#This Row],[FREQUENCY Score]] &amp; Table3[[#This Row],[MONETARY Score]]</f>
        <v>214</v>
      </c>
      <c r="D160" s="46" cm="1">
        <f t="array" aca="1" ref="D160" ca="1">_xlfn.IFS(G160 &lt;= 100, 5,G160 &lt;= 200, 4,G160 &lt;= 300, 3,G160 &lt;= 400, 2,G160 &gt; 400, 1)</f>
        <v>2</v>
      </c>
      <c r="E160" s="45" cm="1">
        <f t="array" ref="E160">_xlfn.IFS(I160 &gt;= 12, 5, I160&gt;= 10, 4, I160 &gt;= 8, 3, I160 &gt;= 5, 2, I160 &gt;= 2, 1)</f>
        <v>1</v>
      </c>
      <c r="F160" s="45" cm="1">
        <f t="array" ref="F160">_xlfn.IFS(Table3[[#This Row],[Purchase Amount]] &lt;= 100, 5,Table3[[#This Row],[Purchase Amount]]  &lt;= 200, 4,Table3[[#This Row],[Purchase Amount]]  &lt;= 300, 3,Table3[[#This Row],[Purchase Amount]]  &lt;= 400, 2,Table3[[#This Row],[Purchase Amount]]  &gt; 400, 1)</f>
        <v>4</v>
      </c>
      <c r="G160" s="10">
        <f ca="1">DATEDIF(Table3[[#This Row],[Time of Purchase ]], TODAY(), "d")</f>
        <v>371</v>
      </c>
      <c r="H160" s="14">
        <f>_xlfn.XLOOKUP('RFM Analysis (Basic)'!$B160,Table4[Customer_ID],Table4[Time_of_Purchase],,0)</f>
        <v>45364</v>
      </c>
      <c r="I160" s="10">
        <f>_xlfn.XLOOKUP('RFM Analysis (Basic)'!$B160,Table4[Customer_ID],Table4[Frequency_of_Purchase],,0)</f>
        <v>3</v>
      </c>
      <c r="J160" s="10">
        <f>_xlfn.XLOOKUP(B160,Table4[Customer_ID],Table4[Purchase_Amount],,0)</f>
        <v>102.09</v>
      </c>
      <c r="K160" s="52" cm="1">
        <f t="array" aca="1" ref="K160" ca="1">SUM(MID(C160,{1,2,3},1)*1)</f>
        <v>7</v>
      </c>
      <c r="M160"/>
      <c r="O160"/>
    </row>
    <row r="161" spans="2:15" ht="15.6" thickTop="1" thickBot="1" x14ac:dyDescent="0.35">
      <c r="B161" s="10" t="s">
        <v>408</v>
      </c>
      <c r="C161" s="45" t="str">
        <f ca="1">Table3[[#This Row],[RECENCY Score]] &amp; Table3[[#This Row],[FREQUENCY Score]] &amp; Table3[[#This Row],[MONETARY Score]]</f>
        <v>211</v>
      </c>
      <c r="D161" s="46" cm="1">
        <f t="array" aca="1" ref="D161" ca="1">_xlfn.IFS(G161 &lt;= 100, 5,G161 &lt;= 200, 4,G161 &lt;= 300, 3,G161 &lt;= 400, 2,G161 &gt; 400, 1)</f>
        <v>2</v>
      </c>
      <c r="E161" s="45" cm="1">
        <f t="array" ref="E161">_xlfn.IFS(I161 &gt;= 12, 5, I161&gt;= 10, 4, I161 &gt;= 8, 3, I161 &gt;= 5, 2, I161 &gt;= 2, 1)</f>
        <v>1</v>
      </c>
      <c r="F161" s="45" cm="1">
        <f t="array" ref="F161">_xlfn.IFS(Table3[[#This Row],[Purchase Amount]] &lt;= 100, 5,Table3[[#This Row],[Purchase Amount]]  &lt;= 200, 4,Table3[[#This Row],[Purchase Amount]]  &lt;= 300, 3,Table3[[#This Row],[Purchase Amount]]  &lt;= 400, 2,Table3[[#This Row],[Purchase Amount]]  &gt; 400, 1)</f>
        <v>1</v>
      </c>
      <c r="G161" s="10">
        <f ca="1">DATEDIF(Table3[[#This Row],[Time of Purchase ]], TODAY(), "d")</f>
        <v>335</v>
      </c>
      <c r="H161" s="14">
        <f>_xlfn.XLOOKUP('RFM Analysis (Basic)'!$B161,Table4[Customer_ID],Table4[Time_of_Purchase],,0)</f>
        <v>45400</v>
      </c>
      <c r="I161" s="10">
        <f>_xlfn.XLOOKUP('RFM Analysis (Basic)'!$B161,Table4[Customer_ID],Table4[Frequency_of_Purchase],,0)</f>
        <v>3</v>
      </c>
      <c r="J161" s="10">
        <f>_xlfn.XLOOKUP(B161,Table4[Customer_ID],Table4[Purchase_Amount],,0)</f>
        <v>426.21</v>
      </c>
      <c r="K161" s="52" cm="1">
        <f t="array" aca="1" ref="K161" ca="1">SUM(MID(C161,{1,2,3},1)*1)</f>
        <v>4</v>
      </c>
      <c r="M161"/>
      <c r="O161"/>
    </row>
    <row r="162" spans="2:15" ht="15.6" thickTop="1" thickBot="1" x14ac:dyDescent="0.35">
      <c r="B162" s="10" t="s">
        <v>410</v>
      </c>
      <c r="C162" s="45" t="str">
        <f ca="1">Table3[[#This Row],[RECENCY Score]] &amp; Table3[[#This Row],[FREQUENCY Score]] &amp; Table3[[#This Row],[MONETARY Score]]</f>
        <v>214</v>
      </c>
      <c r="D162" s="46" cm="1">
        <f t="array" aca="1" ref="D162" ca="1">_xlfn.IFS(G162 &lt;= 100, 5,G162 &lt;= 200, 4,G162 &lt;= 300, 3,G162 &lt;= 400, 2,G162 &gt; 400, 1)</f>
        <v>2</v>
      </c>
      <c r="E162" s="45" cm="1">
        <f t="array" ref="E162">_xlfn.IFS(I162 &gt;= 12, 5, I162&gt;= 10, 4, I162 &gt;= 8, 3, I162 &gt;= 5, 2, I162 &gt;= 2, 1)</f>
        <v>1</v>
      </c>
      <c r="F162" s="45" cm="1">
        <f t="array" ref="F162">_xlfn.IFS(Table3[[#This Row],[Purchase Amount]] &lt;= 100, 5,Table3[[#This Row],[Purchase Amount]]  &lt;= 200, 4,Table3[[#This Row],[Purchase Amount]]  &lt;= 300, 3,Table3[[#This Row],[Purchase Amount]]  &lt;= 400, 2,Table3[[#This Row],[Purchase Amount]]  &gt; 400, 1)</f>
        <v>4</v>
      </c>
      <c r="G162" s="10">
        <f ca="1">DATEDIF(Table3[[#This Row],[Time of Purchase ]], TODAY(), "d")</f>
        <v>302</v>
      </c>
      <c r="H162" s="14">
        <f>_xlfn.XLOOKUP('RFM Analysis (Basic)'!$B162,Table4[Customer_ID],Table4[Time_of_Purchase],,0)</f>
        <v>45433</v>
      </c>
      <c r="I162" s="10">
        <f>_xlfn.XLOOKUP('RFM Analysis (Basic)'!$B162,Table4[Customer_ID],Table4[Frequency_of_Purchase],,0)</f>
        <v>2</v>
      </c>
      <c r="J162" s="10">
        <f>_xlfn.XLOOKUP(B162,Table4[Customer_ID],Table4[Purchase_Amount],,0)</f>
        <v>140.31</v>
      </c>
      <c r="K162" s="52" cm="1">
        <f t="array" aca="1" ref="K162" ca="1">SUM(MID(C162,{1,2,3},1)*1)</f>
        <v>7</v>
      </c>
      <c r="M162"/>
      <c r="O162"/>
    </row>
    <row r="163" spans="2:15" ht="15.6" thickTop="1" thickBot="1" x14ac:dyDescent="0.35">
      <c r="B163" s="10" t="s">
        <v>412</v>
      </c>
      <c r="C163" s="45" t="str">
        <f ca="1">Table3[[#This Row],[RECENCY Score]] &amp; Table3[[#This Row],[FREQUENCY Score]] &amp; Table3[[#This Row],[MONETARY Score]]</f>
        <v>331</v>
      </c>
      <c r="D163" s="46" cm="1">
        <f t="array" aca="1" ref="D163" ca="1">_xlfn.IFS(G163 &lt;= 100, 5,G163 &lt;= 200, 4,G163 &lt;= 300, 3,G163 &lt;= 400, 2,G163 &gt; 400, 1)</f>
        <v>3</v>
      </c>
      <c r="E163" s="45" cm="1">
        <f t="array" ref="E163">_xlfn.IFS(I163 &gt;= 12, 5, I163&gt;= 10, 4, I163 &gt;= 8, 3, I163 &gt;= 5, 2, I163 &gt;= 2, 1)</f>
        <v>3</v>
      </c>
      <c r="F163" s="45" cm="1">
        <f t="array" ref="F163">_xlfn.IFS(Table3[[#This Row],[Purchase Amount]] &lt;= 100, 5,Table3[[#This Row],[Purchase Amount]]  &lt;= 200, 4,Table3[[#This Row],[Purchase Amount]]  &lt;= 300, 3,Table3[[#This Row],[Purchase Amount]]  &lt;= 400, 2,Table3[[#This Row],[Purchase Amount]]  &gt; 400, 1)</f>
        <v>1</v>
      </c>
      <c r="G163" s="10">
        <f ca="1">DATEDIF(Table3[[#This Row],[Time of Purchase ]], TODAY(), "d")</f>
        <v>275</v>
      </c>
      <c r="H163" s="14">
        <f>_xlfn.XLOOKUP('RFM Analysis (Basic)'!$B163,Table4[Customer_ID],Table4[Time_of_Purchase],,0)</f>
        <v>45460</v>
      </c>
      <c r="I163" s="10">
        <f>_xlfn.XLOOKUP('RFM Analysis (Basic)'!$B163,Table4[Customer_ID],Table4[Frequency_of_Purchase],,0)</f>
        <v>8</v>
      </c>
      <c r="J163" s="10">
        <f>_xlfn.XLOOKUP(B163,Table4[Customer_ID],Table4[Purchase_Amount],,0)</f>
        <v>413.7</v>
      </c>
      <c r="K163" s="52" cm="1">
        <f t="array" aca="1" ref="K163" ca="1">SUM(MID(C163,{1,2,3},1)*1)</f>
        <v>7</v>
      </c>
      <c r="M163"/>
      <c r="O163"/>
    </row>
    <row r="164" spans="2:15" ht="15.6" thickTop="1" thickBot="1" x14ac:dyDescent="0.35">
      <c r="B164" s="10" t="s">
        <v>414</v>
      </c>
      <c r="C164" s="45" t="str">
        <f ca="1">Table3[[#This Row],[RECENCY Score]] &amp; Table3[[#This Row],[FREQUENCY Score]] &amp; Table3[[#This Row],[MONETARY Score]]</f>
        <v>212</v>
      </c>
      <c r="D164" s="46" cm="1">
        <f t="array" aca="1" ref="D164" ca="1">_xlfn.IFS(G164 &lt;= 100, 5,G164 &lt;= 200, 4,G164 &lt;= 300, 3,G164 &lt;= 400, 2,G164 &gt; 400, 1)</f>
        <v>2</v>
      </c>
      <c r="E164" s="45" cm="1">
        <f t="array" ref="E164">_xlfn.IFS(I164 &gt;= 12, 5, I164&gt;= 10, 4, I164 &gt;= 8, 3, I164 &gt;= 5, 2, I164 &gt;= 2, 1)</f>
        <v>1</v>
      </c>
      <c r="F164" s="45" cm="1">
        <f t="array" ref="F164">_xlfn.IFS(Table3[[#This Row],[Purchase Amount]] &lt;= 100, 5,Table3[[#This Row],[Purchase Amount]]  &lt;= 200, 4,Table3[[#This Row],[Purchase Amount]]  &lt;= 300, 3,Table3[[#This Row],[Purchase Amount]]  &lt;= 400, 2,Table3[[#This Row],[Purchase Amount]]  &gt; 400, 1)</f>
        <v>2</v>
      </c>
      <c r="G164" s="10">
        <f ca="1">DATEDIF(Table3[[#This Row],[Time of Purchase ]], TODAY(), "d")</f>
        <v>352</v>
      </c>
      <c r="H164" s="14">
        <f>_xlfn.XLOOKUP('RFM Analysis (Basic)'!$B164,Table4[Customer_ID],Table4[Time_of_Purchase],,0)</f>
        <v>45383</v>
      </c>
      <c r="I164" s="10">
        <f>_xlfn.XLOOKUP('RFM Analysis (Basic)'!$B164,Table4[Customer_ID],Table4[Frequency_of_Purchase],,0)</f>
        <v>4</v>
      </c>
      <c r="J164" s="10">
        <f>_xlfn.XLOOKUP(B164,Table4[Customer_ID],Table4[Purchase_Amount],,0)</f>
        <v>348.63</v>
      </c>
      <c r="K164" s="52" cm="1">
        <f t="array" aca="1" ref="K164" ca="1">SUM(MID(C164,{1,2,3},1)*1)</f>
        <v>5</v>
      </c>
      <c r="M164"/>
      <c r="O164"/>
    </row>
    <row r="165" spans="2:15" ht="15.6" thickTop="1" thickBot="1" x14ac:dyDescent="0.35">
      <c r="B165" s="10" t="s">
        <v>416</v>
      </c>
      <c r="C165" s="45" t="str">
        <f ca="1">Table3[[#This Row],[RECENCY Score]] &amp; Table3[[#This Row],[FREQUENCY Score]] &amp; Table3[[#This Row],[MONETARY Score]]</f>
        <v>325</v>
      </c>
      <c r="D165" s="46" cm="1">
        <f t="array" aca="1" ref="D165" ca="1">_xlfn.IFS(G165 &lt;= 100, 5,G165 &lt;= 200, 4,G165 &lt;= 300, 3,G165 &lt;= 400, 2,G165 &gt; 400, 1)</f>
        <v>3</v>
      </c>
      <c r="E165" s="45" cm="1">
        <f t="array" ref="E165">_xlfn.IFS(I165 &gt;= 12, 5, I165&gt;= 10, 4, I165 &gt;= 8, 3, I165 &gt;= 5, 2, I165 &gt;= 2, 1)</f>
        <v>2</v>
      </c>
      <c r="F165" s="45" cm="1">
        <f t="array" ref="F165">_xlfn.IFS(Table3[[#This Row],[Purchase Amount]] &lt;= 100, 5,Table3[[#This Row],[Purchase Amount]]  &lt;= 200, 4,Table3[[#This Row],[Purchase Amount]]  &lt;= 300, 3,Table3[[#This Row],[Purchase Amount]]  &lt;= 400, 2,Table3[[#This Row],[Purchase Amount]]  &gt; 400, 1)</f>
        <v>5</v>
      </c>
      <c r="G165" s="10">
        <f ca="1">DATEDIF(Table3[[#This Row],[Time of Purchase ]], TODAY(), "d")</f>
        <v>271</v>
      </c>
      <c r="H165" s="14">
        <f>_xlfn.XLOOKUP('RFM Analysis (Basic)'!$B165,Table4[Customer_ID],Table4[Time_of_Purchase],,0)</f>
        <v>45464</v>
      </c>
      <c r="I165" s="10">
        <f>_xlfn.XLOOKUP('RFM Analysis (Basic)'!$B165,Table4[Customer_ID],Table4[Frequency_of_Purchase],,0)</f>
        <v>7</v>
      </c>
      <c r="J165" s="10">
        <f>_xlfn.XLOOKUP(B165,Table4[Customer_ID],Table4[Purchase_Amount],,0)</f>
        <v>91.27</v>
      </c>
      <c r="K165" s="52" cm="1">
        <f t="array" aca="1" ref="K165" ca="1">SUM(MID(C165,{1,2,3},1)*1)</f>
        <v>10</v>
      </c>
      <c r="M165"/>
      <c r="O165"/>
    </row>
    <row r="166" spans="2:15" ht="15.6" thickTop="1" thickBot="1" x14ac:dyDescent="0.35">
      <c r="B166" s="10" t="s">
        <v>418</v>
      </c>
      <c r="C166" s="45" t="str">
        <f ca="1">Table3[[#This Row],[RECENCY Score]] &amp; Table3[[#This Row],[FREQUENCY Score]] &amp; Table3[[#This Row],[MONETARY Score]]</f>
        <v>542</v>
      </c>
      <c r="D166" s="46" cm="1">
        <f t="array" aca="1" ref="D166" ca="1">_xlfn.IFS(G166 &lt;= 100, 5,G166 &lt;= 200, 4,G166 &lt;= 300, 3,G166 &lt;= 400, 2,G166 &gt; 400, 1)</f>
        <v>5</v>
      </c>
      <c r="E166" s="45" cm="1">
        <f t="array" ref="E166">_xlfn.IFS(I166 &gt;= 12, 5, I166&gt;= 10, 4, I166 &gt;= 8, 3, I166 &gt;= 5, 2, I166 &gt;= 2, 1)</f>
        <v>4</v>
      </c>
      <c r="F166" s="45" cm="1">
        <f t="array" ref="F166">_xlfn.IFS(Table3[[#This Row],[Purchase Amount]] &lt;= 100, 5,Table3[[#This Row],[Purchase Amount]]  &lt;= 200, 4,Table3[[#This Row],[Purchase Amount]]  &lt;= 300, 3,Table3[[#This Row],[Purchase Amount]]  &lt;= 400, 2,Table3[[#This Row],[Purchase Amount]]  &gt; 400, 1)</f>
        <v>2</v>
      </c>
      <c r="G166" s="10">
        <f ca="1">DATEDIF(Table3[[#This Row],[Time of Purchase ]], TODAY(), "d")</f>
        <v>90</v>
      </c>
      <c r="H166" s="14">
        <f>_xlfn.XLOOKUP('RFM Analysis (Basic)'!$B166,Table4[Customer_ID],Table4[Time_of_Purchase],,0)</f>
        <v>45645</v>
      </c>
      <c r="I166" s="10">
        <f>_xlfn.XLOOKUP('RFM Analysis (Basic)'!$B166,Table4[Customer_ID],Table4[Frequency_of_Purchase],,0)</f>
        <v>11</v>
      </c>
      <c r="J166" s="10">
        <f>_xlfn.XLOOKUP(B166,Table4[Customer_ID],Table4[Purchase_Amount],,0)</f>
        <v>359.94</v>
      </c>
      <c r="K166" s="52" cm="1">
        <f t="array" aca="1" ref="K166" ca="1">SUM(MID(C166,{1,2,3},1)*1)</f>
        <v>11</v>
      </c>
      <c r="M166"/>
      <c r="O166"/>
    </row>
    <row r="167" spans="2:15" ht="15.6" thickTop="1" thickBot="1" x14ac:dyDescent="0.35">
      <c r="B167" s="10" t="s">
        <v>420</v>
      </c>
      <c r="C167" s="45" t="str">
        <f ca="1">Table3[[#This Row],[RECENCY Score]] &amp; Table3[[#This Row],[FREQUENCY Score]] &amp; Table3[[#This Row],[MONETARY Score]]</f>
        <v>234</v>
      </c>
      <c r="D167" s="46" cm="1">
        <f t="array" aca="1" ref="D167" ca="1">_xlfn.IFS(G167 &lt;= 100, 5,G167 &lt;= 200, 4,G167 &lt;= 300, 3,G167 &lt;= 400, 2,G167 &gt; 400, 1)</f>
        <v>2</v>
      </c>
      <c r="E167" s="45" cm="1">
        <f t="array" ref="E167">_xlfn.IFS(I167 &gt;= 12, 5, I167&gt;= 10, 4, I167 &gt;= 8, 3, I167 &gt;= 5, 2, I167 &gt;= 2, 1)</f>
        <v>3</v>
      </c>
      <c r="F167" s="45" cm="1">
        <f t="array" ref="F167">_xlfn.IFS(Table3[[#This Row],[Purchase Amount]] &lt;= 100, 5,Table3[[#This Row],[Purchase Amount]]  &lt;= 200, 4,Table3[[#This Row],[Purchase Amount]]  &lt;= 300, 3,Table3[[#This Row],[Purchase Amount]]  &lt;= 400, 2,Table3[[#This Row],[Purchase Amount]]  &gt; 400, 1)</f>
        <v>4</v>
      </c>
      <c r="G167" s="10">
        <f ca="1">DATEDIF(Table3[[#This Row],[Time of Purchase ]], TODAY(), "d")</f>
        <v>382</v>
      </c>
      <c r="H167" s="14">
        <f>_xlfn.XLOOKUP('RFM Analysis (Basic)'!$B167,Table4[Customer_ID],Table4[Time_of_Purchase],,0)</f>
        <v>45353</v>
      </c>
      <c r="I167" s="10">
        <f>_xlfn.XLOOKUP('RFM Analysis (Basic)'!$B167,Table4[Customer_ID],Table4[Frequency_of_Purchase],,0)</f>
        <v>8</v>
      </c>
      <c r="J167" s="10">
        <f>_xlfn.XLOOKUP(B167,Table4[Customer_ID],Table4[Purchase_Amount],,0)</f>
        <v>138.19999999999999</v>
      </c>
      <c r="K167" s="52" cm="1">
        <f t="array" aca="1" ref="K167" ca="1">SUM(MID(C167,{1,2,3},1)*1)</f>
        <v>9</v>
      </c>
      <c r="M167"/>
      <c r="O167"/>
    </row>
    <row r="168" spans="2:15" ht="15.6" thickTop="1" thickBot="1" x14ac:dyDescent="0.35">
      <c r="B168" s="10" t="s">
        <v>422</v>
      </c>
      <c r="C168" s="45" t="str">
        <f ca="1">Table3[[#This Row],[RECENCY Score]] &amp; Table3[[#This Row],[FREQUENCY Score]] &amp; Table3[[#This Row],[MONETARY Score]]</f>
        <v>344</v>
      </c>
      <c r="D168" s="46" cm="1">
        <f t="array" aca="1" ref="D168" ca="1">_xlfn.IFS(G168 &lt;= 100, 5,G168 &lt;= 200, 4,G168 &lt;= 300, 3,G168 &lt;= 400, 2,G168 &gt; 400, 1)</f>
        <v>3</v>
      </c>
      <c r="E168" s="45" cm="1">
        <f t="array" ref="E168">_xlfn.IFS(I168 &gt;= 12, 5, I168&gt;= 10, 4, I168 &gt;= 8, 3, I168 &gt;= 5, 2, I168 &gt;= 2, 1)</f>
        <v>4</v>
      </c>
      <c r="F168" s="45" cm="1">
        <f t="array" ref="F168">_xlfn.IFS(Table3[[#This Row],[Purchase Amount]] &lt;= 100, 5,Table3[[#This Row],[Purchase Amount]]  &lt;= 200, 4,Table3[[#This Row],[Purchase Amount]]  &lt;= 300, 3,Table3[[#This Row],[Purchase Amount]]  &lt;= 400, 2,Table3[[#This Row],[Purchase Amount]]  &gt; 400, 1)</f>
        <v>4</v>
      </c>
      <c r="G168" s="10">
        <f ca="1">DATEDIF(Table3[[#This Row],[Time of Purchase ]], TODAY(), "d")</f>
        <v>263</v>
      </c>
      <c r="H168" s="14">
        <f>_xlfn.XLOOKUP('RFM Analysis (Basic)'!$B168,Table4[Customer_ID],Table4[Time_of_Purchase],,0)</f>
        <v>45472</v>
      </c>
      <c r="I168" s="10">
        <f>_xlfn.XLOOKUP('RFM Analysis (Basic)'!$B168,Table4[Customer_ID],Table4[Frequency_of_Purchase],,0)</f>
        <v>11</v>
      </c>
      <c r="J168" s="10">
        <f>_xlfn.XLOOKUP(B168,Table4[Customer_ID],Table4[Purchase_Amount],,0)</f>
        <v>196.33</v>
      </c>
      <c r="K168" s="52" cm="1">
        <f t="array" aca="1" ref="K168" ca="1">SUM(MID(C168,{1,2,3},1)*1)</f>
        <v>11</v>
      </c>
      <c r="M168"/>
      <c r="O168"/>
    </row>
    <row r="169" spans="2:15" ht="15.6" thickTop="1" thickBot="1" x14ac:dyDescent="0.35">
      <c r="B169" s="10" t="s">
        <v>424</v>
      </c>
      <c r="C169" s="45" t="str">
        <f ca="1">Table3[[#This Row],[RECENCY Score]] &amp; Table3[[#This Row],[FREQUENCY Score]] &amp; Table3[[#This Row],[MONETARY Score]]</f>
        <v>333</v>
      </c>
      <c r="D169" s="46" cm="1">
        <f t="array" aca="1" ref="D169" ca="1">_xlfn.IFS(G169 &lt;= 100, 5,G169 &lt;= 200, 4,G169 &lt;= 300, 3,G169 &lt;= 400, 2,G169 &gt; 400, 1)</f>
        <v>3</v>
      </c>
      <c r="E169" s="45" cm="1">
        <f t="array" ref="E169">_xlfn.IFS(I169 &gt;= 12, 5, I169&gt;= 10, 4, I169 &gt;= 8, 3, I169 &gt;= 5, 2, I169 &gt;= 2, 1)</f>
        <v>3</v>
      </c>
      <c r="F169" s="45" cm="1">
        <f t="array" ref="F169">_xlfn.IFS(Table3[[#This Row],[Purchase Amount]] &lt;= 100, 5,Table3[[#This Row],[Purchase Amount]]  &lt;= 200, 4,Table3[[#This Row],[Purchase Amount]]  &lt;= 300, 3,Table3[[#This Row],[Purchase Amount]]  &lt;= 400, 2,Table3[[#This Row],[Purchase Amount]]  &gt; 400, 1)</f>
        <v>3</v>
      </c>
      <c r="G169" s="10">
        <f ca="1">DATEDIF(Table3[[#This Row],[Time of Purchase ]], TODAY(), "d")</f>
        <v>202</v>
      </c>
      <c r="H169" s="14">
        <f>_xlfn.XLOOKUP('RFM Analysis (Basic)'!$B169,Table4[Customer_ID],Table4[Time_of_Purchase],,0)</f>
        <v>45533</v>
      </c>
      <c r="I169" s="10">
        <f>_xlfn.XLOOKUP('RFM Analysis (Basic)'!$B169,Table4[Customer_ID],Table4[Frequency_of_Purchase],,0)</f>
        <v>8</v>
      </c>
      <c r="J169" s="10">
        <f>_xlfn.XLOOKUP(B169,Table4[Customer_ID],Table4[Purchase_Amount],,0)</f>
        <v>249.24</v>
      </c>
      <c r="K169" s="52" cm="1">
        <f t="array" aca="1" ref="K169" ca="1">SUM(MID(C169,{1,2,3},1)*1)</f>
        <v>9</v>
      </c>
      <c r="M169"/>
      <c r="O169"/>
    </row>
    <row r="170" spans="2:15" ht="15.6" thickTop="1" thickBot="1" x14ac:dyDescent="0.35">
      <c r="B170" s="10" t="s">
        <v>425</v>
      </c>
      <c r="C170" s="45" t="str">
        <f ca="1">Table3[[#This Row],[RECENCY Score]] &amp; Table3[[#This Row],[FREQUENCY Score]] &amp; Table3[[#This Row],[MONETARY Score]]</f>
        <v>254</v>
      </c>
      <c r="D170" s="46" cm="1">
        <f t="array" aca="1" ref="D170" ca="1">_xlfn.IFS(G170 &lt;= 100, 5,G170 &lt;= 200, 4,G170 &lt;= 300, 3,G170 &lt;= 400, 2,G170 &gt; 400, 1)</f>
        <v>2</v>
      </c>
      <c r="E170" s="45" cm="1">
        <f t="array" ref="E170">_xlfn.IFS(I170 &gt;= 12, 5, I170&gt;= 10, 4, I170 &gt;= 8, 3, I170 &gt;= 5, 2, I170 &gt;= 2, 1)</f>
        <v>5</v>
      </c>
      <c r="F170" s="45" cm="1">
        <f t="array" ref="F170">_xlfn.IFS(Table3[[#This Row],[Purchase Amount]] &lt;= 100, 5,Table3[[#This Row],[Purchase Amount]]  &lt;= 200, 4,Table3[[#This Row],[Purchase Amount]]  &lt;= 300, 3,Table3[[#This Row],[Purchase Amount]]  &lt;= 400, 2,Table3[[#This Row],[Purchase Amount]]  &gt; 400, 1)</f>
        <v>4</v>
      </c>
      <c r="G170" s="10">
        <f ca="1">DATEDIF(Table3[[#This Row],[Time of Purchase ]], TODAY(), "d")</f>
        <v>338</v>
      </c>
      <c r="H170" s="14">
        <f>_xlfn.XLOOKUP('RFM Analysis (Basic)'!$B170,Table4[Customer_ID],Table4[Time_of_Purchase],,0)</f>
        <v>45397</v>
      </c>
      <c r="I170" s="10">
        <f>_xlfn.XLOOKUP('RFM Analysis (Basic)'!$B170,Table4[Customer_ID],Table4[Frequency_of_Purchase],,0)</f>
        <v>12</v>
      </c>
      <c r="J170" s="10">
        <f>_xlfn.XLOOKUP(B170,Table4[Customer_ID],Table4[Purchase_Amount],,0)</f>
        <v>129.1</v>
      </c>
      <c r="K170" s="52" cm="1">
        <f t="array" aca="1" ref="K170" ca="1">SUM(MID(C170,{1,2,3},1)*1)</f>
        <v>11</v>
      </c>
      <c r="M170"/>
      <c r="O170"/>
    </row>
    <row r="171" spans="2:15" ht="15.6" thickTop="1" thickBot="1" x14ac:dyDescent="0.35">
      <c r="B171" s="10" t="s">
        <v>427</v>
      </c>
      <c r="C171" s="45" t="str">
        <f ca="1">Table3[[#This Row],[RECENCY Score]] &amp; Table3[[#This Row],[FREQUENCY Score]] &amp; Table3[[#This Row],[MONETARY Score]]</f>
        <v>344</v>
      </c>
      <c r="D171" s="46" cm="1">
        <f t="array" aca="1" ref="D171" ca="1">_xlfn.IFS(G171 &lt;= 100, 5,G171 &lt;= 200, 4,G171 &lt;= 300, 3,G171 &lt;= 400, 2,G171 &gt; 400, 1)</f>
        <v>3</v>
      </c>
      <c r="E171" s="45" cm="1">
        <f t="array" ref="E171">_xlfn.IFS(I171 &gt;= 12, 5, I171&gt;= 10, 4, I171 &gt;= 8, 3, I171 &gt;= 5, 2, I171 &gt;= 2, 1)</f>
        <v>4</v>
      </c>
      <c r="F171" s="45" cm="1">
        <f t="array" ref="F171">_xlfn.IFS(Table3[[#This Row],[Purchase Amount]] &lt;= 100, 5,Table3[[#This Row],[Purchase Amount]]  &lt;= 200, 4,Table3[[#This Row],[Purchase Amount]]  &lt;= 300, 3,Table3[[#This Row],[Purchase Amount]]  &lt;= 400, 2,Table3[[#This Row],[Purchase Amount]]  &gt; 400, 1)</f>
        <v>4</v>
      </c>
      <c r="G171" s="10">
        <f ca="1">DATEDIF(Table3[[#This Row],[Time of Purchase ]], TODAY(), "d")</f>
        <v>204</v>
      </c>
      <c r="H171" s="14">
        <f>_xlfn.XLOOKUP('RFM Analysis (Basic)'!$B171,Table4[Customer_ID],Table4[Time_of_Purchase],,0)</f>
        <v>45531</v>
      </c>
      <c r="I171" s="10">
        <f>_xlfn.XLOOKUP('RFM Analysis (Basic)'!$B171,Table4[Customer_ID],Table4[Frequency_of_Purchase],,0)</f>
        <v>10</v>
      </c>
      <c r="J171" s="10">
        <f>_xlfn.XLOOKUP(B171,Table4[Customer_ID],Table4[Purchase_Amount],,0)</f>
        <v>112.69</v>
      </c>
      <c r="K171" s="52" cm="1">
        <f t="array" aca="1" ref="K171" ca="1">SUM(MID(C171,{1,2,3},1)*1)</f>
        <v>11</v>
      </c>
      <c r="M171"/>
      <c r="O171"/>
    </row>
    <row r="172" spans="2:15" ht="15.6" thickTop="1" thickBot="1" x14ac:dyDescent="0.35">
      <c r="B172" s="10" t="s">
        <v>429</v>
      </c>
      <c r="C172" s="45" t="str">
        <f ca="1">Table3[[#This Row],[RECENCY Score]] &amp; Table3[[#This Row],[FREQUENCY Score]] &amp; Table3[[#This Row],[MONETARY Score]]</f>
        <v>223</v>
      </c>
      <c r="D172" s="46" cm="1">
        <f t="array" aca="1" ref="D172" ca="1">_xlfn.IFS(G172 &lt;= 100, 5,G172 &lt;= 200, 4,G172 &lt;= 300, 3,G172 &lt;= 400, 2,G172 &gt; 400, 1)</f>
        <v>2</v>
      </c>
      <c r="E172" s="45" cm="1">
        <f t="array" ref="E172">_xlfn.IFS(I172 &gt;= 12, 5, I172&gt;= 10, 4, I172 &gt;= 8, 3, I172 &gt;= 5, 2, I172 &gt;= 2, 1)</f>
        <v>2</v>
      </c>
      <c r="F172" s="45" cm="1">
        <f t="array" ref="F172">_xlfn.IFS(Table3[[#This Row],[Purchase Amount]] &lt;= 100, 5,Table3[[#This Row],[Purchase Amount]]  &lt;= 200, 4,Table3[[#This Row],[Purchase Amount]]  &lt;= 300, 3,Table3[[#This Row],[Purchase Amount]]  &lt;= 400, 2,Table3[[#This Row],[Purchase Amount]]  &gt; 400, 1)</f>
        <v>3</v>
      </c>
      <c r="G172" s="10">
        <f ca="1">DATEDIF(Table3[[#This Row],[Time of Purchase ]], TODAY(), "d")</f>
        <v>364</v>
      </c>
      <c r="H172" s="14">
        <f>_xlfn.XLOOKUP('RFM Analysis (Basic)'!$B172,Table4[Customer_ID],Table4[Time_of_Purchase],,0)</f>
        <v>45371</v>
      </c>
      <c r="I172" s="10">
        <f>_xlfn.XLOOKUP('RFM Analysis (Basic)'!$B172,Table4[Customer_ID],Table4[Frequency_of_Purchase],,0)</f>
        <v>5</v>
      </c>
      <c r="J172" s="10">
        <f>_xlfn.XLOOKUP(B172,Table4[Customer_ID],Table4[Purchase_Amount],,0)</f>
        <v>267.85000000000002</v>
      </c>
      <c r="K172" s="52" cm="1">
        <f t="array" aca="1" ref="K172" ca="1">SUM(MID(C172,{1,2,3},1)*1)</f>
        <v>7</v>
      </c>
      <c r="M172"/>
      <c r="O172"/>
    </row>
    <row r="173" spans="2:15" ht="15.6" thickTop="1" thickBot="1" x14ac:dyDescent="0.35">
      <c r="B173" s="10" t="s">
        <v>431</v>
      </c>
      <c r="C173" s="45" t="str">
        <f ca="1">Table3[[#This Row],[RECENCY Score]] &amp; Table3[[#This Row],[FREQUENCY Score]] &amp; Table3[[#This Row],[MONETARY Score]]</f>
        <v>253</v>
      </c>
      <c r="D173" s="46" cm="1">
        <f t="array" aca="1" ref="D173" ca="1">_xlfn.IFS(G173 &lt;= 100, 5,G173 &lt;= 200, 4,G173 &lt;= 300, 3,G173 &lt;= 400, 2,G173 &gt; 400, 1)</f>
        <v>2</v>
      </c>
      <c r="E173" s="45" cm="1">
        <f t="array" ref="E173">_xlfn.IFS(I173 &gt;= 12, 5, I173&gt;= 10, 4, I173 &gt;= 8, 3, I173 &gt;= 5, 2, I173 &gt;= 2, 1)</f>
        <v>5</v>
      </c>
      <c r="F173" s="45" cm="1">
        <f t="array" ref="F173">_xlfn.IFS(Table3[[#This Row],[Purchase Amount]] &lt;= 100, 5,Table3[[#This Row],[Purchase Amount]]  &lt;= 200, 4,Table3[[#This Row],[Purchase Amount]]  &lt;= 300, 3,Table3[[#This Row],[Purchase Amount]]  &lt;= 400, 2,Table3[[#This Row],[Purchase Amount]]  &gt; 400, 1)</f>
        <v>3</v>
      </c>
      <c r="G173" s="10">
        <f ca="1">DATEDIF(Table3[[#This Row],[Time of Purchase ]], TODAY(), "d")</f>
        <v>326</v>
      </c>
      <c r="H173" s="14">
        <f>_xlfn.XLOOKUP('RFM Analysis (Basic)'!$B173,Table4[Customer_ID],Table4[Time_of_Purchase],,0)</f>
        <v>45409</v>
      </c>
      <c r="I173" s="10">
        <f>_xlfn.XLOOKUP('RFM Analysis (Basic)'!$B173,Table4[Customer_ID],Table4[Frequency_of_Purchase],,0)</f>
        <v>12</v>
      </c>
      <c r="J173" s="10">
        <f>_xlfn.XLOOKUP(B173,Table4[Customer_ID],Table4[Purchase_Amount],,0)</f>
        <v>205.36</v>
      </c>
      <c r="K173" s="52" cm="1">
        <f t="array" aca="1" ref="K173" ca="1">SUM(MID(C173,{1,2,3},1)*1)</f>
        <v>10</v>
      </c>
      <c r="M173"/>
      <c r="O173"/>
    </row>
    <row r="174" spans="2:15" ht="15.6" thickTop="1" thickBot="1" x14ac:dyDescent="0.35">
      <c r="B174" s="10" t="s">
        <v>433</v>
      </c>
      <c r="C174" s="45" t="str">
        <f ca="1">Table3[[#This Row],[RECENCY Score]] &amp; Table3[[#This Row],[FREQUENCY Score]] &amp; Table3[[#This Row],[MONETARY Score]]</f>
        <v>245</v>
      </c>
      <c r="D174" s="46" cm="1">
        <f t="array" aca="1" ref="D174" ca="1">_xlfn.IFS(G174 &lt;= 100, 5,G174 &lt;= 200, 4,G174 &lt;= 300, 3,G174 &lt;= 400, 2,G174 &gt; 400, 1)</f>
        <v>2</v>
      </c>
      <c r="E174" s="45" cm="1">
        <f t="array" ref="E174">_xlfn.IFS(I174 &gt;= 12, 5, I174&gt;= 10, 4, I174 &gt;= 8, 3, I174 &gt;= 5, 2, I174 &gt;= 2, 1)</f>
        <v>4</v>
      </c>
      <c r="F174" s="45" cm="1">
        <f t="array" ref="F174">_xlfn.IFS(Table3[[#This Row],[Purchase Amount]] &lt;= 100, 5,Table3[[#This Row],[Purchase Amount]]  &lt;= 200, 4,Table3[[#This Row],[Purchase Amount]]  &lt;= 300, 3,Table3[[#This Row],[Purchase Amount]]  &lt;= 400, 2,Table3[[#This Row],[Purchase Amount]]  &gt; 400, 1)</f>
        <v>5</v>
      </c>
      <c r="G174" s="10">
        <f ca="1">DATEDIF(Table3[[#This Row],[Time of Purchase ]], TODAY(), "d")</f>
        <v>318</v>
      </c>
      <c r="H174" s="14">
        <f>_xlfn.XLOOKUP('RFM Analysis (Basic)'!$B174,Table4[Customer_ID],Table4[Time_of_Purchase],,0)</f>
        <v>45417</v>
      </c>
      <c r="I174" s="10">
        <f>_xlfn.XLOOKUP('RFM Analysis (Basic)'!$B174,Table4[Customer_ID],Table4[Frequency_of_Purchase],,0)</f>
        <v>10</v>
      </c>
      <c r="J174" s="10">
        <f>_xlfn.XLOOKUP(B174,Table4[Customer_ID],Table4[Purchase_Amount],,0)</f>
        <v>79.099999999999994</v>
      </c>
      <c r="K174" s="52" cm="1">
        <f t="array" aca="1" ref="K174" ca="1">SUM(MID(C174,{1,2,3},1)*1)</f>
        <v>11</v>
      </c>
      <c r="M174"/>
      <c r="O174"/>
    </row>
    <row r="175" spans="2:15" ht="15.6" thickTop="1" thickBot="1" x14ac:dyDescent="0.35">
      <c r="B175" s="10" t="s">
        <v>435</v>
      </c>
      <c r="C175" s="45" t="str">
        <f ca="1">Table3[[#This Row],[RECENCY Score]] &amp; Table3[[#This Row],[FREQUENCY Score]] &amp; Table3[[#This Row],[MONETARY Score]]</f>
        <v>353</v>
      </c>
      <c r="D175" s="46" cm="1">
        <f t="array" aca="1" ref="D175" ca="1">_xlfn.IFS(G175 &lt;= 100, 5,G175 &lt;= 200, 4,G175 &lt;= 300, 3,G175 &lt;= 400, 2,G175 &gt; 400, 1)</f>
        <v>3</v>
      </c>
      <c r="E175" s="45" cm="1">
        <f t="array" ref="E175">_xlfn.IFS(I175 &gt;= 12, 5, I175&gt;= 10, 4, I175 &gt;= 8, 3, I175 &gt;= 5, 2, I175 &gt;= 2, 1)</f>
        <v>5</v>
      </c>
      <c r="F175" s="45" cm="1">
        <f t="array" ref="F175">_xlfn.IFS(Table3[[#This Row],[Purchase Amount]] &lt;= 100, 5,Table3[[#This Row],[Purchase Amount]]  &lt;= 200, 4,Table3[[#This Row],[Purchase Amount]]  &lt;= 300, 3,Table3[[#This Row],[Purchase Amount]]  &lt;= 400, 2,Table3[[#This Row],[Purchase Amount]]  &gt; 400, 1)</f>
        <v>3</v>
      </c>
      <c r="G175" s="10">
        <f ca="1">DATEDIF(Table3[[#This Row],[Time of Purchase ]], TODAY(), "d")</f>
        <v>276</v>
      </c>
      <c r="H175" s="14">
        <f>_xlfn.XLOOKUP('RFM Analysis (Basic)'!$B175,Table4[Customer_ID],Table4[Time_of_Purchase],,0)</f>
        <v>45459</v>
      </c>
      <c r="I175" s="10">
        <f>_xlfn.XLOOKUP('RFM Analysis (Basic)'!$B175,Table4[Customer_ID],Table4[Frequency_of_Purchase],,0)</f>
        <v>12</v>
      </c>
      <c r="J175" s="10">
        <f>_xlfn.XLOOKUP(B175,Table4[Customer_ID],Table4[Purchase_Amount],,0)</f>
        <v>256.63</v>
      </c>
      <c r="K175" s="52" cm="1">
        <f t="array" aca="1" ref="K175" ca="1">SUM(MID(C175,{1,2,3},1)*1)</f>
        <v>11</v>
      </c>
      <c r="M175"/>
      <c r="O175"/>
    </row>
    <row r="176" spans="2:15" ht="15.6" thickTop="1" thickBot="1" x14ac:dyDescent="0.35">
      <c r="B176" s="10" t="s">
        <v>437</v>
      </c>
      <c r="C176" s="45" t="str">
        <f ca="1">Table3[[#This Row],[RECENCY Score]] &amp; Table3[[#This Row],[FREQUENCY Score]] &amp; Table3[[#This Row],[MONETARY Score]]</f>
        <v>451</v>
      </c>
      <c r="D176" s="46" cm="1">
        <f t="array" aca="1" ref="D176" ca="1">_xlfn.IFS(G176 &lt;= 100, 5,G176 &lt;= 200, 4,G176 &lt;= 300, 3,G176 &lt;= 400, 2,G176 &gt; 400, 1)</f>
        <v>4</v>
      </c>
      <c r="E176" s="45" cm="1">
        <f t="array" ref="E176">_xlfn.IFS(I176 &gt;= 12, 5, I176&gt;= 10, 4, I176 &gt;= 8, 3, I176 &gt;= 5, 2, I176 &gt;= 2, 1)</f>
        <v>5</v>
      </c>
      <c r="F176" s="45" cm="1">
        <f t="array" ref="F176">_xlfn.IFS(Table3[[#This Row],[Purchase Amount]] &lt;= 100, 5,Table3[[#This Row],[Purchase Amount]]  &lt;= 200, 4,Table3[[#This Row],[Purchase Amount]]  &lt;= 300, 3,Table3[[#This Row],[Purchase Amount]]  &lt;= 400, 2,Table3[[#This Row],[Purchase Amount]]  &gt; 400, 1)</f>
        <v>1</v>
      </c>
      <c r="G176" s="10">
        <f ca="1">DATEDIF(Table3[[#This Row],[Time of Purchase ]], TODAY(), "d")</f>
        <v>155</v>
      </c>
      <c r="H176" s="14">
        <f>_xlfn.XLOOKUP('RFM Analysis (Basic)'!$B176,Table4[Customer_ID],Table4[Time_of_Purchase],,0)</f>
        <v>45580</v>
      </c>
      <c r="I176" s="10">
        <f>_xlfn.XLOOKUP('RFM Analysis (Basic)'!$B176,Table4[Customer_ID],Table4[Frequency_of_Purchase],,0)</f>
        <v>12</v>
      </c>
      <c r="J176" s="10">
        <f>_xlfn.XLOOKUP(B176,Table4[Customer_ID],Table4[Purchase_Amount],,0)</f>
        <v>409.98</v>
      </c>
      <c r="K176" s="52" cm="1">
        <f t="array" aca="1" ref="K176" ca="1">SUM(MID(C176,{1,2,3},1)*1)</f>
        <v>10</v>
      </c>
      <c r="M176"/>
      <c r="O176"/>
    </row>
    <row r="177" spans="2:15" ht="15.6" thickTop="1" thickBot="1" x14ac:dyDescent="0.35">
      <c r="B177" s="10" t="s">
        <v>439</v>
      </c>
      <c r="C177" s="45" t="str">
        <f ca="1">Table3[[#This Row],[RECENCY Score]] &amp; Table3[[#This Row],[FREQUENCY Score]] &amp; Table3[[#This Row],[MONETARY Score]]</f>
        <v>313</v>
      </c>
      <c r="D177" s="46" cm="1">
        <f t="array" aca="1" ref="D177" ca="1">_xlfn.IFS(G177 &lt;= 100, 5,G177 &lt;= 200, 4,G177 &lt;= 300, 3,G177 &lt;= 400, 2,G177 &gt; 400, 1)</f>
        <v>3</v>
      </c>
      <c r="E177" s="45" cm="1">
        <f t="array" ref="E177">_xlfn.IFS(I177 &gt;= 12, 5, I177&gt;= 10, 4, I177 &gt;= 8, 3, I177 &gt;= 5, 2, I177 &gt;= 2, 1)</f>
        <v>1</v>
      </c>
      <c r="F177" s="45" cm="1">
        <f t="array" ref="F177">_xlfn.IFS(Table3[[#This Row],[Purchase Amount]] &lt;= 100, 5,Table3[[#This Row],[Purchase Amount]]  &lt;= 200, 4,Table3[[#This Row],[Purchase Amount]]  &lt;= 300, 3,Table3[[#This Row],[Purchase Amount]]  &lt;= 400, 2,Table3[[#This Row],[Purchase Amount]]  &gt; 400, 1)</f>
        <v>3</v>
      </c>
      <c r="G177" s="10">
        <f ca="1">DATEDIF(Table3[[#This Row],[Time of Purchase ]], TODAY(), "d")</f>
        <v>230</v>
      </c>
      <c r="H177" s="14">
        <f>_xlfn.XLOOKUP('RFM Analysis (Basic)'!$B177,Table4[Customer_ID],Table4[Time_of_Purchase],,0)</f>
        <v>45505</v>
      </c>
      <c r="I177" s="10">
        <f>_xlfn.XLOOKUP('RFM Analysis (Basic)'!$B177,Table4[Customer_ID],Table4[Frequency_of_Purchase],,0)</f>
        <v>2</v>
      </c>
      <c r="J177" s="10">
        <f>_xlfn.XLOOKUP(B177,Table4[Customer_ID],Table4[Purchase_Amount],,0)</f>
        <v>291.60000000000002</v>
      </c>
      <c r="K177" s="52" cm="1">
        <f t="array" aca="1" ref="K177" ca="1">SUM(MID(C177,{1,2,3},1)*1)</f>
        <v>7</v>
      </c>
      <c r="M177"/>
      <c r="O177"/>
    </row>
    <row r="178" spans="2:15" ht="15.6" thickTop="1" thickBot="1" x14ac:dyDescent="0.35">
      <c r="B178" s="10" t="s">
        <v>441</v>
      </c>
      <c r="C178" s="45" t="str">
        <f ca="1">Table3[[#This Row],[RECENCY Score]] &amp; Table3[[#This Row],[FREQUENCY Score]] &amp; Table3[[#This Row],[MONETARY Score]]</f>
        <v>324</v>
      </c>
      <c r="D178" s="46" cm="1">
        <f t="array" aca="1" ref="D178" ca="1">_xlfn.IFS(G178 &lt;= 100, 5,G178 &lt;= 200, 4,G178 &lt;= 300, 3,G178 &lt;= 400, 2,G178 &gt; 400, 1)</f>
        <v>3</v>
      </c>
      <c r="E178" s="45" cm="1">
        <f t="array" ref="E178">_xlfn.IFS(I178 &gt;= 12, 5, I178&gt;= 10, 4, I178 &gt;= 8, 3, I178 &gt;= 5, 2, I178 &gt;= 2, 1)</f>
        <v>2</v>
      </c>
      <c r="F178" s="45" cm="1">
        <f t="array" ref="F178">_xlfn.IFS(Table3[[#This Row],[Purchase Amount]] &lt;= 100, 5,Table3[[#This Row],[Purchase Amount]]  &lt;= 200, 4,Table3[[#This Row],[Purchase Amount]]  &lt;= 300, 3,Table3[[#This Row],[Purchase Amount]]  &lt;= 400, 2,Table3[[#This Row],[Purchase Amount]]  &gt; 400, 1)</f>
        <v>4</v>
      </c>
      <c r="G178" s="10">
        <f ca="1">DATEDIF(Table3[[#This Row],[Time of Purchase ]], TODAY(), "d")</f>
        <v>267</v>
      </c>
      <c r="H178" s="14">
        <f>_xlfn.XLOOKUP('RFM Analysis (Basic)'!$B178,Table4[Customer_ID],Table4[Time_of_Purchase],,0)</f>
        <v>45468</v>
      </c>
      <c r="I178" s="10">
        <f>_xlfn.XLOOKUP('RFM Analysis (Basic)'!$B178,Table4[Customer_ID],Table4[Frequency_of_Purchase],,0)</f>
        <v>7</v>
      </c>
      <c r="J178" s="10">
        <f>_xlfn.XLOOKUP(B178,Table4[Customer_ID],Table4[Purchase_Amount],,0)</f>
        <v>101.7</v>
      </c>
      <c r="K178" s="52" cm="1">
        <f t="array" aca="1" ref="K178" ca="1">SUM(MID(C178,{1,2,3},1)*1)</f>
        <v>9</v>
      </c>
      <c r="M178"/>
      <c r="O178"/>
    </row>
    <row r="179" spans="2:15" ht="15.6" thickTop="1" thickBot="1" x14ac:dyDescent="0.35">
      <c r="B179" s="10" t="s">
        <v>443</v>
      </c>
      <c r="C179" s="45" t="str">
        <f ca="1">Table3[[#This Row],[RECENCY Score]] &amp; Table3[[#This Row],[FREQUENCY Score]] &amp; Table3[[#This Row],[MONETARY Score]]</f>
        <v>112</v>
      </c>
      <c r="D179" s="46" cm="1">
        <f t="array" aca="1" ref="D179" ca="1">_xlfn.IFS(G179 &lt;= 100, 5,G179 &lt;= 200, 4,G179 &lt;= 300, 3,G179 &lt;= 400, 2,G179 &gt; 400, 1)</f>
        <v>1</v>
      </c>
      <c r="E179" s="45" cm="1">
        <f t="array" ref="E179">_xlfn.IFS(I179 &gt;= 12, 5, I179&gt;= 10, 4, I179 &gt;= 8, 3, I179 &gt;= 5, 2, I179 &gt;= 2, 1)</f>
        <v>1</v>
      </c>
      <c r="F179" s="45" cm="1">
        <f t="array" ref="F179">_xlfn.IFS(Table3[[#This Row],[Purchase Amount]] &lt;= 100, 5,Table3[[#This Row],[Purchase Amount]]  &lt;= 200, 4,Table3[[#This Row],[Purchase Amount]]  &lt;= 300, 3,Table3[[#This Row],[Purchase Amount]]  &lt;= 400, 2,Table3[[#This Row],[Purchase Amount]]  &gt; 400, 1)</f>
        <v>2</v>
      </c>
      <c r="G179" s="10">
        <f ca="1">DATEDIF(Table3[[#This Row],[Time of Purchase ]], TODAY(), "d")</f>
        <v>409</v>
      </c>
      <c r="H179" s="14">
        <f>_xlfn.XLOOKUP('RFM Analysis (Basic)'!$B179,Table4[Customer_ID],Table4[Time_of_Purchase],,0)</f>
        <v>45326</v>
      </c>
      <c r="I179" s="10">
        <f>_xlfn.XLOOKUP('RFM Analysis (Basic)'!$B179,Table4[Customer_ID],Table4[Frequency_of_Purchase],,0)</f>
        <v>2</v>
      </c>
      <c r="J179" s="10">
        <f>_xlfn.XLOOKUP(B179,Table4[Customer_ID],Table4[Purchase_Amount],,0)</f>
        <v>369.73</v>
      </c>
      <c r="K179" s="52" cm="1">
        <f t="array" aca="1" ref="K179" ca="1">SUM(MID(C179,{1,2,3},1)*1)</f>
        <v>4</v>
      </c>
      <c r="M179"/>
      <c r="O179"/>
    </row>
    <row r="180" spans="2:15" ht="15.6" thickTop="1" thickBot="1" x14ac:dyDescent="0.35">
      <c r="B180" s="10" t="s">
        <v>445</v>
      </c>
      <c r="C180" s="45" t="str">
        <f ca="1">Table3[[#This Row],[RECENCY Score]] &amp; Table3[[#This Row],[FREQUENCY Score]] &amp; Table3[[#This Row],[MONETARY Score]]</f>
        <v>355</v>
      </c>
      <c r="D180" s="46" cm="1">
        <f t="array" aca="1" ref="D180" ca="1">_xlfn.IFS(G180 &lt;= 100, 5,G180 &lt;= 200, 4,G180 &lt;= 300, 3,G180 &lt;= 400, 2,G180 &gt; 400, 1)</f>
        <v>3</v>
      </c>
      <c r="E180" s="45" cm="1">
        <f t="array" ref="E180">_xlfn.IFS(I180 &gt;= 12, 5, I180&gt;= 10, 4, I180 &gt;= 8, 3, I180 &gt;= 5, 2, I180 &gt;= 2, 1)</f>
        <v>5</v>
      </c>
      <c r="F180" s="45" cm="1">
        <f t="array" ref="F180">_xlfn.IFS(Table3[[#This Row],[Purchase Amount]] &lt;= 100, 5,Table3[[#This Row],[Purchase Amount]]  &lt;= 200, 4,Table3[[#This Row],[Purchase Amount]]  &lt;= 300, 3,Table3[[#This Row],[Purchase Amount]]  &lt;= 400, 2,Table3[[#This Row],[Purchase Amount]]  &gt; 400, 1)</f>
        <v>5</v>
      </c>
      <c r="G180" s="10">
        <f ca="1">DATEDIF(Table3[[#This Row],[Time of Purchase ]], TODAY(), "d")</f>
        <v>266</v>
      </c>
      <c r="H180" s="14">
        <f>_xlfn.XLOOKUP('RFM Analysis (Basic)'!$B180,Table4[Customer_ID],Table4[Time_of_Purchase],,0)</f>
        <v>45469</v>
      </c>
      <c r="I180" s="10">
        <f>_xlfn.XLOOKUP('RFM Analysis (Basic)'!$B180,Table4[Customer_ID],Table4[Frequency_of_Purchase],,0)</f>
        <v>12</v>
      </c>
      <c r="J180" s="10">
        <f>_xlfn.XLOOKUP(B180,Table4[Customer_ID],Table4[Purchase_Amount],,0)</f>
        <v>71</v>
      </c>
      <c r="K180" s="52" cm="1">
        <f t="array" aca="1" ref="K180" ca="1">SUM(MID(C180,{1,2,3},1)*1)</f>
        <v>13</v>
      </c>
      <c r="M180"/>
      <c r="O180"/>
    </row>
    <row r="181" spans="2:15" ht="15.6" thickTop="1" thickBot="1" x14ac:dyDescent="0.35">
      <c r="B181" s="10" t="s">
        <v>447</v>
      </c>
      <c r="C181" s="45" t="str">
        <f ca="1">Table3[[#This Row],[RECENCY Score]] &amp; Table3[[#This Row],[FREQUENCY Score]] &amp; Table3[[#This Row],[MONETARY Score]]</f>
        <v>343</v>
      </c>
      <c r="D181" s="46" cm="1">
        <f t="array" aca="1" ref="D181" ca="1">_xlfn.IFS(G181 &lt;= 100, 5,G181 &lt;= 200, 4,G181 &lt;= 300, 3,G181 &lt;= 400, 2,G181 &gt; 400, 1)</f>
        <v>3</v>
      </c>
      <c r="E181" s="45" cm="1">
        <f t="array" ref="E181">_xlfn.IFS(I181 &gt;= 12, 5, I181&gt;= 10, 4, I181 &gt;= 8, 3, I181 &gt;= 5, 2, I181 &gt;= 2, 1)</f>
        <v>4</v>
      </c>
      <c r="F181" s="45" cm="1">
        <f t="array" ref="F181">_xlfn.IFS(Table3[[#This Row],[Purchase Amount]] &lt;= 100, 5,Table3[[#This Row],[Purchase Amount]]  &lt;= 200, 4,Table3[[#This Row],[Purchase Amount]]  &lt;= 300, 3,Table3[[#This Row],[Purchase Amount]]  &lt;= 400, 2,Table3[[#This Row],[Purchase Amount]]  &gt; 400, 1)</f>
        <v>3</v>
      </c>
      <c r="G181" s="10">
        <f ca="1">DATEDIF(Table3[[#This Row],[Time of Purchase ]], TODAY(), "d")</f>
        <v>256</v>
      </c>
      <c r="H181" s="14">
        <f>_xlfn.XLOOKUP('RFM Analysis (Basic)'!$B181,Table4[Customer_ID],Table4[Time_of_Purchase],,0)</f>
        <v>45479</v>
      </c>
      <c r="I181" s="10">
        <f>_xlfn.XLOOKUP('RFM Analysis (Basic)'!$B181,Table4[Customer_ID],Table4[Frequency_of_Purchase],,0)</f>
        <v>10</v>
      </c>
      <c r="J181" s="10">
        <f>_xlfn.XLOOKUP(B181,Table4[Customer_ID],Table4[Purchase_Amount],,0)</f>
        <v>280.05</v>
      </c>
      <c r="K181" s="52" cm="1">
        <f t="array" aca="1" ref="K181" ca="1">SUM(MID(C181,{1,2,3},1)*1)</f>
        <v>10</v>
      </c>
      <c r="M181"/>
      <c r="O181"/>
    </row>
    <row r="182" spans="2:15" ht="15.6" thickTop="1" thickBot="1" x14ac:dyDescent="0.35">
      <c r="B182" s="10" t="s">
        <v>449</v>
      </c>
      <c r="C182" s="45" t="str">
        <f ca="1">Table3[[#This Row],[RECENCY Score]] &amp; Table3[[#This Row],[FREQUENCY Score]] &amp; Table3[[#This Row],[MONETARY Score]]</f>
        <v>415</v>
      </c>
      <c r="D182" s="46" cm="1">
        <f t="array" aca="1" ref="D182" ca="1">_xlfn.IFS(G182 &lt;= 100, 5,G182 &lt;= 200, 4,G182 &lt;= 300, 3,G182 &lt;= 400, 2,G182 &gt; 400, 1)</f>
        <v>4</v>
      </c>
      <c r="E182" s="45" cm="1">
        <f t="array" ref="E182">_xlfn.IFS(I182 &gt;= 12, 5, I182&gt;= 10, 4, I182 &gt;= 8, 3, I182 &gt;= 5, 2, I182 &gt;= 2, 1)</f>
        <v>1</v>
      </c>
      <c r="F182" s="45" cm="1">
        <f t="array" ref="F182">_xlfn.IFS(Table3[[#This Row],[Purchase Amount]] &lt;= 100, 5,Table3[[#This Row],[Purchase Amount]]  &lt;= 200, 4,Table3[[#This Row],[Purchase Amount]]  &lt;= 300, 3,Table3[[#This Row],[Purchase Amount]]  &lt;= 400, 2,Table3[[#This Row],[Purchase Amount]]  &gt; 400, 1)</f>
        <v>5</v>
      </c>
      <c r="G182" s="10">
        <f ca="1">DATEDIF(Table3[[#This Row],[Time of Purchase ]], TODAY(), "d")</f>
        <v>144</v>
      </c>
      <c r="H182" s="14">
        <f>_xlfn.XLOOKUP('RFM Analysis (Basic)'!$B182,Table4[Customer_ID],Table4[Time_of_Purchase],,0)</f>
        <v>45591</v>
      </c>
      <c r="I182" s="10">
        <f>_xlfn.XLOOKUP('RFM Analysis (Basic)'!$B182,Table4[Customer_ID],Table4[Frequency_of_Purchase],,0)</f>
        <v>4</v>
      </c>
      <c r="J182" s="10">
        <f>_xlfn.XLOOKUP(B182,Table4[Customer_ID],Table4[Purchase_Amount],,0)</f>
        <v>54.71</v>
      </c>
      <c r="K182" s="52" cm="1">
        <f t="array" aca="1" ref="K182" ca="1">SUM(MID(C182,{1,2,3},1)*1)</f>
        <v>10</v>
      </c>
      <c r="M182"/>
      <c r="O182"/>
    </row>
    <row r="183" spans="2:15" ht="15.6" thickTop="1" thickBot="1" x14ac:dyDescent="0.35">
      <c r="B183" s="10" t="s">
        <v>451</v>
      </c>
      <c r="C183" s="45" t="str">
        <f ca="1">Table3[[#This Row],[RECENCY Score]] &amp; Table3[[#This Row],[FREQUENCY Score]] &amp; Table3[[#This Row],[MONETARY Score]]</f>
        <v>244</v>
      </c>
      <c r="D183" s="46" cm="1">
        <f t="array" aca="1" ref="D183" ca="1">_xlfn.IFS(G183 &lt;= 100, 5,G183 &lt;= 200, 4,G183 &lt;= 300, 3,G183 &lt;= 400, 2,G183 &gt; 400, 1)</f>
        <v>2</v>
      </c>
      <c r="E183" s="45" cm="1">
        <f t="array" ref="E183">_xlfn.IFS(I183 &gt;= 12, 5, I183&gt;= 10, 4, I183 &gt;= 8, 3, I183 &gt;= 5, 2, I183 &gt;= 2, 1)</f>
        <v>4</v>
      </c>
      <c r="F183" s="45" cm="1">
        <f t="array" ref="F183">_xlfn.IFS(Table3[[#This Row],[Purchase Amount]] &lt;= 100, 5,Table3[[#This Row],[Purchase Amount]]  &lt;= 200, 4,Table3[[#This Row],[Purchase Amount]]  &lt;= 300, 3,Table3[[#This Row],[Purchase Amount]]  &lt;= 400, 2,Table3[[#This Row],[Purchase Amount]]  &gt; 400, 1)</f>
        <v>4</v>
      </c>
      <c r="G183" s="10">
        <f ca="1">DATEDIF(Table3[[#This Row],[Time of Purchase ]], TODAY(), "d")</f>
        <v>316</v>
      </c>
      <c r="H183" s="14">
        <f>_xlfn.XLOOKUP('RFM Analysis (Basic)'!$B183,Table4[Customer_ID],Table4[Time_of_Purchase],,0)</f>
        <v>45419</v>
      </c>
      <c r="I183" s="10">
        <f>_xlfn.XLOOKUP('RFM Analysis (Basic)'!$B183,Table4[Customer_ID],Table4[Frequency_of_Purchase],,0)</f>
        <v>11</v>
      </c>
      <c r="J183" s="10">
        <f>_xlfn.XLOOKUP(B183,Table4[Customer_ID],Table4[Purchase_Amount],,0)</f>
        <v>119.51</v>
      </c>
      <c r="K183" s="52" cm="1">
        <f t="array" aca="1" ref="K183" ca="1">SUM(MID(C183,{1,2,3},1)*1)</f>
        <v>10</v>
      </c>
      <c r="M183"/>
      <c r="O183"/>
    </row>
    <row r="184" spans="2:15" ht="15.6" thickTop="1" thickBot="1" x14ac:dyDescent="0.35">
      <c r="B184" s="10" t="s">
        <v>453</v>
      </c>
      <c r="C184" s="45" t="str">
        <f ca="1">Table3[[#This Row],[RECENCY Score]] &amp; Table3[[#This Row],[FREQUENCY Score]] &amp; Table3[[#This Row],[MONETARY Score]]</f>
        <v>455</v>
      </c>
      <c r="D184" s="46" cm="1">
        <f t="array" aca="1" ref="D184" ca="1">_xlfn.IFS(G184 &lt;= 100, 5,G184 &lt;= 200, 4,G184 &lt;= 300, 3,G184 &lt;= 400, 2,G184 &gt; 400, 1)</f>
        <v>4</v>
      </c>
      <c r="E184" s="45" cm="1">
        <f t="array" ref="E184">_xlfn.IFS(I184 &gt;= 12, 5, I184&gt;= 10, 4, I184 &gt;= 8, 3, I184 &gt;= 5, 2, I184 &gt;= 2, 1)</f>
        <v>5</v>
      </c>
      <c r="F184" s="45" cm="1">
        <f t="array" ref="F184">_xlfn.IFS(Table3[[#This Row],[Purchase Amount]] &lt;= 100, 5,Table3[[#This Row],[Purchase Amount]]  &lt;= 200, 4,Table3[[#This Row],[Purchase Amount]]  &lt;= 300, 3,Table3[[#This Row],[Purchase Amount]]  &lt;= 400, 2,Table3[[#This Row],[Purchase Amount]]  &gt; 400, 1)</f>
        <v>5</v>
      </c>
      <c r="G184" s="10">
        <f ca="1">DATEDIF(Table3[[#This Row],[Time of Purchase ]], TODAY(), "d")</f>
        <v>101</v>
      </c>
      <c r="H184" s="14">
        <f>_xlfn.XLOOKUP('RFM Analysis (Basic)'!$B184,Table4[Customer_ID],Table4[Time_of_Purchase],,0)</f>
        <v>45634</v>
      </c>
      <c r="I184" s="10">
        <f>_xlfn.XLOOKUP('RFM Analysis (Basic)'!$B184,Table4[Customer_ID],Table4[Frequency_of_Purchase],,0)</f>
        <v>12</v>
      </c>
      <c r="J184" s="10">
        <f>_xlfn.XLOOKUP(B184,Table4[Customer_ID],Table4[Purchase_Amount],,0)</f>
        <v>57.5</v>
      </c>
      <c r="K184" s="52" cm="1">
        <f t="array" aca="1" ref="K184" ca="1">SUM(MID(C184,{1,2,3},1)*1)</f>
        <v>14</v>
      </c>
      <c r="M184"/>
      <c r="O184"/>
    </row>
    <row r="185" spans="2:15" ht="15.6" thickTop="1" thickBot="1" x14ac:dyDescent="0.35">
      <c r="B185" s="10" t="s">
        <v>455</v>
      </c>
      <c r="C185" s="45" t="str">
        <f ca="1">Table3[[#This Row],[RECENCY Score]] &amp; Table3[[#This Row],[FREQUENCY Score]] &amp; Table3[[#This Row],[MONETARY Score]]</f>
        <v>323</v>
      </c>
      <c r="D185" s="46" cm="1">
        <f t="array" aca="1" ref="D185" ca="1">_xlfn.IFS(G185 &lt;= 100, 5,G185 &lt;= 200, 4,G185 &lt;= 300, 3,G185 &lt;= 400, 2,G185 &gt; 400, 1)</f>
        <v>3</v>
      </c>
      <c r="E185" s="45" cm="1">
        <f t="array" ref="E185">_xlfn.IFS(I185 &gt;= 12, 5, I185&gt;= 10, 4, I185 &gt;= 8, 3, I185 &gt;= 5, 2, I185 &gt;= 2, 1)</f>
        <v>2</v>
      </c>
      <c r="F185" s="45" cm="1">
        <f t="array" ref="F185">_xlfn.IFS(Table3[[#This Row],[Purchase Amount]] &lt;= 100, 5,Table3[[#This Row],[Purchase Amount]]  &lt;= 200, 4,Table3[[#This Row],[Purchase Amount]]  &lt;= 300, 3,Table3[[#This Row],[Purchase Amount]]  &lt;= 400, 2,Table3[[#This Row],[Purchase Amount]]  &gt; 400, 1)</f>
        <v>3</v>
      </c>
      <c r="G185" s="10">
        <f ca="1">DATEDIF(Table3[[#This Row],[Time of Purchase ]], TODAY(), "d")</f>
        <v>265</v>
      </c>
      <c r="H185" s="14">
        <f>_xlfn.XLOOKUP('RFM Analysis (Basic)'!$B185,Table4[Customer_ID],Table4[Time_of_Purchase],,0)</f>
        <v>45470</v>
      </c>
      <c r="I185" s="10">
        <f>_xlfn.XLOOKUP('RFM Analysis (Basic)'!$B185,Table4[Customer_ID],Table4[Frequency_of_Purchase],,0)</f>
        <v>5</v>
      </c>
      <c r="J185" s="10">
        <f>_xlfn.XLOOKUP(B185,Table4[Customer_ID],Table4[Purchase_Amount],,0)</f>
        <v>225.05</v>
      </c>
      <c r="K185" s="52" cm="1">
        <f t="array" aca="1" ref="K185" ca="1">SUM(MID(C185,{1,2,3},1)*1)</f>
        <v>8</v>
      </c>
      <c r="M185"/>
      <c r="O185"/>
    </row>
    <row r="186" spans="2:15" ht="15.6" thickTop="1" thickBot="1" x14ac:dyDescent="0.35">
      <c r="B186" s="10" t="s">
        <v>457</v>
      </c>
      <c r="C186" s="45" t="str">
        <f ca="1">Table3[[#This Row],[RECENCY Score]] &amp; Table3[[#This Row],[FREQUENCY Score]] &amp; Table3[[#This Row],[MONETARY Score]]</f>
        <v>421</v>
      </c>
      <c r="D186" s="46" cm="1">
        <f t="array" aca="1" ref="D186" ca="1">_xlfn.IFS(G186 &lt;= 100, 5,G186 &lt;= 200, 4,G186 &lt;= 300, 3,G186 &lt;= 400, 2,G186 &gt; 400, 1)</f>
        <v>4</v>
      </c>
      <c r="E186" s="45" cm="1">
        <f t="array" ref="E186">_xlfn.IFS(I186 &gt;= 12, 5, I186&gt;= 10, 4, I186 &gt;= 8, 3, I186 &gt;= 5, 2, I186 &gt;= 2, 1)</f>
        <v>2</v>
      </c>
      <c r="F186" s="45" cm="1">
        <f t="array" ref="F186">_xlfn.IFS(Table3[[#This Row],[Purchase Amount]] &lt;= 100, 5,Table3[[#This Row],[Purchase Amount]]  &lt;= 200, 4,Table3[[#This Row],[Purchase Amount]]  &lt;= 300, 3,Table3[[#This Row],[Purchase Amount]]  &lt;= 400, 2,Table3[[#This Row],[Purchase Amount]]  &gt; 400, 1)</f>
        <v>1</v>
      </c>
      <c r="G186" s="10">
        <f ca="1">DATEDIF(Table3[[#This Row],[Time of Purchase ]], TODAY(), "d")</f>
        <v>200</v>
      </c>
      <c r="H186" s="14">
        <f>_xlfn.XLOOKUP('RFM Analysis (Basic)'!$B186,Table4[Customer_ID],Table4[Time_of_Purchase],,0)</f>
        <v>45535</v>
      </c>
      <c r="I186" s="10">
        <f>_xlfn.XLOOKUP('RFM Analysis (Basic)'!$B186,Table4[Customer_ID],Table4[Frequency_of_Purchase],,0)</f>
        <v>7</v>
      </c>
      <c r="J186" s="10">
        <f>_xlfn.XLOOKUP(B186,Table4[Customer_ID],Table4[Purchase_Amount],,0)</f>
        <v>441.15</v>
      </c>
      <c r="K186" s="52" cm="1">
        <f t="array" aca="1" ref="K186" ca="1">SUM(MID(C186,{1,2,3},1)*1)</f>
        <v>7</v>
      </c>
      <c r="M186"/>
      <c r="O186"/>
    </row>
    <row r="187" spans="2:15" ht="15.6" thickTop="1" thickBot="1" x14ac:dyDescent="0.35">
      <c r="B187" s="10" t="s">
        <v>459</v>
      </c>
      <c r="C187" s="45" t="str">
        <f ca="1">Table3[[#This Row],[RECENCY Score]] &amp; Table3[[#This Row],[FREQUENCY Score]] &amp; Table3[[#This Row],[MONETARY Score]]</f>
        <v>411</v>
      </c>
      <c r="D187" s="46" cm="1">
        <f t="array" aca="1" ref="D187" ca="1">_xlfn.IFS(G187 &lt;= 100, 5,G187 &lt;= 200, 4,G187 &lt;= 300, 3,G187 &lt;= 400, 2,G187 &gt; 400, 1)</f>
        <v>4</v>
      </c>
      <c r="E187" s="45" cm="1">
        <f t="array" ref="E187">_xlfn.IFS(I187 &gt;= 12, 5, I187&gt;= 10, 4, I187 &gt;= 8, 3, I187 &gt;= 5, 2, I187 &gt;= 2, 1)</f>
        <v>1</v>
      </c>
      <c r="F187" s="45" cm="1">
        <f t="array" ref="F187">_xlfn.IFS(Table3[[#This Row],[Purchase Amount]] &lt;= 100, 5,Table3[[#This Row],[Purchase Amount]]  &lt;= 200, 4,Table3[[#This Row],[Purchase Amount]]  &lt;= 300, 3,Table3[[#This Row],[Purchase Amount]]  &lt;= 400, 2,Table3[[#This Row],[Purchase Amount]]  &gt; 400, 1)</f>
        <v>1</v>
      </c>
      <c r="G187" s="10">
        <f ca="1">DATEDIF(Table3[[#This Row],[Time of Purchase ]], TODAY(), "d")</f>
        <v>126</v>
      </c>
      <c r="H187" s="14">
        <f>_xlfn.XLOOKUP('RFM Analysis (Basic)'!$B187,Table4[Customer_ID],Table4[Time_of_Purchase],,0)</f>
        <v>45609</v>
      </c>
      <c r="I187" s="10">
        <f>_xlfn.XLOOKUP('RFM Analysis (Basic)'!$B187,Table4[Customer_ID],Table4[Frequency_of_Purchase],,0)</f>
        <v>3</v>
      </c>
      <c r="J187" s="10">
        <f>_xlfn.XLOOKUP(B187,Table4[Customer_ID],Table4[Purchase_Amount],,0)</f>
        <v>481.21</v>
      </c>
      <c r="K187" s="52" cm="1">
        <f t="array" aca="1" ref="K187" ca="1">SUM(MID(C187,{1,2,3},1)*1)</f>
        <v>6</v>
      </c>
      <c r="M187"/>
      <c r="O187"/>
    </row>
    <row r="188" spans="2:15" ht="15.6" thickTop="1" thickBot="1" x14ac:dyDescent="0.35">
      <c r="B188" s="10" t="s">
        <v>461</v>
      </c>
      <c r="C188" s="45" t="str">
        <f ca="1">Table3[[#This Row],[RECENCY Score]] &amp; Table3[[#This Row],[FREQUENCY Score]] &amp; Table3[[#This Row],[MONETARY Score]]</f>
        <v>514</v>
      </c>
      <c r="D188" s="46" cm="1">
        <f t="array" aca="1" ref="D188" ca="1">_xlfn.IFS(G188 &lt;= 100, 5,G188 &lt;= 200, 4,G188 &lt;= 300, 3,G188 &lt;= 400, 2,G188 &gt; 400, 1)</f>
        <v>5</v>
      </c>
      <c r="E188" s="45" cm="1">
        <f t="array" ref="E188">_xlfn.IFS(I188 &gt;= 12, 5, I188&gt;= 10, 4, I188 &gt;= 8, 3, I188 &gt;= 5, 2, I188 &gt;= 2, 1)</f>
        <v>1</v>
      </c>
      <c r="F188" s="45" cm="1">
        <f t="array" ref="F188">_xlfn.IFS(Table3[[#This Row],[Purchase Amount]] &lt;= 100, 5,Table3[[#This Row],[Purchase Amount]]  &lt;= 200, 4,Table3[[#This Row],[Purchase Amount]]  &lt;= 300, 3,Table3[[#This Row],[Purchase Amount]]  &lt;= 400, 2,Table3[[#This Row],[Purchase Amount]]  &gt; 400, 1)</f>
        <v>4</v>
      </c>
      <c r="G188" s="10">
        <f ca="1">DATEDIF(Table3[[#This Row],[Time of Purchase ]], TODAY(), "d")</f>
        <v>90</v>
      </c>
      <c r="H188" s="14">
        <f>_xlfn.XLOOKUP('RFM Analysis (Basic)'!$B188,Table4[Customer_ID],Table4[Time_of_Purchase],,0)</f>
        <v>45645</v>
      </c>
      <c r="I188" s="10">
        <f>_xlfn.XLOOKUP('RFM Analysis (Basic)'!$B188,Table4[Customer_ID],Table4[Frequency_of_Purchase],,0)</f>
        <v>3</v>
      </c>
      <c r="J188" s="10">
        <f>_xlfn.XLOOKUP(B188,Table4[Customer_ID],Table4[Purchase_Amount],,0)</f>
        <v>102.96</v>
      </c>
      <c r="K188" s="52" cm="1">
        <f t="array" aca="1" ref="K188" ca="1">SUM(MID(C188,{1,2,3},1)*1)</f>
        <v>10</v>
      </c>
      <c r="M188"/>
      <c r="O188"/>
    </row>
    <row r="189" spans="2:15" ht="15.6" thickTop="1" thickBot="1" x14ac:dyDescent="0.35">
      <c r="B189" s="10" t="s">
        <v>463</v>
      </c>
      <c r="C189" s="45" t="str">
        <f ca="1">Table3[[#This Row],[RECENCY Score]] &amp; Table3[[#This Row],[FREQUENCY Score]] &amp; Table3[[#This Row],[MONETARY Score]]</f>
        <v>242</v>
      </c>
      <c r="D189" s="46" cm="1">
        <f t="array" aca="1" ref="D189" ca="1">_xlfn.IFS(G189 &lt;= 100, 5,G189 &lt;= 200, 4,G189 &lt;= 300, 3,G189 &lt;= 400, 2,G189 &gt; 400, 1)</f>
        <v>2</v>
      </c>
      <c r="E189" s="45" cm="1">
        <f t="array" ref="E189">_xlfn.IFS(I189 &gt;= 12, 5, I189&gt;= 10, 4, I189 &gt;= 8, 3, I189 &gt;= 5, 2, I189 &gt;= 2, 1)</f>
        <v>4</v>
      </c>
      <c r="F189" s="45" cm="1">
        <f t="array" ref="F189">_xlfn.IFS(Table3[[#This Row],[Purchase Amount]] &lt;= 100, 5,Table3[[#This Row],[Purchase Amount]]  &lt;= 200, 4,Table3[[#This Row],[Purchase Amount]]  &lt;= 300, 3,Table3[[#This Row],[Purchase Amount]]  &lt;= 400, 2,Table3[[#This Row],[Purchase Amount]]  &gt; 400, 1)</f>
        <v>2</v>
      </c>
      <c r="G189" s="10">
        <f ca="1">DATEDIF(Table3[[#This Row],[Time of Purchase ]], TODAY(), "d")</f>
        <v>317</v>
      </c>
      <c r="H189" s="14">
        <f>_xlfn.XLOOKUP('RFM Analysis (Basic)'!$B189,Table4[Customer_ID],Table4[Time_of_Purchase],,0)</f>
        <v>45418</v>
      </c>
      <c r="I189" s="10">
        <f>_xlfn.XLOOKUP('RFM Analysis (Basic)'!$B189,Table4[Customer_ID],Table4[Frequency_of_Purchase],,0)</f>
        <v>11</v>
      </c>
      <c r="J189" s="10">
        <f>_xlfn.XLOOKUP(B189,Table4[Customer_ID],Table4[Purchase_Amount],,0)</f>
        <v>331.57</v>
      </c>
      <c r="K189" s="52" cm="1">
        <f t="array" aca="1" ref="K189" ca="1">SUM(MID(C189,{1,2,3},1)*1)</f>
        <v>8</v>
      </c>
      <c r="M189"/>
      <c r="O189"/>
    </row>
    <row r="190" spans="2:15" ht="15.6" thickTop="1" thickBot="1" x14ac:dyDescent="0.35">
      <c r="B190" s="10" t="s">
        <v>465</v>
      </c>
      <c r="C190" s="45" t="str">
        <f ca="1">Table3[[#This Row],[RECENCY Score]] &amp; Table3[[#This Row],[FREQUENCY Score]] &amp; Table3[[#This Row],[MONETARY Score]]</f>
        <v>444</v>
      </c>
      <c r="D190" s="46" cm="1">
        <f t="array" aca="1" ref="D190" ca="1">_xlfn.IFS(G190 &lt;= 100, 5,G190 &lt;= 200, 4,G190 &lt;= 300, 3,G190 &lt;= 400, 2,G190 &gt; 400, 1)</f>
        <v>4</v>
      </c>
      <c r="E190" s="45" cm="1">
        <f t="array" ref="E190">_xlfn.IFS(I190 &gt;= 12, 5, I190&gt;= 10, 4, I190 &gt;= 8, 3, I190 &gt;= 5, 2, I190 &gt;= 2, 1)</f>
        <v>4</v>
      </c>
      <c r="F190" s="45" cm="1">
        <f t="array" ref="F190">_xlfn.IFS(Table3[[#This Row],[Purchase Amount]] &lt;= 100, 5,Table3[[#This Row],[Purchase Amount]]  &lt;= 200, 4,Table3[[#This Row],[Purchase Amount]]  &lt;= 300, 3,Table3[[#This Row],[Purchase Amount]]  &lt;= 400, 2,Table3[[#This Row],[Purchase Amount]]  &gt; 400, 1)</f>
        <v>4</v>
      </c>
      <c r="G190" s="10">
        <f ca="1">DATEDIF(Table3[[#This Row],[Time of Purchase ]], TODAY(), "d")</f>
        <v>140</v>
      </c>
      <c r="H190" s="14">
        <f>_xlfn.XLOOKUP('RFM Analysis (Basic)'!$B190,Table4[Customer_ID],Table4[Time_of_Purchase],,0)</f>
        <v>45595</v>
      </c>
      <c r="I190" s="10">
        <f>_xlfn.XLOOKUP('RFM Analysis (Basic)'!$B190,Table4[Customer_ID],Table4[Frequency_of_Purchase],,0)</f>
        <v>11</v>
      </c>
      <c r="J190" s="10">
        <f>_xlfn.XLOOKUP(B190,Table4[Customer_ID],Table4[Purchase_Amount],,0)</f>
        <v>101.29</v>
      </c>
      <c r="K190" s="52" cm="1">
        <f t="array" aca="1" ref="K190" ca="1">SUM(MID(C190,{1,2,3},1)*1)</f>
        <v>12</v>
      </c>
      <c r="M190"/>
      <c r="O190"/>
    </row>
    <row r="191" spans="2:15" ht="15.6" thickTop="1" thickBot="1" x14ac:dyDescent="0.35">
      <c r="B191" s="10" t="s">
        <v>467</v>
      </c>
      <c r="C191" s="45" t="str">
        <f ca="1">Table3[[#This Row],[RECENCY Score]] &amp; Table3[[#This Row],[FREQUENCY Score]] &amp; Table3[[#This Row],[MONETARY Score]]</f>
        <v>234</v>
      </c>
      <c r="D191" s="46" cm="1">
        <f t="array" aca="1" ref="D191" ca="1">_xlfn.IFS(G191 &lt;= 100, 5,G191 &lt;= 200, 4,G191 &lt;= 300, 3,G191 &lt;= 400, 2,G191 &gt; 400, 1)</f>
        <v>2</v>
      </c>
      <c r="E191" s="45" cm="1">
        <f t="array" ref="E191">_xlfn.IFS(I191 &gt;= 12, 5, I191&gt;= 10, 4, I191 &gt;= 8, 3, I191 &gt;= 5, 2, I191 &gt;= 2, 1)</f>
        <v>3</v>
      </c>
      <c r="F191" s="45" cm="1">
        <f t="array" ref="F191">_xlfn.IFS(Table3[[#This Row],[Purchase Amount]] &lt;= 100, 5,Table3[[#This Row],[Purchase Amount]]  &lt;= 200, 4,Table3[[#This Row],[Purchase Amount]]  &lt;= 300, 3,Table3[[#This Row],[Purchase Amount]]  &lt;= 400, 2,Table3[[#This Row],[Purchase Amount]]  &gt; 400, 1)</f>
        <v>4</v>
      </c>
      <c r="G191" s="10">
        <f ca="1">DATEDIF(Table3[[#This Row],[Time of Purchase ]], TODAY(), "d")</f>
        <v>342</v>
      </c>
      <c r="H191" s="14">
        <f>_xlfn.XLOOKUP('RFM Analysis (Basic)'!$B191,Table4[Customer_ID],Table4[Time_of_Purchase],,0)</f>
        <v>45393</v>
      </c>
      <c r="I191" s="10">
        <f>_xlfn.XLOOKUP('RFM Analysis (Basic)'!$B191,Table4[Customer_ID],Table4[Frequency_of_Purchase],,0)</f>
        <v>9</v>
      </c>
      <c r="J191" s="10">
        <f>_xlfn.XLOOKUP(B191,Table4[Customer_ID],Table4[Purchase_Amount],,0)</f>
        <v>143.52000000000001</v>
      </c>
      <c r="K191" s="52" cm="1">
        <f t="array" aca="1" ref="K191" ca="1">SUM(MID(C191,{1,2,3},1)*1)</f>
        <v>9</v>
      </c>
      <c r="M191"/>
      <c r="O191"/>
    </row>
    <row r="192" spans="2:15" ht="15.6" thickTop="1" thickBot="1" x14ac:dyDescent="0.35">
      <c r="B192" s="10" t="s">
        <v>469</v>
      </c>
      <c r="C192" s="45" t="str">
        <f ca="1">Table3[[#This Row],[RECENCY Score]] &amp; Table3[[#This Row],[FREQUENCY Score]] &amp; Table3[[#This Row],[MONETARY Score]]</f>
        <v>213</v>
      </c>
      <c r="D192" s="46" cm="1">
        <f t="array" aca="1" ref="D192" ca="1">_xlfn.IFS(G192 &lt;= 100, 5,G192 &lt;= 200, 4,G192 &lt;= 300, 3,G192 &lt;= 400, 2,G192 &gt; 400, 1)</f>
        <v>2</v>
      </c>
      <c r="E192" s="45" cm="1">
        <f t="array" ref="E192">_xlfn.IFS(I192 &gt;= 12, 5, I192&gt;= 10, 4, I192 &gt;= 8, 3, I192 &gt;= 5, 2, I192 &gt;= 2, 1)</f>
        <v>1</v>
      </c>
      <c r="F192" s="45" cm="1">
        <f t="array" ref="F192">_xlfn.IFS(Table3[[#This Row],[Purchase Amount]] &lt;= 100, 5,Table3[[#This Row],[Purchase Amount]]  &lt;= 200, 4,Table3[[#This Row],[Purchase Amount]]  &lt;= 300, 3,Table3[[#This Row],[Purchase Amount]]  &lt;= 400, 2,Table3[[#This Row],[Purchase Amount]]  &gt; 400, 1)</f>
        <v>3</v>
      </c>
      <c r="G192" s="10">
        <f ca="1">DATEDIF(Table3[[#This Row],[Time of Purchase ]], TODAY(), "d")</f>
        <v>318</v>
      </c>
      <c r="H192" s="14">
        <f>_xlfn.XLOOKUP('RFM Analysis (Basic)'!$B192,Table4[Customer_ID],Table4[Time_of_Purchase],,0)</f>
        <v>45417</v>
      </c>
      <c r="I192" s="10">
        <f>_xlfn.XLOOKUP('RFM Analysis (Basic)'!$B192,Table4[Customer_ID],Table4[Frequency_of_Purchase],,0)</f>
        <v>3</v>
      </c>
      <c r="J192" s="10">
        <f>_xlfn.XLOOKUP(B192,Table4[Customer_ID],Table4[Purchase_Amount],,0)</f>
        <v>276.48</v>
      </c>
      <c r="K192" s="52" cm="1">
        <f t="array" aca="1" ref="K192" ca="1">SUM(MID(C192,{1,2,3},1)*1)</f>
        <v>6</v>
      </c>
      <c r="M192"/>
      <c r="O192"/>
    </row>
    <row r="193" spans="2:15" ht="15.6" thickTop="1" thickBot="1" x14ac:dyDescent="0.35">
      <c r="B193" s="10" t="s">
        <v>471</v>
      </c>
      <c r="C193" s="45" t="str">
        <f ca="1">Table3[[#This Row],[RECENCY Score]] &amp; Table3[[#This Row],[FREQUENCY Score]] &amp; Table3[[#This Row],[MONETARY Score]]</f>
        <v>242</v>
      </c>
      <c r="D193" s="46" cm="1">
        <f t="array" aca="1" ref="D193" ca="1">_xlfn.IFS(G193 &lt;= 100, 5,G193 &lt;= 200, 4,G193 &lt;= 300, 3,G193 &lt;= 400, 2,G193 &gt; 400, 1)</f>
        <v>2</v>
      </c>
      <c r="E193" s="45" cm="1">
        <f t="array" ref="E193">_xlfn.IFS(I193 &gt;= 12, 5, I193&gt;= 10, 4, I193 &gt;= 8, 3, I193 &gt;= 5, 2, I193 &gt;= 2, 1)</f>
        <v>4</v>
      </c>
      <c r="F193" s="45" cm="1">
        <f t="array" ref="F193">_xlfn.IFS(Table3[[#This Row],[Purchase Amount]] &lt;= 100, 5,Table3[[#This Row],[Purchase Amount]]  &lt;= 200, 4,Table3[[#This Row],[Purchase Amount]]  &lt;= 300, 3,Table3[[#This Row],[Purchase Amount]]  &lt;= 400, 2,Table3[[#This Row],[Purchase Amount]]  &gt; 400, 1)</f>
        <v>2</v>
      </c>
      <c r="G193" s="10">
        <f ca="1">DATEDIF(Table3[[#This Row],[Time of Purchase ]], TODAY(), "d")</f>
        <v>394</v>
      </c>
      <c r="H193" s="14">
        <f>_xlfn.XLOOKUP('RFM Analysis (Basic)'!$B193,Table4[Customer_ID],Table4[Time_of_Purchase],,0)</f>
        <v>45341</v>
      </c>
      <c r="I193" s="10">
        <f>_xlfn.XLOOKUP('RFM Analysis (Basic)'!$B193,Table4[Customer_ID],Table4[Frequency_of_Purchase],,0)</f>
        <v>11</v>
      </c>
      <c r="J193" s="10">
        <f>_xlfn.XLOOKUP(B193,Table4[Customer_ID],Table4[Purchase_Amount],,0)</f>
        <v>352.87</v>
      </c>
      <c r="K193" s="52" cm="1">
        <f t="array" aca="1" ref="K193" ca="1">SUM(MID(C193,{1,2,3},1)*1)</f>
        <v>8</v>
      </c>
      <c r="M193"/>
      <c r="O193"/>
    </row>
    <row r="194" spans="2:15" ht="15.6" thickTop="1" thickBot="1" x14ac:dyDescent="0.35">
      <c r="B194" s="10" t="s">
        <v>473</v>
      </c>
      <c r="C194" s="45" t="str">
        <f ca="1">Table3[[#This Row],[RECENCY Score]] &amp; Table3[[#This Row],[FREQUENCY Score]] &amp; Table3[[#This Row],[MONETARY Score]]</f>
        <v>413</v>
      </c>
      <c r="D194" s="46" cm="1">
        <f t="array" aca="1" ref="D194" ca="1">_xlfn.IFS(G194 &lt;= 100, 5,G194 &lt;= 200, 4,G194 &lt;= 300, 3,G194 &lt;= 400, 2,G194 &gt; 400, 1)</f>
        <v>4</v>
      </c>
      <c r="E194" s="45" cm="1">
        <f t="array" ref="E194">_xlfn.IFS(I194 &gt;= 12, 5, I194&gt;= 10, 4, I194 &gt;= 8, 3, I194 &gt;= 5, 2, I194 &gt;= 2, 1)</f>
        <v>1</v>
      </c>
      <c r="F194" s="45" cm="1">
        <f t="array" ref="F194">_xlfn.IFS(Table3[[#This Row],[Purchase Amount]] &lt;= 100, 5,Table3[[#This Row],[Purchase Amount]]  &lt;= 200, 4,Table3[[#This Row],[Purchase Amount]]  &lt;= 300, 3,Table3[[#This Row],[Purchase Amount]]  &lt;= 400, 2,Table3[[#This Row],[Purchase Amount]]  &gt; 400, 1)</f>
        <v>3</v>
      </c>
      <c r="G194" s="10">
        <f ca="1">DATEDIF(Table3[[#This Row],[Time of Purchase ]], TODAY(), "d")</f>
        <v>161</v>
      </c>
      <c r="H194" s="14">
        <f>_xlfn.XLOOKUP('RFM Analysis (Basic)'!$B194,Table4[Customer_ID],Table4[Time_of_Purchase],,0)</f>
        <v>45574</v>
      </c>
      <c r="I194" s="10">
        <f>_xlfn.XLOOKUP('RFM Analysis (Basic)'!$B194,Table4[Customer_ID],Table4[Frequency_of_Purchase],,0)</f>
        <v>3</v>
      </c>
      <c r="J194" s="10">
        <f>_xlfn.XLOOKUP(B194,Table4[Customer_ID],Table4[Purchase_Amount],,0)</f>
        <v>228.68</v>
      </c>
      <c r="K194" s="52" cm="1">
        <f t="array" aca="1" ref="K194" ca="1">SUM(MID(C194,{1,2,3},1)*1)</f>
        <v>8</v>
      </c>
      <c r="M194"/>
      <c r="O194"/>
    </row>
    <row r="195" spans="2:15" ht="15.6" thickTop="1" thickBot="1" x14ac:dyDescent="0.35">
      <c r="B195" s="10" t="s">
        <v>475</v>
      </c>
      <c r="C195" s="45" t="str">
        <f ca="1">Table3[[#This Row],[RECENCY Score]] &amp; Table3[[#This Row],[FREQUENCY Score]] &amp; Table3[[#This Row],[MONETARY Score]]</f>
        <v>222</v>
      </c>
      <c r="D195" s="46" cm="1">
        <f t="array" aca="1" ref="D195" ca="1">_xlfn.IFS(G195 &lt;= 100, 5,G195 &lt;= 200, 4,G195 &lt;= 300, 3,G195 &lt;= 400, 2,G195 &gt; 400, 1)</f>
        <v>2</v>
      </c>
      <c r="E195" s="45" cm="1">
        <f t="array" ref="E195">_xlfn.IFS(I195 &gt;= 12, 5, I195&gt;= 10, 4, I195 &gt;= 8, 3, I195 &gt;= 5, 2, I195 &gt;= 2, 1)</f>
        <v>2</v>
      </c>
      <c r="F195" s="45" cm="1">
        <f t="array" ref="F195">_xlfn.IFS(Table3[[#This Row],[Purchase Amount]] &lt;= 100, 5,Table3[[#This Row],[Purchase Amount]]  &lt;= 200, 4,Table3[[#This Row],[Purchase Amount]]  &lt;= 300, 3,Table3[[#This Row],[Purchase Amount]]  &lt;= 400, 2,Table3[[#This Row],[Purchase Amount]]  &gt; 400, 1)</f>
        <v>2</v>
      </c>
      <c r="G195" s="10">
        <f ca="1">DATEDIF(Table3[[#This Row],[Time of Purchase ]], TODAY(), "d")</f>
        <v>332</v>
      </c>
      <c r="H195" s="14">
        <f>_xlfn.XLOOKUP('RFM Analysis (Basic)'!$B195,Table4[Customer_ID],Table4[Time_of_Purchase],,0)</f>
        <v>45403</v>
      </c>
      <c r="I195" s="10">
        <f>_xlfn.XLOOKUP('RFM Analysis (Basic)'!$B195,Table4[Customer_ID],Table4[Frequency_of_Purchase],,0)</f>
        <v>6</v>
      </c>
      <c r="J195" s="10">
        <f>_xlfn.XLOOKUP(B195,Table4[Customer_ID],Table4[Purchase_Amount],,0)</f>
        <v>301.39</v>
      </c>
      <c r="K195" s="52" cm="1">
        <f t="array" aca="1" ref="K195" ca="1">SUM(MID(C195,{1,2,3},1)*1)</f>
        <v>6</v>
      </c>
      <c r="M195"/>
      <c r="O195"/>
    </row>
    <row r="196" spans="2:15" ht="15.6" thickTop="1" thickBot="1" x14ac:dyDescent="0.35">
      <c r="B196" s="10" t="s">
        <v>477</v>
      </c>
      <c r="C196" s="45" t="str">
        <f ca="1">Table3[[#This Row],[RECENCY Score]] &amp; Table3[[#This Row],[FREQUENCY Score]] &amp; Table3[[#This Row],[MONETARY Score]]</f>
        <v>341</v>
      </c>
      <c r="D196" s="46" cm="1">
        <f t="array" aca="1" ref="D196" ca="1">_xlfn.IFS(G196 &lt;= 100, 5,G196 &lt;= 200, 4,G196 &lt;= 300, 3,G196 &lt;= 400, 2,G196 &gt; 400, 1)</f>
        <v>3</v>
      </c>
      <c r="E196" s="45" cm="1">
        <f t="array" ref="E196">_xlfn.IFS(I196 &gt;= 12, 5, I196&gt;= 10, 4, I196 &gt;= 8, 3, I196 &gt;= 5, 2, I196 &gt;= 2, 1)</f>
        <v>4</v>
      </c>
      <c r="F196" s="45" cm="1">
        <f t="array" ref="F196">_xlfn.IFS(Table3[[#This Row],[Purchase Amount]] &lt;= 100, 5,Table3[[#This Row],[Purchase Amount]]  &lt;= 200, 4,Table3[[#This Row],[Purchase Amount]]  &lt;= 300, 3,Table3[[#This Row],[Purchase Amount]]  &lt;= 400, 2,Table3[[#This Row],[Purchase Amount]]  &gt; 400, 1)</f>
        <v>1</v>
      </c>
      <c r="G196" s="10">
        <f ca="1">DATEDIF(Table3[[#This Row],[Time of Purchase ]], TODAY(), "d")</f>
        <v>238</v>
      </c>
      <c r="H196" s="14">
        <f>_xlfn.XLOOKUP('RFM Analysis (Basic)'!$B196,Table4[Customer_ID],Table4[Time_of_Purchase],,0)</f>
        <v>45497</v>
      </c>
      <c r="I196" s="10">
        <f>_xlfn.XLOOKUP('RFM Analysis (Basic)'!$B196,Table4[Customer_ID],Table4[Frequency_of_Purchase],,0)</f>
        <v>11</v>
      </c>
      <c r="J196" s="10">
        <f>_xlfn.XLOOKUP(B196,Table4[Customer_ID],Table4[Purchase_Amount],,0)</f>
        <v>473.5</v>
      </c>
      <c r="K196" s="52" cm="1">
        <f t="array" aca="1" ref="K196" ca="1">SUM(MID(C196,{1,2,3},1)*1)</f>
        <v>8</v>
      </c>
      <c r="M196"/>
      <c r="O196"/>
    </row>
    <row r="197" spans="2:15" ht="15.6" thickTop="1" thickBot="1" x14ac:dyDescent="0.35">
      <c r="B197" s="10" t="s">
        <v>479</v>
      </c>
      <c r="C197" s="45" t="str">
        <f ca="1">Table3[[#This Row],[RECENCY Score]] &amp; Table3[[#This Row],[FREQUENCY Score]] &amp; Table3[[#This Row],[MONETARY Score]]</f>
        <v>345</v>
      </c>
      <c r="D197" s="46" cm="1">
        <f t="array" aca="1" ref="D197" ca="1">_xlfn.IFS(G197 &lt;= 100, 5,G197 &lt;= 200, 4,G197 &lt;= 300, 3,G197 &lt;= 400, 2,G197 &gt; 400, 1)</f>
        <v>3</v>
      </c>
      <c r="E197" s="45" cm="1">
        <f t="array" ref="E197">_xlfn.IFS(I197 &gt;= 12, 5, I197&gt;= 10, 4, I197 &gt;= 8, 3, I197 &gt;= 5, 2, I197 &gt;= 2, 1)</f>
        <v>4</v>
      </c>
      <c r="F197" s="45" cm="1">
        <f t="array" ref="F197">_xlfn.IFS(Table3[[#This Row],[Purchase Amount]] &lt;= 100, 5,Table3[[#This Row],[Purchase Amount]]  &lt;= 200, 4,Table3[[#This Row],[Purchase Amount]]  &lt;= 300, 3,Table3[[#This Row],[Purchase Amount]]  &lt;= 400, 2,Table3[[#This Row],[Purchase Amount]]  &gt; 400, 1)</f>
        <v>5</v>
      </c>
      <c r="G197" s="10">
        <f ca="1">DATEDIF(Table3[[#This Row],[Time of Purchase ]], TODAY(), "d")</f>
        <v>211</v>
      </c>
      <c r="H197" s="14">
        <f>_xlfn.XLOOKUP('RFM Analysis (Basic)'!$B197,Table4[Customer_ID],Table4[Time_of_Purchase],,0)</f>
        <v>45524</v>
      </c>
      <c r="I197" s="10">
        <f>_xlfn.XLOOKUP('RFM Analysis (Basic)'!$B197,Table4[Customer_ID],Table4[Frequency_of_Purchase],,0)</f>
        <v>11</v>
      </c>
      <c r="J197" s="10">
        <f>_xlfn.XLOOKUP(B197,Table4[Customer_ID],Table4[Purchase_Amount],,0)</f>
        <v>72.8</v>
      </c>
      <c r="K197" s="52" cm="1">
        <f t="array" aca="1" ref="K197" ca="1">SUM(MID(C197,{1,2,3},1)*1)</f>
        <v>12</v>
      </c>
      <c r="M197"/>
      <c r="O197"/>
    </row>
    <row r="198" spans="2:15" ht="15.6" thickTop="1" thickBot="1" x14ac:dyDescent="0.35">
      <c r="B198" s="10" t="s">
        <v>481</v>
      </c>
      <c r="C198" s="45" t="str">
        <f ca="1">Table3[[#This Row],[RECENCY Score]] &amp; Table3[[#This Row],[FREQUENCY Score]] &amp; Table3[[#This Row],[MONETARY Score]]</f>
        <v>214</v>
      </c>
      <c r="D198" s="46" cm="1">
        <f t="array" aca="1" ref="D198" ca="1">_xlfn.IFS(G198 &lt;= 100, 5,G198 &lt;= 200, 4,G198 &lt;= 300, 3,G198 &lt;= 400, 2,G198 &gt; 400, 1)</f>
        <v>2</v>
      </c>
      <c r="E198" s="45" cm="1">
        <f t="array" ref="E198">_xlfn.IFS(I198 &gt;= 12, 5, I198&gt;= 10, 4, I198 &gt;= 8, 3, I198 &gt;= 5, 2, I198 &gt;= 2, 1)</f>
        <v>1</v>
      </c>
      <c r="F198" s="45" cm="1">
        <f t="array" ref="F198">_xlfn.IFS(Table3[[#This Row],[Purchase Amount]] &lt;= 100, 5,Table3[[#This Row],[Purchase Amount]]  &lt;= 200, 4,Table3[[#This Row],[Purchase Amount]]  &lt;= 300, 3,Table3[[#This Row],[Purchase Amount]]  &lt;= 400, 2,Table3[[#This Row],[Purchase Amount]]  &gt; 400, 1)</f>
        <v>4</v>
      </c>
      <c r="G198" s="10">
        <f ca="1">DATEDIF(Table3[[#This Row],[Time of Purchase ]], TODAY(), "d")</f>
        <v>360</v>
      </c>
      <c r="H198" s="14">
        <f>_xlfn.XLOOKUP('RFM Analysis (Basic)'!$B198,Table4[Customer_ID],Table4[Time_of_Purchase],,0)</f>
        <v>45375</v>
      </c>
      <c r="I198" s="10">
        <f>_xlfn.XLOOKUP('RFM Analysis (Basic)'!$B198,Table4[Customer_ID],Table4[Frequency_of_Purchase],,0)</f>
        <v>3</v>
      </c>
      <c r="J198" s="10">
        <f>_xlfn.XLOOKUP(B198,Table4[Customer_ID],Table4[Purchase_Amount],,0)</f>
        <v>171.72</v>
      </c>
      <c r="K198" s="52" cm="1">
        <f t="array" aca="1" ref="K198" ca="1">SUM(MID(C198,{1,2,3},1)*1)</f>
        <v>7</v>
      </c>
      <c r="M198"/>
      <c r="O198"/>
    </row>
    <row r="199" spans="2:15" ht="15.6" thickTop="1" thickBot="1" x14ac:dyDescent="0.35">
      <c r="B199" s="10" t="s">
        <v>483</v>
      </c>
      <c r="C199" s="45" t="str">
        <f ca="1">Table3[[#This Row],[RECENCY Score]] &amp; Table3[[#This Row],[FREQUENCY Score]] &amp; Table3[[#This Row],[MONETARY Score]]</f>
        <v>221</v>
      </c>
      <c r="D199" s="46" cm="1">
        <f t="array" aca="1" ref="D199" ca="1">_xlfn.IFS(G199 &lt;= 100, 5,G199 &lt;= 200, 4,G199 &lt;= 300, 3,G199 &lt;= 400, 2,G199 &gt; 400, 1)</f>
        <v>2</v>
      </c>
      <c r="E199" s="45" cm="1">
        <f t="array" ref="E199">_xlfn.IFS(I199 &gt;= 12, 5, I199&gt;= 10, 4, I199 &gt;= 8, 3, I199 &gt;= 5, 2, I199 &gt;= 2, 1)</f>
        <v>2</v>
      </c>
      <c r="F199" s="45" cm="1">
        <f t="array" ref="F199">_xlfn.IFS(Table3[[#This Row],[Purchase Amount]] &lt;= 100, 5,Table3[[#This Row],[Purchase Amount]]  &lt;= 200, 4,Table3[[#This Row],[Purchase Amount]]  &lt;= 300, 3,Table3[[#This Row],[Purchase Amount]]  &lt;= 400, 2,Table3[[#This Row],[Purchase Amount]]  &gt; 400, 1)</f>
        <v>1</v>
      </c>
      <c r="G199" s="10">
        <f ca="1">DATEDIF(Table3[[#This Row],[Time of Purchase ]], TODAY(), "d")</f>
        <v>349</v>
      </c>
      <c r="H199" s="14">
        <f>_xlfn.XLOOKUP('RFM Analysis (Basic)'!$B199,Table4[Customer_ID],Table4[Time_of_Purchase],,0)</f>
        <v>45386</v>
      </c>
      <c r="I199" s="10">
        <f>_xlfn.XLOOKUP('RFM Analysis (Basic)'!$B199,Table4[Customer_ID],Table4[Frequency_of_Purchase],,0)</f>
        <v>6</v>
      </c>
      <c r="J199" s="10">
        <f>_xlfn.XLOOKUP(B199,Table4[Customer_ID],Table4[Purchase_Amount],,0)</f>
        <v>467.5</v>
      </c>
      <c r="K199" s="52" cm="1">
        <f t="array" aca="1" ref="K199" ca="1">SUM(MID(C199,{1,2,3},1)*1)</f>
        <v>5</v>
      </c>
      <c r="M199"/>
      <c r="O199"/>
    </row>
    <row r="200" spans="2:15" ht="15.6" thickTop="1" thickBot="1" x14ac:dyDescent="0.35">
      <c r="B200" s="10" t="s">
        <v>485</v>
      </c>
      <c r="C200" s="45" t="str">
        <f ca="1">Table3[[#This Row],[RECENCY Score]] &amp; Table3[[#This Row],[FREQUENCY Score]] &amp; Table3[[#This Row],[MONETARY Score]]</f>
        <v>423</v>
      </c>
      <c r="D200" s="46" cm="1">
        <f t="array" aca="1" ref="D200" ca="1">_xlfn.IFS(G200 &lt;= 100, 5,G200 &lt;= 200, 4,G200 &lt;= 300, 3,G200 &lt;= 400, 2,G200 &gt; 400, 1)</f>
        <v>4</v>
      </c>
      <c r="E200" s="45" cm="1">
        <f t="array" ref="E200">_xlfn.IFS(I200 &gt;= 12, 5, I200&gt;= 10, 4, I200 &gt;= 8, 3, I200 &gt;= 5, 2, I200 &gt;= 2, 1)</f>
        <v>2</v>
      </c>
      <c r="F200" s="45" cm="1">
        <f t="array" ref="F200">_xlfn.IFS(Table3[[#This Row],[Purchase Amount]] &lt;= 100, 5,Table3[[#This Row],[Purchase Amount]]  &lt;= 200, 4,Table3[[#This Row],[Purchase Amount]]  &lt;= 300, 3,Table3[[#This Row],[Purchase Amount]]  &lt;= 400, 2,Table3[[#This Row],[Purchase Amount]]  &gt; 400, 1)</f>
        <v>3</v>
      </c>
      <c r="G200" s="10">
        <f ca="1">DATEDIF(Table3[[#This Row],[Time of Purchase ]], TODAY(), "d")</f>
        <v>187</v>
      </c>
      <c r="H200" s="14">
        <f>_xlfn.XLOOKUP('RFM Analysis (Basic)'!$B200,Table4[Customer_ID],Table4[Time_of_Purchase],,0)</f>
        <v>45548</v>
      </c>
      <c r="I200" s="10">
        <f>_xlfn.XLOOKUP('RFM Analysis (Basic)'!$B200,Table4[Customer_ID],Table4[Frequency_of_Purchase],,0)</f>
        <v>6</v>
      </c>
      <c r="J200" s="10">
        <f>_xlfn.XLOOKUP(B200,Table4[Customer_ID],Table4[Purchase_Amount],,0)</f>
        <v>209.79</v>
      </c>
      <c r="K200" s="52" cm="1">
        <f t="array" aca="1" ref="K200" ca="1">SUM(MID(C200,{1,2,3},1)*1)</f>
        <v>9</v>
      </c>
      <c r="M200"/>
      <c r="O200"/>
    </row>
    <row r="201" spans="2:15" ht="15.6" thickTop="1" thickBot="1" x14ac:dyDescent="0.35">
      <c r="B201" s="10" t="s">
        <v>487</v>
      </c>
      <c r="C201" s="45" t="str">
        <f ca="1">Table3[[#This Row],[RECENCY Score]] &amp; Table3[[#This Row],[FREQUENCY Score]] &amp; Table3[[#This Row],[MONETARY Score]]</f>
        <v>234</v>
      </c>
      <c r="D201" s="46" cm="1">
        <f t="array" aca="1" ref="D201" ca="1">_xlfn.IFS(G201 &lt;= 100, 5,G201 &lt;= 200, 4,G201 &lt;= 300, 3,G201 &lt;= 400, 2,G201 &gt; 400, 1)</f>
        <v>2</v>
      </c>
      <c r="E201" s="45" cm="1">
        <f t="array" ref="E201">_xlfn.IFS(I201 &gt;= 12, 5, I201&gt;= 10, 4, I201 &gt;= 8, 3, I201 &gt;= 5, 2, I201 &gt;= 2, 1)</f>
        <v>3</v>
      </c>
      <c r="F201" s="45" cm="1">
        <f t="array" ref="F201">_xlfn.IFS(Table3[[#This Row],[Purchase Amount]] &lt;= 100, 5,Table3[[#This Row],[Purchase Amount]]  &lt;= 200, 4,Table3[[#This Row],[Purchase Amount]]  &lt;= 300, 3,Table3[[#This Row],[Purchase Amount]]  &lt;= 400, 2,Table3[[#This Row],[Purchase Amount]]  &gt; 400, 1)</f>
        <v>4</v>
      </c>
      <c r="G201" s="10">
        <f ca="1">DATEDIF(Table3[[#This Row],[Time of Purchase ]], TODAY(), "d")</f>
        <v>329</v>
      </c>
      <c r="H201" s="14">
        <f>_xlfn.XLOOKUP('RFM Analysis (Basic)'!$B201,Table4[Customer_ID],Table4[Time_of_Purchase],,0)</f>
        <v>45406</v>
      </c>
      <c r="I201" s="10">
        <f>_xlfn.XLOOKUP('RFM Analysis (Basic)'!$B201,Table4[Customer_ID],Table4[Frequency_of_Purchase],,0)</f>
        <v>9</v>
      </c>
      <c r="J201" s="10">
        <f>_xlfn.XLOOKUP(B201,Table4[Customer_ID],Table4[Purchase_Amount],,0)</f>
        <v>150.33000000000001</v>
      </c>
      <c r="K201" s="52" cm="1">
        <f t="array" aca="1" ref="K201" ca="1">SUM(MID(C201,{1,2,3},1)*1)</f>
        <v>9</v>
      </c>
      <c r="M201"/>
      <c r="O201"/>
    </row>
    <row r="202" spans="2:15" ht="15.6" thickTop="1" thickBot="1" x14ac:dyDescent="0.35">
      <c r="B202" s="10" t="s">
        <v>489</v>
      </c>
      <c r="C202" s="45" t="str">
        <f ca="1">Table3[[#This Row],[RECENCY Score]] &amp; Table3[[#This Row],[FREQUENCY Score]] &amp; Table3[[#This Row],[MONETARY Score]]</f>
        <v>125</v>
      </c>
      <c r="D202" s="46" cm="1">
        <f t="array" aca="1" ref="D202" ca="1">_xlfn.IFS(G202 &lt;= 100, 5,G202 &lt;= 200, 4,G202 &lt;= 300, 3,G202 &lt;= 400, 2,G202 &gt; 400, 1)</f>
        <v>1</v>
      </c>
      <c r="E202" s="45" cm="1">
        <f t="array" ref="E202">_xlfn.IFS(I202 &gt;= 12, 5, I202&gt;= 10, 4, I202 &gt;= 8, 3, I202 &gt;= 5, 2, I202 &gt;= 2, 1)</f>
        <v>2</v>
      </c>
      <c r="F202" s="45" cm="1">
        <f t="array" ref="F202">_xlfn.IFS(Table3[[#This Row],[Purchase Amount]] &lt;= 100, 5,Table3[[#This Row],[Purchase Amount]]  &lt;= 200, 4,Table3[[#This Row],[Purchase Amount]]  &lt;= 300, 3,Table3[[#This Row],[Purchase Amount]]  &lt;= 400, 2,Table3[[#This Row],[Purchase Amount]]  &gt; 400, 1)</f>
        <v>5</v>
      </c>
      <c r="G202" s="10">
        <f ca="1">DATEDIF(Table3[[#This Row],[Time of Purchase ]], TODAY(), "d")</f>
        <v>435</v>
      </c>
      <c r="H202" s="14">
        <f>_xlfn.XLOOKUP('RFM Analysis (Basic)'!$B202,Table4[Customer_ID],Table4[Time_of_Purchase],,0)</f>
        <v>45300</v>
      </c>
      <c r="I202" s="10">
        <f>_xlfn.XLOOKUP('RFM Analysis (Basic)'!$B202,Table4[Customer_ID],Table4[Frequency_of_Purchase],,0)</f>
        <v>7</v>
      </c>
      <c r="J202" s="10">
        <f>_xlfn.XLOOKUP(B202,Table4[Customer_ID],Table4[Purchase_Amount],,0)</f>
        <v>98.63</v>
      </c>
      <c r="K202" s="52" cm="1">
        <f t="array" aca="1" ref="K202" ca="1">SUM(MID(C202,{1,2,3},1)*1)</f>
        <v>8</v>
      </c>
      <c r="M202"/>
      <c r="O202"/>
    </row>
    <row r="203" spans="2:15" ht="15.6" thickTop="1" thickBot="1" x14ac:dyDescent="0.35">
      <c r="B203" s="10" t="s">
        <v>491</v>
      </c>
      <c r="C203" s="45" t="str">
        <f ca="1">Table3[[#This Row],[RECENCY Score]] &amp; Table3[[#This Row],[FREQUENCY Score]] &amp; Table3[[#This Row],[MONETARY Score]]</f>
        <v>344</v>
      </c>
      <c r="D203" s="46" cm="1">
        <f t="array" aca="1" ref="D203" ca="1">_xlfn.IFS(G203 &lt;= 100, 5,G203 &lt;= 200, 4,G203 &lt;= 300, 3,G203 &lt;= 400, 2,G203 &gt; 400, 1)</f>
        <v>3</v>
      </c>
      <c r="E203" s="45" cm="1">
        <f t="array" ref="E203">_xlfn.IFS(I203 &gt;= 12, 5, I203&gt;= 10, 4, I203 &gt;= 8, 3, I203 &gt;= 5, 2, I203 &gt;= 2, 1)</f>
        <v>4</v>
      </c>
      <c r="F203" s="45" cm="1">
        <f t="array" ref="F203">_xlfn.IFS(Table3[[#This Row],[Purchase Amount]] &lt;= 100, 5,Table3[[#This Row],[Purchase Amount]]  &lt;= 200, 4,Table3[[#This Row],[Purchase Amount]]  &lt;= 300, 3,Table3[[#This Row],[Purchase Amount]]  &lt;= 400, 2,Table3[[#This Row],[Purchase Amount]]  &gt; 400, 1)</f>
        <v>4</v>
      </c>
      <c r="G203" s="10">
        <f ca="1">DATEDIF(Table3[[#This Row],[Time of Purchase ]], TODAY(), "d")</f>
        <v>289</v>
      </c>
      <c r="H203" s="14">
        <f>_xlfn.XLOOKUP('RFM Analysis (Basic)'!$B203,Table4[Customer_ID],Table4[Time_of_Purchase],,0)</f>
        <v>45446</v>
      </c>
      <c r="I203" s="10">
        <f>_xlfn.XLOOKUP('RFM Analysis (Basic)'!$B203,Table4[Customer_ID],Table4[Frequency_of_Purchase],,0)</f>
        <v>11</v>
      </c>
      <c r="J203" s="10">
        <f>_xlfn.XLOOKUP(B203,Table4[Customer_ID],Table4[Purchase_Amount],,0)</f>
        <v>193.3</v>
      </c>
      <c r="K203" s="52" cm="1">
        <f t="array" aca="1" ref="K203" ca="1">SUM(MID(C203,{1,2,3},1)*1)</f>
        <v>11</v>
      </c>
      <c r="M203"/>
      <c r="O203"/>
    </row>
    <row r="204" spans="2:15" ht="15.6" thickTop="1" thickBot="1" x14ac:dyDescent="0.35">
      <c r="B204" s="10" t="s">
        <v>493</v>
      </c>
      <c r="C204" s="45" t="str">
        <f ca="1">Table3[[#This Row],[RECENCY Score]] &amp; Table3[[#This Row],[FREQUENCY Score]] &amp; Table3[[#This Row],[MONETARY Score]]</f>
        <v>324</v>
      </c>
      <c r="D204" s="46" cm="1">
        <f t="array" aca="1" ref="D204" ca="1">_xlfn.IFS(G204 &lt;= 100, 5,G204 &lt;= 200, 4,G204 &lt;= 300, 3,G204 &lt;= 400, 2,G204 &gt; 400, 1)</f>
        <v>3</v>
      </c>
      <c r="E204" s="45" cm="1">
        <f t="array" ref="E204">_xlfn.IFS(I204 &gt;= 12, 5, I204&gt;= 10, 4, I204 &gt;= 8, 3, I204 &gt;= 5, 2, I204 &gt;= 2, 1)</f>
        <v>2</v>
      </c>
      <c r="F204" s="45" cm="1">
        <f t="array" ref="F204">_xlfn.IFS(Table3[[#This Row],[Purchase Amount]] &lt;= 100, 5,Table3[[#This Row],[Purchase Amount]]  &lt;= 200, 4,Table3[[#This Row],[Purchase Amount]]  &lt;= 300, 3,Table3[[#This Row],[Purchase Amount]]  &lt;= 400, 2,Table3[[#This Row],[Purchase Amount]]  &gt; 400, 1)</f>
        <v>4</v>
      </c>
      <c r="G204" s="10">
        <f ca="1">DATEDIF(Table3[[#This Row],[Time of Purchase ]], TODAY(), "d")</f>
        <v>269</v>
      </c>
      <c r="H204" s="14">
        <f>_xlfn.XLOOKUP('RFM Analysis (Basic)'!$B204,Table4[Customer_ID],Table4[Time_of_Purchase],,0)</f>
        <v>45466</v>
      </c>
      <c r="I204" s="10">
        <f>_xlfn.XLOOKUP('RFM Analysis (Basic)'!$B204,Table4[Customer_ID],Table4[Frequency_of_Purchase],,0)</f>
        <v>7</v>
      </c>
      <c r="J204" s="10">
        <f>_xlfn.XLOOKUP(B204,Table4[Customer_ID],Table4[Purchase_Amount],,0)</f>
        <v>145.02000000000001</v>
      </c>
      <c r="K204" s="52" cm="1">
        <f t="array" aca="1" ref="K204" ca="1">SUM(MID(C204,{1,2,3},1)*1)</f>
        <v>9</v>
      </c>
      <c r="M204"/>
      <c r="O204"/>
    </row>
    <row r="205" spans="2:15" ht="15.6" thickTop="1" thickBot="1" x14ac:dyDescent="0.35">
      <c r="B205" s="10" t="s">
        <v>495</v>
      </c>
      <c r="C205" s="45" t="str">
        <f ca="1">Table3[[#This Row],[RECENCY Score]] &amp; Table3[[#This Row],[FREQUENCY Score]] &amp; Table3[[#This Row],[MONETARY Score]]</f>
        <v>413</v>
      </c>
      <c r="D205" s="46" cm="1">
        <f t="array" aca="1" ref="D205" ca="1">_xlfn.IFS(G205 &lt;= 100, 5,G205 &lt;= 200, 4,G205 &lt;= 300, 3,G205 &lt;= 400, 2,G205 &gt; 400, 1)</f>
        <v>4</v>
      </c>
      <c r="E205" s="45" cm="1">
        <f t="array" ref="E205">_xlfn.IFS(I205 &gt;= 12, 5, I205&gt;= 10, 4, I205 &gt;= 8, 3, I205 &gt;= 5, 2, I205 &gt;= 2, 1)</f>
        <v>1</v>
      </c>
      <c r="F205" s="45" cm="1">
        <f t="array" ref="F205">_xlfn.IFS(Table3[[#This Row],[Purchase Amount]] &lt;= 100, 5,Table3[[#This Row],[Purchase Amount]]  &lt;= 200, 4,Table3[[#This Row],[Purchase Amount]]  &lt;= 300, 3,Table3[[#This Row],[Purchase Amount]]  &lt;= 400, 2,Table3[[#This Row],[Purchase Amount]]  &gt; 400, 1)</f>
        <v>3</v>
      </c>
      <c r="G205" s="10">
        <f ca="1">DATEDIF(Table3[[#This Row],[Time of Purchase ]], TODAY(), "d")</f>
        <v>109</v>
      </c>
      <c r="H205" s="14">
        <f>_xlfn.XLOOKUP('RFM Analysis (Basic)'!$B205,Table4[Customer_ID],Table4[Time_of_Purchase],,0)</f>
        <v>45626</v>
      </c>
      <c r="I205" s="10">
        <f>_xlfn.XLOOKUP('RFM Analysis (Basic)'!$B205,Table4[Customer_ID],Table4[Frequency_of_Purchase],,0)</f>
        <v>4</v>
      </c>
      <c r="J205" s="10">
        <f>_xlfn.XLOOKUP(B205,Table4[Customer_ID],Table4[Purchase_Amount],,0)</f>
        <v>294.99</v>
      </c>
      <c r="K205" s="52" cm="1">
        <f t="array" aca="1" ref="K205" ca="1">SUM(MID(C205,{1,2,3},1)*1)</f>
        <v>8</v>
      </c>
      <c r="M205"/>
      <c r="O205"/>
    </row>
    <row r="206" spans="2:15" ht="15.6" thickTop="1" thickBot="1" x14ac:dyDescent="0.35">
      <c r="B206" s="10" t="s">
        <v>497</v>
      </c>
      <c r="C206" s="45" t="str">
        <f ca="1">Table3[[#This Row],[RECENCY Score]] &amp; Table3[[#This Row],[FREQUENCY Score]] &amp; Table3[[#This Row],[MONETARY Score]]</f>
        <v>412</v>
      </c>
      <c r="D206" s="46" cm="1">
        <f t="array" aca="1" ref="D206" ca="1">_xlfn.IFS(G206 &lt;= 100, 5,G206 &lt;= 200, 4,G206 &lt;= 300, 3,G206 &lt;= 400, 2,G206 &gt; 400, 1)</f>
        <v>4</v>
      </c>
      <c r="E206" s="45" cm="1">
        <f t="array" ref="E206">_xlfn.IFS(I206 &gt;= 12, 5, I206&gt;= 10, 4, I206 &gt;= 8, 3, I206 &gt;= 5, 2, I206 &gt;= 2, 1)</f>
        <v>1</v>
      </c>
      <c r="F206" s="45" cm="1">
        <f t="array" ref="F206">_xlfn.IFS(Table3[[#This Row],[Purchase Amount]] &lt;= 100, 5,Table3[[#This Row],[Purchase Amount]]  &lt;= 200, 4,Table3[[#This Row],[Purchase Amount]]  &lt;= 300, 3,Table3[[#This Row],[Purchase Amount]]  &lt;= 400, 2,Table3[[#This Row],[Purchase Amount]]  &gt; 400, 1)</f>
        <v>2</v>
      </c>
      <c r="G206" s="10">
        <f ca="1">DATEDIF(Table3[[#This Row],[Time of Purchase ]], TODAY(), "d")</f>
        <v>146</v>
      </c>
      <c r="H206" s="14">
        <f>_xlfn.XLOOKUP('RFM Analysis (Basic)'!$B206,Table4[Customer_ID],Table4[Time_of_Purchase],,0)</f>
        <v>45589</v>
      </c>
      <c r="I206" s="10">
        <f>_xlfn.XLOOKUP('RFM Analysis (Basic)'!$B206,Table4[Customer_ID],Table4[Frequency_of_Purchase],,0)</f>
        <v>2</v>
      </c>
      <c r="J206" s="10">
        <f>_xlfn.XLOOKUP(B206,Table4[Customer_ID],Table4[Purchase_Amount],,0)</f>
        <v>305.45</v>
      </c>
      <c r="K206" s="52" cm="1">
        <f t="array" aca="1" ref="K206" ca="1">SUM(MID(C206,{1,2,3},1)*1)</f>
        <v>7</v>
      </c>
      <c r="M206"/>
      <c r="O206"/>
    </row>
    <row r="207" spans="2:15" ht="15.6" thickTop="1" thickBot="1" x14ac:dyDescent="0.35">
      <c r="B207" s="10" t="s">
        <v>499</v>
      </c>
      <c r="C207" s="45" t="str">
        <f ca="1">Table3[[#This Row],[RECENCY Score]] &amp; Table3[[#This Row],[FREQUENCY Score]] &amp; Table3[[#This Row],[MONETARY Score]]</f>
        <v>211</v>
      </c>
      <c r="D207" s="46" cm="1">
        <f t="array" aca="1" ref="D207" ca="1">_xlfn.IFS(G207 &lt;= 100, 5,G207 &lt;= 200, 4,G207 &lt;= 300, 3,G207 &lt;= 400, 2,G207 &gt; 400, 1)</f>
        <v>2</v>
      </c>
      <c r="E207" s="45" cm="1">
        <f t="array" ref="E207">_xlfn.IFS(I207 &gt;= 12, 5, I207&gt;= 10, 4, I207 &gt;= 8, 3, I207 &gt;= 5, 2, I207 &gt;= 2, 1)</f>
        <v>1</v>
      </c>
      <c r="F207" s="45" cm="1">
        <f t="array" ref="F207">_xlfn.IFS(Table3[[#This Row],[Purchase Amount]] &lt;= 100, 5,Table3[[#This Row],[Purchase Amount]]  &lt;= 200, 4,Table3[[#This Row],[Purchase Amount]]  &lt;= 300, 3,Table3[[#This Row],[Purchase Amount]]  &lt;= 400, 2,Table3[[#This Row],[Purchase Amount]]  &gt; 400, 1)</f>
        <v>1</v>
      </c>
      <c r="G207" s="10">
        <f ca="1">DATEDIF(Table3[[#This Row],[Time of Purchase ]], TODAY(), "d")</f>
        <v>332</v>
      </c>
      <c r="H207" s="14">
        <f>_xlfn.XLOOKUP('RFM Analysis (Basic)'!$B207,Table4[Customer_ID],Table4[Time_of_Purchase],,0)</f>
        <v>45403</v>
      </c>
      <c r="I207" s="10">
        <f>_xlfn.XLOOKUP('RFM Analysis (Basic)'!$B207,Table4[Customer_ID],Table4[Frequency_of_Purchase],,0)</f>
        <v>2</v>
      </c>
      <c r="J207" s="10">
        <f>_xlfn.XLOOKUP(B207,Table4[Customer_ID],Table4[Purchase_Amount],,0)</f>
        <v>432.42</v>
      </c>
      <c r="K207" s="52" cm="1">
        <f t="array" aca="1" ref="K207" ca="1">SUM(MID(C207,{1,2,3},1)*1)</f>
        <v>4</v>
      </c>
      <c r="M207"/>
      <c r="O207"/>
    </row>
    <row r="208" spans="2:15" ht="15.6" thickTop="1" thickBot="1" x14ac:dyDescent="0.35">
      <c r="B208" s="10" t="s">
        <v>501</v>
      </c>
      <c r="C208" s="45" t="str">
        <f ca="1">Table3[[#This Row],[RECENCY Score]] &amp; Table3[[#This Row],[FREQUENCY Score]] &amp; Table3[[#This Row],[MONETARY Score]]</f>
        <v>143</v>
      </c>
      <c r="D208" s="46" cm="1">
        <f t="array" aca="1" ref="D208" ca="1">_xlfn.IFS(G208 &lt;= 100, 5,G208 &lt;= 200, 4,G208 &lt;= 300, 3,G208 &lt;= 400, 2,G208 &gt; 400, 1)</f>
        <v>1</v>
      </c>
      <c r="E208" s="45" cm="1">
        <f t="array" ref="E208">_xlfn.IFS(I208 &gt;= 12, 5, I208&gt;= 10, 4, I208 &gt;= 8, 3, I208 &gt;= 5, 2, I208 &gt;= 2, 1)</f>
        <v>4</v>
      </c>
      <c r="F208" s="45" cm="1">
        <f t="array" ref="F208">_xlfn.IFS(Table3[[#This Row],[Purchase Amount]] &lt;= 100, 5,Table3[[#This Row],[Purchase Amount]]  &lt;= 200, 4,Table3[[#This Row],[Purchase Amount]]  &lt;= 300, 3,Table3[[#This Row],[Purchase Amount]]  &lt;= 400, 2,Table3[[#This Row],[Purchase Amount]]  &gt; 400, 1)</f>
        <v>3</v>
      </c>
      <c r="G208" s="10">
        <f ca="1">DATEDIF(Table3[[#This Row],[Time of Purchase ]], TODAY(), "d")</f>
        <v>421</v>
      </c>
      <c r="H208" s="14">
        <f>_xlfn.XLOOKUP('RFM Analysis (Basic)'!$B208,Table4[Customer_ID],Table4[Time_of_Purchase],,0)</f>
        <v>45314</v>
      </c>
      <c r="I208" s="10">
        <f>_xlfn.XLOOKUP('RFM Analysis (Basic)'!$B208,Table4[Customer_ID],Table4[Frequency_of_Purchase],,0)</f>
        <v>11</v>
      </c>
      <c r="J208" s="10">
        <f>_xlfn.XLOOKUP(B208,Table4[Customer_ID],Table4[Purchase_Amount],,0)</f>
        <v>227.58</v>
      </c>
      <c r="K208" s="52" cm="1">
        <f t="array" aca="1" ref="K208" ca="1">SUM(MID(C208,{1,2,3},1)*1)</f>
        <v>8</v>
      </c>
      <c r="M208"/>
      <c r="O208"/>
    </row>
    <row r="209" spans="2:15" ht="15.6" thickTop="1" thickBot="1" x14ac:dyDescent="0.35">
      <c r="B209" s="10" t="s">
        <v>503</v>
      </c>
      <c r="C209" s="45" t="str">
        <f ca="1">Table3[[#This Row],[RECENCY Score]] &amp; Table3[[#This Row],[FREQUENCY Score]] &amp; Table3[[#This Row],[MONETARY Score]]</f>
        <v>344</v>
      </c>
      <c r="D209" s="46" cm="1">
        <f t="array" aca="1" ref="D209" ca="1">_xlfn.IFS(G209 &lt;= 100, 5,G209 &lt;= 200, 4,G209 &lt;= 300, 3,G209 &lt;= 400, 2,G209 &gt; 400, 1)</f>
        <v>3</v>
      </c>
      <c r="E209" s="45" cm="1">
        <f t="array" ref="E209">_xlfn.IFS(I209 &gt;= 12, 5, I209&gt;= 10, 4, I209 &gt;= 8, 3, I209 &gt;= 5, 2, I209 &gt;= 2, 1)</f>
        <v>4</v>
      </c>
      <c r="F209" s="45" cm="1">
        <f t="array" ref="F209">_xlfn.IFS(Table3[[#This Row],[Purchase Amount]] &lt;= 100, 5,Table3[[#This Row],[Purchase Amount]]  &lt;= 200, 4,Table3[[#This Row],[Purchase Amount]]  &lt;= 300, 3,Table3[[#This Row],[Purchase Amount]]  &lt;= 400, 2,Table3[[#This Row],[Purchase Amount]]  &gt; 400, 1)</f>
        <v>4</v>
      </c>
      <c r="G209" s="10">
        <f ca="1">DATEDIF(Table3[[#This Row],[Time of Purchase ]], TODAY(), "d")</f>
        <v>269</v>
      </c>
      <c r="H209" s="14">
        <f>_xlfn.XLOOKUP('RFM Analysis (Basic)'!$B209,Table4[Customer_ID],Table4[Time_of_Purchase],,0)</f>
        <v>45466</v>
      </c>
      <c r="I209" s="10">
        <f>_xlfn.XLOOKUP('RFM Analysis (Basic)'!$B209,Table4[Customer_ID],Table4[Frequency_of_Purchase],,0)</f>
        <v>10</v>
      </c>
      <c r="J209" s="10">
        <f>_xlfn.XLOOKUP(B209,Table4[Customer_ID],Table4[Purchase_Amount],,0)</f>
        <v>160.88999999999999</v>
      </c>
      <c r="K209" s="52" cm="1">
        <f t="array" aca="1" ref="K209" ca="1">SUM(MID(C209,{1,2,3},1)*1)</f>
        <v>11</v>
      </c>
      <c r="M209"/>
      <c r="O209"/>
    </row>
    <row r="210" spans="2:15" ht="15.6" thickTop="1" thickBot="1" x14ac:dyDescent="0.35">
      <c r="B210" s="10" t="s">
        <v>504</v>
      </c>
      <c r="C210" s="45" t="str">
        <f ca="1">Table3[[#This Row],[RECENCY Score]] &amp; Table3[[#This Row],[FREQUENCY Score]] &amp; Table3[[#This Row],[MONETARY Score]]</f>
        <v>224</v>
      </c>
      <c r="D210" s="46" cm="1">
        <f t="array" aca="1" ref="D210" ca="1">_xlfn.IFS(G210 &lt;= 100, 5,G210 &lt;= 200, 4,G210 &lt;= 300, 3,G210 &lt;= 400, 2,G210 &gt; 400, 1)</f>
        <v>2</v>
      </c>
      <c r="E210" s="45" cm="1">
        <f t="array" ref="E210">_xlfn.IFS(I210 &gt;= 12, 5, I210&gt;= 10, 4, I210 &gt;= 8, 3, I210 &gt;= 5, 2, I210 &gt;= 2, 1)</f>
        <v>2</v>
      </c>
      <c r="F210" s="45" cm="1">
        <f t="array" ref="F210">_xlfn.IFS(Table3[[#This Row],[Purchase Amount]] &lt;= 100, 5,Table3[[#This Row],[Purchase Amount]]  &lt;= 200, 4,Table3[[#This Row],[Purchase Amount]]  &lt;= 300, 3,Table3[[#This Row],[Purchase Amount]]  &lt;= 400, 2,Table3[[#This Row],[Purchase Amount]]  &gt; 400, 1)</f>
        <v>4</v>
      </c>
      <c r="G210" s="10">
        <f ca="1">DATEDIF(Table3[[#This Row],[Time of Purchase ]], TODAY(), "d")</f>
        <v>364</v>
      </c>
      <c r="H210" s="14">
        <f>_xlfn.XLOOKUP('RFM Analysis (Basic)'!$B210,Table4[Customer_ID],Table4[Time_of_Purchase],,0)</f>
        <v>45371</v>
      </c>
      <c r="I210" s="10">
        <f>_xlfn.XLOOKUP('RFM Analysis (Basic)'!$B210,Table4[Customer_ID],Table4[Frequency_of_Purchase],,0)</f>
        <v>7</v>
      </c>
      <c r="J210" s="10">
        <f>_xlfn.XLOOKUP(B210,Table4[Customer_ID],Table4[Purchase_Amount],,0)</f>
        <v>139.1</v>
      </c>
      <c r="K210" s="52" cm="1">
        <f t="array" aca="1" ref="K210" ca="1">SUM(MID(C210,{1,2,3},1)*1)</f>
        <v>8</v>
      </c>
      <c r="M210"/>
      <c r="O210"/>
    </row>
    <row r="211" spans="2:15" ht="15.6" thickTop="1" thickBot="1" x14ac:dyDescent="0.35">
      <c r="B211" s="10" t="s">
        <v>506</v>
      </c>
      <c r="C211" s="45" t="str">
        <f ca="1">Table3[[#This Row],[RECENCY Score]] &amp; Table3[[#This Row],[FREQUENCY Score]] &amp; Table3[[#This Row],[MONETARY Score]]</f>
        <v>233</v>
      </c>
      <c r="D211" s="46" cm="1">
        <f t="array" aca="1" ref="D211" ca="1">_xlfn.IFS(G211 &lt;= 100, 5,G211 &lt;= 200, 4,G211 &lt;= 300, 3,G211 &lt;= 400, 2,G211 &gt; 400, 1)</f>
        <v>2</v>
      </c>
      <c r="E211" s="45" cm="1">
        <f t="array" ref="E211">_xlfn.IFS(I211 &gt;= 12, 5, I211&gt;= 10, 4, I211 &gt;= 8, 3, I211 &gt;= 5, 2, I211 &gt;= 2, 1)</f>
        <v>3</v>
      </c>
      <c r="F211" s="45" cm="1">
        <f t="array" ref="F211">_xlfn.IFS(Table3[[#This Row],[Purchase Amount]] &lt;= 100, 5,Table3[[#This Row],[Purchase Amount]]  &lt;= 200, 4,Table3[[#This Row],[Purchase Amount]]  &lt;= 300, 3,Table3[[#This Row],[Purchase Amount]]  &lt;= 400, 2,Table3[[#This Row],[Purchase Amount]]  &gt; 400, 1)</f>
        <v>3</v>
      </c>
      <c r="G211" s="10">
        <f ca="1">DATEDIF(Table3[[#This Row],[Time of Purchase ]], TODAY(), "d")</f>
        <v>344</v>
      </c>
      <c r="H211" s="14">
        <f>_xlfn.XLOOKUP('RFM Analysis (Basic)'!$B211,Table4[Customer_ID],Table4[Time_of_Purchase],,0)</f>
        <v>45391</v>
      </c>
      <c r="I211" s="10">
        <f>_xlfn.XLOOKUP('RFM Analysis (Basic)'!$B211,Table4[Customer_ID],Table4[Frequency_of_Purchase],,0)</f>
        <v>9</v>
      </c>
      <c r="J211" s="10">
        <f>_xlfn.XLOOKUP(B211,Table4[Customer_ID],Table4[Purchase_Amount],,0)</f>
        <v>268.27999999999997</v>
      </c>
      <c r="K211" s="52" cm="1">
        <f t="array" aca="1" ref="K211" ca="1">SUM(MID(C211,{1,2,3},1)*1)</f>
        <v>8</v>
      </c>
      <c r="M211"/>
      <c r="O211"/>
    </row>
    <row r="212" spans="2:15" ht="15.6" thickTop="1" thickBot="1" x14ac:dyDescent="0.35">
      <c r="B212" s="10" t="s">
        <v>508</v>
      </c>
      <c r="C212" s="45" t="str">
        <f ca="1">Table3[[#This Row],[RECENCY Score]] &amp; Table3[[#This Row],[FREQUENCY Score]] &amp; Table3[[#This Row],[MONETARY Score]]</f>
        <v>425</v>
      </c>
      <c r="D212" s="46" cm="1">
        <f t="array" aca="1" ref="D212" ca="1">_xlfn.IFS(G212 &lt;= 100, 5,G212 &lt;= 200, 4,G212 &lt;= 300, 3,G212 &lt;= 400, 2,G212 &gt; 400, 1)</f>
        <v>4</v>
      </c>
      <c r="E212" s="45" cm="1">
        <f t="array" ref="E212">_xlfn.IFS(I212 &gt;= 12, 5, I212&gt;= 10, 4, I212 &gt;= 8, 3, I212 &gt;= 5, 2, I212 &gt;= 2, 1)</f>
        <v>2</v>
      </c>
      <c r="F212" s="45" cm="1">
        <f t="array" ref="F212">_xlfn.IFS(Table3[[#This Row],[Purchase Amount]] &lt;= 100, 5,Table3[[#This Row],[Purchase Amount]]  &lt;= 200, 4,Table3[[#This Row],[Purchase Amount]]  &lt;= 300, 3,Table3[[#This Row],[Purchase Amount]]  &lt;= 400, 2,Table3[[#This Row],[Purchase Amount]]  &gt; 400, 1)</f>
        <v>5</v>
      </c>
      <c r="G212" s="10">
        <f ca="1">DATEDIF(Table3[[#This Row],[Time of Purchase ]], TODAY(), "d")</f>
        <v>151</v>
      </c>
      <c r="H212" s="14">
        <f>_xlfn.XLOOKUP('RFM Analysis (Basic)'!$B212,Table4[Customer_ID],Table4[Time_of_Purchase],,0)</f>
        <v>45584</v>
      </c>
      <c r="I212" s="10">
        <f>_xlfn.XLOOKUP('RFM Analysis (Basic)'!$B212,Table4[Customer_ID],Table4[Frequency_of_Purchase],,0)</f>
        <v>6</v>
      </c>
      <c r="J212" s="10">
        <f>_xlfn.XLOOKUP(B212,Table4[Customer_ID],Table4[Purchase_Amount],,0)</f>
        <v>64.489999999999995</v>
      </c>
      <c r="K212" s="52" cm="1">
        <f t="array" aca="1" ref="K212" ca="1">SUM(MID(C212,{1,2,3},1)*1)</f>
        <v>11</v>
      </c>
      <c r="M212"/>
      <c r="O212"/>
    </row>
    <row r="213" spans="2:15" ht="15.6" thickTop="1" thickBot="1" x14ac:dyDescent="0.35">
      <c r="B213" s="10" t="s">
        <v>510</v>
      </c>
      <c r="C213" s="45" t="str">
        <f ca="1">Table3[[#This Row],[RECENCY Score]] &amp; Table3[[#This Row],[FREQUENCY Score]] &amp; Table3[[#This Row],[MONETARY Score]]</f>
        <v>245</v>
      </c>
      <c r="D213" s="46" cm="1">
        <f t="array" aca="1" ref="D213" ca="1">_xlfn.IFS(G213 &lt;= 100, 5,G213 &lt;= 200, 4,G213 &lt;= 300, 3,G213 &lt;= 400, 2,G213 &gt; 400, 1)</f>
        <v>2</v>
      </c>
      <c r="E213" s="45" cm="1">
        <f t="array" ref="E213">_xlfn.IFS(I213 &gt;= 12, 5, I213&gt;= 10, 4, I213 &gt;= 8, 3, I213 &gt;= 5, 2, I213 &gt;= 2, 1)</f>
        <v>4</v>
      </c>
      <c r="F213" s="45" cm="1">
        <f t="array" ref="F213">_xlfn.IFS(Table3[[#This Row],[Purchase Amount]] &lt;= 100, 5,Table3[[#This Row],[Purchase Amount]]  &lt;= 200, 4,Table3[[#This Row],[Purchase Amount]]  &lt;= 300, 3,Table3[[#This Row],[Purchase Amount]]  &lt;= 400, 2,Table3[[#This Row],[Purchase Amount]]  &gt; 400, 1)</f>
        <v>5</v>
      </c>
      <c r="G213" s="10">
        <f ca="1">DATEDIF(Table3[[#This Row],[Time of Purchase ]], TODAY(), "d")</f>
        <v>313</v>
      </c>
      <c r="H213" s="14">
        <f>_xlfn.XLOOKUP('RFM Analysis (Basic)'!$B213,Table4[Customer_ID],Table4[Time_of_Purchase],,0)</f>
        <v>45422</v>
      </c>
      <c r="I213" s="10">
        <f>_xlfn.XLOOKUP('RFM Analysis (Basic)'!$B213,Table4[Customer_ID],Table4[Frequency_of_Purchase],,0)</f>
        <v>10</v>
      </c>
      <c r="J213" s="10">
        <f>_xlfn.XLOOKUP(B213,Table4[Customer_ID],Table4[Purchase_Amount],,0)</f>
        <v>80.17</v>
      </c>
      <c r="K213" s="52" cm="1">
        <f t="array" aca="1" ref="K213" ca="1">SUM(MID(C213,{1,2,3},1)*1)</f>
        <v>11</v>
      </c>
      <c r="M213"/>
      <c r="O213"/>
    </row>
    <row r="214" spans="2:15" ht="15.6" thickTop="1" thickBot="1" x14ac:dyDescent="0.35">
      <c r="B214" s="10" t="s">
        <v>511</v>
      </c>
      <c r="C214" s="45" t="str">
        <f ca="1">Table3[[#This Row],[RECENCY Score]] &amp; Table3[[#This Row],[FREQUENCY Score]] &amp; Table3[[#This Row],[MONETARY Score]]</f>
        <v>243</v>
      </c>
      <c r="D214" s="46" cm="1">
        <f t="array" aca="1" ref="D214" ca="1">_xlfn.IFS(G214 &lt;= 100, 5,G214 &lt;= 200, 4,G214 &lt;= 300, 3,G214 &lt;= 400, 2,G214 &gt; 400, 1)</f>
        <v>2</v>
      </c>
      <c r="E214" s="45" cm="1">
        <f t="array" ref="E214">_xlfn.IFS(I214 &gt;= 12, 5, I214&gt;= 10, 4, I214 &gt;= 8, 3, I214 &gt;= 5, 2, I214 &gt;= 2, 1)</f>
        <v>4</v>
      </c>
      <c r="F214" s="45" cm="1">
        <f t="array" ref="F214">_xlfn.IFS(Table3[[#This Row],[Purchase Amount]] &lt;= 100, 5,Table3[[#This Row],[Purchase Amount]]  &lt;= 200, 4,Table3[[#This Row],[Purchase Amount]]  &lt;= 300, 3,Table3[[#This Row],[Purchase Amount]]  &lt;= 400, 2,Table3[[#This Row],[Purchase Amount]]  &gt; 400, 1)</f>
        <v>3</v>
      </c>
      <c r="G214" s="10">
        <f ca="1">DATEDIF(Table3[[#This Row],[Time of Purchase ]], TODAY(), "d")</f>
        <v>309</v>
      </c>
      <c r="H214" s="14">
        <f>_xlfn.XLOOKUP('RFM Analysis (Basic)'!$B214,Table4[Customer_ID],Table4[Time_of_Purchase],,0)</f>
        <v>45426</v>
      </c>
      <c r="I214" s="10">
        <f>_xlfn.XLOOKUP('RFM Analysis (Basic)'!$B214,Table4[Customer_ID],Table4[Frequency_of_Purchase],,0)</f>
        <v>11</v>
      </c>
      <c r="J214" s="10">
        <f>_xlfn.XLOOKUP(B214,Table4[Customer_ID],Table4[Purchase_Amount],,0)</f>
        <v>277.52</v>
      </c>
      <c r="K214" s="52" cm="1">
        <f t="array" aca="1" ref="K214" ca="1">SUM(MID(C214,{1,2,3},1)*1)</f>
        <v>9</v>
      </c>
      <c r="M214"/>
      <c r="O214"/>
    </row>
    <row r="215" spans="2:15" ht="15.6" thickTop="1" thickBot="1" x14ac:dyDescent="0.35">
      <c r="B215" s="10" t="s">
        <v>513</v>
      </c>
      <c r="C215" s="45" t="str">
        <f ca="1">Table3[[#This Row],[RECENCY Score]] &amp; Table3[[#This Row],[FREQUENCY Score]] &amp; Table3[[#This Row],[MONETARY Score]]</f>
        <v>225</v>
      </c>
      <c r="D215" s="46" cm="1">
        <f t="array" aca="1" ref="D215" ca="1">_xlfn.IFS(G215 &lt;= 100, 5,G215 &lt;= 200, 4,G215 &lt;= 300, 3,G215 &lt;= 400, 2,G215 &gt; 400, 1)</f>
        <v>2</v>
      </c>
      <c r="E215" s="45" cm="1">
        <f t="array" ref="E215">_xlfn.IFS(I215 &gt;= 12, 5, I215&gt;= 10, 4, I215 &gt;= 8, 3, I215 &gt;= 5, 2, I215 &gt;= 2, 1)</f>
        <v>2</v>
      </c>
      <c r="F215" s="45" cm="1">
        <f t="array" ref="F215">_xlfn.IFS(Table3[[#This Row],[Purchase Amount]] &lt;= 100, 5,Table3[[#This Row],[Purchase Amount]]  &lt;= 200, 4,Table3[[#This Row],[Purchase Amount]]  &lt;= 300, 3,Table3[[#This Row],[Purchase Amount]]  &lt;= 400, 2,Table3[[#This Row],[Purchase Amount]]  &gt; 400, 1)</f>
        <v>5</v>
      </c>
      <c r="G215" s="10">
        <f ca="1">DATEDIF(Table3[[#This Row],[Time of Purchase ]], TODAY(), "d")</f>
        <v>340</v>
      </c>
      <c r="H215" s="14">
        <f>_xlfn.XLOOKUP('RFM Analysis (Basic)'!$B215,Table4[Customer_ID],Table4[Time_of_Purchase],,0)</f>
        <v>45395</v>
      </c>
      <c r="I215" s="10">
        <f>_xlfn.XLOOKUP('RFM Analysis (Basic)'!$B215,Table4[Customer_ID],Table4[Frequency_of_Purchase],,0)</f>
        <v>7</v>
      </c>
      <c r="J215" s="10">
        <f>_xlfn.XLOOKUP(B215,Table4[Customer_ID],Table4[Purchase_Amount],,0)</f>
        <v>53.67</v>
      </c>
      <c r="K215" s="52" cm="1">
        <f t="array" aca="1" ref="K215" ca="1">SUM(MID(C215,{1,2,3},1)*1)</f>
        <v>9</v>
      </c>
      <c r="M215"/>
      <c r="O215"/>
    </row>
    <row r="216" spans="2:15" ht="15.6" thickTop="1" thickBot="1" x14ac:dyDescent="0.35">
      <c r="B216" s="10" t="s">
        <v>515</v>
      </c>
      <c r="C216" s="45" t="str">
        <f ca="1">Table3[[#This Row],[RECENCY Score]] &amp; Table3[[#This Row],[FREQUENCY Score]] &amp; Table3[[#This Row],[MONETARY Score]]</f>
        <v>142</v>
      </c>
      <c r="D216" s="46" cm="1">
        <f t="array" aca="1" ref="D216" ca="1">_xlfn.IFS(G216 &lt;= 100, 5,G216 &lt;= 200, 4,G216 &lt;= 300, 3,G216 &lt;= 400, 2,G216 &gt; 400, 1)</f>
        <v>1</v>
      </c>
      <c r="E216" s="45" cm="1">
        <f t="array" ref="E216">_xlfn.IFS(I216 &gt;= 12, 5, I216&gt;= 10, 4, I216 &gt;= 8, 3, I216 &gt;= 5, 2, I216 &gt;= 2, 1)</f>
        <v>4</v>
      </c>
      <c r="F216" s="45" cm="1">
        <f t="array" ref="F216">_xlfn.IFS(Table3[[#This Row],[Purchase Amount]] &lt;= 100, 5,Table3[[#This Row],[Purchase Amount]]  &lt;= 200, 4,Table3[[#This Row],[Purchase Amount]]  &lt;= 300, 3,Table3[[#This Row],[Purchase Amount]]  &lt;= 400, 2,Table3[[#This Row],[Purchase Amount]]  &gt; 400, 1)</f>
        <v>2</v>
      </c>
      <c r="G216" s="10">
        <f ca="1">DATEDIF(Table3[[#This Row],[Time of Purchase ]], TODAY(), "d")</f>
        <v>440</v>
      </c>
      <c r="H216" s="14">
        <f>_xlfn.XLOOKUP('RFM Analysis (Basic)'!$B216,Table4[Customer_ID],Table4[Time_of_Purchase],,0)</f>
        <v>45295</v>
      </c>
      <c r="I216" s="10">
        <f>_xlfn.XLOOKUP('RFM Analysis (Basic)'!$B216,Table4[Customer_ID],Table4[Frequency_of_Purchase],,0)</f>
        <v>10</v>
      </c>
      <c r="J216" s="10">
        <f>_xlfn.XLOOKUP(B216,Table4[Customer_ID],Table4[Purchase_Amount],,0)</f>
        <v>323.39</v>
      </c>
      <c r="K216" s="52" cm="1">
        <f t="array" aca="1" ref="K216" ca="1">SUM(MID(C216,{1,2,3},1)*1)</f>
        <v>7</v>
      </c>
      <c r="M216"/>
      <c r="O216"/>
    </row>
    <row r="217" spans="2:15" ht="15.6" thickTop="1" thickBot="1" x14ac:dyDescent="0.35">
      <c r="B217" s="10" t="s">
        <v>517</v>
      </c>
      <c r="C217" s="45" t="str">
        <f ca="1">Table3[[#This Row],[RECENCY Score]] &amp; Table3[[#This Row],[FREQUENCY Score]] &amp; Table3[[#This Row],[MONETARY Score]]</f>
        <v>325</v>
      </c>
      <c r="D217" s="46" cm="1">
        <f t="array" aca="1" ref="D217" ca="1">_xlfn.IFS(G217 &lt;= 100, 5,G217 &lt;= 200, 4,G217 &lt;= 300, 3,G217 &lt;= 400, 2,G217 &gt; 400, 1)</f>
        <v>3</v>
      </c>
      <c r="E217" s="45" cm="1">
        <f t="array" ref="E217">_xlfn.IFS(I217 &gt;= 12, 5, I217&gt;= 10, 4, I217 &gt;= 8, 3, I217 &gt;= 5, 2, I217 &gt;= 2, 1)</f>
        <v>2</v>
      </c>
      <c r="F217" s="45" cm="1">
        <f t="array" ref="F217">_xlfn.IFS(Table3[[#This Row],[Purchase Amount]] &lt;= 100, 5,Table3[[#This Row],[Purchase Amount]]  &lt;= 200, 4,Table3[[#This Row],[Purchase Amount]]  &lt;= 300, 3,Table3[[#This Row],[Purchase Amount]]  &lt;= 400, 2,Table3[[#This Row],[Purchase Amount]]  &gt; 400, 1)</f>
        <v>5</v>
      </c>
      <c r="G217" s="10">
        <f ca="1">DATEDIF(Table3[[#This Row],[Time of Purchase ]], TODAY(), "d")</f>
        <v>262</v>
      </c>
      <c r="H217" s="14">
        <f>_xlfn.XLOOKUP('RFM Analysis (Basic)'!$B217,Table4[Customer_ID],Table4[Time_of_Purchase],,0)</f>
        <v>45473</v>
      </c>
      <c r="I217" s="10">
        <f>_xlfn.XLOOKUP('RFM Analysis (Basic)'!$B217,Table4[Customer_ID],Table4[Frequency_of_Purchase],,0)</f>
        <v>5</v>
      </c>
      <c r="J217" s="10">
        <f>_xlfn.XLOOKUP(B217,Table4[Customer_ID],Table4[Purchase_Amount],,0)</f>
        <v>98.02</v>
      </c>
      <c r="K217" s="52" cm="1">
        <f t="array" aca="1" ref="K217" ca="1">SUM(MID(C217,{1,2,3},1)*1)</f>
        <v>10</v>
      </c>
      <c r="M217"/>
      <c r="O217"/>
    </row>
    <row r="218" spans="2:15" ht="15.6" thickTop="1" thickBot="1" x14ac:dyDescent="0.35">
      <c r="B218" s="10" t="s">
        <v>519</v>
      </c>
      <c r="C218" s="45" t="str">
        <f ca="1">Table3[[#This Row],[RECENCY Score]] &amp; Table3[[#This Row],[FREQUENCY Score]] &amp; Table3[[#This Row],[MONETARY Score]]</f>
        <v>243</v>
      </c>
      <c r="D218" s="46" cm="1">
        <f t="array" aca="1" ref="D218" ca="1">_xlfn.IFS(G218 &lt;= 100, 5,G218 &lt;= 200, 4,G218 &lt;= 300, 3,G218 &lt;= 400, 2,G218 &gt; 400, 1)</f>
        <v>2</v>
      </c>
      <c r="E218" s="45" cm="1">
        <f t="array" ref="E218">_xlfn.IFS(I218 &gt;= 12, 5, I218&gt;= 10, 4, I218 &gt;= 8, 3, I218 &gt;= 5, 2, I218 &gt;= 2, 1)</f>
        <v>4</v>
      </c>
      <c r="F218" s="45" cm="1">
        <f t="array" ref="F218">_xlfn.IFS(Table3[[#This Row],[Purchase Amount]] &lt;= 100, 5,Table3[[#This Row],[Purchase Amount]]  &lt;= 200, 4,Table3[[#This Row],[Purchase Amount]]  &lt;= 300, 3,Table3[[#This Row],[Purchase Amount]]  &lt;= 400, 2,Table3[[#This Row],[Purchase Amount]]  &gt; 400, 1)</f>
        <v>3</v>
      </c>
      <c r="G218" s="10">
        <f ca="1">DATEDIF(Table3[[#This Row],[Time of Purchase ]], TODAY(), "d")</f>
        <v>323</v>
      </c>
      <c r="H218" s="14">
        <f>_xlfn.XLOOKUP('RFM Analysis (Basic)'!$B218,Table4[Customer_ID],Table4[Time_of_Purchase],,0)</f>
        <v>45412</v>
      </c>
      <c r="I218" s="10">
        <f>_xlfn.XLOOKUP('RFM Analysis (Basic)'!$B218,Table4[Customer_ID],Table4[Frequency_of_Purchase],,0)</f>
        <v>10</v>
      </c>
      <c r="J218" s="10">
        <f>_xlfn.XLOOKUP(B218,Table4[Customer_ID],Table4[Purchase_Amount],,0)</f>
        <v>231.26</v>
      </c>
      <c r="K218" s="52" cm="1">
        <f t="array" aca="1" ref="K218" ca="1">SUM(MID(C218,{1,2,3},1)*1)</f>
        <v>9</v>
      </c>
      <c r="M218"/>
      <c r="O218"/>
    </row>
    <row r="219" spans="2:15" ht="15.6" thickTop="1" thickBot="1" x14ac:dyDescent="0.35">
      <c r="B219" s="10" t="s">
        <v>521</v>
      </c>
      <c r="C219" s="45" t="str">
        <f ca="1">Table3[[#This Row],[RECENCY Score]] &amp; Table3[[#This Row],[FREQUENCY Score]] &amp; Table3[[#This Row],[MONETARY Score]]</f>
        <v>122</v>
      </c>
      <c r="D219" s="46" cm="1">
        <f t="array" aca="1" ref="D219" ca="1">_xlfn.IFS(G219 &lt;= 100, 5,G219 &lt;= 200, 4,G219 &lt;= 300, 3,G219 &lt;= 400, 2,G219 &gt; 400, 1)</f>
        <v>1</v>
      </c>
      <c r="E219" s="45" cm="1">
        <f t="array" ref="E219">_xlfn.IFS(I219 &gt;= 12, 5, I219&gt;= 10, 4, I219 &gt;= 8, 3, I219 &gt;= 5, 2, I219 &gt;= 2, 1)</f>
        <v>2</v>
      </c>
      <c r="F219" s="45" cm="1">
        <f t="array" ref="F219">_xlfn.IFS(Table3[[#This Row],[Purchase Amount]] &lt;= 100, 5,Table3[[#This Row],[Purchase Amount]]  &lt;= 200, 4,Table3[[#This Row],[Purchase Amount]]  &lt;= 300, 3,Table3[[#This Row],[Purchase Amount]]  &lt;= 400, 2,Table3[[#This Row],[Purchase Amount]]  &gt; 400, 1)</f>
        <v>2</v>
      </c>
      <c r="G219" s="10">
        <f ca="1">DATEDIF(Table3[[#This Row],[Time of Purchase ]], TODAY(), "d")</f>
        <v>412</v>
      </c>
      <c r="H219" s="14">
        <f>_xlfn.XLOOKUP('RFM Analysis (Basic)'!$B219,Table4[Customer_ID],Table4[Time_of_Purchase],,0)</f>
        <v>45323</v>
      </c>
      <c r="I219" s="10">
        <f>_xlfn.XLOOKUP('RFM Analysis (Basic)'!$B219,Table4[Customer_ID],Table4[Frequency_of_Purchase],,0)</f>
        <v>6</v>
      </c>
      <c r="J219" s="10">
        <f>_xlfn.XLOOKUP(B219,Table4[Customer_ID],Table4[Purchase_Amount],,0)</f>
        <v>382.49</v>
      </c>
      <c r="K219" s="52" cm="1">
        <f t="array" aca="1" ref="K219" ca="1">SUM(MID(C219,{1,2,3},1)*1)</f>
        <v>5</v>
      </c>
      <c r="M219"/>
      <c r="O219"/>
    </row>
    <row r="220" spans="2:15" ht="15.6" thickTop="1" thickBot="1" x14ac:dyDescent="0.35">
      <c r="B220" s="10" t="s">
        <v>523</v>
      </c>
      <c r="C220" s="45" t="str">
        <f ca="1">Table3[[#This Row],[RECENCY Score]] &amp; Table3[[#This Row],[FREQUENCY Score]] &amp; Table3[[#This Row],[MONETARY Score]]</f>
        <v>333</v>
      </c>
      <c r="D220" s="46" cm="1">
        <f t="array" aca="1" ref="D220" ca="1">_xlfn.IFS(G220 &lt;= 100, 5,G220 &lt;= 200, 4,G220 &lt;= 300, 3,G220 &lt;= 400, 2,G220 &gt; 400, 1)</f>
        <v>3</v>
      </c>
      <c r="E220" s="45" cm="1">
        <f t="array" ref="E220">_xlfn.IFS(I220 &gt;= 12, 5, I220&gt;= 10, 4, I220 &gt;= 8, 3, I220 &gt;= 5, 2, I220 &gt;= 2, 1)</f>
        <v>3</v>
      </c>
      <c r="F220" s="45" cm="1">
        <f t="array" ref="F220">_xlfn.IFS(Table3[[#This Row],[Purchase Amount]] &lt;= 100, 5,Table3[[#This Row],[Purchase Amount]]  &lt;= 200, 4,Table3[[#This Row],[Purchase Amount]]  &lt;= 300, 3,Table3[[#This Row],[Purchase Amount]]  &lt;= 400, 2,Table3[[#This Row],[Purchase Amount]]  &gt; 400, 1)</f>
        <v>3</v>
      </c>
      <c r="G220" s="10">
        <f ca="1">DATEDIF(Table3[[#This Row],[Time of Purchase ]], TODAY(), "d")</f>
        <v>261</v>
      </c>
      <c r="H220" s="14">
        <f>_xlfn.XLOOKUP('RFM Analysis (Basic)'!$B220,Table4[Customer_ID],Table4[Time_of_Purchase],,0)</f>
        <v>45474</v>
      </c>
      <c r="I220" s="10">
        <f>_xlfn.XLOOKUP('RFM Analysis (Basic)'!$B220,Table4[Customer_ID],Table4[Frequency_of_Purchase],,0)</f>
        <v>9</v>
      </c>
      <c r="J220" s="10">
        <f>_xlfn.XLOOKUP(B220,Table4[Customer_ID],Table4[Purchase_Amount],,0)</f>
        <v>255.42</v>
      </c>
      <c r="K220" s="52" cm="1">
        <f t="array" aca="1" ref="K220" ca="1">SUM(MID(C220,{1,2,3},1)*1)</f>
        <v>9</v>
      </c>
      <c r="M220"/>
      <c r="O220"/>
    </row>
    <row r="221" spans="2:15" ht="15.6" thickTop="1" thickBot="1" x14ac:dyDescent="0.35">
      <c r="B221" s="10" t="s">
        <v>525</v>
      </c>
      <c r="C221" s="45" t="str">
        <f ca="1">Table3[[#This Row],[RECENCY Score]] &amp; Table3[[#This Row],[FREQUENCY Score]] &amp; Table3[[#This Row],[MONETARY Score]]</f>
        <v>451</v>
      </c>
      <c r="D221" s="46" cm="1">
        <f t="array" aca="1" ref="D221" ca="1">_xlfn.IFS(G221 &lt;= 100, 5,G221 &lt;= 200, 4,G221 &lt;= 300, 3,G221 &lt;= 400, 2,G221 &gt; 400, 1)</f>
        <v>4</v>
      </c>
      <c r="E221" s="45" cm="1">
        <f t="array" ref="E221">_xlfn.IFS(I221 &gt;= 12, 5, I221&gt;= 10, 4, I221 &gt;= 8, 3, I221 &gt;= 5, 2, I221 &gt;= 2, 1)</f>
        <v>5</v>
      </c>
      <c r="F221" s="45" cm="1">
        <f t="array" ref="F221">_xlfn.IFS(Table3[[#This Row],[Purchase Amount]] &lt;= 100, 5,Table3[[#This Row],[Purchase Amount]]  &lt;= 200, 4,Table3[[#This Row],[Purchase Amount]]  &lt;= 300, 3,Table3[[#This Row],[Purchase Amount]]  &lt;= 400, 2,Table3[[#This Row],[Purchase Amount]]  &gt; 400, 1)</f>
        <v>1</v>
      </c>
      <c r="G221" s="10">
        <f ca="1">DATEDIF(Table3[[#This Row],[Time of Purchase ]], TODAY(), "d")</f>
        <v>134</v>
      </c>
      <c r="H221" s="14">
        <f>_xlfn.XLOOKUP('RFM Analysis (Basic)'!$B221,Table4[Customer_ID],Table4[Time_of_Purchase],,0)</f>
        <v>45601</v>
      </c>
      <c r="I221" s="10">
        <f>_xlfn.XLOOKUP('RFM Analysis (Basic)'!$B221,Table4[Customer_ID],Table4[Frequency_of_Purchase],,0)</f>
        <v>12</v>
      </c>
      <c r="J221" s="10">
        <f>_xlfn.XLOOKUP(B221,Table4[Customer_ID],Table4[Purchase_Amount],,0)</f>
        <v>423.23</v>
      </c>
      <c r="K221" s="52" cm="1">
        <f t="array" aca="1" ref="K221" ca="1">SUM(MID(C221,{1,2,3},1)*1)</f>
        <v>10</v>
      </c>
      <c r="M221"/>
      <c r="O221"/>
    </row>
    <row r="222" spans="2:15" ht="15.6" thickTop="1" thickBot="1" x14ac:dyDescent="0.35">
      <c r="B222" s="10" t="s">
        <v>527</v>
      </c>
      <c r="C222" s="45" t="str">
        <f ca="1">Table3[[#This Row],[RECENCY Score]] &amp; Table3[[#This Row],[FREQUENCY Score]] &amp; Table3[[#This Row],[MONETARY Score]]</f>
        <v>113</v>
      </c>
      <c r="D222" s="46" cm="1">
        <f t="array" aca="1" ref="D222" ca="1">_xlfn.IFS(G222 &lt;= 100, 5,G222 &lt;= 200, 4,G222 &lt;= 300, 3,G222 &lt;= 400, 2,G222 &gt; 400, 1)</f>
        <v>1</v>
      </c>
      <c r="E222" s="45" cm="1">
        <f t="array" ref="E222">_xlfn.IFS(I222 &gt;= 12, 5, I222&gt;= 10, 4, I222 &gt;= 8, 3, I222 &gt;= 5, 2, I222 &gt;= 2, 1)</f>
        <v>1</v>
      </c>
      <c r="F222" s="45" cm="1">
        <f t="array" ref="F222">_xlfn.IFS(Table3[[#This Row],[Purchase Amount]] &lt;= 100, 5,Table3[[#This Row],[Purchase Amount]]  &lt;= 200, 4,Table3[[#This Row],[Purchase Amount]]  &lt;= 300, 3,Table3[[#This Row],[Purchase Amount]]  &lt;= 400, 2,Table3[[#This Row],[Purchase Amount]]  &gt; 400, 1)</f>
        <v>3</v>
      </c>
      <c r="G222" s="10">
        <f ca="1">DATEDIF(Table3[[#This Row],[Time of Purchase ]], TODAY(), "d")</f>
        <v>415</v>
      </c>
      <c r="H222" s="14">
        <f>_xlfn.XLOOKUP('RFM Analysis (Basic)'!$B222,Table4[Customer_ID],Table4[Time_of_Purchase],,0)</f>
        <v>45320</v>
      </c>
      <c r="I222" s="10">
        <f>_xlfn.XLOOKUP('RFM Analysis (Basic)'!$B222,Table4[Customer_ID],Table4[Frequency_of_Purchase],,0)</f>
        <v>4</v>
      </c>
      <c r="J222" s="10">
        <f>_xlfn.XLOOKUP(B222,Table4[Customer_ID],Table4[Purchase_Amount],,0)</f>
        <v>276.08</v>
      </c>
      <c r="K222" s="52" cm="1">
        <f t="array" aca="1" ref="K222" ca="1">SUM(MID(C222,{1,2,3},1)*1)</f>
        <v>5</v>
      </c>
      <c r="M222"/>
      <c r="O222"/>
    </row>
    <row r="223" spans="2:15" ht="15.6" thickTop="1" thickBot="1" x14ac:dyDescent="0.35">
      <c r="B223" s="10" t="s">
        <v>529</v>
      </c>
      <c r="C223" s="45" t="str">
        <f ca="1">Table3[[#This Row],[RECENCY Score]] &amp; Table3[[#This Row],[FREQUENCY Score]] &amp; Table3[[#This Row],[MONETARY Score]]</f>
        <v>412</v>
      </c>
      <c r="D223" s="46" cm="1">
        <f t="array" aca="1" ref="D223" ca="1">_xlfn.IFS(G223 &lt;= 100, 5,G223 &lt;= 200, 4,G223 &lt;= 300, 3,G223 &lt;= 400, 2,G223 &gt; 400, 1)</f>
        <v>4</v>
      </c>
      <c r="E223" s="45" cm="1">
        <f t="array" ref="E223">_xlfn.IFS(I223 &gt;= 12, 5, I223&gt;= 10, 4, I223 &gt;= 8, 3, I223 &gt;= 5, 2, I223 &gt;= 2, 1)</f>
        <v>1</v>
      </c>
      <c r="F223" s="45" cm="1">
        <f t="array" ref="F223">_xlfn.IFS(Table3[[#This Row],[Purchase Amount]] &lt;= 100, 5,Table3[[#This Row],[Purchase Amount]]  &lt;= 200, 4,Table3[[#This Row],[Purchase Amount]]  &lt;= 300, 3,Table3[[#This Row],[Purchase Amount]]  &lt;= 400, 2,Table3[[#This Row],[Purchase Amount]]  &gt; 400, 1)</f>
        <v>2</v>
      </c>
      <c r="G223" s="10">
        <f ca="1">DATEDIF(Table3[[#This Row],[Time of Purchase ]], TODAY(), "d")</f>
        <v>145</v>
      </c>
      <c r="H223" s="14">
        <f>_xlfn.XLOOKUP('RFM Analysis (Basic)'!$B223,Table4[Customer_ID],Table4[Time_of_Purchase],,0)</f>
        <v>45590</v>
      </c>
      <c r="I223" s="10">
        <f>_xlfn.XLOOKUP('RFM Analysis (Basic)'!$B223,Table4[Customer_ID],Table4[Frequency_of_Purchase],,0)</f>
        <v>3</v>
      </c>
      <c r="J223" s="10">
        <f>_xlfn.XLOOKUP(B223,Table4[Customer_ID],Table4[Purchase_Amount],,0)</f>
        <v>333.56</v>
      </c>
      <c r="K223" s="52" cm="1">
        <f t="array" aca="1" ref="K223" ca="1">SUM(MID(C223,{1,2,3},1)*1)</f>
        <v>7</v>
      </c>
      <c r="M223"/>
      <c r="O223"/>
    </row>
    <row r="224" spans="2:15" ht="15.6" thickTop="1" thickBot="1" x14ac:dyDescent="0.35">
      <c r="B224" s="10" t="s">
        <v>531</v>
      </c>
      <c r="C224" s="45" t="str">
        <f ca="1">Table3[[#This Row],[RECENCY Score]] &amp; Table3[[#This Row],[FREQUENCY Score]] &amp; Table3[[#This Row],[MONETARY Score]]</f>
        <v>354</v>
      </c>
      <c r="D224" s="46" cm="1">
        <f t="array" aca="1" ref="D224" ca="1">_xlfn.IFS(G224 &lt;= 100, 5,G224 &lt;= 200, 4,G224 &lt;= 300, 3,G224 &lt;= 400, 2,G224 &gt; 400, 1)</f>
        <v>3</v>
      </c>
      <c r="E224" s="45" cm="1">
        <f t="array" ref="E224">_xlfn.IFS(I224 &gt;= 12, 5, I224&gt;= 10, 4, I224 &gt;= 8, 3, I224 &gt;= 5, 2, I224 &gt;= 2, 1)</f>
        <v>5</v>
      </c>
      <c r="F224" s="45" cm="1">
        <f t="array" ref="F224">_xlfn.IFS(Table3[[#This Row],[Purchase Amount]] &lt;= 100, 5,Table3[[#This Row],[Purchase Amount]]  &lt;= 200, 4,Table3[[#This Row],[Purchase Amount]]  &lt;= 300, 3,Table3[[#This Row],[Purchase Amount]]  &lt;= 400, 2,Table3[[#This Row],[Purchase Amount]]  &gt; 400, 1)</f>
        <v>4</v>
      </c>
      <c r="G224" s="10">
        <f ca="1">DATEDIF(Table3[[#This Row],[Time of Purchase ]], TODAY(), "d")</f>
        <v>289</v>
      </c>
      <c r="H224" s="14">
        <f>_xlfn.XLOOKUP('RFM Analysis (Basic)'!$B224,Table4[Customer_ID],Table4[Time_of_Purchase],,0)</f>
        <v>45446</v>
      </c>
      <c r="I224" s="10">
        <f>_xlfn.XLOOKUP('RFM Analysis (Basic)'!$B224,Table4[Customer_ID],Table4[Frequency_of_Purchase],,0)</f>
        <v>12</v>
      </c>
      <c r="J224" s="10">
        <f>_xlfn.XLOOKUP(B224,Table4[Customer_ID],Table4[Purchase_Amount],,0)</f>
        <v>129.82</v>
      </c>
      <c r="K224" s="52" cm="1">
        <f t="array" aca="1" ref="K224" ca="1">SUM(MID(C224,{1,2,3},1)*1)</f>
        <v>12</v>
      </c>
      <c r="M224"/>
      <c r="O224"/>
    </row>
    <row r="225" spans="2:15" ht="15.6" thickTop="1" thickBot="1" x14ac:dyDescent="0.35">
      <c r="B225" s="10" t="s">
        <v>533</v>
      </c>
      <c r="C225" s="45" t="str">
        <f ca="1">Table3[[#This Row],[RECENCY Score]] &amp; Table3[[#This Row],[FREQUENCY Score]] &amp; Table3[[#This Row],[MONETARY Score]]</f>
        <v>313</v>
      </c>
      <c r="D225" s="46" cm="1">
        <f t="array" aca="1" ref="D225" ca="1">_xlfn.IFS(G225 &lt;= 100, 5,G225 &lt;= 200, 4,G225 &lt;= 300, 3,G225 &lt;= 400, 2,G225 &gt; 400, 1)</f>
        <v>3</v>
      </c>
      <c r="E225" s="45" cm="1">
        <f t="array" ref="E225">_xlfn.IFS(I225 &gt;= 12, 5, I225&gt;= 10, 4, I225 &gt;= 8, 3, I225 &gt;= 5, 2, I225 &gt;= 2, 1)</f>
        <v>1</v>
      </c>
      <c r="F225" s="45" cm="1">
        <f t="array" ref="F225">_xlfn.IFS(Table3[[#This Row],[Purchase Amount]] &lt;= 100, 5,Table3[[#This Row],[Purchase Amount]]  &lt;= 200, 4,Table3[[#This Row],[Purchase Amount]]  &lt;= 300, 3,Table3[[#This Row],[Purchase Amount]]  &lt;= 400, 2,Table3[[#This Row],[Purchase Amount]]  &gt; 400, 1)</f>
        <v>3</v>
      </c>
      <c r="G225" s="10">
        <f ca="1">DATEDIF(Table3[[#This Row],[Time of Purchase ]], TODAY(), "d")</f>
        <v>278</v>
      </c>
      <c r="H225" s="14">
        <f>_xlfn.XLOOKUP('RFM Analysis (Basic)'!$B225,Table4[Customer_ID],Table4[Time_of_Purchase],,0)</f>
        <v>45457</v>
      </c>
      <c r="I225" s="10">
        <f>_xlfn.XLOOKUP('RFM Analysis (Basic)'!$B225,Table4[Customer_ID],Table4[Frequency_of_Purchase],,0)</f>
        <v>3</v>
      </c>
      <c r="J225" s="10">
        <f>_xlfn.XLOOKUP(B225,Table4[Customer_ID],Table4[Purchase_Amount],,0)</f>
        <v>278.77999999999997</v>
      </c>
      <c r="K225" s="52" cm="1">
        <f t="array" aca="1" ref="K225" ca="1">SUM(MID(C225,{1,2,3},1)*1)</f>
        <v>7</v>
      </c>
      <c r="M225"/>
      <c r="O225"/>
    </row>
    <row r="226" spans="2:15" ht="15.6" thickTop="1" thickBot="1" x14ac:dyDescent="0.35">
      <c r="B226" s="10" t="s">
        <v>535</v>
      </c>
      <c r="C226" s="45" t="str">
        <f ca="1">Table3[[#This Row],[RECENCY Score]] &amp; Table3[[#This Row],[FREQUENCY Score]] &amp; Table3[[#This Row],[MONETARY Score]]</f>
        <v>424</v>
      </c>
      <c r="D226" s="46" cm="1">
        <f t="array" aca="1" ref="D226" ca="1">_xlfn.IFS(G226 &lt;= 100, 5,G226 &lt;= 200, 4,G226 &lt;= 300, 3,G226 &lt;= 400, 2,G226 &gt; 400, 1)</f>
        <v>4</v>
      </c>
      <c r="E226" s="45" cm="1">
        <f t="array" ref="E226">_xlfn.IFS(I226 &gt;= 12, 5, I226&gt;= 10, 4, I226 &gt;= 8, 3, I226 &gt;= 5, 2, I226 &gt;= 2, 1)</f>
        <v>2</v>
      </c>
      <c r="F226" s="45" cm="1">
        <f t="array" ref="F226">_xlfn.IFS(Table3[[#This Row],[Purchase Amount]] &lt;= 100, 5,Table3[[#This Row],[Purchase Amount]]  &lt;= 200, 4,Table3[[#This Row],[Purchase Amount]]  &lt;= 300, 3,Table3[[#This Row],[Purchase Amount]]  &lt;= 400, 2,Table3[[#This Row],[Purchase Amount]]  &gt; 400, 1)</f>
        <v>4</v>
      </c>
      <c r="G226" s="10">
        <f ca="1">DATEDIF(Table3[[#This Row],[Time of Purchase ]], TODAY(), "d")</f>
        <v>148</v>
      </c>
      <c r="H226" s="14">
        <f>_xlfn.XLOOKUP('RFM Analysis (Basic)'!$B226,Table4[Customer_ID],Table4[Time_of_Purchase],,0)</f>
        <v>45587</v>
      </c>
      <c r="I226" s="10">
        <f>_xlfn.XLOOKUP('RFM Analysis (Basic)'!$B226,Table4[Customer_ID],Table4[Frequency_of_Purchase],,0)</f>
        <v>5</v>
      </c>
      <c r="J226" s="10">
        <f>_xlfn.XLOOKUP(B226,Table4[Customer_ID],Table4[Purchase_Amount],,0)</f>
        <v>112.55</v>
      </c>
      <c r="K226" s="52" cm="1">
        <f t="array" aca="1" ref="K226" ca="1">SUM(MID(C226,{1,2,3},1)*1)</f>
        <v>10</v>
      </c>
      <c r="M226"/>
      <c r="O226"/>
    </row>
    <row r="227" spans="2:15" ht="15.6" thickTop="1" thickBot="1" x14ac:dyDescent="0.35">
      <c r="B227" s="10" t="s">
        <v>537</v>
      </c>
      <c r="C227" s="45" t="str">
        <f ca="1">Table3[[#This Row],[RECENCY Score]] &amp; Table3[[#This Row],[FREQUENCY Score]] &amp; Table3[[#This Row],[MONETARY Score]]</f>
        <v>324</v>
      </c>
      <c r="D227" s="46" cm="1">
        <f t="array" aca="1" ref="D227" ca="1">_xlfn.IFS(G227 &lt;= 100, 5,G227 &lt;= 200, 4,G227 &lt;= 300, 3,G227 &lt;= 400, 2,G227 &gt; 400, 1)</f>
        <v>3</v>
      </c>
      <c r="E227" s="45" cm="1">
        <f t="array" ref="E227">_xlfn.IFS(I227 &gt;= 12, 5, I227&gt;= 10, 4, I227 &gt;= 8, 3, I227 &gt;= 5, 2, I227 &gt;= 2, 1)</f>
        <v>2</v>
      </c>
      <c r="F227" s="45" cm="1">
        <f t="array" ref="F227">_xlfn.IFS(Table3[[#This Row],[Purchase Amount]] &lt;= 100, 5,Table3[[#This Row],[Purchase Amount]]  &lt;= 200, 4,Table3[[#This Row],[Purchase Amount]]  &lt;= 300, 3,Table3[[#This Row],[Purchase Amount]]  &lt;= 400, 2,Table3[[#This Row],[Purchase Amount]]  &gt; 400, 1)</f>
        <v>4</v>
      </c>
      <c r="G227" s="10">
        <f ca="1">DATEDIF(Table3[[#This Row],[Time of Purchase ]], TODAY(), "d")</f>
        <v>253</v>
      </c>
      <c r="H227" s="14">
        <f>_xlfn.XLOOKUP('RFM Analysis (Basic)'!$B227,Table4[Customer_ID],Table4[Time_of_Purchase],,0)</f>
        <v>45482</v>
      </c>
      <c r="I227" s="10">
        <f>_xlfn.XLOOKUP('RFM Analysis (Basic)'!$B227,Table4[Customer_ID],Table4[Frequency_of_Purchase],,0)</f>
        <v>7</v>
      </c>
      <c r="J227" s="10">
        <f>_xlfn.XLOOKUP(B227,Table4[Customer_ID],Table4[Purchase_Amount],,0)</f>
        <v>142.02000000000001</v>
      </c>
      <c r="K227" s="52" cm="1">
        <f t="array" aca="1" ref="K227" ca="1">SUM(MID(C227,{1,2,3},1)*1)</f>
        <v>9</v>
      </c>
      <c r="M227"/>
      <c r="O227"/>
    </row>
    <row r="228" spans="2:15" ht="15.6" thickTop="1" thickBot="1" x14ac:dyDescent="0.35">
      <c r="B228" s="10" t="s">
        <v>539</v>
      </c>
      <c r="C228" s="45" t="str">
        <f ca="1">Table3[[#This Row],[RECENCY Score]] &amp; Table3[[#This Row],[FREQUENCY Score]] &amp; Table3[[#This Row],[MONETARY Score]]</f>
        <v>341</v>
      </c>
      <c r="D228" s="46" cm="1">
        <f t="array" aca="1" ref="D228" ca="1">_xlfn.IFS(G228 &lt;= 100, 5,G228 &lt;= 200, 4,G228 &lt;= 300, 3,G228 &lt;= 400, 2,G228 &gt; 400, 1)</f>
        <v>3</v>
      </c>
      <c r="E228" s="45" cm="1">
        <f t="array" ref="E228">_xlfn.IFS(I228 &gt;= 12, 5, I228&gt;= 10, 4, I228 &gt;= 8, 3, I228 &gt;= 5, 2, I228 &gt;= 2, 1)</f>
        <v>4</v>
      </c>
      <c r="F228" s="45" cm="1">
        <f t="array" ref="F228">_xlfn.IFS(Table3[[#This Row],[Purchase Amount]] &lt;= 100, 5,Table3[[#This Row],[Purchase Amount]]  &lt;= 200, 4,Table3[[#This Row],[Purchase Amount]]  &lt;= 300, 3,Table3[[#This Row],[Purchase Amount]]  &lt;= 400, 2,Table3[[#This Row],[Purchase Amount]]  &gt; 400, 1)</f>
        <v>1</v>
      </c>
      <c r="G228" s="10">
        <f ca="1">DATEDIF(Table3[[#This Row],[Time of Purchase ]], TODAY(), "d")</f>
        <v>217</v>
      </c>
      <c r="H228" s="14">
        <f>_xlfn.XLOOKUP('RFM Analysis (Basic)'!$B228,Table4[Customer_ID],Table4[Time_of_Purchase],,0)</f>
        <v>45518</v>
      </c>
      <c r="I228" s="10">
        <f>_xlfn.XLOOKUP('RFM Analysis (Basic)'!$B228,Table4[Customer_ID],Table4[Frequency_of_Purchase],,0)</f>
        <v>10</v>
      </c>
      <c r="J228" s="10">
        <f>_xlfn.XLOOKUP(B228,Table4[Customer_ID],Table4[Purchase_Amount],,0)</f>
        <v>481.84</v>
      </c>
      <c r="K228" s="52" cm="1">
        <f t="array" aca="1" ref="K228" ca="1">SUM(MID(C228,{1,2,3},1)*1)</f>
        <v>8</v>
      </c>
      <c r="M228"/>
      <c r="O228"/>
    </row>
    <row r="229" spans="2:15" ht="15.6" thickTop="1" thickBot="1" x14ac:dyDescent="0.35">
      <c r="B229" s="10" t="s">
        <v>541</v>
      </c>
      <c r="C229" s="45" t="str">
        <f ca="1">Table3[[#This Row],[RECENCY Score]] &amp; Table3[[#This Row],[FREQUENCY Score]] &amp; Table3[[#This Row],[MONETARY Score]]</f>
        <v>244</v>
      </c>
      <c r="D229" s="46" cm="1">
        <f t="array" aca="1" ref="D229" ca="1">_xlfn.IFS(G229 &lt;= 100, 5,G229 &lt;= 200, 4,G229 &lt;= 300, 3,G229 &lt;= 400, 2,G229 &gt; 400, 1)</f>
        <v>2</v>
      </c>
      <c r="E229" s="45" cm="1">
        <f t="array" ref="E229">_xlfn.IFS(I229 &gt;= 12, 5, I229&gt;= 10, 4, I229 &gt;= 8, 3, I229 &gt;= 5, 2, I229 &gt;= 2, 1)</f>
        <v>4</v>
      </c>
      <c r="F229" s="45" cm="1">
        <f t="array" ref="F229">_xlfn.IFS(Table3[[#This Row],[Purchase Amount]] &lt;= 100, 5,Table3[[#This Row],[Purchase Amount]]  &lt;= 200, 4,Table3[[#This Row],[Purchase Amount]]  &lt;= 300, 3,Table3[[#This Row],[Purchase Amount]]  &lt;= 400, 2,Table3[[#This Row],[Purchase Amount]]  &gt; 400, 1)</f>
        <v>4</v>
      </c>
      <c r="G229" s="10">
        <f ca="1">DATEDIF(Table3[[#This Row],[Time of Purchase ]], TODAY(), "d")</f>
        <v>336</v>
      </c>
      <c r="H229" s="14">
        <f>_xlfn.XLOOKUP('RFM Analysis (Basic)'!$B229,Table4[Customer_ID],Table4[Time_of_Purchase],,0)</f>
        <v>45399</v>
      </c>
      <c r="I229" s="10">
        <f>_xlfn.XLOOKUP('RFM Analysis (Basic)'!$B229,Table4[Customer_ID],Table4[Frequency_of_Purchase],,0)</f>
        <v>10</v>
      </c>
      <c r="J229" s="10">
        <f>_xlfn.XLOOKUP(B229,Table4[Customer_ID],Table4[Purchase_Amount],,0)</f>
        <v>165.01</v>
      </c>
      <c r="K229" s="52" cm="1">
        <f t="array" aca="1" ref="K229" ca="1">SUM(MID(C229,{1,2,3},1)*1)</f>
        <v>10</v>
      </c>
      <c r="M229"/>
      <c r="O229"/>
    </row>
    <row r="230" spans="2:15" ht="15.6" thickTop="1" thickBot="1" x14ac:dyDescent="0.35">
      <c r="B230" s="10" t="s">
        <v>543</v>
      </c>
      <c r="C230" s="45" t="str">
        <f ca="1">Table3[[#This Row],[RECENCY Score]] &amp; Table3[[#This Row],[FREQUENCY Score]] &amp; Table3[[#This Row],[MONETARY Score]]</f>
        <v>425</v>
      </c>
      <c r="D230" s="46" cm="1">
        <f t="array" aca="1" ref="D230" ca="1">_xlfn.IFS(G230 &lt;= 100, 5,G230 &lt;= 200, 4,G230 &lt;= 300, 3,G230 &lt;= 400, 2,G230 &gt; 400, 1)</f>
        <v>4</v>
      </c>
      <c r="E230" s="45" cm="1">
        <f t="array" ref="E230">_xlfn.IFS(I230 &gt;= 12, 5, I230&gt;= 10, 4, I230 &gt;= 8, 3, I230 &gt;= 5, 2, I230 &gt;= 2, 1)</f>
        <v>2</v>
      </c>
      <c r="F230" s="45" cm="1">
        <f t="array" ref="F230">_xlfn.IFS(Table3[[#This Row],[Purchase Amount]] &lt;= 100, 5,Table3[[#This Row],[Purchase Amount]]  &lt;= 200, 4,Table3[[#This Row],[Purchase Amount]]  &lt;= 300, 3,Table3[[#This Row],[Purchase Amount]]  &lt;= 400, 2,Table3[[#This Row],[Purchase Amount]]  &gt; 400, 1)</f>
        <v>5</v>
      </c>
      <c r="G230" s="10">
        <f ca="1">DATEDIF(Table3[[#This Row],[Time of Purchase ]], TODAY(), "d")</f>
        <v>123</v>
      </c>
      <c r="H230" s="14">
        <f>_xlfn.XLOOKUP('RFM Analysis (Basic)'!$B230,Table4[Customer_ID],Table4[Time_of_Purchase],,0)</f>
        <v>45612</v>
      </c>
      <c r="I230" s="10">
        <f>_xlfn.XLOOKUP('RFM Analysis (Basic)'!$B230,Table4[Customer_ID],Table4[Frequency_of_Purchase],,0)</f>
        <v>5</v>
      </c>
      <c r="J230" s="10">
        <f>_xlfn.XLOOKUP(B230,Table4[Customer_ID],Table4[Purchase_Amount],,0)</f>
        <v>56.85</v>
      </c>
      <c r="K230" s="52" cm="1">
        <f t="array" aca="1" ref="K230" ca="1">SUM(MID(C230,{1,2,3},1)*1)</f>
        <v>11</v>
      </c>
      <c r="M230"/>
      <c r="O230"/>
    </row>
    <row r="231" spans="2:15" ht="15.6" thickTop="1" thickBot="1" x14ac:dyDescent="0.35">
      <c r="B231" s="10" t="s">
        <v>545</v>
      </c>
      <c r="C231" s="45" t="str">
        <f ca="1">Table3[[#This Row],[RECENCY Score]] &amp; Table3[[#This Row],[FREQUENCY Score]] &amp; Table3[[#This Row],[MONETARY Score]]</f>
        <v>314</v>
      </c>
      <c r="D231" s="46" cm="1">
        <f t="array" aca="1" ref="D231" ca="1">_xlfn.IFS(G231 &lt;= 100, 5,G231 &lt;= 200, 4,G231 &lt;= 300, 3,G231 &lt;= 400, 2,G231 &gt; 400, 1)</f>
        <v>3</v>
      </c>
      <c r="E231" s="45" cm="1">
        <f t="array" ref="E231">_xlfn.IFS(I231 &gt;= 12, 5, I231&gt;= 10, 4, I231 &gt;= 8, 3, I231 &gt;= 5, 2, I231 &gt;= 2, 1)</f>
        <v>1</v>
      </c>
      <c r="F231" s="45" cm="1">
        <f t="array" ref="F231">_xlfn.IFS(Table3[[#This Row],[Purchase Amount]] &lt;= 100, 5,Table3[[#This Row],[Purchase Amount]]  &lt;= 200, 4,Table3[[#This Row],[Purchase Amount]]  &lt;= 300, 3,Table3[[#This Row],[Purchase Amount]]  &lt;= 400, 2,Table3[[#This Row],[Purchase Amount]]  &gt; 400, 1)</f>
        <v>4</v>
      </c>
      <c r="G231" s="10">
        <f ca="1">DATEDIF(Table3[[#This Row],[Time of Purchase ]], TODAY(), "d")</f>
        <v>219</v>
      </c>
      <c r="H231" s="14">
        <f>_xlfn.XLOOKUP('RFM Analysis (Basic)'!$B231,Table4[Customer_ID],Table4[Time_of_Purchase],,0)</f>
        <v>45516</v>
      </c>
      <c r="I231" s="10">
        <f>_xlfn.XLOOKUP('RFM Analysis (Basic)'!$B231,Table4[Customer_ID],Table4[Frequency_of_Purchase],,0)</f>
        <v>2</v>
      </c>
      <c r="J231" s="10">
        <f>_xlfn.XLOOKUP(B231,Table4[Customer_ID],Table4[Purchase_Amount],,0)</f>
        <v>182.89</v>
      </c>
      <c r="K231" s="52" cm="1">
        <f t="array" aca="1" ref="K231" ca="1">SUM(MID(C231,{1,2,3},1)*1)</f>
        <v>8</v>
      </c>
      <c r="M231"/>
      <c r="O231"/>
    </row>
    <row r="232" spans="2:15" ht="15.6" thickTop="1" thickBot="1" x14ac:dyDescent="0.35">
      <c r="B232" s="10" t="s">
        <v>547</v>
      </c>
      <c r="C232" s="45" t="str">
        <f ca="1">Table3[[#This Row],[RECENCY Score]] &amp; Table3[[#This Row],[FREQUENCY Score]] &amp; Table3[[#This Row],[MONETARY Score]]</f>
        <v>322</v>
      </c>
      <c r="D232" s="46" cm="1">
        <f t="array" aca="1" ref="D232" ca="1">_xlfn.IFS(G232 &lt;= 100, 5,G232 &lt;= 200, 4,G232 &lt;= 300, 3,G232 &lt;= 400, 2,G232 &gt; 400, 1)</f>
        <v>3</v>
      </c>
      <c r="E232" s="45" cm="1">
        <f t="array" ref="E232">_xlfn.IFS(I232 &gt;= 12, 5, I232&gt;= 10, 4, I232 &gt;= 8, 3, I232 &gt;= 5, 2, I232 &gt;= 2, 1)</f>
        <v>2</v>
      </c>
      <c r="F232" s="45" cm="1">
        <f t="array" ref="F232">_xlfn.IFS(Table3[[#This Row],[Purchase Amount]] &lt;= 100, 5,Table3[[#This Row],[Purchase Amount]]  &lt;= 200, 4,Table3[[#This Row],[Purchase Amount]]  &lt;= 300, 3,Table3[[#This Row],[Purchase Amount]]  &lt;= 400, 2,Table3[[#This Row],[Purchase Amount]]  &gt; 400, 1)</f>
        <v>2</v>
      </c>
      <c r="G232" s="10">
        <f ca="1">DATEDIF(Table3[[#This Row],[Time of Purchase ]], TODAY(), "d")</f>
        <v>235</v>
      </c>
      <c r="H232" s="14">
        <f>_xlfn.XLOOKUP('RFM Analysis (Basic)'!$B232,Table4[Customer_ID],Table4[Time_of_Purchase],,0)</f>
        <v>45500</v>
      </c>
      <c r="I232" s="10">
        <f>_xlfn.XLOOKUP('RFM Analysis (Basic)'!$B232,Table4[Customer_ID],Table4[Frequency_of_Purchase],,0)</f>
        <v>5</v>
      </c>
      <c r="J232" s="10">
        <f>_xlfn.XLOOKUP(B232,Table4[Customer_ID],Table4[Purchase_Amount],,0)</f>
        <v>373.01</v>
      </c>
      <c r="K232" s="52" cm="1">
        <f t="array" aca="1" ref="K232" ca="1">SUM(MID(C232,{1,2,3},1)*1)</f>
        <v>7</v>
      </c>
      <c r="M232"/>
      <c r="O232"/>
    </row>
    <row r="233" spans="2:15" ht="15.6" thickTop="1" thickBot="1" x14ac:dyDescent="0.35">
      <c r="B233" s="10" t="s">
        <v>549</v>
      </c>
      <c r="C233" s="45" t="str">
        <f ca="1">Table3[[#This Row],[RECENCY Score]] &amp; Table3[[#This Row],[FREQUENCY Score]] &amp; Table3[[#This Row],[MONETARY Score]]</f>
        <v>223</v>
      </c>
      <c r="D233" s="46" cm="1">
        <f t="array" aca="1" ref="D233" ca="1">_xlfn.IFS(G233 &lt;= 100, 5,G233 &lt;= 200, 4,G233 &lt;= 300, 3,G233 &lt;= 400, 2,G233 &gt; 400, 1)</f>
        <v>2</v>
      </c>
      <c r="E233" s="45" cm="1">
        <f t="array" ref="E233">_xlfn.IFS(I233 &gt;= 12, 5, I233&gt;= 10, 4, I233 &gt;= 8, 3, I233 &gt;= 5, 2, I233 &gt;= 2, 1)</f>
        <v>2</v>
      </c>
      <c r="F233" s="45" cm="1">
        <f t="array" ref="F233">_xlfn.IFS(Table3[[#This Row],[Purchase Amount]] &lt;= 100, 5,Table3[[#This Row],[Purchase Amount]]  &lt;= 200, 4,Table3[[#This Row],[Purchase Amount]]  &lt;= 300, 3,Table3[[#This Row],[Purchase Amount]]  &lt;= 400, 2,Table3[[#This Row],[Purchase Amount]]  &gt; 400, 1)</f>
        <v>3</v>
      </c>
      <c r="G233" s="10">
        <f ca="1">DATEDIF(Table3[[#This Row],[Time of Purchase ]], TODAY(), "d")</f>
        <v>338</v>
      </c>
      <c r="H233" s="14">
        <f>_xlfn.XLOOKUP('RFM Analysis (Basic)'!$B233,Table4[Customer_ID],Table4[Time_of_Purchase],,0)</f>
        <v>45397</v>
      </c>
      <c r="I233" s="10">
        <f>_xlfn.XLOOKUP('RFM Analysis (Basic)'!$B233,Table4[Customer_ID],Table4[Frequency_of_Purchase],,0)</f>
        <v>7</v>
      </c>
      <c r="J233" s="10">
        <f>_xlfn.XLOOKUP(B233,Table4[Customer_ID],Table4[Purchase_Amount],,0)</f>
        <v>220.77</v>
      </c>
      <c r="K233" s="52" cm="1">
        <f t="array" aca="1" ref="K233" ca="1">SUM(MID(C233,{1,2,3},1)*1)</f>
        <v>7</v>
      </c>
      <c r="M233"/>
      <c r="O233"/>
    </row>
    <row r="234" spans="2:15" ht="15.6" thickTop="1" thickBot="1" x14ac:dyDescent="0.35">
      <c r="B234" s="10" t="s">
        <v>551</v>
      </c>
      <c r="C234" s="45" t="str">
        <f ca="1">Table3[[#This Row],[RECENCY Score]] &amp; Table3[[#This Row],[FREQUENCY Score]] &amp; Table3[[#This Row],[MONETARY Score]]</f>
        <v>443</v>
      </c>
      <c r="D234" s="46" cm="1">
        <f t="array" aca="1" ref="D234" ca="1">_xlfn.IFS(G234 &lt;= 100, 5,G234 &lt;= 200, 4,G234 &lt;= 300, 3,G234 &lt;= 400, 2,G234 &gt; 400, 1)</f>
        <v>4</v>
      </c>
      <c r="E234" s="45" cm="1">
        <f t="array" ref="E234">_xlfn.IFS(I234 &gt;= 12, 5, I234&gt;= 10, 4, I234 &gt;= 8, 3, I234 &gt;= 5, 2, I234 &gt;= 2, 1)</f>
        <v>4</v>
      </c>
      <c r="F234" s="45" cm="1">
        <f t="array" ref="F234">_xlfn.IFS(Table3[[#This Row],[Purchase Amount]] &lt;= 100, 5,Table3[[#This Row],[Purchase Amount]]  &lt;= 200, 4,Table3[[#This Row],[Purchase Amount]]  &lt;= 300, 3,Table3[[#This Row],[Purchase Amount]]  &lt;= 400, 2,Table3[[#This Row],[Purchase Amount]]  &gt; 400, 1)</f>
        <v>3</v>
      </c>
      <c r="G234" s="10">
        <f ca="1">DATEDIF(Table3[[#This Row],[Time of Purchase ]], TODAY(), "d")</f>
        <v>164</v>
      </c>
      <c r="H234" s="14">
        <f>_xlfn.XLOOKUP('RFM Analysis (Basic)'!$B234,Table4[Customer_ID],Table4[Time_of_Purchase],,0)</f>
        <v>45571</v>
      </c>
      <c r="I234" s="10">
        <f>_xlfn.XLOOKUP('RFM Analysis (Basic)'!$B234,Table4[Customer_ID],Table4[Frequency_of_Purchase],,0)</f>
        <v>11</v>
      </c>
      <c r="J234" s="10">
        <f>_xlfn.XLOOKUP(B234,Table4[Customer_ID],Table4[Purchase_Amount],,0)</f>
        <v>291.08999999999997</v>
      </c>
      <c r="K234" s="52" cm="1">
        <f t="array" aca="1" ref="K234" ca="1">SUM(MID(C234,{1,2,3},1)*1)</f>
        <v>11</v>
      </c>
      <c r="M234"/>
      <c r="O234"/>
    </row>
    <row r="235" spans="2:15" ht="15.6" thickTop="1" thickBot="1" x14ac:dyDescent="0.35">
      <c r="B235" s="10" t="s">
        <v>553</v>
      </c>
      <c r="C235" s="45" t="str">
        <f ca="1">Table3[[#This Row],[RECENCY Score]] &amp; Table3[[#This Row],[FREQUENCY Score]] &amp; Table3[[#This Row],[MONETARY Score]]</f>
        <v>431</v>
      </c>
      <c r="D235" s="46" cm="1">
        <f t="array" aca="1" ref="D235" ca="1">_xlfn.IFS(G235 &lt;= 100, 5,G235 &lt;= 200, 4,G235 &lt;= 300, 3,G235 &lt;= 400, 2,G235 &gt; 400, 1)</f>
        <v>4</v>
      </c>
      <c r="E235" s="45" cm="1">
        <f t="array" ref="E235">_xlfn.IFS(I235 &gt;= 12, 5, I235&gt;= 10, 4, I235 &gt;= 8, 3, I235 &gt;= 5, 2, I235 &gt;= 2, 1)</f>
        <v>3</v>
      </c>
      <c r="F235" s="45" cm="1">
        <f t="array" ref="F235">_xlfn.IFS(Table3[[#This Row],[Purchase Amount]] &lt;= 100, 5,Table3[[#This Row],[Purchase Amount]]  &lt;= 200, 4,Table3[[#This Row],[Purchase Amount]]  &lt;= 300, 3,Table3[[#This Row],[Purchase Amount]]  &lt;= 400, 2,Table3[[#This Row],[Purchase Amount]]  &gt; 400, 1)</f>
        <v>1</v>
      </c>
      <c r="G235" s="10">
        <f ca="1">DATEDIF(Table3[[#This Row],[Time of Purchase ]], TODAY(), "d")</f>
        <v>113</v>
      </c>
      <c r="H235" s="14">
        <f>_xlfn.XLOOKUP('RFM Analysis (Basic)'!$B235,Table4[Customer_ID],Table4[Time_of_Purchase],,0)</f>
        <v>45622</v>
      </c>
      <c r="I235" s="10">
        <f>_xlfn.XLOOKUP('RFM Analysis (Basic)'!$B235,Table4[Customer_ID],Table4[Frequency_of_Purchase],,0)</f>
        <v>9</v>
      </c>
      <c r="J235" s="10">
        <f>_xlfn.XLOOKUP(B235,Table4[Customer_ID],Table4[Purchase_Amount],,0)</f>
        <v>414.06</v>
      </c>
      <c r="K235" s="52" cm="1">
        <f t="array" aca="1" ref="K235" ca="1">SUM(MID(C235,{1,2,3},1)*1)</f>
        <v>8</v>
      </c>
      <c r="M235"/>
      <c r="O235"/>
    </row>
    <row r="236" spans="2:15" ht="15" thickTop="1" x14ac:dyDescent="0.3">
      <c r="B236" s="10" t="s">
        <v>555</v>
      </c>
      <c r="C236" s="45" t="str">
        <f ca="1">Table3[[#This Row],[RECENCY Score]] &amp; Table3[[#This Row],[FREQUENCY Score]] &amp; Table3[[#This Row],[MONETARY Score]]</f>
        <v>331</v>
      </c>
      <c r="D236" s="46" cm="1">
        <f t="array" aca="1" ref="D236" ca="1">_xlfn.IFS(G236 &lt;= 100, 5,G236 &lt;= 200, 4,G236 &lt;= 300, 3,G236 &lt;= 400, 2,G236 &gt; 400, 1)</f>
        <v>3</v>
      </c>
      <c r="E236" s="45" cm="1">
        <f t="array" ref="E236">_xlfn.IFS(I236 &gt;= 12, 5, I236&gt;= 10, 4, I236 &gt;= 8, 3, I236 &gt;= 5, 2, I236 &gt;= 2, 1)</f>
        <v>3</v>
      </c>
      <c r="F236" s="45" cm="1">
        <f t="array" ref="F236">_xlfn.IFS(Table3[[#This Row],[Purchase Amount]] &lt;= 100, 5,Table3[[#This Row],[Purchase Amount]]  &lt;= 200, 4,Table3[[#This Row],[Purchase Amount]]  &lt;= 300, 3,Table3[[#This Row],[Purchase Amount]]  &lt;= 400, 2,Table3[[#This Row],[Purchase Amount]]  &gt; 400, 1)</f>
        <v>1</v>
      </c>
      <c r="G236" s="10">
        <f ca="1">DATEDIF(Table3[[#This Row],[Time of Purchase ]], TODAY(), "d")</f>
        <v>297</v>
      </c>
      <c r="H236" s="14">
        <f>_xlfn.XLOOKUP('RFM Analysis (Basic)'!$B236,Table4[Customer_ID],Table4[Time_of_Purchase],,0)</f>
        <v>45438</v>
      </c>
      <c r="I236" s="10">
        <f>_xlfn.XLOOKUP('RFM Analysis (Basic)'!$B236,Table4[Customer_ID],Table4[Frequency_of_Purchase],,0)</f>
        <v>9</v>
      </c>
      <c r="J236" s="10">
        <f>_xlfn.XLOOKUP(B236,Table4[Customer_ID],Table4[Purchase_Amount],,0)</f>
        <v>408.51</v>
      </c>
      <c r="K236" s="52" cm="1">
        <f t="array" aca="1" ref="K236" ca="1">SUM(MID(C236,{1,2,3},1)*1)</f>
        <v>7</v>
      </c>
      <c r="M236"/>
      <c r="O236"/>
    </row>
    <row r="237" spans="2:15" x14ac:dyDescent="0.3">
      <c r="B237" s="10" t="s">
        <v>557</v>
      </c>
      <c r="C237" s="45" t="str">
        <f ca="1">Table3[[#This Row],[RECENCY Score]] &amp; Table3[[#This Row],[FREQUENCY Score]] &amp; Table3[[#This Row],[MONETARY Score]]</f>
        <v>434</v>
      </c>
      <c r="D237" s="46" cm="1">
        <f t="array" aca="1" ref="D237" ca="1">_xlfn.IFS(G237 &lt;= 100, 5,G237 &lt;= 200, 4,G237 &lt;= 300, 3,G237 &lt;= 400, 2,G237 &gt; 400, 1)</f>
        <v>4</v>
      </c>
      <c r="E237" s="45" cm="1">
        <f t="array" ref="E237">_xlfn.IFS(I237 &gt;= 12, 5, I237&gt;= 10, 4, I237 &gt;= 8, 3, I237 &gt;= 5, 2, I237 &gt;= 2, 1)</f>
        <v>3</v>
      </c>
      <c r="F237" s="45" cm="1">
        <f t="array" ref="F237">_xlfn.IFS(Table3[[#This Row],[Purchase Amount]] &lt;= 100, 5,Table3[[#This Row],[Purchase Amount]]  &lt;= 200, 4,Table3[[#This Row],[Purchase Amount]]  &lt;= 300, 3,Table3[[#This Row],[Purchase Amount]]  &lt;= 400, 2,Table3[[#This Row],[Purchase Amount]]  &gt; 400, 1)</f>
        <v>4</v>
      </c>
      <c r="G237" s="10">
        <f ca="1">DATEDIF(Table3[[#This Row],[Time of Purchase ]], TODAY(), "d")</f>
        <v>135</v>
      </c>
      <c r="H237" s="14">
        <f>_xlfn.XLOOKUP('RFM Analysis (Basic)'!$B237,Table4[Customer_ID],Table4[Time_of_Purchase],,0)</f>
        <v>45600</v>
      </c>
      <c r="I237" s="10">
        <f>_xlfn.XLOOKUP('RFM Analysis (Basic)'!$B237,Table4[Customer_ID],Table4[Frequency_of_Purchase],,0)</f>
        <v>9</v>
      </c>
      <c r="J237" s="10">
        <f>_xlfn.XLOOKUP(B237,Table4[Customer_ID],Table4[Purchase_Amount],,0)</f>
        <v>103.4</v>
      </c>
      <c r="K237" s="52" cm="1">
        <f t="array" aca="1" ref="K237" ca="1">SUM(MID(C237,{1,2,3},1)*1)</f>
        <v>11</v>
      </c>
      <c r="M237"/>
      <c r="O237"/>
    </row>
    <row r="238" spans="2:15" x14ac:dyDescent="0.3">
      <c r="B238" s="10" t="s">
        <v>559</v>
      </c>
      <c r="C238" s="45" t="str">
        <f ca="1">Table3[[#This Row],[RECENCY Score]] &amp; Table3[[#This Row],[FREQUENCY Score]] &amp; Table3[[#This Row],[MONETARY Score]]</f>
        <v>415</v>
      </c>
      <c r="D238" s="46" cm="1">
        <f t="array" aca="1" ref="D238" ca="1">_xlfn.IFS(G238 &lt;= 100, 5,G238 &lt;= 200, 4,G238 &lt;= 300, 3,G238 &lt;= 400, 2,G238 &gt; 400, 1)</f>
        <v>4</v>
      </c>
      <c r="E238" s="45" cm="1">
        <f t="array" ref="E238">_xlfn.IFS(I238 &gt;= 12, 5, I238&gt;= 10, 4, I238 &gt;= 8, 3, I238 &gt;= 5, 2, I238 &gt;= 2, 1)</f>
        <v>1</v>
      </c>
      <c r="F238" s="45" cm="1">
        <f t="array" ref="F238">_xlfn.IFS(Table3[[#This Row],[Purchase Amount]] &lt;= 100, 5,Table3[[#This Row],[Purchase Amount]]  &lt;= 200, 4,Table3[[#This Row],[Purchase Amount]]  &lt;= 300, 3,Table3[[#This Row],[Purchase Amount]]  &lt;= 400, 2,Table3[[#This Row],[Purchase Amount]]  &gt; 400, 1)</f>
        <v>5</v>
      </c>
      <c r="G238" s="10">
        <f ca="1">DATEDIF(Table3[[#This Row],[Time of Purchase ]], TODAY(), "d")</f>
        <v>152</v>
      </c>
      <c r="H238" s="14">
        <f>_xlfn.XLOOKUP('RFM Analysis (Basic)'!$B238,Table4[Customer_ID],Table4[Time_of_Purchase],,0)</f>
        <v>45583</v>
      </c>
      <c r="I238" s="10">
        <f>_xlfn.XLOOKUP('RFM Analysis (Basic)'!$B238,Table4[Customer_ID],Table4[Frequency_of_Purchase],,0)</f>
        <v>3</v>
      </c>
      <c r="J238" s="10">
        <f>_xlfn.XLOOKUP(B238,Table4[Customer_ID],Table4[Purchase_Amount],,0)</f>
        <v>67.92</v>
      </c>
      <c r="K238" s="52" cm="1">
        <f t="array" aca="1" ref="K238" ca="1">SUM(MID(C238,{1,2,3},1)*1)</f>
        <v>10</v>
      </c>
    </row>
    <row r="239" spans="2:15" x14ac:dyDescent="0.3">
      <c r="B239" s="10" t="s">
        <v>561</v>
      </c>
      <c r="C239" s="45" t="str">
        <f ca="1">Table3[[#This Row],[RECENCY Score]] &amp; Table3[[#This Row],[FREQUENCY Score]] &amp; Table3[[#This Row],[MONETARY Score]]</f>
        <v>332</v>
      </c>
      <c r="D239" s="46" cm="1">
        <f t="array" aca="1" ref="D239" ca="1">_xlfn.IFS(G239 &lt;= 100, 5,G239 &lt;= 200, 4,G239 &lt;= 300, 3,G239 &lt;= 400, 2,G239 &gt; 400, 1)</f>
        <v>3</v>
      </c>
      <c r="E239" s="45" cm="1">
        <f t="array" ref="E239">_xlfn.IFS(I239 &gt;= 12, 5, I239&gt;= 10, 4, I239 &gt;= 8, 3, I239 &gt;= 5, 2, I239 &gt;= 2, 1)</f>
        <v>3</v>
      </c>
      <c r="F239" s="45" cm="1">
        <f t="array" ref="F239">_xlfn.IFS(Table3[[#This Row],[Purchase Amount]] &lt;= 100, 5,Table3[[#This Row],[Purchase Amount]]  &lt;= 200, 4,Table3[[#This Row],[Purchase Amount]]  &lt;= 300, 3,Table3[[#This Row],[Purchase Amount]]  &lt;= 400, 2,Table3[[#This Row],[Purchase Amount]]  &gt; 400, 1)</f>
        <v>2</v>
      </c>
      <c r="G239" s="10">
        <f ca="1">DATEDIF(Table3[[#This Row],[Time of Purchase ]], TODAY(), "d")</f>
        <v>279</v>
      </c>
      <c r="H239" s="14">
        <f>_xlfn.XLOOKUP('RFM Analysis (Basic)'!$B239,Table4[Customer_ID],Table4[Time_of_Purchase],,0)</f>
        <v>45456</v>
      </c>
      <c r="I239" s="10">
        <f>_xlfn.XLOOKUP('RFM Analysis (Basic)'!$B239,Table4[Customer_ID],Table4[Frequency_of_Purchase],,0)</f>
        <v>8</v>
      </c>
      <c r="J239" s="10">
        <f>_xlfn.XLOOKUP(B239,Table4[Customer_ID],Table4[Purchase_Amount],,0)</f>
        <v>354.16</v>
      </c>
      <c r="K239" s="52" cm="1">
        <f t="array" aca="1" ref="K239" ca="1">SUM(MID(C239,{1,2,3},1)*1)</f>
        <v>8</v>
      </c>
    </row>
    <row r="240" spans="2:15" x14ac:dyDescent="0.3">
      <c r="B240" s="10" t="s">
        <v>563</v>
      </c>
      <c r="C240" s="45" t="str">
        <f ca="1">Table3[[#This Row],[RECENCY Score]] &amp; Table3[[#This Row],[FREQUENCY Score]] &amp; Table3[[#This Row],[MONETARY Score]]</f>
        <v>213</v>
      </c>
      <c r="D240" s="46" cm="1">
        <f t="array" aca="1" ref="D240" ca="1">_xlfn.IFS(G240 &lt;= 100, 5,G240 &lt;= 200, 4,G240 &lt;= 300, 3,G240 &lt;= 400, 2,G240 &gt; 400, 1)</f>
        <v>2</v>
      </c>
      <c r="E240" s="45" cm="1">
        <f t="array" ref="E240">_xlfn.IFS(I240 &gt;= 12, 5, I240&gt;= 10, 4, I240 &gt;= 8, 3, I240 &gt;= 5, 2, I240 &gt;= 2, 1)</f>
        <v>1</v>
      </c>
      <c r="F240" s="45" cm="1">
        <f t="array" ref="F240">_xlfn.IFS(Table3[[#This Row],[Purchase Amount]] &lt;= 100, 5,Table3[[#This Row],[Purchase Amount]]  &lt;= 200, 4,Table3[[#This Row],[Purchase Amount]]  &lt;= 300, 3,Table3[[#This Row],[Purchase Amount]]  &lt;= 400, 2,Table3[[#This Row],[Purchase Amount]]  &gt; 400, 1)</f>
        <v>3</v>
      </c>
      <c r="G240" s="10">
        <f ca="1">DATEDIF(Table3[[#This Row],[Time of Purchase ]], TODAY(), "d")</f>
        <v>381</v>
      </c>
      <c r="H240" s="14">
        <f>_xlfn.XLOOKUP('RFM Analysis (Basic)'!$B240,Table4[Customer_ID],Table4[Time_of_Purchase],,0)</f>
        <v>45354</v>
      </c>
      <c r="I240" s="10">
        <f>_xlfn.XLOOKUP('RFM Analysis (Basic)'!$B240,Table4[Customer_ID],Table4[Frequency_of_Purchase],,0)</f>
        <v>2</v>
      </c>
      <c r="J240" s="10">
        <f>_xlfn.XLOOKUP(B240,Table4[Customer_ID],Table4[Purchase_Amount],,0)</f>
        <v>276.77</v>
      </c>
      <c r="K240" s="52" cm="1">
        <f t="array" aca="1" ref="K240" ca="1">SUM(MID(C240,{1,2,3},1)*1)</f>
        <v>6</v>
      </c>
    </row>
    <row r="241" spans="2:11" x14ac:dyDescent="0.3">
      <c r="B241" s="10" t="s">
        <v>565</v>
      </c>
      <c r="C241" s="45" t="str">
        <f ca="1">Table3[[#This Row],[RECENCY Score]] &amp; Table3[[#This Row],[FREQUENCY Score]] &amp; Table3[[#This Row],[MONETARY Score]]</f>
        <v>324</v>
      </c>
      <c r="D241" s="46" cm="1">
        <f t="array" aca="1" ref="D241" ca="1">_xlfn.IFS(G241 &lt;= 100, 5,G241 &lt;= 200, 4,G241 &lt;= 300, 3,G241 &lt;= 400, 2,G241 &gt; 400, 1)</f>
        <v>3</v>
      </c>
      <c r="E241" s="45" cm="1">
        <f t="array" ref="E241">_xlfn.IFS(I241 &gt;= 12, 5, I241&gt;= 10, 4, I241 &gt;= 8, 3, I241 &gt;= 5, 2, I241 &gt;= 2, 1)</f>
        <v>2</v>
      </c>
      <c r="F241" s="45" cm="1">
        <f t="array" ref="F241">_xlfn.IFS(Table3[[#This Row],[Purchase Amount]] &lt;= 100, 5,Table3[[#This Row],[Purchase Amount]]  &lt;= 200, 4,Table3[[#This Row],[Purchase Amount]]  &lt;= 300, 3,Table3[[#This Row],[Purchase Amount]]  &lt;= 400, 2,Table3[[#This Row],[Purchase Amount]]  &gt; 400, 1)</f>
        <v>4</v>
      </c>
      <c r="G241" s="10">
        <f ca="1">DATEDIF(Table3[[#This Row],[Time of Purchase ]], TODAY(), "d")</f>
        <v>289</v>
      </c>
      <c r="H241" s="14">
        <f>_xlfn.XLOOKUP('RFM Analysis (Basic)'!$B241,Table4[Customer_ID],Table4[Time_of_Purchase],,0)</f>
        <v>45446</v>
      </c>
      <c r="I241" s="10">
        <f>_xlfn.XLOOKUP('RFM Analysis (Basic)'!$B241,Table4[Customer_ID],Table4[Frequency_of_Purchase],,0)</f>
        <v>6</v>
      </c>
      <c r="J241" s="10">
        <f>_xlfn.XLOOKUP(B241,Table4[Customer_ID],Table4[Purchase_Amount],,0)</f>
        <v>190.25</v>
      </c>
      <c r="K241" s="52" cm="1">
        <f t="array" aca="1" ref="K241" ca="1">SUM(MID(C241,{1,2,3},1)*1)</f>
        <v>9</v>
      </c>
    </row>
    <row r="242" spans="2:11" x14ac:dyDescent="0.3">
      <c r="B242" s="10" t="s">
        <v>567</v>
      </c>
      <c r="C242" s="45" t="str">
        <f ca="1">Table3[[#This Row],[RECENCY Score]] &amp; Table3[[#This Row],[FREQUENCY Score]] &amp; Table3[[#This Row],[MONETARY Score]]</f>
        <v>323</v>
      </c>
      <c r="D242" s="46" cm="1">
        <f t="array" aca="1" ref="D242" ca="1">_xlfn.IFS(G242 &lt;= 100, 5,G242 &lt;= 200, 4,G242 &lt;= 300, 3,G242 &lt;= 400, 2,G242 &gt; 400, 1)</f>
        <v>3</v>
      </c>
      <c r="E242" s="45" cm="1">
        <f t="array" ref="E242">_xlfn.IFS(I242 &gt;= 12, 5, I242&gt;= 10, 4, I242 &gt;= 8, 3, I242 &gt;= 5, 2, I242 &gt;= 2, 1)</f>
        <v>2</v>
      </c>
      <c r="F242" s="45" cm="1">
        <f t="array" ref="F242">_xlfn.IFS(Table3[[#This Row],[Purchase Amount]] &lt;= 100, 5,Table3[[#This Row],[Purchase Amount]]  &lt;= 200, 4,Table3[[#This Row],[Purchase Amount]]  &lt;= 300, 3,Table3[[#This Row],[Purchase Amount]]  &lt;= 400, 2,Table3[[#This Row],[Purchase Amount]]  &gt; 400, 1)</f>
        <v>3</v>
      </c>
      <c r="G242" s="10">
        <f ca="1">DATEDIF(Table3[[#This Row],[Time of Purchase ]], TODAY(), "d")</f>
        <v>221</v>
      </c>
      <c r="H242" s="14">
        <f>_xlfn.XLOOKUP('RFM Analysis (Basic)'!$B242,Table4[Customer_ID],Table4[Time_of_Purchase],,0)</f>
        <v>45514</v>
      </c>
      <c r="I242" s="10">
        <f>_xlfn.XLOOKUP('RFM Analysis (Basic)'!$B242,Table4[Customer_ID],Table4[Frequency_of_Purchase],,0)</f>
        <v>7</v>
      </c>
      <c r="J242" s="10">
        <f>_xlfn.XLOOKUP(B242,Table4[Customer_ID],Table4[Purchase_Amount],,0)</f>
        <v>203.49</v>
      </c>
      <c r="K242" s="52" cm="1">
        <f t="array" aca="1" ref="K242" ca="1">SUM(MID(C242,{1,2,3},1)*1)</f>
        <v>8</v>
      </c>
    </row>
    <row r="243" spans="2:11" x14ac:dyDescent="0.3">
      <c r="B243" s="10" t="s">
        <v>569</v>
      </c>
      <c r="C243" s="45" t="str">
        <f ca="1">Table3[[#This Row],[RECENCY Score]] &amp; Table3[[#This Row],[FREQUENCY Score]] &amp; Table3[[#This Row],[MONETARY Score]]</f>
        <v>423</v>
      </c>
      <c r="D243" s="46" cm="1">
        <f t="array" aca="1" ref="D243" ca="1">_xlfn.IFS(G243 &lt;= 100, 5,G243 &lt;= 200, 4,G243 &lt;= 300, 3,G243 &lt;= 400, 2,G243 &gt; 400, 1)</f>
        <v>4</v>
      </c>
      <c r="E243" s="45" cm="1">
        <f t="array" ref="E243">_xlfn.IFS(I243 &gt;= 12, 5, I243&gt;= 10, 4, I243 &gt;= 8, 3, I243 &gt;= 5, 2, I243 &gt;= 2, 1)</f>
        <v>2</v>
      </c>
      <c r="F243" s="45" cm="1">
        <f t="array" ref="F243">_xlfn.IFS(Table3[[#This Row],[Purchase Amount]] &lt;= 100, 5,Table3[[#This Row],[Purchase Amount]]  &lt;= 200, 4,Table3[[#This Row],[Purchase Amount]]  &lt;= 300, 3,Table3[[#This Row],[Purchase Amount]]  &lt;= 400, 2,Table3[[#This Row],[Purchase Amount]]  &gt; 400, 1)</f>
        <v>3</v>
      </c>
      <c r="G243" s="10">
        <f ca="1">DATEDIF(Table3[[#This Row],[Time of Purchase ]], TODAY(), "d")</f>
        <v>121</v>
      </c>
      <c r="H243" s="14">
        <f>_xlfn.XLOOKUP('RFM Analysis (Basic)'!$B243,Table4[Customer_ID],Table4[Time_of_Purchase],,0)</f>
        <v>45614</v>
      </c>
      <c r="I243" s="10">
        <f>_xlfn.XLOOKUP('RFM Analysis (Basic)'!$B243,Table4[Customer_ID],Table4[Frequency_of_Purchase],,0)</f>
        <v>6</v>
      </c>
      <c r="J243" s="10">
        <f>_xlfn.XLOOKUP(B243,Table4[Customer_ID],Table4[Purchase_Amount],,0)</f>
        <v>263.5</v>
      </c>
      <c r="K243" s="52" cm="1">
        <f t="array" aca="1" ref="K243" ca="1">SUM(MID(C243,{1,2,3},1)*1)</f>
        <v>9</v>
      </c>
    </row>
    <row r="244" spans="2:11" x14ac:dyDescent="0.3">
      <c r="B244" s="10" t="s">
        <v>571</v>
      </c>
      <c r="C244" s="45" t="str">
        <f ca="1">Table3[[#This Row],[RECENCY Score]] &amp; Table3[[#This Row],[FREQUENCY Score]] &amp; Table3[[#This Row],[MONETARY Score]]</f>
        <v>113</v>
      </c>
      <c r="D244" s="46" cm="1">
        <f t="array" aca="1" ref="D244" ca="1">_xlfn.IFS(G244 &lt;= 100, 5,G244 &lt;= 200, 4,G244 &lt;= 300, 3,G244 &lt;= 400, 2,G244 &gt; 400, 1)</f>
        <v>1</v>
      </c>
      <c r="E244" s="45" cm="1">
        <f t="array" ref="E244">_xlfn.IFS(I244 &gt;= 12, 5, I244&gt;= 10, 4, I244 &gt;= 8, 3, I244 &gt;= 5, 2, I244 &gt;= 2, 1)</f>
        <v>1</v>
      </c>
      <c r="F244" s="45" cm="1">
        <f t="array" ref="F244">_xlfn.IFS(Table3[[#This Row],[Purchase Amount]] &lt;= 100, 5,Table3[[#This Row],[Purchase Amount]]  &lt;= 200, 4,Table3[[#This Row],[Purchase Amount]]  &lt;= 300, 3,Table3[[#This Row],[Purchase Amount]]  &lt;= 400, 2,Table3[[#This Row],[Purchase Amount]]  &gt; 400, 1)</f>
        <v>3</v>
      </c>
      <c r="G244" s="10">
        <f ca="1">DATEDIF(Table3[[#This Row],[Time of Purchase ]], TODAY(), "d")</f>
        <v>405</v>
      </c>
      <c r="H244" s="14">
        <f>_xlfn.XLOOKUP('RFM Analysis (Basic)'!$B244,Table4[Customer_ID],Table4[Time_of_Purchase],,0)</f>
        <v>45330</v>
      </c>
      <c r="I244" s="10">
        <f>_xlfn.XLOOKUP('RFM Analysis (Basic)'!$B244,Table4[Customer_ID],Table4[Frequency_of_Purchase],,0)</f>
        <v>2</v>
      </c>
      <c r="J244" s="10">
        <f>_xlfn.XLOOKUP(B244,Table4[Customer_ID],Table4[Purchase_Amount],,0)</f>
        <v>247.3</v>
      </c>
      <c r="K244" s="52" cm="1">
        <f t="array" aca="1" ref="K244" ca="1">SUM(MID(C244,{1,2,3},1)*1)</f>
        <v>5</v>
      </c>
    </row>
    <row r="245" spans="2:11" x14ac:dyDescent="0.3">
      <c r="B245" s="10" t="s">
        <v>573</v>
      </c>
      <c r="C245" s="45" t="str">
        <f ca="1">Table3[[#This Row],[RECENCY Score]] &amp; Table3[[#This Row],[FREQUENCY Score]] &amp; Table3[[#This Row],[MONETARY Score]]</f>
        <v>255</v>
      </c>
      <c r="D245" s="46" cm="1">
        <f t="array" aca="1" ref="D245" ca="1">_xlfn.IFS(G245 &lt;= 100, 5,G245 &lt;= 200, 4,G245 &lt;= 300, 3,G245 &lt;= 400, 2,G245 &gt; 400, 1)</f>
        <v>2</v>
      </c>
      <c r="E245" s="45" cm="1">
        <f t="array" ref="E245">_xlfn.IFS(I245 &gt;= 12, 5, I245&gt;= 10, 4, I245 &gt;= 8, 3, I245 &gt;= 5, 2, I245 &gt;= 2, 1)</f>
        <v>5</v>
      </c>
      <c r="F245" s="45" cm="1">
        <f t="array" ref="F245">_xlfn.IFS(Table3[[#This Row],[Purchase Amount]] &lt;= 100, 5,Table3[[#This Row],[Purchase Amount]]  &lt;= 200, 4,Table3[[#This Row],[Purchase Amount]]  &lt;= 300, 3,Table3[[#This Row],[Purchase Amount]]  &lt;= 400, 2,Table3[[#This Row],[Purchase Amount]]  &gt; 400, 1)</f>
        <v>5</v>
      </c>
      <c r="G245" s="10">
        <f ca="1">DATEDIF(Table3[[#This Row],[Time of Purchase ]], TODAY(), "d")</f>
        <v>367</v>
      </c>
      <c r="H245" s="14">
        <f>_xlfn.XLOOKUP('RFM Analysis (Basic)'!$B245,Table4[Customer_ID],Table4[Time_of_Purchase],,0)</f>
        <v>45368</v>
      </c>
      <c r="I245" s="10">
        <f>_xlfn.XLOOKUP('RFM Analysis (Basic)'!$B245,Table4[Customer_ID],Table4[Frequency_of_Purchase],,0)</f>
        <v>12</v>
      </c>
      <c r="J245" s="10">
        <f>_xlfn.XLOOKUP(B245,Table4[Customer_ID],Table4[Purchase_Amount],,0)</f>
        <v>50.71</v>
      </c>
      <c r="K245" s="52" cm="1">
        <f t="array" aca="1" ref="K245" ca="1">SUM(MID(C245,{1,2,3},1)*1)</f>
        <v>12</v>
      </c>
    </row>
    <row r="246" spans="2:11" x14ac:dyDescent="0.3">
      <c r="B246" s="10" t="s">
        <v>575</v>
      </c>
      <c r="C246" s="45" t="str">
        <f ca="1">Table3[[#This Row],[RECENCY Score]] &amp; Table3[[#This Row],[FREQUENCY Score]] &amp; Table3[[#This Row],[MONETARY Score]]</f>
        <v>114</v>
      </c>
      <c r="D246" s="46" cm="1">
        <f t="array" aca="1" ref="D246" ca="1">_xlfn.IFS(G246 &lt;= 100, 5,G246 &lt;= 200, 4,G246 &lt;= 300, 3,G246 &lt;= 400, 2,G246 &gt; 400, 1)</f>
        <v>1</v>
      </c>
      <c r="E246" s="45" cm="1">
        <f t="array" ref="E246">_xlfn.IFS(I246 &gt;= 12, 5, I246&gt;= 10, 4, I246 &gt;= 8, 3, I246 &gt;= 5, 2, I246 &gt;= 2, 1)</f>
        <v>1</v>
      </c>
      <c r="F246" s="45" cm="1">
        <f t="array" ref="F246">_xlfn.IFS(Table3[[#This Row],[Purchase Amount]] &lt;= 100, 5,Table3[[#This Row],[Purchase Amount]]  &lt;= 200, 4,Table3[[#This Row],[Purchase Amount]]  &lt;= 300, 3,Table3[[#This Row],[Purchase Amount]]  &lt;= 400, 2,Table3[[#This Row],[Purchase Amount]]  &gt; 400, 1)</f>
        <v>4</v>
      </c>
      <c r="G246" s="10">
        <f ca="1">DATEDIF(Table3[[#This Row],[Time of Purchase ]], TODAY(), "d")</f>
        <v>440</v>
      </c>
      <c r="H246" s="14">
        <f>_xlfn.XLOOKUP('RFM Analysis (Basic)'!$B246,Table4[Customer_ID],Table4[Time_of_Purchase],,0)</f>
        <v>45295</v>
      </c>
      <c r="I246" s="10">
        <f>_xlfn.XLOOKUP('RFM Analysis (Basic)'!$B246,Table4[Customer_ID],Table4[Frequency_of_Purchase],,0)</f>
        <v>4</v>
      </c>
      <c r="J246" s="10">
        <f>_xlfn.XLOOKUP(B246,Table4[Customer_ID],Table4[Purchase_Amount],,0)</f>
        <v>131.85</v>
      </c>
      <c r="K246" s="52" cm="1">
        <f t="array" aca="1" ref="K246" ca="1">SUM(MID(C246,{1,2,3},1)*1)</f>
        <v>6</v>
      </c>
    </row>
    <row r="247" spans="2:11" x14ac:dyDescent="0.3">
      <c r="B247" s="10" t="s">
        <v>577</v>
      </c>
      <c r="C247" s="45" t="str">
        <f ca="1">Table3[[#This Row],[RECENCY Score]] &amp; Table3[[#This Row],[FREQUENCY Score]] &amp; Table3[[#This Row],[MONETARY Score]]</f>
        <v>421</v>
      </c>
      <c r="D247" s="46" cm="1">
        <f t="array" aca="1" ref="D247" ca="1">_xlfn.IFS(G247 &lt;= 100, 5,G247 &lt;= 200, 4,G247 &lt;= 300, 3,G247 &lt;= 400, 2,G247 &gt; 400, 1)</f>
        <v>4</v>
      </c>
      <c r="E247" s="45" cm="1">
        <f t="array" ref="E247">_xlfn.IFS(I247 &gt;= 12, 5, I247&gt;= 10, 4, I247 &gt;= 8, 3, I247 &gt;= 5, 2, I247 &gt;= 2, 1)</f>
        <v>2</v>
      </c>
      <c r="F247" s="45" cm="1">
        <f t="array" ref="F247">_xlfn.IFS(Table3[[#This Row],[Purchase Amount]] &lt;= 100, 5,Table3[[#This Row],[Purchase Amount]]  &lt;= 200, 4,Table3[[#This Row],[Purchase Amount]]  &lt;= 300, 3,Table3[[#This Row],[Purchase Amount]]  &lt;= 400, 2,Table3[[#This Row],[Purchase Amount]]  &gt; 400, 1)</f>
        <v>1</v>
      </c>
      <c r="G247" s="10">
        <f ca="1">DATEDIF(Table3[[#This Row],[Time of Purchase ]], TODAY(), "d")</f>
        <v>171</v>
      </c>
      <c r="H247" s="14">
        <f>_xlfn.XLOOKUP('RFM Analysis (Basic)'!$B247,Table4[Customer_ID],Table4[Time_of_Purchase],,0)</f>
        <v>45564</v>
      </c>
      <c r="I247" s="10">
        <f>_xlfn.XLOOKUP('RFM Analysis (Basic)'!$B247,Table4[Customer_ID],Table4[Frequency_of_Purchase],,0)</f>
        <v>6</v>
      </c>
      <c r="J247" s="10">
        <f>_xlfn.XLOOKUP(B247,Table4[Customer_ID],Table4[Purchase_Amount],,0)</f>
        <v>459.39</v>
      </c>
      <c r="K247" s="52" cm="1">
        <f t="array" aca="1" ref="K247" ca="1">SUM(MID(C247,{1,2,3},1)*1)</f>
        <v>7</v>
      </c>
    </row>
    <row r="248" spans="2:11" x14ac:dyDescent="0.3">
      <c r="B248" s="10" t="s">
        <v>579</v>
      </c>
      <c r="C248" s="45" t="str">
        <f ca="1">Table3[[#This Row],[RECENCY Score]] &amp; Table3[[#This Row],[FREQUENCY Score]] &amp; Table3[[#This Row],[MONETARY Score]]</f>
        <v>322</v>
      </c>
      <c r="D248" s="46" cm="1">
        <f t="array" aca="1" ref="D248" ca="1">_xlfn.IFS(G248 &lt;= 100, 5,G248 &lt;= 200, 4,G248 &lt;= 300, 3,G248 &lt;= 400, 2,G248 &gt; 400, 1)</f>
        <v>3</v>
      </c>
      <c r="E248" s="45" cm="1">
        <f t="array" ref="E248">_xlfn.IFS(I248 &gt;= 12, 5, I248&gt;= 10, 4, I248 &gt;= 8, 3, I248 &gt;= 5, 2, I248 &gt;= 2, 1)</f>
        <v>2</v>
      </c>
      <c r="F248" s="45" cm="1">
        <f t="array" ref="F248">_xlfn.IFS(Table3[[#This Row],[Purchase Amount]] &lt;= 100, 5,Table3[[#This Row],[Purchase Amount]]  &lt;= 200, 4,Table3[[#This Row],[Purchase Amount]]  &lt;= 300, 3,Table3[[#This Row],[Purchase Amount]]  &lt;= 400, 2,Table3[[#This Row],[Purchase Amount]]  &gt; 400, 1)</f>
        <v>2</v>
      </c>
      <c r="G248" s="10">
        <f ca="1">DATEDIF(Table3[[#This Row],[Time of Purchase ]], TODAY(), "d")</f>
        <v>226</v>
      </c>
      <c r="H248" s="14">
        <f>_xlfn.XLOOKUP('RFM Analysis (Basic)'!$B248,Table4[Customer_ID],Table4[Time_of_Purchase],,0)</f>
        <v>45509</v>
      </c>
      <c r="I248" s="10">
        <f>_xlfn.XLOOKUP('RFM Analysis (Basic)'!$B248,Table4[Customer_ID],Table4[Frequency_of_Purchase],,0)</f>
        <v>6</v>
      </c>
      <c r="J248" s="10">
        <f>_xlfn.XLOOKUP(B248,Table4[Customer_ID],Table4[Purchase_Amount],,0)</f>
        <v>383.33</v>
      </c>
      <c r="K248" s="52" cm="1">
        <f t="array" aca="1" ref="K248" ca="1">SUM(MID(C248,{1,2,3},1)*1)</f>
        <v>7</v>
      </c>
    </row>
    <row r="249" spans="2:11" x14ac:dyDescent="0.3">
      <c r="B249" s="10" t="s">
        <v>581</v>
      </c>
      <c r="C249" s="45" t="str">
        <f ca="1">Table3[[#This Row],[RECENCY Score]] &amp; Table3[[#This Row],[FREQUENCY Score]] &amp; Table3[[#This Row],[MONETARY Score]]</f>
        <v>233</v>
      </c>
      <c r="D249" s="46" cm="1">
        <f t="array" aca="1" ref="D249" ca="1">_xlfn.IFS(G249 &lt;= 100, 5,G249 &lt;= 200, 4,G249 &lt;= 300, 3,G249 &lt;= 400, 2,G249 &gt; 400, 1)</f>
        <v>2</v>
      </c>
      <c r="E249" s="45" cm="1">
        <f t="array" ref="E249">_xlfn.IFS(I249 &gt;= 12, 5, I249&gt;= 10, 4, I249 &gt;= 8, 3, I249 &gt;= 5, 2, I249 &gt;= 2, 1)</f>
        <v>3</v>
      </c>
      <c r="F249" s="45" cm="1">
        <f t="array" ref="F249">_xlfn.IFS(Table3[[#This Row],[Purchase Amount]] &lt;= 100, 5,Table3[[#This Row],[Purchase Amount]]  &lt;= 200, 4,Table3[[#This Row],[Purchase Amount]]  &lt;= 300, 3,Table3[[#This Row],[Purchase Amount]]  &lt;= 400, 2,Table3[[#This Row],[Purchase Amount]]  &gt; 400, 1)</f>
        <v>3</v>
      </c>
      <c r="G249" s="10">
        <f ca="1">DATEDIF(Table3[[#This Row],[Time of Purchase ]], TODAY(), "d")</f>
        <v>316</v>
      </c>
      <c r="H249" s="14">
        <f>_xlfn.XLOOKUP('RFM Analysis (Basic)'!$B249,Table4[Customer_ID],Table4[Time_of_Purchase],,0)</f>
        <v>45419</v>
      </c>
      <c r="I249" s="10">
        <f>_xlfn.XLOOKUP('RFM Analysis (Basic)'!$B249,Table4[Customer_ID],Table4[Frequency_of_Purchase],,0)</f>
        <v>8</v>
      </c>
      <c r="J249" s="10">
        <f>_xlfn.XLOOKUP(B249,Table4[Customer_ID],Table4[Purchase_Amount],,0)</f>
        <v>212.08</v>
      </c>
      <c r="K249" s="52" cm="1">
        <f t="array" aca="1" ref="K249" ca="1">SUM(MID(C249,{1,2,3},1)*1)</f>
        <v>8</v>
      </c>
    </row>
    <row r="250" spans="2:11" x14ac:dyDescent="0.3">
      <c r="B250" s="10" t="s">
        <v>583</v>
      </c>
      <c r="C250" s="45" t="str">
        <f ca="1">Table3[[#This Row],[RECENCY Score]] &amp; Table3[[#This Row],[FREQUENCY Score]] &amp; Table3[[#This Row],[MONETARY Score]]</f>
        <v>322</v>
      </c>
      <c r="D250" s="46" cm="1">
        <f t="array" aca="1" ref="D250" ca="1">_xlfn.IFS(G250 &lt;= 100, 5,G250 &lt;= 200, 4,G250 &lt;= 300, 3,G250 &lt;= 400, 2,G250 &gt; 400, 1)</f>
        <v>3</v>
      </c>
      <c r="E250" s="45" cm="1">
        <f t="array" ref="E250">_xlfn.IFS(I250 &gt;= 12, 5, I250&gt;= 10, 4, I250 &gt;= 8, 3, I250 &gt;= 5, 2, I250 &gt;= 2, 1)</f>
        <v>2</v>
      </c>
      <c r="F250" s="45" cm="1">
        <f t="array" ref="F250">_xlfn.IFS(Table3[[#This Row],[Purchase Amount]] &lt;= 100, 5,Table3[[#This Row],[Purchase Amount]]  &lt;= 200, 4,Table3[[#This Row],[Purchase Amount]]  &lt;= 300, 3,Table3[[#This Row],[Purchase Amount]]  &lt;= 400, 2,Table3[[#This Row],[Purchase Amount]]  &gt; 400, 1)</f>
        <v>2</v>
      </c>
      <c r="G250" s="10">
        <f ca="1">DATEDIF(Table3[[#This Row],[Time of Purchase ]], TODAY(), "d")</f>
        <v>213</v>
      </c>
      <c r="H250" s="14">
        <f>_xlfn.XLOOKUP('RFM Analysis (Basic)'!$B250,Table4[Customer_ID],Table4[Time_of_Purchase],,0)</f>
        <v>45522</v>
      </c>
      <c r="I250" s="10">
        <f>_xlfn.XLOOKUP('RFM Analysis (Basic)'!$B250,Table4[Customer_ID],Table4[Frequency_of_Purchase],,0)</f>
        <v>7</v>
      </c>
      <c r="J250" s="10">
        <f>_xlfn.XLOOKUP(B250,Table4[Customer_ID],Table4[Purchase_Amount],,0)</f>
        <v>370.73</v>
      </c>
      <c r="K250" s="52" cm="1">
        <f t="array" aca="1" ref="K250" ca="1">SUM(MID(C250,{1,2,3},1)*1)</f>
        <v>7</v>
      </c>
    </row>
    <row r="251" spans="2:11" x14ac:dyDescent="0.3">
      <c r="B251" s="10" t="s">
        <v>585</v>
      </c>
      <c r="C251" s="45" t="str">
        <f ca="1">Table3[[#This Row],[RECENCY Score]] &amp; Table3[[#This Row],[FREQUENCY Score]] &amp; Table3[[#This Row],[MONETARY Score]]</f>
        <v>222</v>
      </c>
      <c r="D251" s="46" cm="1">
        <f t="array" aca="1" ref="D251" ca="1">_xlfn.IFS(G251 &lt;= 100, 5,G251 &lt;= 200, 4,G251 &lt;= 300, 3,G251 &lt;= 400, 2,G251 &gt; 400, 1)</f>
        <v>2</v>
      </c>
      <c r="E251" s="45" cm="1">
        <f t="array" ref="E251">_xlfn.IFS(I251 &gt;= 12, 5, I251&gt;= 10, 4, I251 &gt;= 8, 3, I251 &gt;= 5, 2, I251 &gt;= 2, 1)</f>
        <v>2</v>
      </c>
      <c r="F251" s="45" cm="1">
        <f t="array" ref="F251">_xlfn.IFS(Table3[[#This Row],[Purchase Amount]] &lt;= 100, 5,Table3[[#This Row],[Purchase Amount]]  &lt;= 200, 4,Table3[[#This Row],[Purchase Amount]]  &lt;= 300, 3,Table3[[#This Row],[Purchase Amount]]  &lt;= 400, 2,Table3[[#This Row],[Purchase Amount]]  &gt; 400, 1)</f>
        <v>2</v>
      </c>
      <c r="G251" s="10">
        <f ca="1">DATEDIF(Table3[[#This Row],[Time of Purchase ]], TODAY(), "d")</f>
        <v>395</v>
      </c>
      <c r="H251" s="14">
        <f>_xlfn.XLOOKUP('RFM Analysis (Basic)'!$B251,Table4[Customer_ID],Table4[Time_of_Purchase],,0)</f>
        <v>45340</v>
      </c>
      <c r="I251" s="10">
        <f>_xlfn.XLOOKUP('RFM Analysis (Basic)'!$B251,Table4[Customer_ID],Table4[Frequency_of_Purchase],,0)</f>
        <v>7</v>
      </c>
      <c r="J251" s="10">
        <f>_xlfn.XLOOKUP(B251,Table4[Customer_ID],Table4[Purchase_Amount],,0)</f>
        <v>319.66000000000003</v>
      </c>
      <c r="K251" s="52" cm="1">
        <f t="array" aca="1" ref="K251" ca="1">SUM(MID(C251,{1,2,3},1)*1)</f>
        <v>6</v>
      </c>
    </row>
    <row r="252" spans="2:11" x14ac:dyDescent="0.3">
      <c r="B252" s="10" t="s">
        <v>587</v>
      </c>
      <c r="C252" s="45" t="str">
        <f ca="1">Table3[[#This Row],[RECENCY Score]] &amp; Table3[[#This Row],[FREQUENCY Score]] &amp; Table3[[#This Row],[MONETARY Score]]</f>
        <v>212</v>
      </c>
      <c r="D252" s="46" cm="1">
        <f t="array" aca="1" ref="D252" ca="1">_xlfn.IFS(G252 &lt;= 100, 5,G252 &lt;= 200, 4,G252 &lt;= 300, 3,G252 &lt;= 400, 2,G252 &gt; 400, 1)</f>
        <v>2</v>
      </c>
      <c r="E252" s="45" cm="1">
        <f t="array" ref="E252">_xlfn.IFS(I252 &gt;= 12, 5, I252&gt;= 10, 4, I252 &gt;= 8, 3, I252 &gt;= 5, 2, I252 &gt;= 2, 1)</f>
        <v>1</v>
      </c>
      <c r="F252" s="45" cm="1">
        <f t="array" ref="F252">_xlfn.IFS(Table3[[#This Row],[Purchase Amount]] &lt;= 100, 5,Table3[[#This Row],[Purchase Amount]]  &lt;= 200, 4,Table3[[#This Row],[Purchase Amount]]  &lt;= 300, 3,Table3[[#This Row],[Purchase Amount]]  &lt;= 400, 2,Table3[[#This Row],[Purchase Amount]]  &gt; 400, 1)</f>
        <v>2</v>
      </c>
      <c r="G252" s="10">
        <f ca="1">DATEDIF(Table3[[#This Row],[Time of Purchase ]], TODAY(), "d")</f>
        <v>370</v>
      </c>
      <c r="H252" s="14">
        <f>_xlfn.XLOOKUP('RFM Analysis (Basic)'!$B252,Table4[Customer_ID],Table4[Time_of_Purchase],,0)</f>
        <v>45365</v>
      </c>
      <c r="I252" s="10">
        <f>_xlfn.XLOOKUP('RFM Analysis (Basic)'!$B252,Table4[Customer_ID],Table4[Frequency_of_Purchase],,0)</f>
        <v>3</v>
      </c>
      <c r="J252" s="10">
        <f>_xlfn.XLOOKUP(B252,Table4[Customer_ID],Table4[Purchase_Amount],,0)</f>
        <v>373.05</v>
      </c>
      <c r="K252" s="52" cm="1">
        <f t="array" aca="1" ref="K252" ca="1">SUM(MID(C252,{1,2,3},1)*1)</f>
        <v>5</v>
      </c>
    </row>
    <row r="253" spans="2:11" x14ac:dyDescent="0.3">
      <c r="B253" s="10" t="s">
        <v>589</v>
      </c>
      <c r="C253" s="45" t="str">
        <f ca="1">Table3[[#This Row],[RECENCY Score]] &amp; Table3[[#This Row],[FREQUENCY Score]] &amp; Table3[[#This Row],[MONETARY Score]]</f>
        <v>222</v>
      </c>
      <c r="D253" s="46" cm="1">
        <f t="array" aca="1" ref="D253" ca="1">_xlfn.IFS(G253 &lt;= 100, 5,G253 &lt;= 200, 4,G253 &lt;= 300, 3,G253 &lt;= 400, 2,G253 &gt; 400, 1)</f>
        <v>2</v>
      </c>
      <c r="E253" s="45" cm="1">
        <f t="array" ref="E253">_xlfn.IFS(I253 &gt;= 12, 5, I253&gt;= 10, 4, I253 &gt;= 8, 3, I253 &gt;= 5, 2, I253 &gt;= 2, 1)</f>
        <v>2</v>
      </c>
      <c r="F253" s="45" cm="1">
        <f t="array" ref="F253">_xlfn.IFS(Table3[[#This Row],[Purchase Amount]] &lt;= 100, 5,Table3[[#This Row],[Purchase Amount]]  &lt;= 200, 4,Table3[[#This Row],[Purchase Amount]]  &lt;= 300, 3,Table3[[#This Row],[Purchase Amount]]  &lt;= 400, 2,Table3[[#This Row],[Purchase Amount]]  &gt; 400, 1)</f>
        <v>2</v>
      </c>
      <c r="G253" s="10">
        <f ca="1">DATEDIF(Table3[[#This Row],[Time of Purchase ]], TODAY(), "d")</f>
        <v>359</v>
      </c>
      <c r="H253" s="14">
        <f>_xlfn.XLOOKUP('RFM Analysis (Basic)'!$B253,Table4[Customer_ID],Table4[Time_of_Purchase],,0)</f>
        <v>45376</v>
      </c>
      <c r="I253" s="10">
        <f>_xlfn.XLOOKUP('RFM Analysis (Basic)'!$B253,Table4[Customer_ID],Table4[Frequency_of_Purchase],,0)</f>
        <v>6</v>
      </c>
      <c r="J253" s="10">
        <f>_xlfn.XLOOKUP(B253,Table4[Customer_ID],Table4[Purchase_Amount],,0)</f>
        <v>393.78</v>
      </c>
      <c r="K253" s="52" cm="1">
        <f t="array" aca="1" ref="K253" ca="1">SUM(MID(C253,{1,2,3},1)*1)</f>
        <v>6</v>
      </c>
    </row>
    <row r="254" spans="2:11" x14ac:dyDescent="0.3">
      <c r="B254" s="10" t="s">
        <v>591</v>
      </c>
      <c r="C254" s="45" t="str">
        <f ca="1">Table3[[#This Row],[RECENCY Score]] &amp; Table3[[#This Row],[FREQUENCY Score]] &amp; Table3[[#This Row],[MONETARY Score]]</f>
        <v>413</v>
      </c>
      <c r="D254" s="46" cm="1">
        <f t="array" aca="1" ref="D254" ca="1">_xlfn.IFS(G254 &lt;= 100, 5,G254 &lt;= 200, 4,G254 &lt;= 300, 3,G254 &lt;= 400, 2,G254 &gt; 400, 1)</f>
        <v>4</v>
      </c>
      <c r="E254" s="45" cm="1">
        <f t="array" ref="E254">_xlfn.IFS(I254 &gt;= 12, 5, I254&gt;= 10, 4, I254 &gt;= 8, 3, I254 &gt;= 5, 2, I254 &gt;= 2, 1)</f>
        <v>1</v>
      </c>
      <c r="F254" s="45" cm="1">
        <f t="array" ref="F254">_xlfn.IFS(Table3[[#This Row],[Purchase Amount]] &lt;= 100, 5,Table3[[#This Row],[Purchase Amount]]  &lt;= 200, 4,Table3[[#This Row],[Purchase Amount]]  &lt;= 300, 3,Table3[[#This Row],[Purchase Amount]]  &lt;= 400, 2,Table3[[#This Row],[Purchase Amount]]  &gt; 400, 1)</f>
        <v>3</v>
      </c>
      <c r="G254" s="10">
        <f ca="1">DATEDIF(Table3[[#This Row],[Time of Purchase ]], TODAY(), "d")</f>
        <v>106</v>
      </c>
      <c r="H254" s="14">
        <f>_xlfn.XLOOKUP('RFM Analysis (Basic)'!$B254,Table4[Customer_ID],Table4[Time_of_Purchase],,0)</f>
        <v>45629</v>
      </c>
      <c r="I254" s="10">
        <f>_xlfn.XLOOKUP('RFM Analysis (Basic)'!$B254,Table4[Customer_ID],Table4[Frequency_of_Purchase],,0)</f>
        <v>4</v>
      </c>
      <c r="J254" s="10">
        <f>_xlfn.XLOOKUP(B254,Table4[Customer_ID],Table4[Purchase_Amount],,0)</f>
        <v>245.04</v>
      </c>
      <c r="K254" s="52" cm="1">
        <f t="array" aca="1" ref="K254" ca="1">SUM(MID(C254,{1,2,3},1)*1)</f>
        <v>8</v>
      </c>
    </row>
    <row r="255" spans="2:11" x14ac:dyDescent="0.3">
      <c r="B255" s="10" t="s">
        <v>593</v>
      </c>
      <c r="C255" s="45" t="str">
        <f ca="1">Table3[[#This Row],[RECENCY Score]] &amp; Table3[[#This Row],[FREQUENCY Score]] &amp; Table3[[#This Row],[MONETARY Score]]</f>
        <v>214</v>
      </c>
      <c r="D255" s="46" cm="1">
        <f t="array" aca="1" ref="D255" ca="1">_xlfn.IFS(G255 &lt;= 100, 5,G255 &lt;= 200, 4,G255 &lt;= 300, 3,G255 &lt;= 400, 2,G255 &gt; 400, 1)</f>
        <v>2</v>
      </c>
      <c r="E255" s="45" cm="1">
        <f t="array" ref="E255">_xlfn.IFS(I255 &gt;= 12, 5, I255&gt;= 10, 4, I255 &gt;= 8, 3, I255 &gt;= 5, 2, I255 &gt;= 2, 1)</f>
        <v>1</v>
      </c>
      <c r="F255" s="45" cm="1">
        <f t="array" ref="F255">_xlfn.IFS(Table3[[#This Row],[Purchase Amount]] &lt;= 100, 5,Table3[[#This Row],[Purchase Amount]]  &lt;= 200, 4,Table3[[#This Row],[Purchase Amount]]  &lt;= 300, 3,Table3[[#This Row],[Purchase Amount]]  &lt;= 400, 2,Table3[[#This Row],[Purchase Amount]]  &gt; 400, 1)</f>
        <v>4</v>
      </c>
      <c r="G255" s="10">
        <f ca="1">DATEDIF(Table3[[#This Row],[Time of Purchase ]], TODAY(), "d")</f>
        <v>310</v>
      </c>
      <c r="H255" s="14">
        <f>_xlfn.XLOOKUP('RFM Analysis (Basic)'!$B255,Table4[Customer_ID],Table4[Time_of_Purchase],,0)</f>
        <v>45425</v>
      </c>
      <c r="I255" s="10">
        <f>_xlfn.XLOOKUP('RFM Analysis (Basic)'!$B255,Table4[Customer_ID],Table4[Frequency_of_Purchase],,0)</f>
        <v>3</v>
      </c>
      <c r="J255" s="10">
        <f>_xlfn.XLOOKUP(B255,Table4[Customer_ID],Table4[Purchase_Amount],,0)</f>
        <v>111.27</v>
      </c>
      <c r="K255" s="52" cm="1">
        <f t="array" aca="1" ref="K255" ca="1">SUM(MID(C255,{1,2,3},1)*1)</f>
        <v>7</v>
      </c>
    </row>
    <row r="256" spans="2:11" x14ac:dyDescent="0.3">
      <c r="B256" s="10" t="s">
        <v>595</v>
      </c>
      <c r="C256" s="45" t="str">
        <f ca="1">Table3[[#This Row],[RECENCY Score]] &amp; Table3[[#This Row],[FREQUENCY Score]] &amp; Table3[[#This Row],[MONETARY Score]]</f>
        <v>345</v>
      </c>
      <c r="D256" s="46" cm="1">
        <f t="array" aca="1" ref="D256" ca="1">_xlfn.IFS(G256 &lt;= 100, 5,G256 &lt;= 200, 4,G256 &lt;= 300, 3,G256 &lt;= 400, 2,G256 &gt; 400, 1)</f>
        <v>3</v>
      </c>
      <c r="E256" s="45" cm="1">
        <f t="array" ref="E256">_xlfn.IFS(I256 &gt;= 12, 5, I256&gt;= 10, 4, I256 &gt;= 8, 3, I256 &gt;= 5, 2, I256 &gt;= 2, 1)</f>
        <v>4</v>
      </c>
      <c r="F256" s="45" cm="1">
        <f t="array" ref="F256">_xlfn.IFS(Table3[[#This Row],[Purchase Amount]] &lt;= 100, 5,Table3[[#This Row],[Purchase Amount]]  &lt;= 200, 4,Table3[[#This Row],[Purchase Amount]]  &lt;= 300, 3,Table3[[#This Row],[Purchase Amount]]  &lt;= 400, 2,Table3[[#This Row],[Purchase Amount]]  &gt; 400, 1)</f>
        <v>5</v>
      </c>
      <c r="G256" s="10">
        <f ca="1">DATEDIF(Table3[[#This Row],[Time of Purchase ]], TODAY(), "d")</f>
        <v>237</v>
      </c>
      <c r="H256" s="14">
        <f>_xlfn.XLOOKUP('RFM Analysis (Basic)'!$B256,Table4[Customer_ID],Table4[Time_of_Purchase],,0)</f>
        <v>45498</v>
      </c>
      <c r="I256" s="10">
        <f>_xlfn.XLOOKUP('RFM Analysis (Basic)'!$B256,Table4[Customer_ID],Table4[Frequency_of_Purchase],,0)</f>
        <v>11</v>
      </c>
      <c r="J256" s="10">
        <f>_xlfn.XLOOKUP(B256,Table4[Customer_ID],Table4[Purchase_Amount],,0)</f>
        <v>93.29</v>
      </c>
      <c r="K256" s="52" cm="1">
        <f t="array" aca="1" ref="K256" ca="1">SUM(MID(C256,{1,2,3},1)*1)</f>
        <v>12</v>
      </c>
    </row>
    <row r="257" spans="2:11" x14ac:dyDescent="0.3">
      <c r="B257" s="10" t="s">
        <v>597</v>
      </c>
      <c r="C257" s="45" t="str">
        <f ca="1">Table3[[#This Row],[RECENCY Score]] &amp; Table3[[#This Row],[FREQUENCY Score]] &amp; Table3[[#This Row],[MONETARY Score]]</f>
        <v>124</v>
      </c>
      <c r="D257" s="46" cm="1">
        <f t="array" aca="1" ref="D257" ca="1">_xlfn.IFS(G257 &lt;= 100, 5,G257 &lt;= 200, 4,G257 &lt;= 300, 3,G257 &lt;= 400, 2,G257 &gt; 400, 1)</f>
        <v>1</v>
      </c>
      <c r="E257" s="45" cm="1">
        <f t="array" ref="E257">_xlfn.IFS(I257 &gt;= 12, 5, I257&gt;= 10, 4, I257 &gt;= 8, 3, I257 &gt;= 5, 2, I257 &gt;= 2, 1)</f>
        <v>2</v>
      </c>
      <c r="F257" s="45" cm="1">
        <f t="array" ref="F257">_xlfn.IFS(Table3[[#This Row],[Purchase Amount]] &lt;= 100, 5,Table3[[#This Row],[Purchase Amount]]  &lt;= 200, 4,Table3[[#This Row],[Purchase Amount]]  &lt;= 300, 3,Table3[[#This Row],[Purchase Amount]]  &lt;= 400, 2,Table3[[#This Row],[Purchase Amount]]  &gt; 400, 1)</f>
        <v>4</v>
      </c>
      <c r="G257" s="10">
        <f ca="1">DATEDIF(Table3[[#This Row],[Time of Purchase ]], TODAY(), "d")</f>
        <v>434</v>
      </c>
      <c r="H257" s="14">
        <f>_xlfn.XLOOKUP('RFM Analysis (Basic)'!$B257,Table4[Customer_ID],Table4[Time_of_Purchase],,0)</f>
        <v>45301</v>
      </c>
      <c r="I257" s="10">
        <f>_xlfn.XLOOKUP('RFM Analysis (Basic)'!$B257,Table4[Customer_ID],Table4[Frequency_of_Purchase],,0)</f>
        <v>5</v>
      </c>
      <c r="J257" s="10">
        <f>_xlfn.XLOOKUP(B257,Table4[Customer_ID],Table4[Purchase_Amount],,0)</f>
        <v>156.5</v>
      </c>
      <c r="K257" s="52" cm="1">
        <f t="array" aca="1" ref="K257" ca="1">SUM(MID(C257,{1,2,3},1)*1)</f>
        <v>7</v>
      </c>
    </row>
    <row r="258" spans="2:11" x14ac:dyDescent="0.3">
      <c r="B258" s="10" t="s">
        <v>599</v>
      </c>
      <c r="C258" s="45" t="str">
        <f ca="1">Table3[[#This Row],[RECENCY Score]] &amp; Table3[[#This Row],[FREQUENCY Score]] &amp; Table3[[#This Row],[MONETARY Score]]</f>
        <v>433</v>
      </c>
      <c r="D258" s="46" cm="1">
        <f t="array" aca="1" ref="D258" ca="1">_xlfn.IFS(G258 &lt;= 100, 5,G258 &lt;= 200, 4,G258 &lt;= 300, 3,G258 &lt;= 400, 2,G258 &gt; 400, 1)</f>
        <v>4</v>
      </c>
      <c r="E258" s="45" cm="1">
        <f t="array" ref="E258">_xlfn.IFS(I258 &gt;= 12, 5, I258&gt;= 10, 4, I258 &gt;= 8, 3, I258 &gt;= 5, 2, I258 &gt;= 2, 1)</f>
        <v>3</v>
      </c>
      <c r="F258" s="45" cm="1">
        <f t="array" ref="F258">_xlfn.IFS(Table3[[#This Row],[Purchase Amount]] &lt;= 100, 5,Table3[[#This Row],[Purchase Amount]]  &lt;= 200, 4,Table3[[#This Row],[Purchase Amount]]  &lt;= 300, 3,Table3[[#This Row],[Purchase Amount]]  &lt;= 400, 2,Table3[[#This Row],[Purchase Amount]]  &gt; 400, 1)</f>
        <v>3</v>
      </c>
      <c r="G258" s="10">
        <f ca="1">DATEDIF(Table3[[#This Row],[Time of Purchase ]], TODAY(), "d")</f>
        <v>140</v>
      </c>
      <c r="H258" s="14">
        <f>_xlfn.XLOOKUP('RFM Analysis (Basic)'!$B258,Table4[Customer_ID],Table4[Time_of_Purchase],,0)</f>
        <v>45595</v>
      </c>
      <c r="I258" s="10">
        <f>_xlfn.XLOOKUP('RFM Analysis (Basic)'!$B258,Table4[Customer_ID],Table4[Frequency_of_Purchase],,0)</f>
        <v>8</v>
      </c>
      <c r="J258" s="10">
        <f>_xlfn.XLOOKUP(B258,Table4[Customer_ID],Table4[Purchase_Amount],,0)</f>
        <v>290.11</v>
      </c>
      <c r="K258" s="52" cm="1">
        <f t="array" aca="1" ref="K258" ca="1">SUM(MID(C258,{1,2,3},1)*1)</f>
        <v>10</v>
      </c>
    </row>
    <row r="259" spans="2:11" x14ac:dyDescent="0.3">
      <c r="B259" s="10" t="s">
        <v>601</v>
      </c>
      <c r="C259" s="45" t="str">
        <f ca="1">Table3[[#This Row],[RECENCY Score]] &amp; Table3[[#This Row],[FREQUENCY Score]] &amp; Table3[[#This Row],[MONETARY Score]]</f>
        <v>412</v>
      </c>
      <c r="D259" s="46" cm="1">
        <f t="array" aca="1" ref="D259" ca="1">_xlfn.IFS(G259 &lt;= 100, 5,G259 &lt;= 200, 4,G259 &lt;= 300, 3,G259 &lt;= 400, 2,G259 &gt; 400, 1)</f>
        <v>4</v>
      </c>
      <c r="E259" s="45" cm="1">
        <f t="array" ref="E259">_xlfn.IFS(I259 &gt;= 12, 5, I259&gt;= 10, 4, I259 &gt;= 8, 3, I259 &gt;= 5, 2, I259 &gt;= 2, 1)</f>
        <v>1</v>
      </c>
      <c r="F259" s="45" cm="1">
        <f t="array" ref="F259">_xlfn.IFS(Table3[[#This Row],[Purchase Amount]] &lt;= 100, 5,Table3[[#This Row],[Purchase Amount]]  &lt;= 200, 4,Table3[[#This Row],[Purchase Amount]]  &lt;= 300, 3,Table3[[#This Row],[Purchase Amount]]  &lt;= 400, 2,Table3[[#This Row],[Purchase Amount]]  &gt; 400, 1)</f>
        <v>2</v>
      </c>
      <c r="G259" s="10">
        <f ca="1">DATEDIF(Table3[[#This Row],[Time of Purchase ]], TODAY(), "d")</f>
        <v>183</v>
      </c>
      <c r="H259" s="14">
        <f>_xlfn.XLOOKUP('RFM Analysis (Basic)'!$B259,Table4[Customer_ID],Table4[Time_of_Purchase],,0)</f>
        <v>45552</v>
      </c>
      <c r="I259" s="10">
        <f>_xlfn.XLOOKUP('RFM Analysis (Basic)'!$B259,Table4[Customer_ID],Table4[Frequency_of_Purchase],,0)</f>
        <v>3</v>
      </c>
      <c r="J259" s="10">
        <f>_xlfn.XLOOKUP(B259,Table4[Customer_ID],Table4[Purchase_Amount],,0)</f>
        <v>355.28</v>
      </c>
      <c r="K259" s="52" cm="1">
        <f t="array" aca="1" ref="K259" ca="1">SUM(MID(C259,{1,2,3},1)*1)</f>
        <v>7</v>
      </c>
    </row>
    <row r="260" spans="2:11" x14ac:dyDescent="0.3">
      <c r="B260" s="10" t="s">
        <v>602</v>
      </c>
      <c r="C260" s="45" t="str">
        <f ca="1">Table3[[#This Row],[RECENCY Score]] &amp; Table3[[#This Row],[FREQUENCY Score]] &amp; Table3[[#This Row],[MONETARY Score]]</f>
        <v>325</v>
      </c>
      <c r="D260" s="46" cm="1">
        <f t="array" aca="1" ref="D260" ca="1">_xlfn.IFS(G260 &lt;= 100, 5,G260 &lt;= 200, 4,G260 &lt;= 300, 3,G260 &lt;= 400, 2,G260 &gt; 400, 1)</f>
        <v>3</v>
      </c>
      <c r="E260" s="45" cm="1">
        <f t="array" ref="E260">_xlfn.IFS(I260 &gt;= 12, 5, I260&gt;= 10, 4, I260 &gt;= 8, 3, I260 &gt;= 5, 2, I260 &gt;= 2, 1)</f>
        <v>2</v>
      </c>
      <c r="F260" s="45" cm="1">
        <f t="array" ref="F260">_xlfn.IFS(Table3[[#This Row],[Purchase Amount]] &lt;= 100, 5,Table3[[#This Row],[Purchase Amount]]  &lt;= 200, 4,Table3[[#This Row],[Purchase Amount]]  &lt;= 300, 3,Table3[[#This Row],[Purchase Amount]]  &lt;= 400, 2,Table3[[#This Row],[Purchase Amount]]  &gt; 400, 1)</f>
        <v>5</v>
      </c>
      <c r="G260" s="10">
        <f ca="1">DATEDIF(Table3[[#This Row],[Time of Purchase ]], TODAY(), "d")</f>
        <v>214</v>
      </c>
      <c r="H260" s="14">
        <f>_xlfn.XLOOKUP('RFM Analysis (Basic)'!$B260,Table4[Customer_ID],Table4[Time_of_Purchase],,0)</f>
        <v>45521</v>
      </c>
      <c r="I260" s="10">
        <f>_xlfn.XLOOKUP('RFM Analysis (Basic)'!$B260,Table4[Customer_ID],Table4[Frequency_of_Purchase],,0)</f>
        <v>7</v>
      </c>
      <c r="J260" s="10">
        <f>_xlfn.XLOOKUP(B260,Table4[Customer_ID],Table4[Purchase_Amount],,0)</f>
        <v>73.739999999999995</v>
      </c>
      <c r="K260" s="52" cm="1">
        <f t="array" aca="1" ref="K260" ca="1">SUM(MID(C260,{1,2,3},1)*1)</f>
        <v>10</v>
      </c>
    </row>
    <row r="261" spans="2:11" x14ac:dyDescent="0.3">
      <c r="B261" s="10" t="s">
        <v>604</v>
      </c>
      <c r="C261" s="45" t="str">
        <f ca="1">Table3[[#This Row],[RECENCY Score]] &amp; Table3[[#This Row],[FREQUENCY Score]] &amp; Table3[[#This Row],[MONETARY Score]]</f>
        <v>344</v>
      </c>
      <c r="D261" s="46" cm="1">
        <f t="array" aca="1" ref="D261" ca="1">_xlfn.IFS(G261 &lt;= 100, 5,G261 &lt;= 200, 4,G261 &lt;= 300, 3,G261 &lt;= 400, 2,G261 &gt; 400, 1)</f>
        <v>3</v>
      </c>
      <c r="E261" s="45" cm="1">
        <f t="array" ref="E261">_xlfn.IFS(I261 &gt;= 12, 5, I261&gt;= 10, 4, I261 &gt;= 8, 3, I261 &gt;= 5, 2, I261 &gt;= 2, 1)</f>
        <v>4</v>
      </c>
      <c r="F261" s="45" cm="1">
        <f t="array" ref="F261">_xlfn.IFS(Table3[[#This Row],[Purchase Amount]] &lt;= 100, 5,Table3[[#This Row],[Purchase Amount]]  &lt;= 200, 4,Table3[[#This Row],[Purchase Amount]]  &lt;= 300, 3,Table3[[#This Row],[Purchase Amount]]  &lt;= 400, 2,Table3[[#This Row],[Purchase Amount]]  &gt; 400, 1)</f>
        <v>4</v>
      </c>
      <c r="G261" s="10">
        <f ca="1">DATEDIF(Table3[[#This Row],[Time of Purchase ]], TODAY(), "d")</f>
        <v>289</v>
      </c>
      <c r="H261" s="14">
        <f>_xlfn.XLOOKUP('RFM Analysis (Basic)'!$B261,Table4[Customer_ID],Table4[Time_of_Purchase],,0)</f>
        <v>45446</v>
      </c>
      <c r="I261" s="10">
        <f>_xlfn.XLOOKUP('RFM Analysis (Basic)'!$B261,Table4[Customer_ID],Table4[Frequency_of_Purchase],,0)</f>
        <v>10</v>
      </c>
      <c r="J261" s="10">
        <f>_xlfn.XLOOKUP(B261,Table4[Customer_ID],Table4[Purchase_Amount],,0)</f>
        <v>170.35</v>
      </c>
      <c r="K261" s="52" cm="1">
        <f t="array" aca="1" ref="K261" ca="1">SUM(MID(C261,{1,2,3},1)*1)</f>
        <v>11</v>
      </c>
    </row>
    <row r="262" spans="2:11" x14ac:dyDescent="0.3">
      <c r="B262" s="10" t="s">
        <v>606</v>
      </c>
      <c r="C262" s="45" t="str">
        <f ca="1">Table3[[#This Row],[RECENCY Score]] &amp; Table3[[#This Row],[FREQUENCY Score]] &amp; Table3[[#This Row],[MONETARY Score]]</f>
        <v>324</v>
      </c>
      <c r="D262" s="46" cm="1">
        <f t="array" aca="1" ref="D262" ca="1">_xlfn.IFS(G262 &lt;= 100, 5,G262 &lt;= 200, 4,G262 &lt;= 300, 3,G262 &lt;= 400, 2,G262 &gt; 400, 1)</f>
        <v>3</v>
      </c>
      <c r="E262" s="45" cm="1">
        <f t="array" ref="E262">_xlfn.IFS(I262 &gt;= 12, 5, I262&gt;= 10, 4, I262 &gt;= 8, 3, I262 &gt;= 5, 2, I262 &gt;= 2, 1)</f>
        <v>2</v>
      </c>
      <c r="F262" s="45" cm="1">
        <f t="array" ref="F262">_xlfn.IFS(Table3[[#This Row],[Purchase Amount]] &lt;= 100, 5,Table3[[#This Row],[Purchase Amount]]  &lt;= 200, 4,Table3[[#This Row],[Purchase Amount]]  &lt;= 300, 3,Table3[[#This Row],[Purchase Amount]]  &lt;= 400, 2,Table3[[#This Row],[Purchase Amount]]  &gt; 400, 1)</f>
        <v>4</v>
      </c>
      <c r="G262" s="10">
        <f ca="1">DATEDIF(Table3[[#This Row],[Time of Purchase ]], TODAY(), "d")</f>
        <v>234</v>
      </c>
      <c r="H262" s="14">
        <f>_xlfn.XLOOKUP('RFM Analysis (Basic)'!$B262,Table4[Customer_ID],Table4[Time_of_Purchase],,0)</f>
        <v>45501</v>
      </c>
      <c r="I262" s="10">
        <f>_xlfn.XLOOKUP('RFM Analysis (Basic)'!$B262,Table4[Customer_ID],Table4[Frequency_of_Purchase],,0)</f>
        <v>6</v>
      </c>
      <c r="J262" s="10">
        <f>_xlfn.XLOOKUP(B262,Table4[Customer_ID],Table4[Purchase_Amount],,0)</f>
        <v>123.7</v>
      </c>
      <c r="K262" s="52" cm="1">
        <f t="array" aca="1" ref="K262" ca="1">SUM(MID(C262,{1,2,3},1)*1)</f>
        <v>9</v>
      </c>
    </row>
    <row r="263" spans="2:11" x14ac:dyDescent="0.3">
      <c r="B263" s="10" t="s">
        <v>608</v>
      </c>
      <c r="C263" s="45" t="str">
        <f ca="1">Table3[[#This Row],[RECENCY Score]] &amp; Table3[[#This Row],[FREQUENCY Score]] &amp; Table3[[#This Row],[MONETARY Score]]</f>
        <v>433</v>
      </c>
      <c r="D263" s="46" cm="1">
        <f t="array" aca="1" ref="D263" ca="1">_xlfn.IFS(G263 &lt;= 100, 5,G263 &lt;= 200, 4,G263 &lt;= 300, 3,G263 &lt;= 400, 2,G263 &gt; 400, 1)</f>
        <v>4</v>
      </c>
      <c r="E263" s="45" cm="1">
        <f t="array" ref="E263">_xlfn.IFS(I263 &gt;= 12, 5, I263&gt;= 10, 4, I263 &gt;= 8, 3, I263 &gt;= 5, 2, I263 &gt;= 2, 1)</f>
        <v>3</v>
      </c>
      <c r="F263" s="45" cm="1">
        <f t="array" ref="F263">_xlfn.IFS(Table3[[#This Row],[Purchase Amount]] &lt;= 100, 5,Table3[[#This Row],[Purchase Amount]]  &lt;= 200, 4,Table3[[#This Row],[Purchase Amount]]  &lt;= 300, 3,Table3[[#This Row],[Purchase Amount]]  &lt;= 400, 2,Table3[[#This Row],[Purchase Amount]]  &gt; 400, 1)</f>
        <v>3</v>
      </c>
      <c r="G263" s="10">
        <f ca="1">DATEDIF(Table3[[#This Row],[Time of Purchase ]], TODAY(), "d")</f>
        <v>146</v>
      </c>
      <c r="H263" s="14">
        <f>_xlfn.XLOOKUP('RFM Analysis (Basic)'!$B263,Table4[Customer_ID],Table4[Time_of_Purchase],,0)</f>
        <v>45589</v>
      </c>
      <c r="I263" s="10">
        <f>_xlfn.XLOOKUP('RFM Analysis (Basic)'!$B263,Table4[Customer_ID],Table4[Frequency_of_Purchase],,0)</f>
        <v>9</v>
      </c>
      <c r="J263" s="10">
        <f>_xlfn.XLOOKUP(B263,Table4[Customer_ID],Table4[Purchase_Amount],,0)</f>
        <v>201.6</v>
      </c>
      <c r="K263" s="52" cm="1">
        <f t="array" aca="1" ref="K263" ca="1">SUM(MID(C263,{1,2,3},1)*1)</f>
        <v>10</v>
      </c>
    </row>
    <row r="264" spans="2:11" x14ac:dyDescent="0.3">
      <c r="B264" s="10" t="s">
        <v>610</v>
      </c>
      <c r="C264" s="45" t="str">
        <f ca="1">Table3[[#This Row],[RECENCY Score]] &amp; Table3[[#This Row],[FREQUENCY Score]] &amp; Table3[[#This Row],[MONETARY Score]]</f>
        <v>244</v>
      </c>
      <c r="D264" s="46" cm="1">
        <f t="array" aca="1" ref="D264" ca="1">_xlfn.IFS(G264 &lt;= 100, 5,G264 &lt;= 200, 4,G264 &lt;= 300, 3,G264 &lt;= 400, 2,G264 &gt; 400, 1)</f>
        <v>2</v>
      </c>
      <c r="E264" s="45" cm="1">
        <f t="array" ref="E264">_xlfn.IFS(I264 &gt;= 12, 5, I264&gt;= 10, 4, I264 &gt;= 8, 3, I264 &gt;= 5, 2, I264 &gt;= 2, 1)</f>
        <v>4</v>
      </c>
      <c r="F264" s="45" cm="1">
        <f t="array" ref="F264">_xlfn.IFS(Table3[[#This Row],[Purchase Amount]] &lt;= 100, 5,Table3[[#This Row],[Purchase Amount]]  &lt;= 200, 4,Table3[[#This Row],[Purchase Amount]]  &lt;= 300, 3,Table3[[#This Row],[Purchase Amount]]  &lt;= 400, 2,Table3[[#This Row],[Purchase Amount]]  &gt; 400, 1)</f>
        <v>4</v>
      </c>
      <c r="G264" s="10">
        <f ca="1">DATEDIF(Table3[[#This Row],[Time of Purchase ]], TODAY(), "d")</f>
        <v>352</v>
      </c>
      <c r="H264" s="14">
        <f>_xlfn.XLOOKUP('RFM Analysis (Basic)'!$B264,Table4[Customer_ID],Table4[Time_of_Purchase],,0)</f>
        <v>45383</v>
      </c>
      <c r="I264" s="10">
        <f>_xlfn.XLOOKUP('RFM Analysis (Basic)'!$B264,Table4[Customer_ID],Table4[Frequency_of_Purchase],,0)</f>
        <v>11</v>
      </c>
      <c r="J264" s="10">
        <f>_xlfn.XLOOKUP(B264,Table4[Customer_ID],Table4[Purchase_Amount],,0)</f>
        <v>116.14</v>
      </c>
      <c r="K264" s="52" cm="1">
        <f t="array" aca="1" ref="K264" ca="1">SUM(MID(C264,{1,2,3},1)*1)</f>
        <v>10</v>
      </c>
    </row>
    <row r="265" spans="2:11" x14ac:dyDescent="0.3">
      <c r="B265" s="10" t="s">
        <v>612</v>
      </c>
      <c r="C265" s="45" t="str">
        <f ca="1">Table3[[#This Row],[RECENCY Score]] &amp; Table3[[#This Row],[FREQUENCY Score]] &amp; Table3[[#This Row],[MONETARY Score]]</f>
        <v>331</v>
      </c>
      <c r="D265" s="46" cm="1">
        <f t="array" aca="1" ref="D265" ca="1">_xlfn.IFS(G265 &lt;= 100, 5,G265 &lt;= 200, 4,G265 &lt;= 300, 3,G265 &lt;= 400, 2,G265 &gt; 400, 1)</f>
        <v>3</v>
      </c>
      <c r="E265" s="45" cm="1">
        <f t="array" ref="E265">_xlfn.IFS(I265 &gt;= 12, 5, I265&gt;= 10, 4, I265 &gt;= 8, 3, I265 &gt;= 5, 2, I265 &gt;= 2, 1)</f>
        <v>3</v>
      </c>
      <c r="F265" s="45" cm="1">
        <f t="array" ref="F265">_xlfn.IFS(Table3[[#This Row],[Purchase Amount]] &lt;= 100, 5,Table3[[#This Row],[Purchase Amount]]  &lt;= 200, 4,Table3[[#This Row],[Purchase Amount]]  &lt;= 300, 3,Table3[[#This Row],[Purchase Amount]]  &lt;= 400, 2,Table3[[#This Row],[Purchase Amount]]  &gt; 400, 1)</f>
        <v>1</v>
      </c>
      <c r="G265" s="10">
        <f ca="1">DATEDIF(Table3[[#This Row],[Time of Purchase ]], TODAY(), "d")</f>
        <v>283</v>
      </c>
      <c r="H265" s="14">
        <f>_xlfn.XLOOKUP('RFM Analysis (Basic)'!$B265,Table4[Customer_ID],Table4[Time_of_Purchase],,0)</f>
        <v>45452</v>
      </c>
      <c r="I265" s="10">
        <f>_xlfn.XLOOKUP('RFM Analysis (Basic)'!$B265,Table4[Customer_ID],Table4[Frequency_of_Purchase],,0)</f>
        <v>9</v>
      </c>
      <c r="J265" s="10">
        <f>_xlfn.XLOOKUP(B265,Table4[Customer_ID],Table4[Purchase_Amount],,0)</f>
        <v>483.38</v>
      </c>
      <c r="K265" s="52" cm="1">
        <f t="array" aca="1" ref="K265" ca="1">SUM(MID(C265,{1,2,3},1)*1)</f>
        <v>7</v>
      </c>
    </row>
    <row r="266" spans="2:11" x14ac:dyDescent="0.3">
      <c r="B266" s="10" t="s">
        <v>614</v>
      </c>
      <c r="C266" s="45" t="str">
        <f ca="1">Table3[[#This Row],[RECENCY Score]] &amp; Table3[[#This Row],[FREQUENCY Score]] &amp; Table3[[#This Row],[MONETARY Score]]</f>
        <v>431</v>
      </c>
      <c r="D266" s="46" cm="1">
        <f t="array" aca="1" ref="D266" ca="1">_xlfn.IFS(G266 &lt;= 100, 5,G266 &lt;= 200, 4,G266 &lt;= 300, 3,G266 &lt;= 400, 2,G266 &gt; 400, 1)</f>
        <v>4</v>
      </c>
      <c r="E266" s="45" cm="1">
        <f t="array" ref="E266">_xlfn.IFS(I266 &gt;= 12, 5, I266&gt;= 10, 4, I266 &gt;= 8, 3, I266 &gt;= 5, 2, I266 &gt;= 2, 1)</f>
        <v>3</v>
      </c>
      <c r="F266" s="45" cm="1">
        <f t="array" ref="F266">_xlfn.IFS(Table3[[#This Row],[Purchase Amount]] &lt;= 100, 5,Table3[[#This Row],[Purchase Amount]]  &lt;= 200, 4,Table3[[#This Row],[Purchase Amount]]  &lt;= 300, 3,Table3[[#This Row],[Purchase Amount]]  &lt;= 400, 2,Table3[[#This Row],[Purchase Amount]]  &gt; 400, 1)</f>
        <v>1</v>
      </c>
      <c r="G266" s="10">
        <f ca="1">DATEDIF(Table3[[#This Row],[Time of Purchase ]], TODAY(), "d")</f>
        <v>125</v>
      </c>
      <c r="H266" s="14">
        <f>_xlfn.XLOOKUP('RFM Analysis (Basic)'!$B266,Table4[Customer_ID],Table4[Time_of_Purchase],,0)</f>
        <v>45610</v>
      </c>
      <c r="I266" s="10">
        <f>_xlfn.XLOOKUP('RFM Analysis (Basic)'!$B266,Table4[Customer_ID],Table4[Frequency_of_Purchase],,0)</f>
        <v>9</v>
      </c>
      <c r="J266" s="10">
        <f>_xlfn.XLOOKUP(B266,Table4[Customer_ID],Table4[Purchase_Amount],,0)</f>
        <v>418.62</v>
      </c>
      <c r="K266" s="52" cm="1">
        <f t="array" aca="1" ref="K266" ca="1">SUM(MID(C266,{1,2,3},1)*1)</f>
        <v>8</v>
      </c>
    </row>
    <row r="267" spans="2:11" x14ac:dyDescent="0.3">
      <c r="B267" s="10" t="s">
        <v>616</v>
      </c>
      <c r="C267" s="45" t="str">
        <f ca="1">Table3[[#This Row],[RECENCY Score]] &amp; Table3[[#This Row],[FREQUENCY Score]] &amp; Table3[[#This Row],[MONETARY Score]]</f>
        <v>454</v>
      </c>
      <c r="D267" s="46" cm="1">
        <f t="array" aca="1" ref="D267" ca="1">_xlfn.IFS(G267 &lt;= 100, 5,G267 &lt;= 200, 4,G267 &lt;= 300, 3,G267 &lt;= 400, 2,G267 &gt; 400, 1)</f>
        <v>4</v>
      </c>
      <c r="E267" s="45" cm="1">
        <f t="array" ref="E267">_xlfn.IFS(I267 &gt;= 12, 5, I267&gt;= 10, 4, I267 &gt;= 8, 3, I267 &gt;= 5, 2, I267 &gt;= 2, 1)</f>
        <v>5</v>
      </c>
      <c r="F267" s="45" cm="1">
        <f t="array" ref="F267">_xlfn.IFS(Table3[[#This Row],[Purchase Amount]] &lt;= 100, 5,Table3[[#This Row],[Purchase Amount]]  &lt;= 200, 4,Table3[[#This Row],[Purchase Amount]]  &lt;= 300, 3,Table3[[#This Row],[Purchase Amount]]  &lt;= 400, 2,Table3[[#This Row],[Purchase Amount]]  &gt; 400, 1)</f>
        <v>4</v>
      </c>
      <c r="G267" s="10">
        <f ca="1">DATEDIF(Table3[[#This Row],[Time of Purchase ]], TODAY(), "d")</f>
        <v>162</v>
      </c>
      <c r="H267" s="14">
        <f>_xlfn.XLOOKUP('RFM Analysis (Basic)'!$B267,Table4[Customer_ID],Table4[Time_of_Purchase],,0)</f>
        <v>45573</v>
      </c>
      <c r="I267" s="10">
        <f>_xlfn.XLOOKUP('RFM Analysis (Basic)'!$B267,Table4[Customer_ID],Table4[Frequency_of_Purchase],,0)</f>
        <v>12</v>
      </c>
      <c r="J267" s="10">
        <f>_xlfn.XLOOKUP(B267,Table4[Customer_ID],Table4[Purchase_Amount],,0)</f>
        <v>139.83000000000001</v>
      </c>
      <c r="K267" s="52" cm="1">
        <f t="array" aca="1" ref="K267" ca="1">SUM(MID(C267,{1,2,3},1)*1)</f>
        <v>13</v>
      </c>
    </row>
    <row r="268" spans="2:11" x14ac:dyDescent="0.3">
      <c r="B268" s="10" t="s">
        <v>618</v>
      </c>
      <c r="C268" s="45" t="str">
        <f ca="1">Table3[[#This Row],[RECENCY Score]] &amp; Table3[[#This Row],[FREQUENCY Score]] &amp; Table3[[#This Row],[MONETARY Score]]</f>
        <v>115</v>
      </c>
      <c r="D268" s="46" cm="1">
        <f t="array" aca="1" ref="D268" ca="1">_xlfn.IFS(G268 &lt;= 100, 5,G268 &lt;= 200, 4,G268 &lt;= 300, 3,G268 &lt;= 400, 2,G268 &gt; 400, 1)</f>
        <v>1</v>
      </c>
      <c r="E268" s="45" cm="1">
        <f t="array" ref="E268">_xlfn.IFS(I268 &gt;= 12, 5, I268&gt;= 10, 4, I268 &gt;= 8, 3, I268 &gt;= 5, 2, I268 &gt;= 2, 1)</f>
        <v>1</v>
      </c>
      <c r="F268" s="45" cm="1">
        <f t="array" ref="F268">_xlfn.IFS(Table3[[#This Row],[Purchase Amount]] &lt;= 100, 5,Table3[[#This Row],[Purchase Amount]]  &lt;= 200, 4,Table3[[#This Row],[Purchase Amount]]  &lt;= 300, 3,Table3[[#This Row],[Purchase Amount]]  &lt;= 400, 2,Table3[[#This Row],[Purchase Amount]]  &gt; 400, 1)</f>
        <v>5</v>
      </c>
      <c r="G268" s="10">
        <f ca="1">DATEDIF(Table3[[#This Row],[Time of Purchase ]], TODAY(), "d")</f>
        <v>433</v>
      </c>
      <c r="H268" s="14">
        <f>_xlfn.XLOOKUP('RFM Analysis (Basic)'!$B268,Table4[Customer_ID],Table4[Time_of_Purchase],,0)</f>
        <v>45302</v>
      </c>
      <c r="I268" s="10">
        <f>_xlfn.XLOOKUP('RFM Analysis (Basic)'!$B268,Table4[Customer_ID],Table4[Frequency_of_Purchase],,0)</f>
        <v>4</v>
      </c>
      <c r="J268" s="10">
        <f>_xlfn.XLOOKUP(B268,Table4[Customer_ID],Table4[Purchase_Amount],,0)</f>
        <v>54.17</v>
      </c>
      <c r="K268" s="52" cm="1">
        <f t="array" aca="1" ref="K268" ca="1">SUM(MID(C268,{1,2,3},1)*1)</f>
        <v>7</v>
      </c>
    </row>
    <row r="269" spans="2:11" x14ac:dyDescent="0.3">
      <c r="B269" s="10" t="s">
        <v>620</v>
      </c>
      <c r="C269" s="45" t="str">
        <f ca="1">Table3[[#This Row],[RECENCY Score]] &amp; Table3[[#This Row],[FREQUENCY Score]] &amp; Table3[[#This Row],[MONETARY Score]]</f>
        <v>241</v>
      </c>
      <c r="D269" s="46" cm="1">
        <f t="array" aca="1" ref="D269" ca="1">_xlfn.IFS(G269 &lt;= 100, 5,G269 &lt;= 200, 4,G269 &lt;= 300, 3,G269 &lt;= 400, 2,G269 &gt; 400, 1)</f>
        <v>2</v>
      </c>
      <c r="E269" s="45" cm="1">
        <f t="array" ref="E269">_xlfn.IFS(I269 &gt;= 12, 5, I269&gt;= 10, 4, I269 &gt;= 8, 3, I269 &gt;= 5, 2, I269 &gt;= 2, 1)</f>
        <v>4</v>
      </c>
      <c r="F269" s="45" cm="1">
        <f t="array" ref="F269">_xlfn.IFS(Table3[[#This Row],[Purchase Amount]] &lt;= 100, 5,Table3[[#This Row],[Purchase Amount]]  &lt;= 200, 4,Table3[[#This Row],[Purchase Amount]]  &lt;= 300, 3,Table3[[#This Row],[Purchase Amount]]  &lt;= 400, 2,Table3[[#This Row],[Purchase Amount]]  &gt; 400, 1)</f>
        <v>1</v>
      </c>
      <c r="G269" s="10">
        <f ca="1">DATEDIF(Table3[[#This Row],[Time of Purchase ]], TODAY(), "d")</f>
        <v>387</v>
      </c>
      <c r="H269" s="14">
        <f>_xlfn.XLOOKUP('RFM Analysis (Basic)'!$B269,Table4[Customer_ID],Table4[Time_of_Purchase],,0)</f>
        <v>45348</v>
      </c>
      <c r="I269" s="10">
        <f>_xlfn.XLOOKUP('RFM Analysis (Basic)'!$B269,Table4[Customer_ID],Table4[Frequency_of_Purchase],,0)</f>
        <v>10</v>
      </c>
      <c r="J269" s="10">
        <f>_xlfn.XLOOKUP(B269,Table4[Customer_ID],Table4[Purchase_Amount],,0)</f>
        <v>437.59</v>
      </c>
      <c r="K269" s="52" cm="1">
        <f t="array" aca="1" ref="K269" ca="1">SUM(MID(C269,{1,2,3},1)*1)</f>
        <v>7</v>
      </c>
    </row>
    <row r="270" spans="2:11" x14ac:dyDescent="0.3">
      <c r="B270" s="10" t="s">
        <v>622</v>
      </c>
      <c r="C270" s="45" t="str">
        <f ca="1">Table3[[#This Row],[RECENCY Score]] &amp; Table3[[#This Row],[FREQUENCY Score]] &amp; Table3[[#This Row],[MONETARY Score]]</f>
        <v>424</v>
      </c>
      <c r="D270" s="46" cm="1">
        <f t="array" aca="1" ref="D270" ca="1">_xlfn.IFS(G270 &lt;= 100, 5,G270 &lt;= 200, 4,G270 &lt;= 300, 3,G270 &lt;= 400, 2,G270 &gt; 400, 1)</f>
        <v>4</v>
      </c>
      <c r="E270" s="45" cm="1">
        <f t="array" ref="E270">_xlfn.IFS(I270 &gt;= 12, 5, I270&gt;= 10, 4, I270 &gt;= 8, 3, I270 &gt;= 5, 2, I270 &gt;= 2, 1)</f>
        <v>2</v>
      </c>
      <c r="F270" s="45" cm="1">
        <f t="array" ref="F270">_xlfn.IFS(Table3[[#This Row],[Purchase Amount]] &lt;= 100, 5,Table3[[#This Row],[Purchase Amount]]  &lt;= 200, 4,Table3[[#This Row],[Purchase Amount]]  &lt;= 300, 3,Table3[[#This Row],[Purchase Amount]]  &lt;= 400, 2,Table3[[#This Row],[Purchase Amount]]  &gt; 400, 1)</f>
        <v>4</v>
      </c>
      <c r="G270" s="10">
        <f ca="1">DATEDIF(Table3[[#This Row],[Time of Purchase ]], TODAY(), "d")</f>
        <v>138</v>
      </c>
      <c r="H270" s="14">
        <f>_xlfn.XLOOKUP('RFM Analysis (Basic)'!$B270,Table4[Customer_ID],Table4[Time_of_Purchase],,0)</f>
        <v>45597</v>
      </c>
      <c r="I270" s="10">
        <f>_xlfn.XLOOKUP('RFM Analysis (Basic)'!$B270,Table4[Customer_ID],Table4[Frequency_of_Purchase],,0)</f>
        <v>5</v>
      </c>
      <c r="J270" s="10">
        <f>_xlfn.XLOOKUP(B270,Table4[Customer_ID],Table4[Purchase_Amount],,0)</f>
        <v>113.57</v>
      </c>
      <c r="K270" s="52" cm="1">
        <f t="array" aca="1" ref="K270" ca="1">SUM(MID(C270,{1,2,3},1)*1)</f>
        <v>10</v>
      </c>
    </row>
    <row r="271" spans="2:11" x14ac:dyDescent="0.3">
      <c r="B271" s="10" t="s">
        <v>624</v>
      </c>
      <c r="C271" s="45" t="str">
        <f ca="1">Table3[[#This Row],[RECENCY Score]] &amp; Table3[[#This Row],[FREQUENCY Score]] &amp; Table3[[#This Row],[MONETARY Score]]</f>
        <v>222</v>
      </c>
      <c r="D271" s="46" cm="1">
        <f t="array" aca="1" ref="D271" ca="1">_xlfn.IFS(G271 &lt;= 100, 5,G271 &lt;= 200, 4,G271 &lt;= 300, 3,G271 &lt;= 400, 2,G271 &gt; 400, 1)</f>
        <v>2</v>
      </c>
      <c r="E271" s="45" cm="1">
        <f t="array" ref="E271">_xlfn.IFS(I271 &gt;= 12, 5, I271&gt;= 10, 4, I271 &gt;= 8, 3, I271 &gt;= 5, 2, I271 &gt;= 2, 1)</f>
        <v>2</v>
      </c>
      <c r="F271" s="45" cm="1">
        <f t="array" ref="F271">_xlfn.IFS(Table3[[#This Row],[Purchase Amount]] &lt;= 100, 5,Table3[[#This Row],[Purchase Amount]]  &lt;= 200, 4,Table3[[#This Row],[Purchase Amount]]  &lt;= 300, 3,Table3[[#This Row],[Purchase Amount]]  &lt;= 400, 2,Table3[[#This Row],[Purchase Amount]]  &gt; 400, 1)</f>
        <v>2</v>
      </c>
      <c r="G271" s="10">
        <f ca="1">DATEDIF(Table3[[#This Row],[Time of Purchase ]], TODAY(), "d")</f>
        <v>356</v>
      </c>
      <c r="H271" s="14">
        <f>_xlfn.XLOOKUP('RFM Analysis (Basic)'!$B271,Table4[Customer_ID],Table4[Time_of_Purchase],,0)</f>
        <v>45379</v>
      </c>
      <c r="I271" s="10">
        <f>_xlfn.XLOOKUP('RFM Analysis (Basic)'!$B271,Table4[Customer_ID],Table4[Frequency_of_Purchase],,0)</f>
        <v>6</v>
      </c>
      <c r="J271" s="10">
        <f>_xlfn.XLOOKUP(B271,Table4[Customer_ID],Table4[Purchase_Amount],,0)</f>
        <v>305.54000000000002</v>
      </c>
      <c r="K271" s="52" cm="1">
        <f t="array" aca="1" ref="K271" ca="1">SUM(MID(C271,{1,2,3},1)*1)</f>
        <v>6</v>
      </c>
    </row>
    <row r="272" spans="2:11" x14ac:dyDescent="0.3">
      <c r="B272" s="10" t="s">
        <v>626</v>
      </c>
      <c r="C272" s="45" t="str">
        <f ca="1">Table3[[#This Row],[RECENCY Score]] &amp; Table3[[#This Row],[FREQUENCY Score]] &amp; Table3[[#This Row],[MONETARY Score]]</f>
        <v>112</v>
      </c>
      <c r="D272" s="46" cm="1">
        <f t="array" aca="1" ref="D272" ca="1">_xlfn.IFS(G272 &lt;= 100, 5,G272 &lt;= 200, 4,G272 &lt;= 300, 3,G272 &lt;= 400, 2,G272 &gt; 400, 1)</f>
        <v>1</v>
      </c>
      <c r="E272" s="45" cm="1">
        <f t="array" ref="E272">_xlfn.IFS(I272 &gt;= 12, 5, I272&gt;= 10, 4, I272 &gt;= 8, 3, I272 &gt;= 5, 2, I272 &gt;= 2, 1)</f>
        <v>1</v>
      </c>
      <c r="F272" s="45" cm="1">
        <f t="array" ref="F272">_xlfn.IFS(Table3[[#This Row],[Purchase Amount]] &lt;= 100, 5,Table3[[#This Row],[Purchase Amount]]  &lt;= 200, 4,Table3[[#This Row],[Purchase Amount]]  &lt;= 300, 3,Table3[[#This Row],[Purchase Amount]]  &lt;= 400, 2,Table3[[#This Row],[Purchase Amount]]  &gt; 400, 1)</f>
        <v>2</v>
      </c>
      <c r="G272" s="10">
        <f ca="1">DATEDIF(Table3[[#This Row],[Time of Purchase ]], TODAY(), "d")</f>
        <v>436</v>
      </c>
      <c r="H272" s="14">
        <f>_xlfn.XLOOKUP('RFM Analysis (Basic)'!$B272,Table4[Customer_ID],Table4[Time_of_Purchase],,0)</f>
        <v>45299</v>
      </c>
      <c r="I272" s="10">
        <f>_xlfn.XLOOKUP('RFM Analysis (Basic)'!$B272,Table4[Customer_ID],Table4[Frequency_of_Purchase],,0)</f>
        <v>2</v>
      </c>
      <c r="J272" s="10">
        <f>_xlfn.XLOOKUP(B272,Table4[Customer_ID],Table4[Purchase_Amount],,0)</f>
        <v>339.12</v>
      </c>
      <c r="K272" s="52" cm="1">
        <f t="array" aca="1" ref="K272" ca="1">SUM(MID(C272,{1,2,3},1)*1)</f>
        <v>4</v>
      </c>
    </row>
    <row r="273" spans="2:11" x14ac:dyDescent="0.3">
      <c r="B273" s="10" t="s">
        <v>628</v>
      </c>
      <c r="C273" s="45" t="str">
        <f ca="1">Table3[[#This Row],[RECENCY Score]] &amp; Table3[[#This Row],[FREQUENCY Score]] &amp; Table3[[#This Row],[MONETARY Score]]</f>
        <v>242</v>
      </c>
      <c r="D273" s="46" cm="1">
        <f t="array" aca="1" ref="D273" ca="1">_xlfn.IFS(G273 &lt;= 100, 5,G273 &lt;= 200, 4,G273 &lt;= 300, 3,G273 &lt;= 400, 2,G273 &gt; 400, 1)</f>
        <v>2</v>
      </c>
      <c r="E273" s="45" cm="1">
        <f t="array" ref="E273">_xlfn.IFS(I273 &gt;= 12, 5, I273&gt;= 10, 4, I273 &gt;= 8, 3, I273 &gt;= 5, 2, I273 &gt;= 2, 1)</f>
        <v>4</v>
      </c>
      <c r="F273" s="45" cm="1">
        <f t="array" ref="F273">_xlfn.IFS(Table3[[#This Row],[Purchase Amount]] &lt;= 100, 5,Table3[[#This Row],[Purchase Amount]]  &lt;= 200, 4,Table3[[#This Row],[Purchase Amount]]  &lt;= 300, 3,Table3[[#This Row],[Purchase Amount]]  &lt;= 400, 2,Table3[[#This Row],[Purchase Amount]]  &gt; 400, 1)</f>
        <v>2</v>
      </c>
      <c r="G273" s="10">
        <f ca="1">DATEDIF(Table3[[#This Row],[Time of Purchase ]], TODAY(), "d")</f>
        <v>385</v>
      </c>
      <c r="H273" s="14">
        <f>_xlfn.XLOOKUP('RFM Analysis (Basic)'!$B273,Table4[Customer_ID],Table4[Time_of_Purchase],,0)</f>
        <v>45350</v>
      </c>
      <c r="I273" s="10">
        <f>_xlfn.XLOOKUP('RFM Analysis (Basic)'!$B273,Table4[Customer_ID],Table4[Frequency_of_Purchase],,0)</f>
        <v>11</v>
      </c>
      <c r="J273" s="10">
        <f>_xlfn.XLOOKUP(B273,Table4[Customer_ID],Table4[Purchase_Amount],,0)</f>
        <v>323.39999999999998</v>
      </c>
      <c r="K273" s="52" cm="1">
        <f t="array" aca="1" ref="K273" ca="1">SUM(MID(C273,{1,2,3},1)*1)</f>
        <v>8</v>
      </c>
    </row>
    <row r="274" spans="2:11" x14ac:dyDescent="0.3">
      <c r="B274" s="10" t="s">
        <v>630</v>
      </c>
      <c r="C274" s="45" t="str">
        <f ca="1">Table3[[#This Row],[RECENCY Score]] &amp; Table3[[#This Row],[FREQUENCY Score]] &amp; Table3[[#This Row],[MONETARY Score]]</f>
        <v>431</v>
      </c>
      <c r="D274" s="46" cm="1">
        <f t="array" aca="1" ref="D274" ca="1">_xlfn.IFS(G274 &lt;= 100, 5,G274 &lt;= 200, 4,G274 &lt;= 300, 3,G274 &lt;= 400, 2,G274 &gt; 400, 1)</f>
        <v>4</v>
      </c>
      <c r="E274" s="45" cm="1">
        <f t="array" ref="E274">_xlfn.IFS(I274 &gt;= 12, 5, I274&gt;= 10, 4, I274 &gt;= 8, 3, I274 &gt;= 5, 2, I274 &gt;= 2, 1)</f>
        <v>3</v>
      </c>
      <c r="F274" s="45" cm="1">
        <f t="array" ref="F274">_xlfn.IFS(Table3[[#This Row],[Purchase Amount]] &lt;= 100, 5,Table3[[#This Row],[Purchase Amount]]  &lt;= 200, 4,Table3[[#This Row],[Purchase Amount]]  &lt;= 300, 3,Table3[[#This Row],[Purchase Amount]]  &lt;= 400, 2,Table3[[#This Row],[Purchase Amount]]  &gt; 400, 1)</f>
        <v>1</v>
      </c>
      <c r="G274" s="10">
        <f ca="1">DATEDIF(Table3[[#This Row],[Time of Purchase ]], TODAY(), "d")</f>
        <v>185</v>
      </c>
      <c r="H274" s="14">
        <f>_xlfn.XLOOKUP('RFM Analysis (Basic)'!$B274,Table4[Customer_ID],Table4[Time_of_Purchase],,0)</f>
        <v>45550</v>
      </c>
      <c r="I274" s="10">
        <f>_xlfn.XLOOKUP('RFM Analysis (Basic)'!$B274,Table4[Customer_ID],Table4[Frequency_of_Purchase],,0)</f>
        <v>9</v>
      </c>
      <c r="J274" s="10">
        <f>_xlfn.XLOOKUP(B274,Table4[Customer_ID],Table4[Purchase_Amount],,0)</f>
        <v>472.61</v>
      </c>
      <c r="K274" s="52" cm="1">
        <f t="array" aca="1" ref="K274" ca="1">SUM(MID(C274,{1,2,3},1)*1)</f>
        <v>8</v>
      </c>
    </row>
    <row r="275" spans="2:11" x14ac:dyDescent="0.3">
      <c r="B275" s="10" t="s">
        <v>632</v>
      </c>
      <c r="C275" s="45" t="str">
        <f ca="1">Table3[[#This Row],[RECENCY Score]] &amp; Table3[[#This Row],[FREQUENCY Score]] &amp; Table3[[#This Row],[MONETARY Score]]</f>
        <v>445</v>
      </c>
      <c r="D275" s="46" cm="1">
        <f t="array" aca="1" ref="D275" ca="1">_xlfn.IFS(G275 &lt;= 100, 5,G275 &lt;= 200, 4,G275 &lt;= 300, 3,G275 &lt;= 400, 2,G275 &gt; 400, 1)</f>
        <v>4</v>
      </c>
      <c r="E275" s="45" cm="1">
        <f t="array" ref="E275">_xlfn.IFS(I275 &gt;= 12, 5, I275&gt;= 10, 4, I275 &gt;= 8, 3, I275 &gt;= 5, 2, I275 &gt;= 2, 1)</f>
        <v>4</v>
      </c>
      <c r="F275" s="45" cm="1">
        <f t="array" ref="F275">_xlfn.IFS(Table3[[#This Row],[Purchase Amount]] &lt;= 100, 5,Table3[[#This Row],[Purchase Amount]]  &lt;= 200, 4,Table3[[#This Row],[Purchase Amount]]  &lt;= 300, 3,Table3[[#This Row],[Purchase Amount]]  &lt;= 400, 2,Table3[[#This Row],[Purchase Amount]]  &gt; 400, 1)</f>
        <v>5</v>
      </c>
      <c r="G275" s="10">
        <f ca="1">DATEDIF(Table3[[#This Row],[Time of Purchase ]], TODAY(), "d")</f>
        <v>138</v>
      </c>
      <c r="H275" s="14">
        <f>_xlfn.XLOOKUP('RFM Analysis (Basic)'!$B275,Table4[Customer_ID],Table4[Time_of_Purchase],,0)</f>
        <v>45597</v>
      </c>
      <c r="I275" s="10">
        <f>_xlfn.XLOOKUP('RFM Analysis (Basic)'!$B275,Table4[Customer_ID],Table4[Frequency_of_Purchase],,0)</f>
        <v>10</v>
      </c>
      <c r="J275" s="10">
        <f>_xlfn.XLOOKUP(B275,Table4[Customer_ID],Table4[Purchase_Amount],,0)</f>
        <v>68.02</v>
      </c>
      <c r="K275" s="52" cm="1">
        <f t="array" aca="1" ref="K275" ca="1">SUM(MID(C275,{1,2,3},1)*1)</f>
        <v>13</v>
      </c>
    </row>
    <row r="276" spans="2:11" x14ac:dyDescent="0.3">
      <c r="B276" s="10" t="s">
        <v>634</v>
      </c>
      <c r="C276" s="45" t="str">
        <f ca="1">Table3[[#This Row],[RECENCY Score]] &amp; Table3[[#This Row],[FREQUENCY Score]] &amp; Table3[[#This Row],[MONETARY Score]]</f>
        <v>324</v>
      </c>
      <c r="D276" s="46" cm="1">
        <f t="array" aca="1" ref="D276" ca="1">_xlfn.IFS(G276 &lt;= 100, 5,G276 &lt;= 200, 4,G276 &lt;= 300, 3,G276 &lt;= 400, 2,G276 &gt; 400, 1)</f>
        <v>3</v>
      </c>
      <c r="E276" s="45" cm="1">
        <f t="array" ref="E276">_xlfn.IFS(I276 &gt;= 12, 5, I276&gt;= 10, 4, I276 &gt;= 8, 3, I276 &gt;= 5, 2, I276 &gt;= 2, 1)</f>
        <v>2</v>
      </c>
      <c r="F276" s="45" cm="1">
        <f t="array" ref="F276">_xlfn.IFS(Table3[[#This Row],[Purchase Amount]] &lt;= 100, 5,Table3[[#This Row],[Purchase Amount]]  &lt;= 200, 4,Table3[[#This Row],[Purchase Amount]]  &lt;= 300, 3,Table3[[#This Row],[Purchase Amount]]  &lt;= 400, 2,Table3[[#This Row],[Purchase Amount]]  &gt; 400, 1)</f>
        <v>4</v>
      </c>
      <c r="G276" s="10">
        <f ca="1">DATEDIF(Table3[[#This Row],[Time of Purchase ]], TODAY(), "d")</f>
        <v>248</v>
      </c>
      <c r="H276" s="14">
        <f>_xlfn.XLOOKUP('RFM Analysis (Basic)'!$B276,Table4[Customer_ID],Table4[Time_of_Purchase],,0)</f>
        <v>45487</v>
      </c>
      <c r="I276" s="10">
        <f>_xlfn.XLOOKUP('RFM Analysis (Basic)'!$B276,Table4[Customer_ID],Table4[Frequency_of_Purchase],,0)</f>
        <v>7</v>
      </c>
      <c r="J276" s="10">
        <f>_xlfn.XLOOKUP(B276,Table4[Customer_ID],Table4[Purchase_Amount],,0)</f>
        <v>199.44</v>
      </c>
      <c r="K276" s="52" cm="1">
        <f t="array" aca="1" ref="K276" ca="1">SUM(MID(C276,{1,2,3},1)*1)</f>
        <v>9</v>
      </c>
    </row>
    <row r="277" spans="2:11" x14ac:dyDescent="0.3">
      <c r="B277" s="10" t="s">
        <v>636</v>
      </c>
      <c r="C277" s="45" t="str">
        <f ca="1">Table3[[#This Row],[RECENCY Score]] &amp; Table3[[#This Row],[FREQUENCY Score]] &amp; Table3[[#This Row],[MONETARY Score]]</f>
        <v>213</v>
      </c>
      <c r="D277" s="46" cm="1">
        <f t="array" aca="1" ref="D277" ca="1">_xlfn.IFS(G277 &lt;= 100, 5,G277 &lt;= 200, 4,G277 &lt;= 300, 3,G277 &lt;= 400, 2,G277 &gt; 400, 1)</f>
        <v>2</v>
      </c>
      <c r="E277" s="45" cm="1">
        <f t="array" ref="E277">_xlfn.IFS(I277 &gt;= 12, 5, I277&gt;= 10, 4, I277 &gt;= 8, 3, I277 &gt;= 5, 2, I277 &gt;= 2, 1)</f>
        <v>1</v>
      </c>
      <c r="F277" s="45" cm="1">
        <f t="array" ref="F277">_xlfn.IFS(Table3[[#This Row],[Purchase Amount]] &lt;= 100, 5,Table3[[#This Row],[Purchase Amount]]  &lt;= 200, 4,Table3[[#This Row],[Purchase Amount]]  &lt;= 300, 3,Table3[[#This Row],[Purchase Amount]]  &lt;= 400, 2,Table3[[#This Row],[Purchase Amount]]  &gt; 400, 1)</f>
        <v>3</v>
      </c>
      <c r="G277" s="10">
        <f ca="1">DATEDIF(Table3[[#This Row],[Time of Purchase ]], TODAY(), "d")</f>
        <v>329</v>
      </c>
      <c r="H277" s="14">
        <f>_xlfn.XLOOKUP('RFM Analysis (Basic)'!$B277,Table4[Customer_ID],Table4[Time_of_Purchase],,0)</f>
        <v>45406</v>
      </c>
      <c r="I277" s="10">
        <f>_xlfn.XLOOKUP('RFM Analysis (Basic)'!$B277,Table4[Customer_ID],Table4[Frequency_of_Purchase],,0)</f>
        <v>4</v>
      </c>
      <c r="J277" s="10">
        <f>_xlfn.XLOOKUP(B277,Table4[Customer_ID],Table4[Purchase_Amount],,0)</f>
        <v>250.73</v>
      </c>
      <c r="K277" s="52" cm="1">
        <f t="array" aca="1" ref="K277" ca="1">SUM(MID(C277,{1,2,3},1)*1)</f>
        <v>6</v>
      </c>
    </row>
    <row r="278" spans="2:11" x14ac:dyDescent="0.3">
      <c r="B278" s="10" t="s">
        <v>638</v>
      </c>
      <c r="C278" s="45" t="str">
        <f ca="1">Table3[[#This Row],[RECENCY Score]] &amp; Table3[[#This Row],[FREQUENCY Score]] &amp; Table3[[#This Row],[MONETARY Score]]</f>
        <v>352</v>
      </c>
      <c r="D278" s="46" cm="1">
        <f t="array" aca="1" ref="D278" ca="1">_xlfn.IFS(G278 &lt;= 100, 5,G278 &lt;= 200, 4,G278 &lt;= 300, 3,G278 &lt;= 400, 2,G278 &gt; 400, 1)</f>
        <v>3</v>
      </c>
      <c r="E278" s="45" cm="1">
        <f t="array" ref="E278">_xlfn.IFS(I278 &gt;= 12, 5, I278&gt;= 10, 4, I278 &gt;= 8, 3, I278 &gt;= 5, 2, I278 &gt;= 2, 1)</f>
        <v>5</v>
      </c>
      <c r="F278" s="45" cm="1">
        <f t="array" ref="F278">_xlfn.IFS(Table3[[#This Row],[Purchase Amount]] &lt;= 100, 5,Table3[[#This Row],[Purchase Amount]]  &lt;= 200, 4,Table3[[#This Row],[Purchase Amount]]  &lt;= 300, 3,Table3[[#This Row],[Purchase Amount]]  &lt;= 400, 2,Table3[[#This Row],[Purchase Amount]]  &gt; 400, 1)</f>
        <v>2</v>
      </c>
      <c r="G278" s="10">
        <f ca="1">DATEDIF(Table3[[#This Row],[Time of Purchase ]], TODAY(), "d")</f>
        <v>209</v>
      </c>
      <c r="H278" s="14">
        <f>_xlfn.XLOOKUP('RFM Analysis (Basic)'!$B278,Table4[Customer_ID],Table4[Time_of_Purchase],,0)</f>
        <v>45526</v>
      </c>
      <c r="I278" s="10">
        <f>_xlfn.XLOOKUP('RFM Analysis (Basic)'!$B278,Table4[Customer_ID],Table4[Frequency_of_Purchase],,0)</f>
        <v>12</v>
      </c>
      <c r="J278" s="10">
        <f>_xlfn.XLOOKUP(B278,Table4[Customer_ID],Table4[Purchase_Amount],,0)</f>
        <v>372.49</v>
      </c>
      <c r="K278" s="52" cm="1">
        <f t="array" aca="1" ref="K278" ca="1">SUM(MID(C278,{1,2,3},1)*1)</f>
        <v>10</v>
      </c>
    </row>
    <row r="279" spans="2:11" x14ac:dyDescent="0.3">
      <c r="B279" s="10" t="s">
        <v>640</v>
      </c>
      <c r="C279" s="45" t="str">
        <f ca="1">Table3[[#This Row],[RECENCY Score]] &amp; Table3[[#This Row],[FREQUENCY Score]] &amp; Table3[[#This Row],[MONETARY Score]]</f>
        <v>214</v>
      </c>
      <c r="D279" s="46" cm="1">
        <f t="array" aca="1" ref="D279" ca="1">_xlfn.IFS(G279 &lt;= 100, 5,G279 &lt;= 200, 4,G279 &lt;= 300, 3,G279 &lt;= 400, 2,G279 &gt; 400, 1)</f>
        <v>2</v>
      </c>
      <c r="E279" s="45" cm="1">
        <f t="array" ref="E279">_xlfn.IFS(I279 &gt;= 12, 5, I279&gt;= 10, 4, I279 &gt;= 8, 3, I279 &gt;= 5, 2, I279 &gt;= 2, 1)</f>
        <v>1</v>
      </c>
      <c r="F279" s="45" cm="1">
        <f t="array" ref="F279">_xlfn.IFS(Table3[[#This Row],[Purchase Amount]] &lt;= 100, 5,Table3[[#This Row],[Purchase Amount]]  &lt;= 200, 4,Table3[[#This Row],[Purchase Amount]]  &lt;= 300, 3,Table3[[#This Row],[Purchase Amount]]  &lt;= 400, 2,Table3[[#This Row],[Purchase Amount]]  &gt; 400, 1)</f>
        <v>4</v>
      </c>
      <c r="G279" s="10">
        <f ca="1">DATEDIF(Table3[[#This Row],[Time of Purchase ]], TODAY(), "d")</f>
        <v>393</v>
      </c>
      <c r="H279" s="14">
        <f>_xlfn.XLOOKUP('RFM Analysis (Basic)'!$B279,Table4[Customer_ID],Table4[Time_of_Purchase],,0)</f>
        <v>45342</v>
      </c>
      <c r="I279" s="10">
        <f>_xlfn.XLOOKUP('RFM Analysis (Basic)'!$B279,Table4[Customer_ID],Table4[Frequency_of_Purchase],,0)</f>
        <v>2</v>
      </c>
      <c r="J279" s="10">
        <f>_xlfn.XLOOKUP(B279,Table4[Customer_ID],Table4[Purchase_Amount],,0)</f>
        <v>186.85</v>
      </c>
      <c r="K279" s="52" cm="1">
        <f t="array" aca="1" ref="K279" ca="1">SUM(MID(C279,{1,2,3},1)*1)</f>
        <v>7</v>
      </c>
    </row>
    <row r="280" spans="2:11" x14ac:dyDescent="0.3">
      <c r="B280" s="10" t="s">
        <v>642</v>
      </c>
      <c r="C280" s="45" t="str">
        <f ca="1">Table3[[#This Row],[RECENCY Score]] &amp; Table3[[#This Row],[FREQUENCY Score]] &amp; Table3[[#This Row],[MONETARY Score]]</f>
        <v>145</v>
      </c>
      <c r="D280" s="46" cm="1">
        <f t="array" aca="1" ref="D280" ca="1">_xlfn.IFS(G280 &lt;= 100, 5,G280 &lt;= 200, 4,G280 &lt;= 300, 3,G280 &lt;= 400, 2,G280 &gt; 400, 1)</f>
        <v>1</v>
      </c>
      <c r="E280" s="45" cm="1">
        <f t="array" ref="E280">_xlfn.IFS(I280 &gt;= 12, 5, I280&gt;= 10, 4, I280 &gt;= 8, 3, I280 &gt;= 5, 2, I280 &gt;= 2, 1)</f>
        <v>4</v>
      </c>
      <c r="F280" s="45" cm="1">
        <f t="array" ref="F280">_xlfn.IFS(Table3[[#This Row],[Purchase Amount]] &lt;= 100, 5,Table3[[#This Row],[Purchase Amount]]  &lt;= 200, 4,Table3[[#This Row],[Purchase Amount]]  &lt;= 300, 3,Table3[[#This Row],[Purchase Amount]]  &lt;= 400, 2,Table3[[#This Row],[Purchase Amount]]  &gt; 400, 1)</f>
        <v>5</v>
      </c>
      <c r="G280" s="10">
        <f ca="1">DATEDIF(Table3[[#This Row],[Time of Purchase ]], TODAY(), "d")</f>
        <v>417</v>
      </c>
      <c r="H280" s="14">
        <f>_xlfn.XLOOKUP('RFM Analysis (Basic)'!$B280,Table4[Customer_ID],Table4[Time_of_Purchase],,0)</f>
        <v>45318</v>
      </c>
      <c r="I280" s="10">
        <f>_xlfn.XLOOKUP('RFM Analysis (Basic)'!$B280,Table4[Customer_ID],Table4[Frequency_of_Purchase],,0)</f>
        <v>10</v>
      </c>
      <c r="J280" s="10">
        <f>_xlfn.XLOOKUP(B280,Table4[Customer_ID],Table4[Purchase_Amount],,0)</f>
        <v>73.319999999999993</v>
      </c>
      <c r="K280" s="52" cm="1">
        <f t="array" aca="1" ref="K280" ca="1">SUM(MID(C280,{1,2,3},1)*1)</f>
        <v>10</v>
      </c>
    </row>
    <row r="281" spans="2:11" x14ac:dyDescent="0.3">
      <c r="B281" s="10" t="s">
        <v>644</v>
      </c>
      <c r="C281" s="45" t="str">
        <f ca="1">Table3[[#This Row],[RECENCY Score]] &amp; Table3[[#This Row],[FREQUENCY Score]] &amp; Table3[[#This Row],[MONETARY Score]]</f>
        <v>123</v>
      </c>
      <c r="D281" s="46" cm="1">
        <f t="array" aca="1" ref="D281" ca="1">_xlfn.IFS(G281 &lt;= 100, 5,G281 &lt;= 200, 4,G281 &lt;= 300, 3,G281 &lt;= 400, 2,G281 &gt; 400, 1)</f>
        <v>1</v>
      </c>
      <c r="E281" s="45" cm="1">
        <f t="array" ref="E281">_xlfn.IFS(I281 &gt;= 12, 5, I281&gt;= 10, 4, I281 &gt;= 8, 3, I281 &gt;= 5, 2, I281 &gt;= 2, 1)</f>
        <v>2</v>
      </c>
      <c r="F281" s="45" cm="1">
        <f t="array" ref="F281">_xlfn.IFS(Table3[[#This Row],[Purchase Amount]] &lt;= 100, 5,Table3[[#This Row],[Purchase Amount]]  &lt;= 200, 4,Table3[[#This Row],[Purchase Amount]]  &lt;= 300, 3,Table3[[#This Row],[Purchase Amount]]  &lt;= 400, 2,Table3[[#This Row],[Purchase Amount]]  &gt; 400, 1)</f>
        <v>3</v>
      </c>
      <c r="G281" s="10">
        <f ca="1">DATEDIF(Table3[[#This Row],[Time of Purchase ]], TODAY(), "d")</f>
        <v>404</v>
      </c>
      <c r="H281" s="14">
        <f>_xlfn.XLOOKUP('RFM Analysis (Basic)'!$B281,Table4[Customer_ID],Table4[Time_of_Purchase],,0)</f>
        <v>45331</v>
      </c>
      <c r="I281" s="10">
        <f>_xlfn.XLOOKUP('RFM Analysis (Basic)'!$B281,Table4[Customer_ID],Table4[Frequency_of_Purchase],,0)</f>
        <v>6</v>
      </c>
      <c r="J281" s="10">
        <f>_xlfn.XLOOKUP(B281,Table4[Customer_ID],Table4[Purchase_Amount],,0)</f>
        <v>214.59</v>
      </c>
      <c r="K281" s="52" cm="1">
        <f t="array" aca="1" ref="K281" ca="1">SUM(MID(C281,{1,2,3},1)*1)</f>
        <v>6</v>
      </c>
    </row>
    <row r="282" spans="2:11" x14ac:dyDescent="0.3">
      <c r="B282" s="10" t="s">
        <v>646</v>
      </c>
      <c r="C282" s="45" t="str">
        <f ca="1">Table3[[#This Row],[RECENCY Score]] &amp; Table3[[#This Row],[FREQUENCY Score]] &amp; Table3[[#This Row],[MONETARY Score]]</f>
        <v>151</v>
      </c>
      <c r="D282" s="46" cm="1">
        <f t="array" aca="1" ref="D282" ca="1">_xlfn.IFS(G282 &lt;= 100, 5,G282 &lt;= 200, 4,G282 &lt;= 300, 3,G282 &lt;= 400, 2,G282 &gt; 400, 1)</f>
        <v>1</v>
      </c>
      <c r="E282" s="45" cm="1">
        <f t="array" ref="E282">_xlfn.IFS(I282 &gt;= 12, 5, I282&gt;= 10, 4, I282 &gt;= 8, 3, I282 &gt;= 5, 2, I282 &gt;= 2, 1)</f>
        <v>5</v>
      </c>
      <c r="F282" s="45" cm="1">
        <f t="array" ref="F282">_xlfn.IFS(Table3[[#This Row],[Purchase Amount]] &lt;= 100, 5,Table3[[#This Row],[Purchase Amount]]  &lt;= 200, 4,Table3[[#This Row],[Purchase Amount]]  &lt;= 300, 3,Table3[[#This Row],[Purchase Amount]]  &lt;= 400, 2,Table3[[#This Row],[Purchase Amount]]  &gt; 400, 1)</f>
        <v>1</v>
      </c>
      <c r="G282" s="10">
        <f ca="1">DATEDIF(Table3[[#This Row],[Time of Purchase ]], TODAY(), "d")</f>
        <v>416</v>
      </c>
      <c r="H282" s="14">
        <f>_xlfn.XLOOKUP('RFM Analysis (Basic)'!$B282,Table4[Customer_ID],Table4[Time_of_Purchase],,0)</f>
        <v>45319</v>
      </c>
      <c r="I282" s="10">
        <f>_xlfn.XLOOKUP('RFM Analysis (Basic)'!$B282,Table4[Customer_ID],Table4[Frequency_of_Purchase],,0)</f>
        <v>12</v>
      </c>
      <c r="J282" s="10">
        <f>_xlfn.XLOOKUP(B282,Table4[Customer_ID],Table4[Purchase_Amount],,0)</f>
        <v>467.32</v>
      </c>
      <c r="K282" s="52" cm="1">
        <f t="array" aca="1" ref="K282" ca="1">SUM(MID(C282,{1,2,3},1)*1)</f>
        <v>7</v>
      </c>
    </row>
    <row r="283" spans="2:11" x14ac:dyDescent="0.3">
      <c r="B283" s="10" t="s">
        <v>648</v>
      </c>
      <c r="C283" s="45" t="str">
        <f ca="1">Table3[[#This Row],[RECENCY Score]] &amp; Table3[[#This Row],[FREQUENCY Score]] &amp; Table3[[#This Row],[MONETARY Score]]</f>
        <v>311</v>
      </c>
      <c r="D283" s="46" cm="1">
        <f t="array" aca="1" ref="D283" ca="1">_xlfn.IFS(G283 &lt;= 100, 5,G283 &lt;= 200, 4,G283 &lt;= 300, 3,G283 &lt;= 400, 2,G283 &gt; 400, 1)</f>
        <v>3</v>
      </c>
      <c r="E283" s="45" cm="1">
        <f t="array" ref="E283">_xlfn.IFS(I283 &gt;= 12, 5, I283&gt;= 10, 4, I283 &gt;= 8, 3, I283 &gt;= 5, 2, I283 &gt;= 2, 1)</f>
        <v>1</v>
      </c>
      <c r="F283" s="45" cm="1">
        <f t="array" ref="F283">_xlfn.IFS(Table3[[#This Row],[Purchase Amount]] &lt;= 100, 5,Table3[[#This Row],[Purchase Amount]]  &lt;= 200, 4,Table3[[#This Row],[Purchase Amount]]  &lt;= 300, 3,Table3[[#This Row],[Purchase Amount]]  &lt;= 400, 2,Table3[[#This Row],[Purchase Amount]]  &gt; 400, 1)</f>
        <v>1</v>
      </c>
      <c r="G283" s="10">
        <f ca="1">DATEDIF(Table3[[#This Row],[Time of Purchase ]], TODAY(), "d")</f>
        <v>269</v>
      </c>
      <c r="H283" s="14">
        <f>_xlfn.XLOOKUP('RFM Analysis (Basic)'!$B283,Table4[Customer_ID],Table4[Time_of_Purchase],,0)</f>
        <v>45466</v>
      </c>
      <c r="I283" s="10">
        <f>_xlfn.XLOOKUP('RFM Analysis (Basic)'!$B283,Table4[Customer_ID],Table4[Frequency_of_Purchase],,0)</f>
        <v>4</v>
      </c>
      <c r="J283" s="10">
        <f>_xlfn.XLOOKUP(B283,Table4[Customer_ID],Table4[Purchase_Amount],,0)</f>
        <v>475.65</v>
      </c>
      <c r="K283" s="52" cm="1">
        <f t="array" aca="1" ref="K283" ca="1">SUM(MID(C283,{1,2,3},1)*1)</f>
        <v>5</v>
      </c>
    </row>
    <row r="284" spans="2:11" x14ac:dyDescent="0.3">
      <c r="B284" s="10" t="s">
        <v>650</v>
      </c>
      <c r="C284" s="45" t="str">
        <f ca="1">Table3[[#This Row],[RECENCY Score]] &amp; Table3[[#This Row],[FREQUENCY Score]] &amp; Table3[[#This Row],[MONETARY Score]]</f>
        <v>344</v>
      </c>
      <c r="D284" s="46" cm="1">
        <f t="array" aca="1" ref="D284" ca="1">_xlfn.IFS(G284 &lt;= 100, 5,G284 &lt;= 200, 4,G284 &lt;= 300, 3,G284 &lt;= 400, 2,G284 &gt; 400, 1)</f>
        <v>3</v>
      </c>
      <c r="E284" s="45" cm="1">
        <f t="array" ref="E284">_xlfn.IFS(I284 &gt;= 12, 5, I284&gt;= 10, 4, I284 &gt;= 8, 3, I284 &gt;= 5, 2, I284 &gt;= 2, 1)</f>
        <v>4</v>
      </c>
      <c r="F284" s="45" cm="1">
        <f t="array" ref="F284">_xlfn.IFS(Table3[[#This Row],[Purchase Amount]] &lt;= 100, 5,Table3[[#This Row],[Purchase Amount]]  &lt;= 200, 4,Table3[[#This Row],[Purchase Amount]]  &lt;= 300, 3,Table3[[#This Row],[Purchase Amount]]  &lt;= 400, 2,Table3[[#This Row],[Purchase Amount]]  &gt; 400, 1)</f>
        <v>4</v>
      </c>
      <c r="G284" s="10">
        <f ca="1">DATEDIF(Table3[[#This Row],[Time of Purchase ]], TODAY(), "d")</f>
        <v>211</v>
      </c>
      <c r="H284" s="14">
        <f>_xlfn.XLOOKUP('RFM Analysis (Basic)'!$B284,Table4[Customer_ID],Table4[Time_of_Purchase],,0)</f>
        <v>45524</v>
      </c>
      <c r="I284" s="10">
        <f>_xlfn.XLOOKUP('RFM Analysis (Basic)'!$B284,Table4[Customer_ID],Table4[Frequency_of_Purchase],,0)</f>
        <v>11</v>
      </c>
      <c r="J284" s="10">
        <f>_xlfn.XLOOKUP(B284,Table4[Customer_ID],Table4[Purchase_Amount],,0)</f>
        <v>161.38</v>
      </c>
      <c r="K284" s="52" cm="1">
        <f t="array" aca="1" ref="K284" ca="1">SUM(MID(C284,{1,2,3},1)*1)</f>
        <v>11</v>
      </c>
    </row>
    <row r="285" spans="2:11" x14ac:dyDescent="0.3">
      <c r="B285" s="10" t="s">
        <v>652</v>
      </c>
      <c r="C285" s="45" t="str">
        <f ca="1">Table3[[#This Row],[RECENCY Score]] &amp; Table3[[#This Row],[FREQUENCY Score]] &amp; Table3[[#This Row],[MONETARY Score]]</f>
        <v>413</v>
      </c>
      <c r="D285" s="46" cm="1">
        <f t="array" aca="1" ref="D285" ca="1">_xlfn.IFS(G285 &lt;= 100, 5,G285 &lt;= 200, 4,G285 &lt;= 300, 3,G285 &lt;= 400, 2,G285 &gt; 400, 1)</f>
        <v>4</v>
      </c>
      <c r="E285" s="45" cm="1">
        <f t="array" ref="E285">_xlfn.IFS(I285 &gt;= 12, 5, I285&gt;= 10, 4, I285 &gt;= 8, 3, I285 &gt;= 5, 2, I285 &gt;= 2, 1)</f>
        <v>1</v>
      </c>
      <c r="F285" s="45" cm="1">
        <f t="array" ref="F285">_xlfn.IFS(Table3[[#This Row],[Purchase Amount]] &lt;= 100, 5,Table3[[#This Row],[Purchase Amount]]  &lt;= 200, 4,Table3[[#This Row],[Purchase Amount]]  &lt;= 300, 3,Table3[[#This Row],[Purchase Amount]]  &lt;= 400, 2,Table3[[#This Row],[Purchase Amount]]  &gt; 400, 1)</f>
        <v>3</v>
      </c>
      <c r="G285" s="10">
        <f ca="1">DATEDIF(Table3[[#This Row],[Time of Purchase ]], TODAY(), "d")</f>
        <v>115</v>
      </c>
      <c r="H285" s="14">
        <f>_xlfn.XLOOKUP('RFM Analysis (Basic)'!$B285,Table4[Customer_ID],Table4[Time_of_Purchase],,0)</f>
        <v>45620</v>
      </c>
      <c r="I285" s="10">
        <f>_xlfn.XLOOKUP('RFM Analysis (Basic)'!$B285,Table4[Customer_ID],Table4[Frequency_of_Purchase],,0)</f>
        <v>4</v>
      </c>
      <c r="J285" s="10">
        <f>_xlfn.XLOOKUP(B285,Table4[Customer_ID],Table4[Purchase_Amount],,0)</f>
        <v>249.78</v>
      </c>
      <c r="K285" s="52" cm="1">
        <f t="array" aca="1" ref="K285" ca="1">SUM(MID(C285,{1,2,3},1)*1)</f>
        <v>8</v>
      </c>
    </row>
    <row r="286" spans="2:11" x14ac:dyDescent="0.3">
      <c r="B286" s="10" t="s">
        <v>654</v>
      </c>
      <c r="C286" s="45" t="str">
        <f ca="1">Table3[[#This Row],[RECENCY Score]] &amp; Table3[[#This Row],[FREQUENCY Score]] &amp; Table3[[#This Row],[MONETARY Score]]</f>
        <v>234</v>
      </c>
      <c r="D286" s="46" cm="1">
        <f t="array" aca="1" ref="D286" ca="1">_xlfn.IFS(G286 &lt;= 100, 5,G286 &lt;= 200, 4,G286 &lt;= 300, 3,G286 &lt;= 400, 2,G286 &gt; 400, 1)</f>
        <v>2</v>
      </c>
      <c r="E286" s="45" cm="1">
        <f t="array" ref="E286">_xlfn.IFS(I286 &gt;= 12, 5, I286&gt;= 10, 4, I286 &gt;= 8, 3, I286 &gt;= 5, 2, I286 &gt;= 2, 1)</f>
        <v>3</v>
      </c>
      <c r="F286" s="45" cm="1">
        <f t="array" ref="F286">_xlfn.IFS(Table3[[#This Row],[Purchase Amount]] &lt;= 100, 5,Table3[[#This Row],[Purchase Amount]]  &lt;= 200, 4,Table3[[#This Row],[Purchase Amount]]  &lt;= 300, 3,Table3[[#This Row],[Purchase Amount]]  &lt;= 400, 2,Table3[[#This Row],[Purchase Amount]]  &gt; 400, 1)</f>
        <v>4</v>
      </c>
      <c r="G286" s="10">
        <f ca="1">DATEDIF(Table3[[#This Row],[Time of Purchase ]], TODAY(), "d")</f>
        <v>334</v>
      </c>
      <c r="H286" s="14">
        <f>_xlfn.XLOOKUP('RFM Analysis (Basic)'!$B286,Table4[Customer_ID],Table4[Time_of_Purchase],,0)</f>
        <v>45401</v>
      </c>
      <c r="I286" s="10">
        <f>_xlfn.XLOOKUP('RFM Analysis (Basic)'!$B286,Table4[Customer_ID],Table4[Frequency_of_Purchase],,0)</f>
        <v>9</v>
      </c>
      <c r="J286" s="10">
        <f>_xlfn.XLOOKUP(B286,Table4[Customer_ID],Table4[Purchase_Amount],,0)</f>
        <v>149.88</v>
      </c>
      <c r="K286" s="52" cm="1">
        <f t="array" aca="1" ref="K286" ca="1">SUM(MID(C286,{1,2,3},1)*1)</f>
        <v>9</v>
      </c>
    </row>
    <row r="287" spans="2:11" x14ac:dyDescent="0.3">
      <c r="B287" s="10" t="s">
        <v>656</v>
      </c>
      <c r="C287" s="45" t="str">
        <f ca="1">Table3[[#This Row],[RECENCY Score]] &amp; Table3[[#This Row],[FREQUENCY Score]] &amp; Table3[[#This Row],[MONETARY Score]]</f>
        <v>122</v>
      </c>
      <c r="D287" s="46" cm="1">
        <f t="array" aca="1" ref="D287" ca="1">_xlfn.IFS(G287 &lt;= 100, 5,G287 &lt;= 200, 4,G287 &lt;= 300, 3,G287 &lt;= 400, 2,G287 &gt; 400, 1)</f>
        <v>1</v>
      </c>
      <c r="E287" s="45" cm="1">
        <f t="array" ref="E287">_xlfn.IFS(I287 &gt;= 12, 5, I287&gt;= 10, 4, I287 &gt;= 8, 3, I287 &gt;= 5, 2, I287 &gt;= 2, 1)</f>
        <v>2</v>
      </c>
      <c r="F287" s="45" cm="1">
        <f t="array" ref="F287">_xlfn.IFS(Table3[[#This Row],[Purchase Amount]] &lt;= 100, 5,Table3[[#This Row],[Purchase Amount]]  &lt;= 200, 4,Table3[[#This Row],[Purchase Amount]]  &lt;= 300, 3,Table3[[#This Row],[Purchase Amount]]  &lt;= 400, 2,Table3[[#This Row],[Purchase Amount]]  &gt; 400, 1)</f>
        <v>2</v>
      </c>
      <c r="G287" s="10">
        <f ca="1">DATEDIF(Table3[[#This Row],[Time of Purchase ]], TODAY(), "d")</f>
        <v>418</v>
      </c>
      <c r="H287" s="14">
        <f>_xlfn.XLOOKUP('RFM Analysis (Basic)'!$B287,Table4[Customer_ID],Table4[Time_of_Purchase],,0)</f>
        <v>45317</v>
      </c>
      <c r="I287" s="10">
        <f>_xlfn.XLOOKUP('RFM Analysis (Basic)'!$B287,Table4[Customer_ID],Table4[Frequency_of_Purchase],,0)</f>
        <v>5</v>
      </c>
      <c r="J287" s="10">
        <f>_xlfn.XLOOKUP(B287,Table4[Customer_ID],Table4[Purchase_Amount],,0)</f>
        <v>347.09</v>
      </c>
      <c r="K287" s="52" cm="1">
        <f t="array" aca="1" ref="K287" ca="1">SUM(MID(C287,{1,2,3},1)*1)</f>
        <v>5</v>
      </c>
    </row>
    <row r="288" spans="2:11" x14ac:dyDescent="0.3">
      <c r="B288" s="10" t="s">
        <v>658</v>
      </c>
      <c r="C288" s="45" t="str">
        <f ca="1">Table3[[#This Row],[RECENCY Score]] &amp; Table3[[#This Row],[FREQUENCY Score]] &amp; Table3[[#This Row],[MONETARY Score]]</f>
        <v>432</v>
      </c>
      <c r="D288" s="46" cm="1">
        <f t="array" aca="1" ref="D288" ca="1">_xlfn.IFS(G288 &lt;= 100, 5,G288 &lt;= 200, 4,G288 &lt;= 300, 3,G288 &lt;= 400, 2,G288 &gt; 400, 1)</f>
        <v>4</v>
      </c>
      <c r="E288" s="45" cm="1">
        <f t="array" ref="E288">_xlfn.IFS(I288 &gt;= 12, 5, I288&gt;= 10, 4, I288 &gt;= 8, 3, I288 &gt;= 5, 2, I288 &gt;= 2, 1)</f>
        <v>3</v>
      </c>
      <c r="F288" s="45" cm="1">
        <f t="array" ref="F288">_xlfn.IFS(Table3[[#This Row],[Purchase Amount]] &lt;= 100, 5,Table3[[#This Row],[Purchase Amount]]  &lt;= 200, 4,Table3[[#This Row],[Purchase Amount]]  &lt;= 300, 3,Table3[[#This Row],[Purchase Amount]]  &lt;= 400, 2,Table3[[#This Row],[Purchase Amount]]  &gt; 400, 1)</f>
        <v>2</v>
      </c>
      <c r="G288" s="10">
        <f ca="1">DATEDIF(Table3[[#This Row],[Time of Purchase ]], TODAY(), "d")</f>
        <v>194</v>
      </c>
      <c r="H288" s="14">
        <f>_xlfn.XLOOKUP('RFM Analysis (Basic)'!$B288,Table4[Customer_ID],Table4[Time_of_Purchase],,0)</f>
        <v>45541</v>
      </c>
      <c r="I288" s="10">
        <f>_xlfn.XLOOKUP('RFM Analysis (Basic)'!$B288,Table4[Customer_ID],Table4[Frequency_of_Purchase],,0)</f>
        <v>9</v>
      </c>
      <c r="J288" s="10">
        <f>_xlfn.XLOOKUP(B288,Table4[Customer_ID],Table4[Purchase_Amount],,0)</f>
        <v>345.49</v>
      </c>
      <c r="K288" s="52" cm="1">
        <f t="array" aca="1" ref="K288" ca="1">SUM(MID(C288,{1,2,3},1)*1)</f>
        <v>9</v>
      </c>
    </row>
    <row r="289" spans="2:11" x14ac:dyDescent="0.3">
      <c r="B289" s="10" t="s">
        <v>660</v>
      </c>
      <c r="C289" s="45" t="str">
        <f ca="1">Table3[[#This Row],[RECENCY Score]] &amp; Table3[[#This Row],[FREQUENCY Score]] &amp; Table3[[#This Row],[MONETARY Score]]</f>
        <v>313</v>
      </c>
      <c r="D289" s="46" cm="1">
        <f t="array" aca="1" ref="D289" ca="1">_xlfn.IFS(G289 &lt;= 100, 5,G289 &lt;= 200, 4,G289 &lt;= 300, 3,G289 &lt;= 400, 2,G289 &gt; 400, 1)</f>
        <v>3</v>
      </c>
      <c r="E289" s="45" cm="1">
        <f t="array" ref="E289">_xlfn.IFS(I289 &gt;= 12, 5, I289&gt;= 10, 4, I289 &gt;= 8, 3, I289 &gt;= 5, 2, I289 &gt;= 2, 1)</f>
        <v>1</v>
      </c>
      <c r="F289" s="45" cm="1">
        <f t="array" ref="F289">_xlfn.IFS(Table3[[#This Row],[Purchase Amount]] &lt;= 100, 5,Table3[[#This Row],[Purchase Amount]]  &lt;= 200, 4,Table3[[#This Row],[Purchase Amount]]  &lt;= 300, 3,Table3[[#This Row],[Purchase Amount]]  &lt;= 400, 2,Table3[[#This Row],[Purchase Amount]]  &gt; 400, 1)</f>
        <v>3</v>
      </c>
      <c r="G289" s="10">
        <f ca="1">DATEDIF(Table3[[#This Row],[Time of Purchase ]], TODAY(), "d")</f>
        <v>263</v>
      </c>
      <c r="H289" s="14">
        <f>_xlfn.XLOOKUP('RFM Analysis (Basic)'!$B289,Table4[Customer_ID],Table4[Time_of_Purchase],,0)</f>
        <v>45472</v>
      </c>
      <c r="I289" s="10">
        <f>_xlfn.XLOOKUP('RFM Analysis (Basic)'!$B289,Table4[Customer_ID],Table4[Frequency_of_Purchase],,0)</f>
        <v>2</v>
      </c>
      <c r="J289" s="10">
        <f>_xlfn.XLOOKUP(B289,Table4[Customer_ID],Table4[Purchase_Amount],,0)</f>
        <v>297.24</v>
      </c>
      <c r="K289" s="52" cm="1">
        <f t="array" aca="1" ref="K289" ca="1">SUM(MID(C289,{1,2,3},1)*1)</f>
        <v>7</v>
      </c>
    </row>
    <row r="290" spans="2:11" x14ac:dyDescent="0.3">
      <c r="B290" s="10" t="s">
        <v>662</v>
      </c>
      <c r="C290" s="45" t="str">
        <f ca="1">Table3[[#This Row],[RECENCY Score]] &amp; Table3[[#This Row],[FREQUENCY Score]] &amp; Table3[[#This Row],[MONETARY Score]]</f>
        <v>251</v>
      </c>
      <c r="D290" s="46" cm="1">
        <f t="array" aca="1" ref="D290" ca="1">_xlfn.IFS(G290 &lt;= 100, 5,G290 &lt;= 200, 4,G290 &lt;= 300, 3,G290 &lt;= 400, 2,G290 &gt; 400, 1)</f>
        <v>2</v>
      </c>
      <c r="E290" s="45" cm="1">
        <f t="array" ref="E290">_xlfn.IFS(I290 &gt;= 12, 5, I290&gt;= 10, 4, I290 &gt;= 8, 3, I290 &gt;= 5, 2, I290 &gt;= 2, 1)</f>
        <v>5</v>
      </c>
      <c r="F290" s="45" cm="1">
        <f t="array" ref="F290">_xlfn.IFS(Table3[[#This Row],[Purchase Amount]] &lt;= 100, 5,Table3[[#This Row],[Purchase Amount]]  &lt;= 200, 4,Table3[[#This Row],[Purchase Amount]]  &lt;= 300, 3,Table3[[#This Row],[Purchase Amount]]  &lt;= 400, 2,Table3[[#This Row],[Purchase Amount]]  &gt; 400, 1)</f>
        <v>1</v>
      </c>
      <c r="G290" s="10">
        <f ca="1">DATEDIF(Table3[[#This Row],[Time of Purchase ]], TODAY(), "d")</f>
        <v>381</v>
      </c>
      <c r="H290" s="14">
        <f>_xlfn.XLOOKUP('RFM Analysis (Basic)'!$B290,Table4[Customer_ID],Table4[Time_of_Purchase],,0)</f>
        <v>45354</v>
      </c>
      <c r="I290" s="10">
        <f>_xlfn.XLOOKUP('RFM Analysis (Basic)'!$B290,Table4[Customer_ID],Table4[Frequency_of_Purchase],,0)</f>
        <v>12</v>
      </c>
      <c r="J290" s="10">
        <f>_xlfn.XLOOKUP(B290,Table4[Customer_ID],Table4[Purchase_Amount],,0)</f>
        <v>494.34</v>
      </c>
      <c r="K290" s="52" cm="1">
        <f t="array" aca="1" ref="K290" ca="1">SUM(MID(C290,{1,2,3},1)*1)</f>
        <v>8</v>
      </c>
    </row>
    <row r="291" spans="2:11" x14ac:dyDescent="0.3">
      <c r="B291" s="10" t="s">
        <v>664</v>
      </c>
      <c r="C291" s="45" t="str">
        <f ca="1">Table3[[#This Row],[RECENCY Score]] &amp; Table3[[#This Row],[FREQUENCY Score]] &amp; Table3[[#This Row],[MONETARY Score]]</f>
        <v>221</v>
      </c>
      <c r="D291" s="46" cm="1">
        <f t="array" aca="1" ref="D291" ca="1">_xlfn.IFS(G291 &lt;= 100, 5,G291 &lt;= 200, 4,G291 &lt;= 300, 3,G291 &lt;= 400, 2,G291 &gt; 400, 1)</f>
        <v>2</v>
      </c>
      <c r="E291" s="45" cm="1">
        <f t="array" ref="E291">_xlfn.IFS(I291 &gt;= 12, 5, I291&gt;= 10, 4, I291 &gt;= 8, 3, I291 &gt;= 5, 2, I291 &gt;= 2, 1)</f>
        <v>2</v>
      </c>
      <c r="F291" s="45" cm="1">
        <f t="array" ref="F291">_xlfn.IFS(Table3[[#This Row],[Purchase Amount]] &lt;= 100, 5,Table3[[#This Row],[Purchase Amount]]  &lt;= 200, 4,Table3[[#This Row],[Purchase Amount]]  &lt;= 300, 3,Table3[[#This Row],[Purchase Amount]]  &lt;= 400, 2,Table3[[#This Row],[Purchase Amount]]  &gt; 400, 1)</f>
        <v>1</v>
      </c>
      <c r="G291" s="10">
        <f ca="1">DATEDIF(Table3[[#This Row],[Time of Purchase ]], TODAY(), "d")</f>
        <v>313</v>
      </c>
      <c r="H291" s="14">
        <f>_xlfn.XLOOKUP('RFM Analysis (Basic)'!$B291,Table4[Customer_ID],Table4[Time_of_Purchase],,0)</f>
        <v>45422</v>
      </c>
      <c r="I291" s="10">
        <f>_xlfn.XLOOKUP('RFM Analysis (Basic)'!$B291,Table4[Customer_ID],Table4[Frequency_of_Purchase],,0)</f>
        <v>5</v>
      </c>
      <c r="J291" s="10">
        <f>_xlfn.XLOOKUP(B291,Table4[Customer_ID],Table4[Purchase_Amount],,0)</f>
        <v>443.52</v>
      </c>
      <c r="K291" s="52" cm="1">
        <f t="array" aca="1" ref="K291" ca="1">SUM(MID(C291,{1,2,3},1)*1)</f>
        <v>5</v>
      </c>
    </row>
    <row r="292" spans="2:11" x14ac:dyDescent="0.3">
      <c r="B292" s="10" t="s">
        <v>666</v>
      </c>
      <c r="C292" s="45" t="str">
        <f ca="1">Table3[[#This Row],[RECENCY Score]] &amp; Table3[[#This Row],[FREQUENCY Score]] &amp; Table3[[#This Row],[MONETARY Score]]</f>
        <v>321</v>
      </c>
      <c r="D292" s="46" cm="1">
        <f t="array" aca="1" ref="D292" ca="1">_xlfn.IFS(G292 &lt;= 100, 5,G292 &lt;= 200, 4,G292 &lt;= 300, 3,G292 &lt;= 400, 2,G292 &gt; 400, 1)</f>
        <v>3</v>
      </c>
      <c r="E292" s="45" cm="1">
        <f t="array" ref="E292">_xlfn.IFS(I292 &gt;= 12, 5, I292&gt;= 10, 4, I292 &gt;= 8, 3, I292 &gt;= 5, 2, I292 &gt;= 2, 1)</f>
        <v>2</v>
      </c>
      <c r="F292" s="45" cm="1">
        <f t="array" ref="F292">_xlfn.IFS(Table3[[#This Row],[Purchase Amount]] &lt;= 100, 5,Table3[[#This Row],[Purchase Amount]]  &lt;= 200, 4,Table3[[#This Row],[Purchase Amount]]  &lt;= 300, 3,Table3[[#This Row],[Purchase Amount]]  &lt;= 400, 2,Table3[[#This Row],[Purchase Amount]]  &gt; 400, 1)</f>
        <v>1</v>
      </c>
      <c r="G292" s="10">
        <f ca="1">DATEDIF(Table3[[#This Row],[Time of Purchase ]], TODAY(), "d")</f>
        <v>211</v>
      </c>
      <c r="H292" s="14">
        <f>_xlfn.XLOOKUP('RFM Analysis (Basic)'!$B292,Table4[Customer_ID],Table4[Time_of_Purchase],,0)</f>
        <v>45524</v>
      </c>
      <c r="I292" s="10">
        <f>_xlfn.XLOOKUP('RFM Analysis (Basic)'!$B292,Table4[Customer_ID],Table4[Frequency_of_Purchase],,0)</f>
        <v>7</v>
      </c>
      <c r="J292" s="10">
        <f>_xlfn.XLOOKUP(B292,Table4[Customer_ID],Table4[Purchase_Amount],,0)</f>
        <v>457.18</v>
      </c>
      <c r="K292" s="52" cm="1">
        <f t="array" aca="1" ref="K292" ca="1">SUM(MID(C292,{1,2,3},1)*1)</f>
        <v>6</v>
      </c>
    </row>
    <row r="293" spans="2:11" x14ac:dyDescent="0.3">
      <c r="B293" s="10" t="s">
        <v>668</v>
      </c>
      <c r="C293" s="45" t="str">
        <f ca="1">Table3[[#This Row],[RECENCY Score]] &amp; Table3[[#This Row],[FREQUENCY Score]] &amp; Table3[[#This Row],[MONETARY Score]]</f>
        <v>411</v>
      </c>
      <c r="D293" s="46" cm="1">
        <f t="array" aca="1" ref="D293" ca="1">_xlfn.IFS(G293 &lt;= 100, 5,G293 &lt;= 200, 4,G293 &lt;= 300, 3,G293 &lt;= 400, 2,G293 &gt; 400, 1)</f>
        <v>4</v>
      </c>
      <c r="E293" s="45" cm="1">
        <f t="array" ref="E293">_xlfn.IFS(I293 &gt;= 12, 5, I293&gt;= 10, 4, I293 &gt;= 8, 3, I293 &gt;= 5, 2, I293 &gt;= 2, 1)</f>
        <v>1</v>
      </c>
      <c r="F293" s="45" cm="1">
        <f t="array" ref="F293">_xlfn.IFS(Table3[[#This Row],[Purchase Amount]] &lt;= 100, 5,Table3[[#This Row],[Purchase Amount]]  &lt;= 200, 4,Table3[[#This Row],[Purchase Amount]]  &lt;= 300, 3,Table3[[#This Row],[Purchase Amount]]  &lt;= 400, 2,Table3[[#This Row],[Purchase Amount]]  &gt; 400, 1)</f>
        <v>1</v>
      </c>
      <c r="G293" s="10">
        <f ca="1">DATEDIF(Table3[[#This Row],[Time of Purchase ]], TODAY(), "d")</f>
        <v>128</v>
      </c>
      <c r="H293" s="14">
        <f>_xlfn.XLOOKUP('RFM Analysis (Basic)'!$B293,Table4[Customer_ID],Table4[Time_of_Purchase],,0)</f>
        <v>45607</v>
      </c>
      <c r="I293" s="10">
        <f>_xlfn.XLOOKUP('RFM Analysis (Basic)'!$B293,Table4[Customer_ID],Table4[Frequency_of_Purchase],,0)</f>
        <v>4</v>
      </c>
      <c r="J293" s="10">
        <f>_xlfn.XLOOKUP(B293,Table4[Customer_ID],Table4[Purchase_Amount],,0)</f>
        <v>407.88</v>
      </c>
      <c r="K293" s="52" cm="1">
        <f t="array" aca="1" ref="K293" ca="1">SUM(MID(C293,{1,2,3},1)*1)</f>
        <v>6</v>
      </c>
    </row>
    <row r="294" spans="2:11" x14ac:dyDescent="0.3">
      <c r="B294" s="10" t="s">
        <v>670</v>
      </c>
      <c r="C294" s="45" t="str">
        <f ca="1">Table3[[#This Row],[RECENCY Score]] &amp; Table3[[#This Row],[FREQUENCY Score]] &amp; Table3[[#This Row],[MONETARY Score]]</f>
        <v>331</v>
      </c>
      <c r="D294" s="46" cm="1">
        <f t="array" aca="1" ref="D294" ca="1">_xlfn.IFS(G294 &lt;= 100, 5,G294 &lt;= 200, 4,G294 &lt;= 300, 3,G294 &lt;= 400, 2,G294 &gt; 400, 1)</f>
        <v>3</v>
      </c>
      <c r="E294" s="45" cm="1">
        <f t="array" ref="E294">_xlfn.IFS(I294 &gt;= 12, 5, I294&gt;= 10, 4, I294 &gt;= 8, 3, I294 &gt;= 5, 2, I294 &gt;= 2, 1)</f>
        <v>3</v>
      </c>
      <c r="F294" s="45" cm="1">
        <f t="array" ref="F294">_xlfn.IFS(Table3[[#This Row],[Purchase Amount]] &lt;= 100, 5,Table3[[#This Row],[Purchase Amount]]  &lt;= 200, 4,Table3[[#This Row],[Purchase Amount]]  &lt;= 300, 3,Table3[[#This Row],[Purchase Amount]]  &lt;= 400, 2,Table3[[#This Row],[Purchase Amount]]  &gt; 400, 1)</f>
        <v>1</v>
      </c>
      <c r="G294" s="10">
        <f ca="1">DATEDIF(Table3[[#This Row],[Time of Purchase ]], TODAY(), "d")</f>
        <v>298</v>
      </c>
      <c r="H294" s="14">
        <f>_xlfn.XLOOKUP('RFM Analysis (Basic)'!$B294,Table4[Customer_ID],Table4[Time_of_Purchase],,0)</f>
        <v>45437</v>
      </c>
      <c r="I294" s="10">
        <f>_xlfn.XLOOKUP('RFM Analysis (Basic)'!$B294,Table4[Customer_ID],Table4[Frequency_of_Purchase],,0)</f>
        <v>8</v>
      </c>
      <c r="J294" s="10">
        <f>_xlfn.XLOOKUP(B294,Table4[Customer_ID],Table4[Purchase_Amount],,0)</f>
        <v>448.68</v>
      </c>
      <c r="K294" s="52" cm="1">
        <f t="array" aca="1" ref="K294" ca="1">SUM(MID(C294,{1,2,3},1)*1)</f>
        <v>7</v>
      </c>
    </row>
    <row r="295" spans="2:11" x14ac:dyDescent="0.3">
      <c r="B295" s="10" t="s">
        <v>672</v>
      </c>
      <c r="C295" s="45" t="str">
        <f ca="1">Table3[[#This Row],[RECENCY Score]] &amp; Table3[[#This Row],[FREQUENCY Score]] &amp; Table3[[#This Row],[MONETARY Score]]</f>
        <v>523</v>
      </c>
      <c r="D295" s="46" cm="1">
        <f t="array" aca="1" ref="D295" ca="1">_xlfn.IFS(G295 &lt;= 100, 5,G295 &lt;= 200, 4,G295 &lt;= 300, 3,G295 &lt;= 400, 2,G295 &gt; 400, 1)</f>
        <v>5</v>
      </c>
      <c r="E295" s="45" cm="1">
        <f t="array" ref="E295">_xlfn.IFS(I295 &gt;= 12, 5, I295&gt;= 10, 4, I295 &gt;= 8, 3, I295 &gt;= 5, 2, I295 &gt;= 2, 1)</f>
        <v>2</v>
      </c>
      <c r="F295" s="45" cm="1">
        <f t="array" ref="F295">_xlfn.IFS(Table3[[#This Row],[Purchase Amount]] &lt;= 100, 5,Table3[[#This Row],[Purchase Amount]]  &lt;= 200, 4,Table3[[#This Row],[Purchase Amount]]  &lt;= 300, 3,Table3[[#This Row],[Purchase Amount]]  &lt;= 400, 2,Table3[[#This Row],[Purchase Amount]]  &gt; 400, 1)</f>
        <v>3</v>
      </c>
      <c r="G295" s="10">
        <f ca="1">DATEDIF(Table3[[#This Row],[Time of Purchase ]], TODAY(), "d")</f>
        <v>86</v>
      </c>
      <c r="H295" s="14">
        <f>_xlfn.XLOOKUP('RFM Analysis (Basic)'!$B295,Table4[Customer_ID],Table4[Time_of_Purchase],,0)</f>
        <v>45649</v>
      </c>
      <c r="I295" s="10">
        <f>_xlfn.XLOOKUP('RFM Analysis (Basic)'!$B295,Table4[Customer_ID],Table4[Frequency_of_Purchase],,0)</f>
        <v>7</v>
      </c>
      <c r="J295" s="10">
        <f>_xlfn.XLOOKUP(B295,Table4[Customer_ID],Table4[Purchase_Amount],,0)</f>
        <v>255.96</v>
      </c>
      <c r="K295" s="52" cm="1">
        <f t="array" aca="1" ref="K295" ca="1">SUM(MID(C295,{1,2,3},1)*1)</f>
        <v>10</v>
      </c>
    </row>
    <row r="296" spans="2:11" x14ac:dyDescent="0.3">
      <c r="B296" s="10" t="s">
        <v>674</v>
      </c>
      <c r="C296" s="45" t="str">
        <f ca="1">Table3[[#This Row],[RECENCY Score]] &amp; Table3[[#This Row],[FREQUENCY Score]] &amp; Table3[[#This Row],[MONETARY Score]]</f>
        <v>324</v>
      </c>
      <c r="D296" s="46" cm="1">
        <f t="array" aca="1" ref="D296" ca="1">_xlfn.IFS(G296 &lt;= 100, 5,G296 &lt;= 200, 4,G296 &lt;= 300, 3,G296 &lt;= 400, 2,G296 &gt; 400, 1)</f>
        <v>3</v>
      </c>
      <c r="E296" s="45" cm="1">
        <f t="array" ref="E296">_xlfn.IFS(I296 &gt;= 12, 5, I296&gt;= 10, 4, I296 &gt;= 8, 3, I296 &gt;= 5, 2, I296 &gt;= 2, 1)</f>
        <v>2</v>
      </c>
      <c r="F296" s="45" cm="1">
        <f t="array" ref="F296">_xlfn.IFS(Table3[[#This Row],[Purchase Amount]] &lt;= 100, 5,Table3[[#This Row],[Purchase Amount]]  &lt;= 200, 4,Table3[[#This Row],[Purchase Amount]]  &lt;= 300, 3,Table3[[#This Row],[Purchase Amount]]  &lt;= 400, 2,Table3[[#This Row],[Purchase Amount]]  &gt; 400, 1)</f>
        <v>4</v>
      </c>
      <c r="G296" s="10">
        <f ca="1">DATEDIF(Table3[[#This Row],[Time of Purchase ]], TODAY(), "d")</f>
        <v>255</v>
      </c>
      <c r="H296" s="14">
        <f>_xlfn.XLOOKUP('RFM Analysis (Basic)'!$B296,Table4[Customer_ID],Table4[Time_of_Purchase],,0)</f>
        <v>45480</v>
      </c>
      <c r="I296" s="10">
        <f>_xlfn.XLOOKUP('RFM Analysis (Basic)'!$B296,Table4[Customer_ID],Table4[Frequency_of_Purchase],,0)</f>
        <v>7</v>
      </c>
      <c r="J296" s="10">
        <f>_xlfn.XLOOKUP(B296,Table4[Customer_ID],Table4[Purchase_Amount],,0)</f>
        <v>146.07</v>
      </c>
      <c r="K296" s="52" cm="1">
        <f t="array" aca="1" ref="K296" ca="1">SUM(MID(C296,{1,2,3},1)*1)</f>
        <v>9</v>
      </c>
    </row>
    <row r="297" spans="2:11" x14ac:dyDescent="0.3">
      <c r="B297" s="10" t="s">
        <v>676</v>
      </c>
      <c r="C297" s="45" t="str">
        <f ca="1">Table3[[#This Row],[RECENCY Score]] &amp; Table3[[#This Row],[FREQUENCY Score]] &amp; Table3[[#This Row],[MONETARY Score]]</f>
        <v>512</v>
      </c>
      <c r="D297" s="46" cm="1">
        <f t="array" aca="1" ref="D297" ca="1">_xlfn.IFS(G297 &lt;= 100, 5,G297 &lt;= 200, 4,G297 &lt;= 300, 3,G297 &lt;= 400, 2,G297 &gt; 400, 1)</f>
        <v>5</v>
      </c>
      <c r="E297" s="45" cm="1">
        <f t="array" ref="E297">_xlfn.IFS(I297 &gt;= 12, 5, I297&gt;= 10, 4, I297 &gt;= 8, 3, I297 &gt;= 5, 2, I297 &gt;= 2, 1)</f>
        <v>1</v>
      </c>
      <c r="F297" s="45" cm="1">
        <f t="array" ref="F297">_xlfn.IFS(Table3[[#This Row],[Purchase Amount]] &lt;= 100, 5,Table3[[#This Row],[Purchase Amount]]  &lt;= 200, 4,Table3[[#This Row],[Purchase Amount]]  &lt;= 300, 3,Table3[[#This Row],[Purchase Amount]]  &lt;= 400, 2,Table3[[#This Row],[Purchase Amount]]  &gt; 400, 1)</f>
        <v>2</v>
      </c>
      <c r="G297" s="10">
        <f ca="1">DATEDIF(Table3[[#This Row],[Time of Purchase ]], TODAY(), "d")</f>
        <v>79</v>
      </c>
      <c r="H297" s="14">
        <f>_xlfn.XLOOKUP('RFM Analysis (Basic)'!$B297,Table4[Customer_ID],Table4[Time_of_Purchase],,0)</f>
        <v>45656</v>
      </c>
      <c r="I297" s="10">
        <f>_xlfn.XLOOKUP('RFM Analysis (Basic)'!$B297,Table4[Customer_ID],Table4[Frequency_of_Purchase],,0)</f>
        <v>4</v>
      </c>
      <c r="J297" s="10">
        <f>_xlfn.XLOOKUP(B297,Table4[Customer_ID],Table4[Purchase_Amount],,0)</f>
        <v>311.89999999999998</v>
      </c>
      <c r="K297" s="52" cm="1">
        <f t="array" aca="1" ref="K297" ca="1">SUM(MID(C297,{1,2,3},1)*1)</f>
        <v>8</v>
      </c>
    </row>
    <row r="298" spans="2:11" x14ac:dyDescent="0.3">
      <c r="B298" s="10" t="s">
        <v>678</v>
      </c>
      <c r="C298" s="45" t="str">
        <f ca="1">Table3[[#This Row],[RECENCY Score]] &amp; Table3[[#This Row],[FREQUENCY Score]] &amp; Table3[[#This Row],[MONETARY Score]]</f>
        <v>212</v>
      </c>
      <c r="D298" s="46" cm="1">
        <f t="array" aca="1" ref="D298" ca="1">_xlfn.IFS(G298 &lt;= 100, 5,G298 &lt;= 200, 4,G298 &lt;= 300, 3,G298 &lt;= 400, 2,G298 &gt; 400, 1)</f>
        <v>2</v>
      </c>
      <c r="E298" s="45" cm="1">
        <f t="array" ref="E298">_xlfn.IFS(I298 &gt;= 12, 5, I298&gt;= 10, 4, I298 &gt;= 8, 3, I298 &gt;= 5, 2, I298 &gt;= 2, 1)</f>
        <v>1</v>
      </c>
      <c r="F298" s="45" cm="1">
        <f t="array" ref="F298">_xlfn.IFS(Table3[[#This Row],[Purchase Amount]] &lt;= 100, 5,Table3[[#This Row],[Purchase Amount]]  &lt;= 200, 4,Table3[[#This Row],[Purchase Amount]]  &lt;= 300, 3,Table3[[#This Row],[Purchase Amount]]  &lt;= 400, 2,Table3[[#This Row],[Purchase Amount]]  &gt; 400, 1)</f>
        <v>2</v>
      </c>
      <c r="G298" s="10">
        <f ca="1">DATEDIF(Table3[[#This Row],[Time of Purchase ]], TODAY(), "d")</f>
        <v>373</v>
      </c>
      <c r="H298" s="14">
        <f>_xlfn.XLOOKUP('RFM Analysis (Basic)'!$B298,Table4[Customer_ID],Table4[Time_of_Purchase],,0)</f>
        <v>45362</v>
      </c>
      <c r="I298" s="10">
        <f>_xlfn.XLOOKUP('RFM Analysis (Basic)'!$B298,Table4[Customer_ID],Table4[Frequency_of_Purchase],,0)</f>
        <v>4</v>
      </c>
      <c r="J298" s="10">
        <f>_xlfn.XLOOKUP(B298,Table4[Customer_ID],Table4[Purchase_Amount],,0)</f>
        <v>301.60000000000002</v>
      </c>
      <c r="K298" s="52" cm="1">
        <f t="array" aca="1" ref="K298" ca="1">SUM(MID(C298,{1,2,3},1)*1)</f>
        <v>5</v>
      </c>
    </row>
    <row r="299" spans="2:11" x14ac:dyDescent="0.3">
      <c r="B299" s="10" t="s">
        <v>680</v>
      </c>
      <c r="C299" s="45" t="str">
        <f ca="1">Table3[[#This Row],[RECENCY Score]] &amp; Table3[[#This Row],[FREQUENCY Score]] &amp; Table3[[#This Row],[MONETARY Score]]</f>
        <v>313</v>
      </c>
      <c r="D299" s="46" cm="1">
        <f t="array" aca="1" ref="D299" ca="1">_xlfn.IFS(G299 &lt;= 100, 5,G299 &lt;= 200, 4,G299 &lt;= 300, 3,G299 &lt;= 400, 2,G299 &gt; 400, 1)</f>
        <v>3</v>
      </c>
      <c r="E299" s="45" cm="1">
        <f t="array" ref="E299">_xlfn.IFS(I299 &gt;= 12, 5, I299&gt;= 10, 4, I299 &gt;= 8, 3, I299 &gt;= 5, 2, I299 &gt;= 2, 1)</f>
        <v>1</v>
      </c>
      <c r="F299" s="45" cm="1">
        <f t="array" ref="F299">_xlfn.IFS(Table3[[#This Row],[Purchase Amount]] &lt;= 100, 5,Table3[[#This Row],[Purchase Amount]]  &lt;= 200, 4,Table3[[#This Row],[Purchase Amount]]  &lt;= 300, 3,Table3[[#This Row],[Purchase Amount]]  &lt;= 400, 2,Table3[[#This Row],[Purchase Amount]]  &gt; 400, 1)</f>
        <v>3</v>
      </c>
      <c r="G299" s="10">
        <f ca="1">DATEDIF(Table3[[#This Row],[Time of Purchase ]], TODAY(), "d")</f>
        <v>255</v>
      </c>
      <c r="H299" s="14">
        <f>_xlfn.XLOOKUP('RFM Analysis (Basic)'!$B299,Table4[Customer_ID],Table4[Time_of_Purchase],,0)</f>
        <v>45480</v>
      </c>
      <c r="I299" s="10">
        <f>_xlfn.XLOOKUP('RFM Analysis (Basic)'!$B299,Table4[Customer_ID],Table4[Frequency_of_Purchase],,0)</f>
        <v>3</v>
      </c>
      <c r="J299" s="10">
        <f>_xlfn.XLOOKUP(B299,Table4[Customer_ID],Table4[Purchase_Amount],,0)</f>
        <v>297.45</v>
      </c>
      <c r="K299" s="52" cm="1">
        <f t="array" aca="1" ref="K299" ca="1">SUM(MID(C299,{1,2,3},1)*1)</f>
        <v>7</v>
      </c>
    </row>
    <row r="300" spans="2:11" x14ac:dyDescent="0.3">
      <c r="B300" s="10" t="s">
        <v>682</v>
      </c>
      <c r="C300" s="45" t="str">
        <f ca="1">Table3[[#This Row],[RECENCY Score]] &amp; Table3[[#This Row],[FREQUENCY Score]] &amp; Table3[[#This Row],[MONETARY Score]]</f>
        <v>314</v>
      </c>
      <c r="D300" s="46" cm="1">
        <f t="array" aca="1" ref="D300" ca="1">_xlfn.IFS(G300 &lt;= 100, 5,G300 &lt;= 200, 4,G300 &lt;= 300, 3,G300 &lt;= 400, 2,G300 &gt; 400, 1)</f>
        <v>3</v>
      </c>
      <c r="E300" s="45" cm="1">
        <f t="array" ref="E300">_xlfn.IFS(I300 &gt;= 12, 5, I300&gt;= 10, 4, I300 &gt;= 8, 3, I300 &gt;= 5, 2, I300 &gt;= 2, 1)</f>
        <v>1</v>
      </c>
      <c r="F300" s="45" cm="1">
        <f t="array" ref="F300">_xlfn.IFS(Table3[[#This Row],[Purchase Amount]] &lt;= 100, 5,Table3[[#This Row],[Purchase Amount]]  &lt;= 200, 4,Table3[[#This Row],[Purchase Amount]]  &lt;= 300, 3,Table3[[#This Row],[Purchase Amount]]  &lt;= 400, 2,Table3[[#This Row],[Purchase Amount]]  &gt; 400, 1)</f>
        <v>4</v>
      </c>
      <c r="G300" s="10">
        <f ca="1">DATEDIF(Table3[[#This Row],[Time of Purchase ]], TODAY(), "d")</f>
        <v>238</v>
      </c>
      <c r="H300" s="14">
        <f>_xlfn.XLOOKUP('RFM Analysis (Basic)'!$B300,Table4[Customer_ID],Table4[Time_of_Purchase],,0)</f>
        <v>45497</v>
      </c>
      <c r="I300" s="10">
        <f>_xlfn.XLOOKUP('RFM Analysis (Basic)'!$B300,Table4[Customer_ID],Table4[Frequency_of_Purchase],,0)</f>
        <v>3</v>
      </c>
      <c r="J300" s="10">
        <f>_xlfn.XLOOKUP(B300,Table4[Customer_ID],Table4[Purchase_Amount],,0)</f>
        <v>157.26</v>
      </c>
      <c r="K300" s="52" cm="1">
        <f t="array" aca="1" ref="K300" ca="1">SUM(MID(C300,{1,2,3},1)*1)</f>
        <v>8</v>
      </c>
    </row>
    <row r="301" spans="2:11" x14ac:dyDescent="0.3">
      <c r="B301" s="10" t="s">
        <v>684</v>
      </c>
      <c r="C301" s="45" t="str">
        <f ca="1">Table3[[#This Row],[RECENCY Score]] &amp; Table3[[#This Row],[FREQUENCY Score]] &amp; Table3[[#This Row],[MONETARY Score]]</f>
        <v>313</v>
      </c>
      <c r="D301" s="46" cm="1">
        <f t="array" aca="1" ref="D301" ca="1">_xlfn.IFS(G301 &lt;= 100, 5,G301 &lt;= 200, 4,G301 &lt;= 300, 3,G301 &lt;= 400, 2,G301 &gt; 400, 1)</f>
        <v>3</v>
      </c>
      <c r="E301" s="45" cm="1">
        <f t="array" ref="E301">_xlfn.IFS(I301 &gt;= 12, 5, I301&gt;= 10, 4, I301 &gt;= 8, 3, I301 &gt;= 5, 2, I301 &gt;= 2, 1)</f>
        <v>1</v>
      </c>
      <c r="F301" s="45" cm="1">
        <f t="array" ref="F301">_xlfn.IFS(Table3[[#This Row],[Purchase Amount]] &lt;= 100, 5,Table3[[#This Row],[Purchase Amount]]  &lt;= 200, 4,Table3[[#This Row],[Purchase Amount]]  &lt;= 300, 3,Table3[[#This Row],[Purchase Amount]]  &lt;= 400, 2,Table3[[#This Row],[Purchase Amount]]  &gt; 400, 1)</f>
        <v>3</v>
      </c>
      <c r="G301" s="10">
        <f ca="1">DATEDIF(Table3[[#This Row],[Time of Purchase ]], TODAY(), "d")</f>
        <v>227</v>
      </c>
      <c r="H301" s="14">
        <f>_xlfn.XLOOKUP('RFM Analysis (Basic)'!$B301,Table4[Customer_ID],Table4[Time_of_Purchase],,0)</f>
        <v>45508</v>
      </c>
      <c r="I301" s="10">
        <f>_xlfn.XLOOKUP('RFM Analysis (Basic)'!$B301,Table4[Customer_ID],Table4[Frequency_of_Purchase],,0)</f>
        <v>3</v>
      </c>
      <c r="J301" s="10">
        <f>_xlfn.XLOOKUP(B301,Table4[Customer_ID],Table4[Purchase_Amount],,0)</f>
        <v>239.46</v>
      </c>
      <c r="K301" s="52" cm="1">
        <f t="array" aca="1" ref="K301" ca="1">SUM(MID(C301,{1,2,3},1)*1)</f>
        <v>7</v>
      </c>
    </row>
    <row r="302" spans="2:11" x14ac:dyDescent="0.3">
      <c r="B302" s="10" t="s">
        <v>686</v>
      </c>
      <c r="C302" s="45" t="str">
        <f ca="1">Table3[[#This Row],[RECENCY Score]] &amp; Table3[[#This Row],[FREQUENCY Score]] &amp; Table3[[#This Row],[MONETARY Score]]</f>
        <v>143</v>
      </c>
      <c r="D302" s="46" cm="1">
        <f t="array" aca="1" ref="D302" ca="1">_xlfn.IFS(G302 &lt;= 100, 5,G302 &lt;= 200, 4,G302 &lt;= 300, 3,G302 &lt;= 400, 2,G302 &gt; 400, 1)</f>
        <v>1</v>
      </c>
      <c r="E302" s="45" cm="1">
        <f t="array" ref="E302">_xlfn.IFS(I302 &gt;= 12, 5, I302&gt;= 10, 4, I302 &gt;= 8, 3, I302 &gt;= 5, 2, I302 &gt;= 2, 1)</f>
        <v>4</v>
      </c>
      <c r="F302" s="45" cm="1">
        <f t="array" ref="F302">_xlfn.IFS(Table3[[#This Row],[Purchase Amount]] &lt;= 100, 5,Table3[[#This Row],[Purchase Amount]]  &lt;= 200, 4,Table3[[#This Row],[Purchase Amount]]  &lt;= 300, 3,Table3[[#This Row],[Purchase Amount]]  &lt;= 400, 2,Table3[[#This Row],[Purchase Amount]]  &gt; 400, 1)</f>
        <v>3</v>
      </c>
      <c r="G302" s="10">
        <f ca="1">DATEDIF(Table3[[#This Row],[Time of Purchase ]], TODAY(), "d")</f>
        <v>442</v>
      </c>
      <c r="H302" s="14">
        <f>_xlfn.XLOOKUP('RFM Analysis (Basic)'!$B302,Table4[Customer_ID],Table4[Time_of_Purchase],,0)</f>
        <v>45293</v>
      </c>
      <c r="I302" s="10">
        <f>_xlfn.XLOOKUP('RFM Analysis (Basic)'!$B302,Table4[Customer_ID],Table4[Frequency_of_Purchase],,0)</f>
        <v>10</v>
      </c>
      <c r="J302" s="10">
        <f>_xlfn.XLOOKUP(B302,Table4[Customer_ID],Table4[Purchase_Amount],,0)</f>
        <v>240.82</v>
      </c>
      <c r="K302" s="52" cm="1">
        <f t="array" aca="1" ref="K302" ca="1">SUM(MID(C302,{1,2,3},1)*1)</f>
        <v>8</v>
      </c>
    </row>
    <row r="303" spans="2:11" x14ac:dyDescent="0.3">
      <c r="B303" s="10" t="s">
        <v>688</v>
      </c>
      <c r="C303" s="45" t="str">
        <f ca="1">Table3[[#This Row],[RECENCY Score]] &amp; Table3[[#This Row],[FREQUENCY Score]] &amp; Table3[[#This Row],[MONETARY Score]]</f>
        <v>222</v>
      </c>
      <c r="D303" s="46" cm="1">
        <f t="array" aca="1" ref="D303" ca="1">_xlfn.IFS(G303 &lt;= 100, 5,G303 &lt;= 200, 4,G303 &lt;= 300, 3,G303 &lt;= 400, 2,G303 &gt; 400, 1)</f>
        <v>2</v>
      </c>
      <c r="E303" s="45" cm="1">
        <f t="array" ref="E303">_xlfn.IFS(I303 &gt;= 12, 5, I303&gt;= 10, 4, I303 &gt;= 8, 3, I303 &gt;= 5, 2, I303 &gt;= 2, 1)</f>
        <v>2</v>
      </c>
      <c r="F303" s="45" cm="1">
        <f t="array" ref="F303">_xlfn.IFS(Table3[[#This Row],[Purchase Amount]] &lt;= 100, 5,Table3[[#This Row],[Purchase Amount]]  &lt;= 200, 4,Table3[[#This Row],[Purchase Amount]]  &lt;= 300, 3,Table3[[#This Row],[Purchase Amount]]  &lt;= 400, 2,Table3[[#This Row],[Purchase Amount]]  &gt; 400, 1)</f>
        <v>2</v>
      </c>
      <c r="G303" s="10">
        <f ca="1">DATEDIF(Table3[[#This Row],[Time of Purchase ]], TODAY(), "d")</f>
        <v>344</v>
      </c>
      <c r="H303" s="14">
        <f>_xlfn.XLOOKUP('RFM Analysis (Basic)'!$B303,Table4[Customer_ID],Table4[Time_of_Purchase],,0)</f>
        <v>45391</v>
      </c>
      <c r="I303" s="10">
        <f>_xlfn.XLOOKUP('RFM Analysis (Basic)'!$B303,Table4[Customer_ID],Table4[Frequency_of_Purchase],,0)</f>
        <v>6</v>
      </c>
      <c r="J303" s="10">
        <f>_xlfn.XLOOKUP(B303,Table4[Customer_ID],Table4[Purchase_Amount],,0)</f>
        <v>302.07</v>
      </c>
      <c r="K303" s="52" cm="1">
        <f t="array" aca="1" ref="K303" ca="1">SUM(MID(C303,{1,2,3},1)*1)</f>
        <v>6</v>
      </c>
    </row>
    <row r="304" spans="2:11" x14ac:dyDescent="0.3">
      <c r="B304" s="10" t="s">
        <v>690</v>
      </c>
      <c r="C304" s="45" t="str">
        <f ca="1">Table3[[#This Row],[RECENCY Score]] &amp; Table3[[#This Row],[FREQUENCY Score]] &amp; Table3[[#This Row],[MONETARY Score]]</f>
        <v>412</v>
      </c>
      <c r="D304" s="46" cm="1">
        <f t="array" aca="1" ref="D304" ca="1">_xlfn.IFS(G304 &lt;= 100, 5,G304 &lt;= 200, 4,G304 &lt;= 300, 3,G304 &lt;= 400, 2,G304 &gt; 400, 1)</f>
        <v>4</v>
      </c>
      <c r="E304" s="45" cm="1">
        <f t="array" ref="E304">_xlfn.IFS(I304 &gt;= 12, 5, I304&gt;= 10, 4, I304 &gt;= 8, 3, I304 &gt;= 5, 2, I304 &gt;= 2, 1)</f>
        <v>1</v>
      </c>
      <c r="F304" s="45" cm="1">
        <f t="array" ref="F304">_xlfn.IFS(Table3[[#This Row],[Purchase Amount]] &lt;= 100, 5,Table3[[#This Row],[Purchase Amount]]  &lt;= 200, 4,Table3[[#This Row],[Purchase Amount]]  &lt;= 300, 3,Table3[[#This Row],[Purchase Amount]]  &lt;= 400, 2,Table3[[#This Row],[Purchase Amount]]  &gt; 400, 1)</f>
        <v>2</v>
      </c>
      <c r="G304" s="10">
        <f ca="1">DATEDIF(Table3[[#This Row],[Time of Purchase ]], TODAY(), "d")</f>
        <v>155</v>
      </c>
      <c r="H304" s="14">
        <f>_xlfn.XLOOKUP('RFM Analysis (Basic)'!$B304,Table4[Customer_ID],Table4[Time_of_Purchase],,0)</f>
        <v>45580</v>
      </c>
      <c r="I304" s="10">
        <f>_xlfn.XLOOKUP('RFM Analysis (Basic)'!$B304,Table4[Customer_ID],Table4[Frequency_of_Purchase],,0)</f>
        <v>2</v>
      </c>
      <c r="J304" s="10">
        <f>_xlfn.XLOOKUP(B304,Table4[Customer_ID],Table4[Purchase_Amount],,0)</f>
        <v>367.99</v>
      </c>
      <c r="K304" s="52" cm="1">
        <f t="array" aca="1" ref="K304" ca="1">SUM(MID(C304,{1,2,3},1)*1)</f>
        <v>7</v>
      </c>
    </row>
    <row r="305" spans="2:11" x14ac:dyDescent="0.3">
      <c r="B305" s="10" t="s">
        <v>692</v>
      </c>
      <c r="C305" s="45" t="str">
        <f ca="1">Table3[[#This Row],[RECENCY Score]] &amp; Table3[[#This Row],[FREQUENCY Score]] &amp; Table3[[#This Row],[MONETARY Score]]</f>
        <v>122</v>
      </c>
      <c r="D305" s="46" cm="1">
        <f t="array" aca="1" ref="D305" ca="1">_xlfn.IFS(G305 &lt;= 100, 5,G305 &lt;= 200, 4,G305 &lt;= 300, 3,G305 &lt;= 400, 2,G305 &gt; 400, 1)</f>
        <v>1</v>
      </c>
      <c r="E305" s="45" cm="1">
        <f t="array" ref="E305">_xlfn.IFS(I305 &gt;= 12, 5, I305&gt;= 10, 4, I305 &gt;= 8, 3, I305 &gt;= 5, 2, I305 &gt;= 2, 1)</f>
        <v>2</v>
      </c>
      <c r="F305" s="45" cm="1">
        <f t="array" ref="F305">_xlfn.IFS(Table3[[#This Row],[Purchase Amount]] &lt;= 100, 5,Table3[[#This Row],[Purchase Amount]]  &lt;= 200, 4,Table3[[#This Row],[Purchase Amount]]  &lt;= 300, 3,Table3[[#This Row],[Purchase Amount]]  &lt;= 400, 2,Table3[[#This Row],[Purchase Amount]]  &gt; 400, 1)</f>
        <v>2</v>
      </c>
      <c r="G305" s="10">
        <f ca="1">DATEDIF(Table3[[#This Row],[Time of Purchase ]], TODAY(), "d")</f>
        <v>421</v>
      </c>
      <c r="H305" s="14">
        <f>_xlfn.XLOOKUP('RFM Analysis (Basic)'!$B305,Table4[Customer_ID],Table4[Time_of_Purchase],,0)</f>
        <v>45314</v>
      </c>
      <c r="I305" s="10">
        <f>_xlfn.XLOOKUP('RFM Analysis (Basic)'!$B305,Table4[Customer_ID],Table4[Frequency_of_Purchase],,0)</f>
        <v>7</v>
      </c>
      <c r="J305" s="10">
        <f>_xlfn.XLOOKUP(B305,Table4[Customer_ID],Table4[Purchase_Amount],,0)</f>
        <v>359.75</v>
      </c>
      <c r="K305" s="52" cm="1">
        <f t="array" aca="1" ref="K305" ca="1">SUM(MID(C305,{1,2,3},1)*1)</f>
        <v>5</v>
      </c>
    </row>
    <row r="306" spans="2:11" x14ac:dyDescent="0.3">
      <c r="B306" s="10" t="s">
        <v>694</v>
      </c>
      <c r="C306" s="45" t="str">
        <f ca="1">Table3[[#This Row],[RECENCY Score]] &amp; Table3[[#This Row],[FREQUENCY Score]] &amp; Table3[[#This Row],[MONETARY Score]]</f>
        <v>413</v>
      </c>
      <c r="D306" s="46" cm="1">
        <f t="array" aca="1" ref="D306" ca="1">_xlfn.IFS(G306 &lt;= 100, 5,G306 &lt;= 200, 4,G306 &lt;= 300, 3,G306 &lt;= 400, 2,G306 &gt; 400, 1)</f>
        <v>4</v>
      </c>
      <c r="E306" s="45" cm="1">
        <f t="array" ref="E306">_xlfn.IFS(I306 &gt;= 12, 5, I306&gt;= 10, 4, I306 &gt;= 8, 3, I306 &gt;= 5, 2, I306 &gt;= 2, 1)</f>
        <v>1</v>
      </c>
      <c r="F306" s="45" cm="1">
        <f t="array" ref="F306">_xlfn.IFS(Table3[[#This Row],[Purchase Amount]] &lt;= 100, 5,Table3[[#This Row],[Purchase Amount]]  &lt;= 200, 4,Table3[[#This Row],[Purchase Amount]]  &lt;= 300, 3,Table3[[#This Row],[Purchase Amount]]  &lt;= 400, 2,Table3[[#This Row],[Purchase Amount]]  &gt; 400, 1)</f>
        <v>3</v>
      </c>
      <c r="G306" s="10">
        <f ca="1">DATEDIF(Table3[[#This Row],[Time of Purchase ]], TODAY(), "d")</f>
        <v>108</v>
      </c>
      <c r="H306" s="14">
        <f>_xlfn.XLOOKUP('RFM Analysis (Basic)'!$B306,Table4[Customer_ID],Table4[Time_of_Purchase],,0)</f>
        <v>45627</v>
      </c>
      <c r="I306" s="10">
        <f>_xlfn.XLOOKUP('RFM Analysis (Basic)'!$B306,Table4[Customer_ID],Table4[Frequency_of_Purchase],,0)</f>
        <v>2</v>
      </c>
      <c r="J306" s="10">
        <f>_xlfn.XLOOKUP(B306,Table4[Customer_ID],Table4[Purchase_Amount],,0)</f>
        <v>204.44</v>
      </c>
      <c r="K306" s="52" cm="1">
        <f t="array" aca="1" ref="K306" ca="1">SUM(MID(C306,{1,2,3},1)*1)</f>
        <v>8</v>
      </c>
    </row>
    <row r="307" spans="2:11" x14ac:dyDescent="0.3">
      <c r="B307" s="10" t="s">
        <v>696</v>
      </c>
      <c r="C307" s="45" t="str">
        <f ca="1">Table3[[#This Row],[RECENCY Score]] &amp; Table3[[#This Row],[FREQUENCY Score]] &amp; Table3[[#This Row],[MONETARY Score]]</f>
        <v>223</v>
      </c>
      <c r="D307" s="46" cm="1">
        <f t="array" aca="1" ref="D307" ca="1">_xlfn.IFS(G307 &lt;= 100, 5,G307 &lt;= 200, 4,G307 &lt;= 300, 3,G307 &lt;= 400, 2,G307 &gt; 400, 1)</f>
        <v>2</v>
      </c>
      <c r="E307" s="45" cm="1">
        <f t="array" ref="E307">_xlfn.IFS(I307 &gt;= 12, 5, I307&gt;= 10, 4, I307 &gt;= 8, 3, I307 &gt;= 5, 2, I307 &gt;= 2, 1)</f>
        <v>2</v>
      </c>
      <c r="F307" s="45" cm="1">
        <f t="array" ref="F307">_xlfn.IFS(Table3[[#This Row],[Purchase Amount]] &lt;= 100, 5,Table3[[#This Row],[Purchase Amount]]  &lt;= 200, 4,Table3[[#This Row],[Purchase Amount]]  &lt;= 300, 3,Table3[[#This Row],[Purchase Amount]]  &lt;= 400, 2,Table3[[#This Row],[Purchase Amount]]  &gt; 400, 1)</f>
        <v>3</v>
      </c>
      <c r="G307" s="10">
        <f ca="1">DATEDIF(Table3[[#This Row],[Time of Purchase ]], TODAY(), "d")</f>
        <v>394</v>
      </c>
      <c r="H307" s="14">
        <f>_xlfn.XLOOKUP('RFM Analysis (Basic)'!$B307,Table4[Customer_ID],Table4[Time_of_Purchase],,0)</f>
        <v>45341</v>
      </c>
      <c r="I307" s="10">
        <f>_xlfn.XLOOKUP('RFM Analysis (Basic)'!$B307,Table4[Customer_ID],Table4[Frequency_of_Purchase],,0)</f>
        <v>7</v>
      </c>
      <c r="J307" s="10">
        <f>_xlfn.XLOOKUP(B307,Table4[Customer_ID],Table4[Purchase_Amount],,0)</f>
        <v>228.93</v>
      </c>
      <c r="K307" s="52" cm="1">
        <f t="array" aca="1" ref="K307" ca="1">SUM(MID(C307,{1,2,3},1)*1)</f>
        <v>7</v>
      </c>
    </row>
    <row r="308" spans="2:11" x14ac:dyDescent="0.3">
      <c r="B308" s="10" t="s">
        <v>698</v>
      </c>
      <c r="C308" s="45" t="str">
        <f ca="1">Table3[[#This Row],[RECENCY Score]] &amp; Table3[[#This Row],[FREQUENCY Score]] &amp; Table3[[#This Row],[MONETARY Score]]</f>
        <v>342</v>
      </c>
      <c r="D308" s="46" cm="1">
        <f t="array" aca="1" ref="D308" ca="1">_xlfn.IFS(G308 &lt;= 100, 5,G308 &lt;= 200, 4,G308 &lt;= 300, 3,G308 &lt;= 400, 2,G308 &gt; 400, 1)</f>
        <v>3</v>
      </c>
      <c r="E308" s="45" cm="1">
        <f t="array" ref="E308">_xlfn.IFS(I308 &gt;= 12, 5, I308&gt;= 10, 4, I308 &gt;= 8, 3, I308 &gt;= 5, 2, I308 &gt;= 2, 1)</f>
        <v>4</v>
      </c>
      <c r="F308" s="45" cm="1">
        <f t="array" ref="F308">_xlfn.IFS(Table3[[#This Row],[Purchase Amount]] &lt;= 100, 5,Table3[[#This Row],[Purchase Amount]]  &lt;= 200, 4,Table3[[#This Row],[Purchase Amount]]  &lt;= 300, 3,Table3[[#This Row],[Purchase Amount]]  &lt;= 400, 2,Table3[[#This Row],[Purchase Amount]]  &gt; 400, 1)</f>
        <v>2</v>
      </c>
      <c r="G308" s="10">
        <f ca="1">DATEDIF(Table3[[#This Row],[Time of Purchase ]], TODAY(), "d")</f>
        <v>212</v>
      </c>
      <c r="H308" s="14">
        <f>_xlfn.XLOOKUP('RFM Analysis (Basic)'!$B308,Table4[Customer_ID],Table4[Time_of_Purchase],,0)</f>
        <v>45523</v>
      </c>
      <c r="I308" s="10">
        <f>_xlfn.XLOOKUP('RFM Analysis (Basic)'!$B308,Table4[Customer_ID],Table4[Frequency_of_Purchase],,0)</f>
        <v>11</v>
      </c>
      <c r="J308" s="10">
        <f>_xlfn.XLOOKUP(B308,Table4[Customer_ID],Table4[Purchase_Amount],,0)</f>
        <v>355.31</v>
      </c>
      <c r="K308" s="52" cm="1">
        <f t="array" aca="1" ref="K308" ca="1">SUM(MID(C308,{1,2,3},1)*1)</f>
        <v>9</v>
      </c>
    </row>
    <row r="309" spans="2:11" x14ac:dyDescent="0.3">
      <c r="B309" s="10" t="s">
        <v>699</v>
      </c>
      <c r="C309" s="45" t="str">
        <f ca="1">Table3[[#This Row],[RECENCY Score]] &amp; Table3[[#This Row],[FREQUENCY Score]] &amp; Table3[[#This Row],[MONETARY Score]]</f>
        <v>452</v>
      </c>
      <c r="D309" s="46" cm="1">
        <f t="array" aca="1" ref="D309" ca="1">_xlfn.IFS(G309 &lt;= 100, 5,G309 &lt;= 200, 4,G309 &lt;= 300, 3,G309 &lt;= 400, 2,G309 &gt; 400, 1)</f>
        <v>4</v>
      </c>
      <c r="E309" s="45" cm="1">
        <f t="array" ref="E309">_xlfn.IFS(I309 &gt;= 12, 5, I309&gt;= 10, 4, I309 &gt;= 8, 3, I309 &gt;= 5, 2, I309 &gt;= 2, 1)</f>
        <v>5</v>
      </c>
      <c r="F309" s="45" cm="1">
        <f t="array" ref="F309">_xlfn.IFS(Table3[[#This Row],[Purchase Amount]] &lt;= 100, 5,Table3[[#This Row],[Purchase Amount]]  &lt;= 200, 4,Table3[[#This Row],[Purchase Amount]]  &lt;= 300, 3,Table3[[#This Row],[Purchase Amount]]  &lt;= 400, 2,Table3[[#This Row],[Purchase Amount]]  &gt; 400, 1)</f>
        <v>2</v>
      </c>
      <c r="G309" s="10">
        <f ca="1">DATEDIF(Table3[[#This Row],[Time of Purchase ]], TODAY(), "d")</f>
        <v>121</v>
      </c>
      <c r="H309" s="14">
        <f>_xlfn.XLOOKUP('RFM Analysis (Basic)'!$B309,Table4[Customer_ID],Table4[Time_of_Purchase],,0)</f>
        <v>45614</v>
      </c>
      <c r="I309" s="10">
        <f>_xlfn.XLOOKUP('RFM Analysis (Basic)'!$B309,Table4[Customer_ID],Table4[Frequency_of_Purchase],,0)</f>
        <v>12</v>
      </c>
      <c r="J309" s="10">
        <f>_xlfn.XLOOKUP(B309,Table4[Customer_ID],Table4[Purchase_Amount],,0)</f>
        <v>334.67</v>
      </c>
      <c r="K309" s="52" cm="1">
        <f t="array" aca="1" ref="K309" ca="1">SUM(MID(C309,{1,2,3},1)*1)</f>
        <v>11</v>
      </c>
    </row>
    <row r="310" spans="2:11" x14ac:dyDescent="0.3">
      <c r="B310" s="10" t="s">
        <v>701</v>
      </c>
      <c r="C310" s="45" t="str">
        <f ca="1">Table3[[#This Row],[RECENCY Score]] &amp; Table3[[#This Row],[FREQUENCY Score]] &amp; Table3[[#This Row],[MONETARY Score]]</f>
        <v>324</v>
      </c>
      <c r="D310" s="46" cm="1">
        <f t="array" aca="1" ref="D310" ca="1">_xlfn.IFS(G310 &lt;= 100, 5,G310 &lt;= 200, 4,G310 &lt;= 300, 3,G310 &lt;= 400, 2,G310 &gt; 400, 1)</f>
        <v>3</v>
      </c>
      <c r="E310" s="45" cm="1">
        <f t="array" ref="E310">_xlfn.IFS(I310 &gt;= 12, 5, I310&gt;= 10, 4, I310 &gt;= 8, 3, I310 &gt;= 5, 2, I310 &gt;= 2, 1)</f>
        <v>2</v>
      </c>
      <c r="F310" s="45" cm="1">
        <f t="array" ref="F310">_xlfn.IFS(Table3[[#This Row],[Purchase Amount]] &lt;= 100, 5,Table3[[#This Row],[Purchase Amount]]  &lt;= 200, 4,Table3[[#This Row],[Purchase Amount]]  &lt;= 300, 3,Table3[[#This Row],[Purchase Amount]]  &lt;= 400, 2,Table3[[#This Row],[Purchase Amount]]  &gt; 400, 1)</f>
        <v>4</v>
      </c>
      <c r="G310" s="10">
        <f ca="1">DATEDIF(Table3[[#This Row],[Time of Purchase ]], TODAY(), "d")</f>
        <v>288</v>
      </c>
      <c r="H310" s="14">
        <f>_xlfn.XLOOKUP('RFM Analysis (Basic)'!$B310,Table4[Customer_ID],Table4[Time_of_Purchase],,0)</f>
        <v>45447</v>
      </c>
      <c r="I310" s="10">
        <f>_xlfn.XLOOKUP('RFM Analysis (Basic)'!$B310,Table4[Customer_ID],Table4[Frequency_of_Purchase],,0)</f>
        <v>5</v>
      </c>
      <c r="J310" s="10">
        <f>_xlfn.XLOOKUP(B310,Table4[Customer_ID],Table4[Purchase_Amount],,0)</f>
        <v>182.72</v>
      </c>
      <c r="K310" s="52" cm="1">
        <f t="array" aca="1" ref="K310" ca="1">SUM(MID(C310,{1,2,3},1)*1)</f>
        <v>9</v>
      </c>
    </row>
    <row r="311" spans="2:11" x14ac:dyDescent="0.3">
      <c r="B311" s="10" t="s">
        <v>703</v>
      </c>
      <c r="C311" s="45" t="str">
        <f ca="1">Table3[[#This Row],[RECENCY Score]] &amp; Table3[[#This Row],[FREQUENCY Score]] &amp; Table3[[#This Row],[MONETARY Score]]</f>
        <v>443</v>
      </c>
      <c r="D311" s="46" cm="1">
        <f t="array" aca="1" ref="D311" ca="1">_xlfn.IFS(G311 &lt;= 100, 5,G311 &lt;= 200, 4,G311 &lt;= 300, 3,G311 &lt;= 400, 2,G311 &gt; 400, 1)</f>
        <v>4</v>
      </c>
      <c r="E311" s="45" cm="1">
        <f t="array" ref="E311">_xlfn.IFS(I311 &gt;= 12, 5, I311&gt;= 10, 4, I311 &gt;= 8, 3, I311 &gt;= 5, 2, I311 &gt;= 2, 1)</f>
        <v>4</v>
      </c>
      <c r="F311" s="45" cm="1">
        <f t="array" ref="F311">_xlfn.IFS(Table3[[#This Row],[Purchase Amount]] &lt;= 100, 5,Table3[[#This Row],[Purchase Amount]]  &lt;= 200, 4,Table3[[#This Row],[Purchase Amount]]  &lt;= 300, 3,Table3[[#This Row],[Purchase Amount]]  &lt;= 400, 2,Table3[[#This Row],[Purchase Amount]]  &gt; 400, 1)</f>
        <v>3</v>
      </c>
      <c r="G311" s="10">
        <f ca="1">DATEDIF(Table3[[#This Row],[Time of Purchase ]], TODAY(), "d")</f>
        <v>119</v>
      </c>
      <c r="H311" s="14">
        <f>_xlfn.XLOOKUP('RFM Analysis (Basic)'!$B311,Table4[Customer_ID],Table4[Time_of_Purchase],,0)</f>
        <v>45616</v>
      </c>
      <c r="I311" s="10">
        <f>_xlfn.XLOOKUP('RFM Analysis (Basic)'!$B311,Table4[Customer_ID],Table4[Frequency_of_Purchase],,0)</f>
        <v>11</v>
      </c>
      <c r="J311" s="10">
        <f>_xlfn.XLOOKUP(B311,Table4[Customer_ID],Table4[Purchase_Amount],,0)</f>
        <v>260.22000000000003</v>
      </c>
      <c r="K311" s="52" cm="1">
        <f t="array" aca="1" ref="K311" ca="1">SUM(MID(C311,{1,2,3},1)*1)</f>
        <v>11</v>
      </c>
    </row>
    <row r="312" spans="2:11" x14ac:dyDescent="0.3">
      <c r="B312" s="10" t="s">
        <v>705</v>
      </c>
      <c r="C312" s="45" t="str">
        <f ca="1">Table3[[#This Row],[RECENCY Score]] &amp; Table3[[#This Row],[FREQUENCY Score]] &amp; Table3[[#This Row],[MONETARY Score]]</f>
        <v>231</v>
      </c>
      <c r="D312" s="46" cm="1">
        <f t="array" aca="1" ref="D312" ca="1">_xlfn.IFS(G312 &lt;= 100, 5,G312 &lt;= 200, 4,G312 &lt;= 300, 3,G312 &lt;= 400, 2,G312 &gt; 400, 1)</f>
        <v>2</v>
      </c>
      <c r="E312" s="45" cm="1">
        <f t="array" ref="E312">_xlfn.IFS(I312 &gt;= 12, 5, I312&gt;= 10, 4, I312 &gt;= 8, 3, I312 &gt;= 5, 2, I312 &gt;= 2, 1)</f>
        <v>3</v>
      </c>
      <c r="F312" s="45" cm="1">
        <f t="array" ref="F312">_xlfn.IFS(Table3[[#This Row],[Purchase Amount]] &lt;= 100, 5,Table3[[#This Row],[Purchase Amount]]  &lt;= 200, 4,Table3[[#This Row],[Purchase Amount]]  &lt;= 300, 3,Table3[[#This Row],[Purchase Amount]]  &lt;= 400, 2,Table3[[#This Row],[Purchase Amount]]  &gt; 400, 1)</f>
        <v>1</v>
      </c>
      <c r="G312" s="10">
        <f ca="1">DATEDIF(Table3[[#This Row],[Time of Purchase ]], TODAY(), "d")</f>
        <v>332</v>
      </c>
      <c r="H312" s="14">
        <f>_xlfn.XLOOKUP('RFM Analysis (Basic)'!$B312,Table4[Customer_ID],Table4[Time_of_Purchase],,0)</f>
        <v>45403</v>
      </c>
      <c r="I312" s="10">
        <f>_xlfn.XLOOKUP('RFM Analysis (Basic)'!$B312,Table4[Customer_ID],Table4[Frequency_of_Purchase],,0)</f>
        <v>8</v>
      </c>
      <c r="J312" s="10">
        <f>_xlfn.XLOOKUP(B312,Table4[Customer_ID],Table4[Purchase_Amount],,0)</f>
        <v>454.93</v>
      </c>
      <c r="K312" s="52" cm="1">
        <f t="array" aca="1" ref="K312" ca="1">SUM(MID(C312,{1,2,3},1)*1)</f>
        <v>6</v>
      </c>
    </row>
    <row r="313" spans="2:11" x14ac:dyDescent="0.3">
      <c r="B313" s="10" t="s">
        <v>707</v>
      </c>
      <c r="C313" s="45" t="str">
        <f ca="1">Table3[[#This Row],[RECENCY Score]] &amp; Table3[[#This Row],[FREQUENCY Score]] &amp; Table3[[#This Row],[MONETARY Score]]</f>
        <v>442</v>
      </c>
      <c r="D313" s="46" cm="1">
        <f t="array" aca="1" ref="D313" ca="1">_xlfn.IFS(G313 &lt;= 100, 5,G313 &lt;= 200, 4,G313 &lt;= 300, 3,G313 &lt;= 400, 2,G313 &gt; 400, 1)</f>
        <v>4</v>
      </c>
      <c r="E313" s="45" cm="1">
        <f t="array" ref="E313">_xlfn.IFS(I313 &gt;= 12, 5, I313&gt;= 10, 4, I313 &gt;= 8, 3, I313 &gt;= 5, 2, I313 &gt;= 2, 1)</f>
        <v>4</v>
      </c>
      <c r="F313" s="45" cm="1">
        <f t="array" ref="F313">_xlfn.IFS(Table3[[#This Row],[Purchase Amount]] &lt;= 100, 5,Table3[[#This Row],[Purchase Amount]]  &lt;= 200, 4,Table3[[#This Row],[Purchase Amount]]  &lt;= 300, 3,Table3[[#This Row],[Purchase Amount]]  &lt;= 400, 2,Table3[[#This Row],[Purchase Amount]]  &gt; 400, 1)</f>
        <v>2</v>
      </c>
      <c r="G313" s="10">
        <f ca="1">DATEDIF(Table3[[#This Row],[Time of Purchase ]], TODAY(), "d")</f>
        <v>150</v>
      </c>
      <c r="H313" s="14">
        <f>_xlfn.XLOOKUP('RFM Analysis (Basic)'!$B313,Table4[Customer_ID],Table4[Time_of_Purchase],,0)</f>
        <v>45585</v>
      </c>
      <c r="I313" s="10">
        <f>_xlfn.XLOOKUP('RFM Analysis (Basic)'!$B313,Table4[Customer_ID],Table4[Frequency_of_Purchase],,0)</f>
        <v>11</v>
      </c>
      <c r="J313" s="10">
        <f>_xlfn.XLOOKUP(B313,Table4[Customer_ID],Table4[Purchase_Amount],,0)</f>
        <v>325.42</v>
      </c>
      <c r="K313" s="52" cm="1">
        <f t="array" aca="1" ref="K313" ca="1">SUM(MID(C313,{1,2,3},1)*1)</f>
        <v>10</v>
      </c>
    </row>
    <row r="314" spans="2:11" x14ac:dyDescent="0.3">
      <c r="B314" s="10" t="s">
        <v>709</v>
      </c>
      <c r="C314" s="45" t="str">
        <f ca="1">Table3[[#This Row],[RECENCY Score]] &amp; Table3[[#This Row],[FREQUENCY Score]] &amp; Table3[[#This Row],[MONETARY Score]]</f>
        <v>112</v>
      </c>
      <c r="D314" s="46" cm="1">
        <f t="array" aca="1" ref="D314" ca="1">_xlfn.IFS(G314 &lt;= 100, 5,G314 &lt;= 200, 4,G314 &lt;= 300, 3,G314 &lt;= 400, 2,G314 &gt; 400, 1)</f>
        <v>1</v>
      </c>
      <c r="E314" s="45" cm="1">
        <f t="array" ref="E314">_xlfn.IFS(I314 &gt;= 12, 5, I314&gt;= 10, 4, I314 &gt;= 8, 3, I314 &gt;= 5, 2, I314 &gt;= 2, 1)</f>
        <v>1</v>
      </c>
      <c r="F314" s="45" cm="1">
        <f t="array" ref="F314">_xlfn.IFS(Table3[[#This Row],[Purchase Amount]] &lt;= 100, 5,Table3[[#This Row],[Purchase Amount]]  &lt;= 200, 4,Table3[[#This Row],[Purchase Amount]]  &lt;= 300, 3,Table3[[#This Row],[Purchase Amount]]  &lt;= 400, 2,Table3[[#This Row],[Purchase Amount]]  &gt; 400, 1)</f>
        <v>2</v>
      </c>
      <c r="G314" s="10">
        <f ca="1">DATEDIF(Table3[[#This Row],[Time of Purchase ]], TODAY(), "d")</f>
        <v>404</v>
      </c>
      <c r="H314" s="14">
        <f>_xlfn.XLOOKUP('RFM Analysis (Basic)'!$B314,Table4[Customer_ID],Table4[Time_of_Purchase],,0)</f>
        <v>45331</v>
      </c>
      <c r="I314" s="10">
        <f>_xlfn.XLOOKUP('RFM Analysis (Basic)'!$B314,Table4[Customer_ID],Table4[Frequency_of_Purchase],,0)</f>
        <v>2</v>
      </c>
      <c r="J314" s="10">
        <f>_xlfn.XLOOKUP(B314,Table4[Customer_ID],Table4[Purchase_Amount],,0)</f>
        <v>351.36</v>
      </c>
      <c r="K314" s="52" cm="1">
        <f t="array" aca="1" ref="K314" ca="1">SUM(MID(C314,{1,2,3},1)*1)</f>
        <v>4</v>
      </c>
    </row>
    <row r="315" spans="2:11" x14ac:dyDescent="0.3">
      <c r="B315" s="10" t="s">
        <v>711</v>
      </c>
      <c r="C315" s="45" t="str">
        <f ca="1">Table3[[#This Row],[RECENCY Score]] &amp; Table3[[#This Row],[FREQUENCY Score]] &amp; Table3[[#This Row],[MONETARY Score]]</f>
        <v>432</v>
      </c>
      <c r="D315" s="46" cm="1">
        <f t="array" aca="1" ref="D315" ca="1">_xlfn.IFS(G315 &lt;= 100, 5,G315 &lt;= 200, 4,G315 &lt;= 300, 3,G315 &lt;= 400, 2,G315 &gt; 400, 1)</f>
        <v>4</v>
      </c>
      <c r="E315" s="45" cm="1">
        <f t="array" ref="E315">_xlfn.IFS(I315 &gt;= 12, 5, I315&gt;= 10, 4, I315 &gt;= 8, 3, I315 &gt;= 5, 2, I315 &gt;= 2, 1)</f>
        <v>3</v>
      </c>
      <c r="F315" s="45" cm="1">
        <f t="array" ref="F315">_xlfn.IFS(Table3[[#This Row],[Purchase Amount]] &lt;= 100, 5,Table3[[#This Row],[Purchase Amount]]  &lt;= 200, 4,Table3[[#This Row],[Purchase Amount]]  &lt;= 300, 3,Table3[[#This Row],[Purchase Amount]]  &lt;= 400, 2,Table3[[#This Row],[Purchase Amount]]  &gt; 400, 1)</f>
        <v>2</v>
      </c>
      <c r="G315" s="10">
        <f ca="1">DATEDIF(Table3[[#This Row],[Time of Purchase ]], TODAY(), "d")</f>
        <v>104</v>
      </c>
      <c r="H315" s="14">
        <f>_xlfn.XLOOKUP('RFM Analysis (Basic)'!$B315,Table4[Customer_ID],Table4[Time_of_Purchase],,0)</f>
        <v>45631</v>
      </c>
      <c r="I315" s="10">
        <f>_xlfn.XLOOKUP('RFM Analysis (Basic)'!$B315,Table4[Customer_ID],Table4[Frequency_of_Purchase],,0)</f>
        <v>8</v>
      </c>
      <c r="J315" s="10">
        <f>_xlfn.XLOOKUP(B315,Table4[Customer_ID],Table4[Purchase_Amount],,0)</f>
        <v>333.63</v>
      </c>
      <c r="K315" s="52" cm="1">
        <f t="array" aca="1" ref="K315" ca="1">SUM(MID(C315,{1,2,3},1)*1)</f>
        <v>9</v>
      </c>
    </row>
    <row r="316" spans="2:11" x14ac:dyDescent="0.3">
      <c r="B316" s="10" t="s">
        <v>713</v>
      </c>
      <c r="C316" s="45" t="str">
        <f ca="1">Table3[[#This Row],[RECENCY Score]] &amp; Table3[[#This Row],[FREQUENCY Score]] &amp; Table3[[#This Row],[MONETARY Score]]</f>
        <v>311</v>
      </c>
      <c r="D316" s="46" cm="1">
        <f t="array" aca="1" ref="D316" ca="1">_xlfn.IFS(G316 &lt;= 100, 5,G316 &lt;= 200, 4,G316 &lt;= 300, 3,G316 &lt;= 400, 2,G316 &gt; 400, 1)</f>
        <v>3</v>
      </c>
      <c r="E316" s="45" cm="1">
        <f t="array" ref="E316">_xlfn.IFS(I316 &gt;= 12, 5, I316&gt;= 10, 4, I316 &gt;= 8, 3, I316 &gt;= 5, 2, I316 &gt;= 2, 1)</f>
        <v>1</v>
      </c>
      <c r="F316" s="45" cm="1">
        <f t="array" ref="F316">_xlfn.IFS(Table3[[#This Row],[Purchase Amount]] &lt;= 100, 5,Table3[[#This Row],[Purchase Amount]]  &lt;= 200, 4,Table3[[#This Row],[Purchase Amount]]  &lt;= 300, 3,Table3[[#This Row],[Purchase Amount]]  &lt;= 400, 2,Table3[[#This Row],[Purchase Amount]]  &gt; 400, 1)</f>
        <v>1</v>
      </c>
      <c r="G316" s="10">
        <f ca="1">DATEDIF(Table3[[#This Row],[Time of Purchase ]], TODAY(), "d")</f>
        <v>264</v>
      </c>
      <c r="H316" s="14">
        <f>_xlfn.XLOOKUP('RFM Analysis (Basic)'!$B316,Table4[Customer_ID],Table4[Time_of_Purchase],,0)</f>
        <v>45471</v>
      </c>
      <c r="I316" s="10">
        <f>_xlfn.XLOOKUP('RFM Analysis (Basic)'!$B316,Table4[Customer_ID],Table4[Frequency_of_Purchase],,0)</f>
        <v>4</v>
      </c>
      <c r="J316" s="10">
        <f>_xlfn.XLOOKUP(B316,Table4[Customer_ID],Table4[Purchase_Amount],,0)</f>
        <v>469.9</v>
      </c>
      <c r="K316" s="52" cm="1">
        <f t="array" aca="1" ref="K316" ca="1">SUM(MID(C316,{1,2,3},1)*1)</f>
        <v>5</v>
      </c>
    </row>
    <row r="317" spans="2:11" x14ac:dyDescent="0.3">
      <c r="B317" s="10" t="s">
        <v>715</v>
      </c>
      <c r="C317" s="45" t="str">
        <f ca="1">Table3[[#This Row],[RECENCY Score]] &amp; Table3[[#This Row],[FREQUENCY Score]] &amp; Table3[[#This Row],[MONETARY Score]]</f>
        <v>313</v>
      </c>
      <c r="D317" s="46" cm="1">
        <f t="array" aca="1" ref="D317" ca="1">_xlfn.IFS(G317 &lt;= 100, 5,G317 &lt;= 200, 4,G317 &lt;= 300, 3,G317 &lt;= 400, 2,G317 &gt; 400, 1)</f>
        <v>3</v>
      </c>
      <c r="E317" s="45" cm="1">
        <f t="array" ref="E317">_xlfn.IFS(I317 &gt;= 12, 5, I317&gt;= 10, 4, I317 &gt;= 8, 3, I317 &gt;= 5, 2, I317 &gt;= 2, 1)</f>
        <v>1</v>
      </c>
      <c r="F317" s="45" cm="1">
        <f t="array" ref="F317">_xlfn.IFS(Table3[[#This Row],[Purchase Amount]] &lt;= 100, 5,Table3[[#This Row],[Purchase Amount]]  &lt;= 200, 4,Table3[[#This Row],[Purchase Amount]]  &lt;= 300, 3,Table3[[#This Row],[Purchase Amount]]  &lt;= 400, 2,Table3[[#This Row],[Purchase Amount]]  &gt; 400, 1)</f>
        <v>3</v>
      </c>
      <c r="G317" s="10">
        <f ca="1">DATEDIF(Table3[[#This Row],[Time of Purchase ]], TODAY(), "d")</f>
        <v>225</v>
      </c>
      <c r="H317" s="14">
        <f>_xlfn.XLOOKUP('RFM Analysis (Basic)'!$B317,Table4[Customer_ID],Table4[Time_of_Purchase],,0)</f>
        <v>45510</v>
      </c>
      <c r="I317" s="10">
        <f>_xlfn.XLOOKUP('RFM Analysis (Basic)'!$B317,Table4[Customer_ID],Table4[Frequency_of_Purchase],,0)</f>
        <v>4</v>
      </c>
      <c r="J317" s="10">
        <f>_xlfn.XLOOKUP(B317,Table4[Customer_ID],Table4[Purchase_Amount],,0)</f>
        <v>207.52</v>
      </c>
      <c r="K317" s="52" cm="1">
        <f t="array" aca="1" ref="K317" ca="1">SUM(MID(C317,{1,2,3},1)*1)</f>
        <v>7</v>
      </c>
    </row>
    <row r="318" spans="2:11" x14ac:dyDescent="0.3">
      <c r="B318" s="10" t="s">
        <v>717</v>
      </c>
      <c r="C318" s="45" t="str">
        <f ca="1">Table3[[#This Row],[RECENCY Score]] &amp; Table3[[#This Row],[FREQUENCY Score]] &amp; Table3[[#This Row],[MONETARY Score]]</f>
        <v>424</v>
      </c>
      <c r="D318" s="46" cm="1">
        <f t="array" aca="1" ref="D318" ca="1">_xlfn.IFS(G318 &lt;= 100, 5,G318 &lt;= 200, 4,G318 &lt;= 300, 3,G318 &lt;= 400, 2,G318 &gt; 400, 1)</f>
        <v>4</v>
      </c>
      <c r="E318" s="45" cm="1">
        <f t="array" ref="E318">_xlfn.IFS(I318 &gt;= 12, 5, I318&gt;= 10, 4, I318 &gt;= 8, 3, I318 &gt;= 5, 2, I318 &gt;= 2, 1)</f>
        <v>2</v>
      </c>
      <c r="F318" s="45" cm="1">
        <f t="array" ref="F318">_xlfn.IFS(Table3[[#This Row],[Purchase Amount]] &lt;= 100, 5,Table3[[#This Row],[Purchase Amount]]  &lt;= 200, 4,Table3[[#This Row],[Purchase Amount]]  &lt;= 300, 3,Table3[[#This Row],[Purchase Amount]]  &lt;= 400, 2,Table3[[#This Row],[Purchase Amount]]  &gt; 400, 1)</f>
        <v>4</v>
      </c>
      <c r="G318" s="10">
        <f ca="1">DATEDIF(Table3[[#This Row],[Time of Purchase ]], TODAY(), "d")</f>
        <v>117</v>
      </c>
      <c r="H318" s="14">
        <f>_xlfn.XLOOKUP('RFM Analysis (Basic)'!$B318,Table4[Customer_ID],Table4[Time_of_Purchase],,0)</f>
        <v>45618</v>
      </c>
      <c r="I318" s="10">
        <f>_xlfn.XLOOKUP('RFM Analysis (Basic)'!$B318,Table4[Customer_ID],Table4[Frequency_of_Purchase],,0)</f>
        <v>7</v>
      </c>
      <c r="J318" s="10">
        <f>_xlfn.XLOOKUP(B318,Table4[Customer_ID],Table4[Purchase_Amount],,0)</f>
        <v>125.89</v>
      </c>
      <c r="K318" s="52" cm="1">
        <f t="array" aca="1" ref="K318" ca="1">SUM(MID(C318,{1,2,3},1)*1)</f>
        <v>10</v>
      </c>
    </row>
    <row r="319" spans="2:11" x14ac:dyDescent="0.3">
      <c r="B319" s="10" t="s">
        <v>719</v>
      </c>
      <c r="C319" s="45" t="str">
        <f ca="1">Table3[[#This Row],[RECENCY Score]] &amp; Table3[[#This Row],[FREQUENCY Score]] &amp; Table3[[#This Row],[MONETARY Score]]</f>
        <v>334</v>
      </c>
      <c r="D319" s="46" cm="1">
        <f t="array" aca="1" ref="D319" ca="1">_xlfn.IFS(G319 &lt;= 100, 5,G319 &lt;= 200, 4,G319 &lt;= 300, 3,G319 &lt;= 400, 2,G319 &gt; 400, 1)</f>
        <v>3</v>
      </c>
      <c r="E319" s="45" cm="1">
        <f t="array" ref="E319">_xlfn.IFS(I319 &gt;= 12, 5, I319&gt;= 10, 4, I319 &gt;= 8, 3, I319 &gt;= 5, 2, I319 &gt;= 2, 1)</f>
        <v>3</v>
      </c>
      <c r="F319" s="45" cm="1">
        <f t="array" ref="F319">_xlfn.IFS(Table3[[#This Row],[Purchase Amount]] &lt;= 100, 5,Table3[[#This Row],[Purchase Amount]]  &lt;= 200, 4,Table3[[#This Row],[Purchase Amount]]  &lt;= 300, 3,Table3[[#This Row],[Purchase Amount]]  &lt;= 400, 2,Table3[[#This Row],[Purchase Amount]]  &gt; 400, 1)</f>
        <v>4</v>
      </c>
      <c r="G319" s="10">
        <f ca="1">DATEDIF(Table3[[#This Row],[Time of Purchase ]], TODAY(), "d")</f>
        <v>227</v>
      </c>
      <c r="H319" s="14">
        <f>_xlfn.XLOOKUP('RFM Analysis (Basic)'!$B319,Table4[Customer_ID],Table4[Time_of_Purchase],,0)</f>
        <v>45508</v>
      </c>
      <c r="I319" s="10">
        <f>_xlfn.XLOOKUP('RFM Analysis (Basic)'!$B319,Table4[Customer_ID],Table4[Frequency_of_Purchase],,0)</f>
        <v>9</v>
      </c>
      <c r="J319" s="10">
        <f>_xlfn.XLOOKUP(B319,Table4[Customer_ID],Table4[Purchase_Amount],,0)</f>
        <v>170.77</v>
      </c>
      <c r="K319" s="52" cm="1">
        <f t="array" aca="1" ref="K319" ca="1">SUM(MID(C319,{1,2,3},1)*1)</f>
        <v>10</v>
      </c>
    </row>
    <row r="320" spans="2:11" x14ac:dyDescent="0.3">
      <c r="B320" s="10" t="s">
        <v>721</v>
      </c>
      <c r="C320" s="45" t="str">
        <f ca="1">Table3[[#This Row],[RECENCY Score]] &amp; Table3[[#This Row],[FREQUENCY Score]] &amp; Table3[[#This Row],[MONETARY Score]]</f>
        <v>115</v>
      </c>
      <c r="D320" s="46" cm="1">
        <f t="array" aca="1" ref="D320" ca="1">_xlfn.IFS(G320 &lt;= 100, 5,G320 &lt;= 200, 4,G320 &lt;= 300, 3,G320 &lt;= 400, 2,G320 &gt; 400, 1)</f>
        <v>1</v>
      </c>
      <c r="E320" s="45" cm="1">
        <f t="array" ref="E320">_xlfn.IFS(I320 &gt;= 12, 5, I320&gt;= 10, 4, I320 &gt;= 8, 3, I320 &gt;= 5, 2, I320 &gt;= 2, 1)</f>
        <v>1</v>
      </c>
      <c r="F320" s="45" cm="1">
        <f t="array" ref="F320">_xlfn.IFS(Table3[[#This Row],[Purchase Amount]] &lt;= 100, 5,Table3[[#This Row],[Purchase Amount]]  &lt;= 200, 4,Table3[[#This Row],[Purchase Amount]]  &lt;= 300, 3,Table3[[#This Row],[Purchase Amount]]  &lt;= 400, 2,Table3[[#This Row],[Purchase Amount]]  &gt; 400, 1)</f>
        <v>5</v>
      </c>
      <c r="G320" s="10">
        <f ca="1">DATEDIF(Table3[[#This Row],[Time of Purchase ]], TODAY(), "d")</f>
        <v>432</v>
      </c>
      <c r="H320" s="14">
        <f>_xlfn.XLOOKUP('RFM Analysis (Basic)'!$B320,Table4[Customer_ID],Table4[Time_of_Purchase],,0)</f>
        <v>45303</v>
      </c>
      <c r="I320" s="10">
        <f>_xlfn.XLOOKUP('RFM Analysis (Basic)'!$B320,Table4[Customer_ID],Table4[Frequency_of_Purchase],,0)</f>
        <v>2</v>
      </c>
      <c r="J320" s="10">
        <f>_xlfn.XLOOKUP(B320,Table4[Customer_ID],Table4[Purchase_Amount],,0)</f>
        <v>63.91</v>
      </c>
      <c r="K320" s="52" cm="1">
        <f t="array" aca="1" ref="K320" ca="1">SUM(MID(C320,{1,2,3},1)*1)</f>
        <v>7</v>
      </c>
    </row>
    <row r="321" spans="2:11" x14ac:dyDescent="0.3">
      <c r="B321" s="10" t="s">
        <v>723</v>
      </c>
      <c r="C321" s="45" t="str">
        <f ca="1">Table3[[#This Row],[RECENCY Score]] &amp; Table3[[#This Row],[FREQUENCY Score]] &amp; Table3[[#This Row],[MONETARY Score]]</f>
        <v>422</v>
      </c>
      <c r="D321" s="46" cm="1">
        <f t="array" aca="1" ref="D321" ca="1">_xlfn.IFS(G321 &lt;= 100, 5,G321 &lt;= 200, 4,G321 &lt;= 300, 3,G321 &lt;= 400, 2,G321 &gt; 400, 1)</f>
        <v>4</v>
      </c>
      <c r="E321" s="45" cm="1">
        <f t="array" ref="E321">_xlfn.IFS(I321 &gt;= 12, 5, I321&gt;= 10, 4, I321 &gt;= 8, 3, I321 &gt;= 5, 2, I321 &gt;= 2, 1)</f>
        <v>2</v>
      </c>
      <c r="F321" s="45" cm="1">
        <f t="array" ref="F321">_xlfn.IFS(Table3[[#This Row],[Purchase Amount]] &lt;= 100, 5,Table3[[#This Row],[Purchase Amount]]  &lt;= 200, 4,Table3[[#This Row],[Purchase Amount]]  &lt;= 300, 3,Table3[[#This Row],[Purchase Amount]]  &lt;= 400, 2,Table3[[#This Row],[Purchase Amount]]  &gt; 400, 1)</f>
        <v>2</v>
      </c>
      <c r="G321" s="10">
        <f ca="1">DATEDIF(Table3[[#This Row],[Time of Purchase ]], TODAY(), "d")</f>
        <v>120</v>
      </c>
      <c r="H321" s="14">
        <f>_xlfn.XLOOKUP('RFM Analysis (Basic)'!$B321,Table4[Customer_ID],Table4[Time_of_Purchase],,0)</f>
        <v>45615</v>
      </c>
      <c r="I321" s="10">
        <f>_xlfn.XLOOKUP('RFM Analysis (Basic)'!$B321,Table4[Customer_ID],Table4[Frequency_of_Purchase],,0)</f>
        <v>7</v>
      </c>
      <c r="J321" s="10">
        <f>_xlfn.XLOOKUP(B321,Table4[Customer_ID],Table4[Purchase_Amount],,0)</f>
        <v>340.55</v>
      </c>
      <c r="K321" s="52" cm="1">
        <f t="array" aca="1" ref="K321" ca="1">SUM(MID(C321,{1,2,3},1)*1)</f>
        <v>8</v>
      </c>
    </row>
    <row r="322" spans="2:11" x14ac:dyDescent="0.3">
      <c r="B322" s="10" t="s">
        <v>725</v>
      </c>
      <c r="C322" s="45" t="str">
        <f ca="1">Table3[[#This Row],[RECENCY Score]] &amp; Table3[[#This Row],[FREQUENCY Score]] &amp; Table3[[#This Row],[MONETARY Score]]</f>
        <v>422</v>
      </c>
      <c r="D322" s="46" cm="1">
        <f t="array" aca="1" ref="D322" ca="1">_xlfn.IFS(G322 &lt;= 100, 5,G322 &lt;= 200, 4,G322 &lt;= 300, 3,G322 &lt;= 400, 2,G322 &gt; 400, 1)</f>
        <v>4</v>
      </c>
      <c r="E322" s="45" cm="1">
        <f t="array" ref="E322">_xlfn.IFS(I322 &gt;= 12, 5, I322&gt;= 10, 4, I322 &gt;= 8, 3, I322 &gt;= 5, 2, I322 &gt;= 2, 1)</f>
        <v>2</v>
      </c>
      <c r="F322" s="45" cm="1">
        <f t="array" ref="F322">_xlfn.IFS(Table3[[#This Row],[Purchase Amount]] &lt;= 100, 5,Table3[[#This Row],[Purchase Amount]]  &lt;= 200, 4,Table3[[#This Row],[Purchase Amount]]  &lt;= 300, 3,Table3[[#This Row],[Purchase Amount]]  &lt;= 400, 2,Table3[[#This Row],[Purchase Amount]]  &gt; 400, 1)</f>
        <v>2</v>
      </c>
      <c r="G322" s="10">
        <f ca="1">DATEDIF(Table3[[#This Row],[Time of Purchase ]], TODAY(), "d")</f>
        <v>196</v>
      </c>
      <c r="H322" s="14">
        <f>_xlfn.XLOOKUP('RFM Analysis (Basic)'!$B322,Table4[Customer_ID],Table4[Time_of_Purchase],,0)</f>
        <v>45539</v>
      </c>
      <c r="I322" s="10">
        <f>_xlfn.XLOOKUP('RFM Analysis (Basic)'!$B322,Table4[Customer_ID],Table4[Frequency_of_Purchase],,0)</f>
        <v>6</v>
      </c>
      <c r="J322" s="10">
        <f>_xlfn.XLOOKUP(B322,Table4[Customer_ID],Table4[Purchase_Amount],,0)</f>
        <v>378.14</v>
      </c>
      <c r="K322" s="52" cm="1">
        <f t="array" aca="1" ref="K322" ca="1">SUM(MID(C322,{1,2,3},1)*1)</f>
        <v>8</v>
      </c>
    </row>
    <row r="323" spans="2:11" x14ac:dyDescent="0.3">
      <c r="B323" s="10" t="s">
        <v>727</v>
      </c>
      <c r="C323" s="45" t="str">
        <f ca="1">Table3[[#This Row],[RECENCY Score]] &amp; Table3[[#This Row],[FREQUENCY Score]] &amp; Table3[[#This Row],[MONETARY Score]]</f>
        <v>333</v>
      </c>
      <c r="D323" s="46" cm="1">
        <f t="array" aca="1" ref="D323" ca="1">_xlfn.IFS(G323 &lt;= 100, 5,G323 &lt;= 200, 4,G323 &lt;= 300, 3,G323 &lt;= 400, 2,G323 &gt; 400, 1)</f>
        <v>3</v>
      </c>
      <c r="E323" s="45" cm="1">
        <f t="array" ref="E323">_xlfn.IFS(I323 &gt;= 12, 5, I323&gt;= 10, 4, I323 &gt;= 8, 3, I323 &gt;= 5, 2, I323 &gt;= 2, 1)</f>
        <v>3</v>
      </c>
      <c r="F323" s="45" cm="1">
        <f t="array" ref="F323">_xlfn.IFS(Table3[[#This Row],[Purchase Amount]] &lt;= 100, 5,Table3[[#This Row],[Purchase Amount]]  &lt;= 200, 4,Table3[[#This Row],[Purchase Amount]]  &lt;= 300, 3,Table3[[#This Row],[Purchase Amount]]  &lt;= 400, 2,Table3[[#This Row],[Purchase Amount]]  &gt; 400, 1)</f>
        <v>3</v>
      </c>
      <c r="G323" s="10">
        <f ca="1">DATEDIF(Table3[[#This Row],[Time of Purchase ]], TODAY(), "d")</f>
        <v>228</v>
      </c>
      <c r="H323" s="14">
        <f>_xlfn.XLOOKUP('RFM Analysis (Basic)'!$B323,Table4[Customer_ID],Table4[Time_of_Purchase],,0)</f>
        <v>45507</v>
      </c>
      <c r="I323" s="10">
        <f>_xlfn.XLOOKUP('RFM Analysis (Basic)'!$B323,Table4[Customer_ID],Table4[Frequency_of_Purchase],,0)</f>
        <v>9</v>
      </c>
      <c r="J323" s="10">
        <f>_xlfn.XLOOKUP(B323,Table4[Customer_ID],Table4[Purchase_Amount],,0)</f>
        <v>235.84</v>
      </c>
      <c r="K323" s="52" cm="1">
        <f t="array" aca="1" ref="K323" ca="1">SUM(MID(C323,{1,2,3},1)*1)</f>
        <v>9</v>
      </c>
    </row>
    <row r="324" spans="2:11" x14ac:dyDescent="0.3">
      <c r="B324" s="10" t="s">
        <v>728</v>
      </c>
      <c r="C324" s="45" t="str">
        <f ca="1">Table3[[#This Row],[RECENCY Score]] &amp; Table3[[#This Row],[FREQUENCY Score]] &amp; Table3[[#This Row],[MONETARY Score]]</f>
        <v>224</v>
      </c>
      <c r="D324" s="46" cm="1">
        <f t="array" aca="1" ref="D324" ca="1">_xlfn.IFS(G324 &lt;= 100, 5,G324 &lt;= 200, 4,G324 &lt;= 300, 3,G324 &lt;= 400, 2,G324 &gt; 400, 1)</f>
        <v>2</v>
      </c>
      <c r="E324" s="45" cm="1">
        <f t="array" ref="E324">_xlfn.IFS(I324 &gt;= 12, 5, I324&gt;= 10, 4, I324 &gt;= 8, 3, I324 &gt;= 5, 2, I324 &gt;= 2, 1)</f>
        <v>2</v>
      </c>
      <c r="F324" s="45" cm="1">
        <f t="array" ref="F324">_xlfn.IFS(Table3[[#This Row],[Purchase Amount]] &lt;= 100, 5,Table3[[#This Row],[Purchase Amount]]  &lt;= 200, 4,Table3[[#This Row],[Purchase Amount]]  &lt;= 300, 3,Table3[[#This Row],[Purchase Amount]]  &lt;= 400, 2,Table3[[#This Row],[Purchase Amount]]  &gt; 400, 1)</f>
        <v>4</v>
      </c>
      <c r="G324" s="10">
        <f ca="1">DATEDIF(Table3[[#This Row],[Time of Purchase ]], TODAY(), "d")</f>
        <v>345</v>
      </c>
      <c r="H324" s="14">
        <f>_xlfn.XLOOKUP('RFM Analysis (Basic)'!$B324,Table4[Customer_ID],Table4[Time_of_Purchase],,0)</f>
        <v>45390</v>
      </c>
      <c r="I324" s="10">
        <f>_xlfn.XLOOKUP('RFM Analysis (Basic)'!$B324,Table4[Customer_ID],Table4[Frequency_of_Purchase],,0)</f>
        <v>5</v>
      </c>
      <c r="J324" s="10">
        <f>_xlfn.XLOOKUP(B324,Table4[Customer_ID],Table4[Purchase_Amount],,0)</f>
        <v>164.44</v>
      </c>
      <c r="K324" s="52" cm="1">
        <f t="array" aca="1" ref="K324" ca="1">SUM(MID(C324,{1,2,3},1)*1)</f>
        <v>8</v>
      </c>
    </row>
    <row r="325" spans="2:11" x14ac:dyDescent="0.3">
      <c r="B325" s="10" t="s">
        <v>730</v>
      </c>
      <c r="C325" s="45" t="str">
        <f ca="1">Table3[[#This Row],[RECENCY Score]] &amp; Table3[[#This Row],[FREQUENCY Score]] &amp; Table3[[#This Row],[MONETARY Score]]</f>
        <v>211</v>
      </c>
      <c r="D325" s="46" cm="1">
        <f t="array" aca="1" ref="D325" ca="1">_xlfn.IFS(G325 &lt;= 100, 5,G325 &lt;= 200, 4,G325 &lt;= 300, 3,G325 &lt;= 400, 2,G325 &gt; 400, 1)</f>
        <v>2</v>
      </c>
      <c r="E325" s="45" cm="1">
        <f t="array" ref="E325">_xlfn.IFS(I325 &gt;= 12, 5, I325&gt;= 10, 4, I325 &gt;= 8, 3, I325 &gt;= 5, 2, I325 &gt;= 2, 1)</f>
        <v>1</v>
      </c>
      <c r="F325" s="45" cm="1">
        <f t="array" ref="F325">_xlfn.IFS(Table3[[#This Row],[Purchase Amount]] &lt;= 100, 5,Table3[[#This Row],[Purchase Amount]]  &lt;= 200, 4,Table3[[#This Row],[Purchase Amount]]  &lt;= 300, 3,Table3[[#This Row],[Purchase Amount]]  &lt;= 400, 2,Table3[[#This Row],[Purchase Amount]]  &gt; 400, 1)</f>
        <v>1</v>
      </c>
      <c r="G325" s="10">
        <f ca="1">DATEDIF(Table3[[#This Row],[Time of Purchase ]], TODAY(), "d")</f>
        <v>332</v>
      </c>
      <c r="H325" s="14">
        <f>_xlfn.XLOOKUP('RFM Analysis (Basic)'!$B325,Table4[Customer_ID],Table4[Time_of_Purchase],,0)</f>
        <v>45403</v>
      </c>
      <c r="I325" s="10">
        <f>_xlfn.XLOOKUP('RFM Analysis (Basic)'!$B325,Table4[Customer_ID],Table4[Frequency_of_Purchase],,0)</f>
        <v>3</v>
      </c>
      <c r="J325" s="10">
        <f>_xlfn.XLOOKUP(B325,Table4[Customer_ID],Table4[Purchase_Amount],,0)</f>
        <v>455.81</v>
      </c>
      <c r="K325" s="52" cm="1">
        <f t="array" aca="1" ref="K325" ca="1">SUM(MID(C325,{1,2,3},1)*1)</f>
        <v>4</v>
      </c>
    </row>
    <row r="326" spans="2:11" x14ac:dyDescent="0.3">
      <c r="B326" s="10" t="s">
        <v>732</v>
      </c>
      <c r="C326" s="45" t="str">
        <f ca="1">Table3[[#This Row],[RECENCY Score]] &amp; Table3[[#This Row],[FREQUENCY Score]] &amp; Table3[[#This Row],[MONETARY Score]]</f>
        <v>323</v>
      </c>
      <c r="D326" s="46" cm="1">
        <f t="array" aca="1" ref="D326" ca="1">_xlfn.IFS(G326 &lt;= 100, 5,G326 &lt;= 200, 4,G326 &lt;= 300, 3,G326 &lt;= 400, 2,G326 &gt; 400, 1)</f>
        <v>3</v>
      </c>
      <c r="E326" s="45" cm="1">
        <f t="array" ref="E326">_xlfn.IFS(I326 &gt;= 12, 5, I326&gt;= 10, 4, I326 &gt;= 8, 3, I326 &gt;= 5, 2, I326 &gt;= 2, 1)</f>
        <v>2</v>
      </c>
      <c r="F326" s="45" cm="1">
        <f t="array" ref="F326">_xlfn.IFS(Table3[[#This Row],[Purchase Amount]] &lt;= 100, 5,Table3[[#This Row],[Purchase Amount]]  &lt;= 200, 4,Table3[[#This Row],[Purchase Amount]]  &lt;= 300, 3,Table3[[#This Row],[Purchase Amount]]  &lt;= 400, 2,Table3[[#This Row],[Purchase Amount]]  &gt; 400, 1)</f>
        <v>3</v>
      </c>
      <c r="G326" s="10">
        <f ca="1">DATEDIF(Table3[[#This Row],[Time of Purchase ]], TODAY(), "d")</f>
        <v>275</v>
      </c>
      <c r="H326" s="14">
        <f>_xlfn.XLOOKUP('RFM Analysis (Basic)'!$B326,Table4[Customer_ID],Table4[Time_of_Purchase],,0)</f>
        <v>45460</v>
      </c>
      <c r="I326" s="10">
        <f>_xlfn.XLOOKUP('RFM Analysis (Basic)'!$B326,Table4[Customer_ID],Table4[Frequency_of_Purchase],,0)</f>
        <v>7</v>
      </c>
      <c r="J326" s="10">
        <f>_xlfn.XLOOKUP(B326,Table4[Customer_ID],Table4[Purchase_Amount],,0)</f>
        <v>298.32</v>
      </c>
      <c r="K326" s="52" cm="1">
        <f t="array" aca="1" ref="K326" ca="1">SUM(MID(C326,{1,2,3},1)*1)</f>
        <v>8</v>
      </c>
    </row>
    <row r="327" spans="2:11" x14ac:dyDescent="0.3">
      <c r="B327" s="10" t="s">
        <v>734</v>
      </c>
      <c r="C327" s="45" t="str">
        <f ca="1">Table3[[#This Row],[RECENCY Score]] &amp; Table3[[#This Row],[FREQUENCY Score]] &amp; Table3[[#This Row],[MONETARY Score]]</f>
        <v>222</v>
      </c>
      <c r="D327" s="46" cm="1">
        <f t="array" aca="1" ref="D327" ca="1">_xlfn.IFS(G327 &lt;= 100, 5,G327 &lt;= 200, 4,G327 &lt;= 300, 3,G327 &lt;= 400, 2,G327 &gt; 400, 1)</f>
        <v>2</v>
      </c>
      <c r="E327" s="45" cm="1">
        <f t="array" ref="E327">_xlfn.IFS(I327 &gt;= 12, 5, I327&gt;= 10, 4, I327 &gt;= 8, 3, I327 &gt;= 5, 2, I327 &gt;= 2, 1)</f>
        <v>2</v>
      </c>
      <c r="F327" s="45" cm="1">
        <f t="array" ref="F327">_xlfn.IFS(Table3[[#This Row],[Purchase Amount]] &lt;= 100, 5,Table3[[#This Row],[Purchase Amount]]  &lt;= 200, 4,Table3[[#This Row],[Purchase Amount]]  &lt;= 300, 3,Table3[[#This Row],[Purchase Amount]]  &lt;= 400, 2,Table3[[#This Row],[Purchase Amount]]  &gt; 400, 1)</f>
        <v>2</v>
      </c>
      <c r="G327" s="10">
        <f ca="1">DATEDIF(Table3[[#This Row],[Time of Purchase ]], TODAY(), "d")</f>
        <v>365</v>
      </c>
      <c r="H327" s="14">
        <f>_xlfn.XLOOKUP('RFM Analysis (Basic)'!$B327,Table4[Customer_ID],Table4[Time_of_Purchase],,0)</f>
        <v>45370</v>
      </c>
      <c r="I327" s="10">
        <f>_xlfn.XLOOKUP('RFM Analysis (Basic)'!$B327,Table4[Customer_ID],Table4[Frequency_of_Purchase],,0)</f>
        <v>7</v>
      </c>
      <c r="J327" s="10">
        <f>_xlfn.XLOOKUP(B327,Table4[Customer_ID],Table4[Purchase_Amount],,0)</f>
        <v>351.71</v>
      </c>
      <c r="K327" s="52" cm="1">
        <f t="array" aca="1" ref="K327" ca="1">SUM(MID(C327,{1,2,3},1)*1)</f>
        <v>6</v>
      </c>
    </row>
    <row r="328" spans="2:11" x14ac:dyDescent="0.3">
      <c r="B328" s="10" t="s">
        <v>736</v>
      </c>
      <c r="C328" s="45" t="str">
        <f ca="1">Table3[[#This Row],[RECENCY Score]] &amp; Table3[[#This Row],[FREQUENCY Score]] &amp; Table3[[#This Row],[MONETARY Score]]</f>
        <v>342</v>
      </c>
      <c r="D328" s="46" cm="1">
        <f t="array" aca="1" ref="D328" ca="1">_xlfn.IFS(G328 &lt;= 100, 5,G328 &lt;= 200, 4,G328 &lt;= 300, 3,G328 &lt;= 400, 2,G328 &gt; 400, 1)</f>
        <v>3</v>
      </c>
      <c r="E328" s="45" cm="1">
        <f t="array" ref="E328">_xlfn.IFS(I328 &gt;= 12, 5, I328&gt;= 10, 4, I328 &gt;= 8, 3, I328 &gt;= 5, 2, I328 &gt;= 2, 1)</f>
        <v>4</v>
      </c>
      <c r="F328" s="45" cm="1">
        <f t="array" ref="F328">_xlfn.IFS(Table3[[#This Row],[Purchase Amount]] &lt;= 100, 5,Table3[[#This Row],[Purchase Amount]]  &lt;= 200, 4,Table3[[#This Row],[Purchase Amount]]  &lt;= 300, 3,Table3[[#This Row],[Purchase Amount]]  &lt;= 400, 2,Table3[[#This Row],[Purchase Amount]]  &gt; 400, 1)</f>
        <v>2</v>
      </c>
      <c r="G328" s="10">
        <f ca="1">DATEDIF(Table3[[#This Row],[Time of Purchase ]], TODAY(), "d")</f>
        <v>218</v>
      </c>
      <c r="H328" s="14">
        <f>_xlfn.XLOOKUP('RFM Analysis (Basic)'!$B328,Table4[Customer_ID],Table4[Time_of_Purchase],,0)</f>
        <v>45517</v>
      </c>
      <c r="I328" s="10">
        <f>_xlfn.XLOOKUP('RFM Analysis (Basic)'!$B328,Table4[Customer_ID],Table4[Frequency_of_Purchase],,0)</f>
        <v>11</v>
      </c>
      <c r="J328" s="10">
        <f>_xlfn.XLOOKUP(B328,Table4[Customer_ID],Table4[Purchase_Amount],,0)</f>
        <v>393.48</v>
      </c>
      <c r="K328" s="52" cm="1">
        <f t="array" aca="1" ref="K328" ca="1">SUM(MID(C328,{1,2,3},1)*1)</f>
        <v>9</v>
      </c>
    </row>
    <row r="329" spans="2:11" x14ac:dyDescent="0.3">
      <c r="B329" s="10" t="s">
        <v>738</v>
      </c>
      <c r="C329" s="45" t="str">
        <f ca="1">Table3[[#This Row],[RECENCY Score]] &amp; Table3[[#This Row],[FREQUENCY Score]] &amp; Table3[[#This Row],[MONETARY Score]]</f>
        <v>323</v>
      </c>
      <c r="D329" s="46" cm="1">
        <f t="array" aca="1" ref="D329" ca="1">_xlfn.IFS(G329 &lt;= 100, 5,G329 &lt;= 200, 4,G329 &lt;= 300, 3,G329 &lt;= 400, 2,G329 &gt; 400, 1)</f>
        <v>3</v>
      </c>
      <c r="E329" s="45" cm="1">
        <f t="array" ref="E329">_xlfn.IFS(I329 &gt;= 12, 5, I329&gt;= 10, 4, I329 &gt;= 8, 3, I329 &gt;= 5, 2, I329 &gt;= 2, 1)</f>
        <v>2</v>
      </c>
      <c r="F329" s="45" cm="1">
        <f t="array" ref="F329">_xlfn.IFS(Table3[[#This Row],[Purchase Amount]] &lt;= 100, 5,Table3[[#This Row],[Purchase Amount]]  &lt;= 200, 4,Table3[[#This Row],[Purchase Amount]]  &lt;= 300, 3,Table3[[#This Row],[Purchase Amount]]  &lt;= 400, 2,Table3[[#This Row],[Purchase Amount]]  &gt; 400, 1)</f>
        <v>3</v>
      </c>
      <c r="G329" s="10">
        <f ca="1">DATEDIF(Table3[[#This Row],[Time of Purchase ]], TODAY(), "d")</f>
        <v>294</v>
      </c>
      <c r="H329" s="14">
        <f>_xlfn.XLOOKUP('RFM Analysis (Basic)'!$B329,Table4[Customer_ID],Table4[Time_of_Purchase],,0)</f>
        <v>45441</v>
      </c>
      <c r="I329" s="10">
        <f>_xlfn.XLOOKUP('RFM Analysis (Basic)'!$B329,Table4[Customer_ID],Table4[Frequency_of_Purchase],,0)</f>
        <v>6</v>
      </c>
      <c r="J329" s="10">
        <f>_xlfn.XLOOKUP(B329,Table4[Customer_ID],Table4[Purchase_Amount],,0)</f>
        <v>241.72</v>
      </c>
      <c r="K329" s="52" cm="1">
        <f t="array" aca="1" ref="K329" ca="1">SUM(MID(C329,{1,2,3},1)*1)</f>
        <v>8</v>
      </c>
    </row>
    <row r="330" spans="2:11" x14ac:dyDescent="0.3">
      <c r="B330" s="10" t="s">
        <v>740</v>
      </c>
      <c r="C330" s="45" t="str">
        <f ca="1">Table3[[#This Row],[RECENCY Score]] &amp; Table3[[#This Row],[FREQUENCY Score]] &amp; Table3[[#This Row],[MONETARY Score]]</f>
        <v>413</v>
      </c>
      <c r="D330" s="46" cm="1">
        <f t="array" aca="1" ref="D330" ca="1">_xlfn.IFS(G330 &lt;= 100, 5,G330 &lt;= 200, 4,G330 &lt;= 300, 3,G330 &lt;= 400, 2,G330 &gt; 400, 1)</f>
        <v>4</v>
      </c>
      <c r="E330" s="45" cm="1">
        <f t="array" ref="E330">_xlfn.IFS(I330 &gt;= 12, 5, I330&gt;= 10, 4, I330 &gt;= 8, 3, I330 &gt;= 5, 2, I330 &gt;= 2, 1)</f>
        <v>1</v>
      </c>
      <c r="F330" s="45" cm="1">
        <f t="array" ref="F330">_xlfn.IFS(Table3[[#This Row],[Purchase Amount]] &lt;= 100, 5,Table3[[#This Row],[Purchase Amount]]  &lt;= 200, 4,Table3[[#This Row],[Purchase Amount]]  &lt;= 300, 3,Table3[[#This Row],[Purchase Amount]]  &lt;= 400, 2,Table3[[#This Row],[Purchase Amount]]  &gt; 400, 1)</f>
        <v>3</v>
      </c>
      <c r="G330" s="10">
        <f ca="1">DATEDIF(Table3[[#This Row],[Time of Purchase ]], TODAY(), "d")</f>
        <v>106</v>
      </c>
      <c r="H330" s="14">
        <f>_xlfn.XLOOKUP('RFM Analysis (Basic)'!$B330,Table4[Customer_ID],Table4[Time_of_Purchase],,0)</f>
        <v>45629</v>
      </c>
      <c r="I330" s="10">
        <f>_xlfn.XLOOKUP('RFM Analysis (Basic)'!$B330,Table4[Customer_ID],Table4[Frequency_of_Purchase],,0)</f>
        <v>3</v>
      </c>
      <c r="J330" s="10">
        <f>_xlfn.XLOOKUP(B330,Table4[Customer_ID],Table4[Purchase_Amount],,0)</f>
        <v>280.2</v>
      </c>
      <c r="K330" s="52" cm="1">
        <f t="array" aca="1" ref="K330" ca="1">SUM(MID(C330,{1,2,3},1)*1)</f>
        <v>8</v>
      </c>
    </row>
    <row r="331" spans="2:11" x14ac:dyDescent="0.3">
      <c r="B331" s="10" t="s">
        <v>741</v>
      </c>
      <c r="C331" s="45" t="str">
        <f ca="1">Table3[[#This Row],[RECENCY Score]] &amp; Table3[[#This Row],[FREQUENCY Score]] &amp; Table3[[#This Row],[MONETARY Score]]</f>
        <v>424</v>
      </c>
      <c r="D331" s="46" cm="1">
        <f t="array" aca="1" ref="D331" ca="1">_xlfn.IFS(G331 &lt;= 100, 5,G331 &lt;= 200, 4,G331 &lt;= 300, 3,G331 &lt;= 400, 2,G331 &gt; 400, 1)</f>
        <v>4</v>
      </c>
      <c r="E331" s="45" cm="1">
        <f t="array" ref="E331">_xlfn.IFS(I331 &gt;= 12, 5, I331&gt;= 10, 4, I331 &gt;= 8, 3, I331 &gt;= 5, 2, I331 &gt;= 2, 1)</f>
        <v>2</v>
      </c>
      <c r="F331" s="45" cm="1">
        <f t="array" ref="F331">_xlfn.IFS(Table3[[#This Row],[Purchase Amount]] &lt;= 100, 5,Table3[[#This Row],[Purchase Amount]]  &lt;= 200, 4,Table3[[#This Row],[Purchase Amount]]  &lt;= 300, 3,Table3[[#This Row],[Purchase Amount]]  &lt;= 400, 2,Table3[[#This Row],[Purchase Amount]]  &gt; 400, 1)</f>
        <v>4</v>
      </c>
      <c r="G331" s="10">
        <f ca="1">DATEDIF(Table3[[#This Row],[Time of Purchase ]], TODAY(), "d")</f>
        <v>181</v>
      </c>
      <c r="H331" s="14">
        <f>_xlfn.XLOOKUP('RFM Analysis (Basic)'!$B331,Table4[Customer_ID],Table4[Time_of_Purchase],,0)</f>
        <v>45554</v>
      </c>
      <c r="I331" s="10">
        <f>_xlfn.XLOOKUP('RFM Analysis (Basic)'!$B331,Table4[Customer_ID],Table4[Frequency_of_Purchase],,0)</f>
        <v>5</v>
      </c>
      <c r="J331" s="10">
        <f>_xlfn.XLOOKUP(B331,Table4[Customer_ID],Table4[Purchase_Amount],,0)</f>
        <v>178.04</v>
      </c>
      <c r="K331" s="52" cm="1">
        <f t="array" aca="1" ref="K331" ca="1">SUM(MID(C331,{1,2,3},1)*1)</f>
        <v>10</v>
      </c>
    </row>
    <row r="332" spans="2:11" x14ac:dyDescent="0.3">
      <c r="B332" s="10" t="s">
        <v>743</v>
      </c>
      <c r="C332" s="45" t="str">
        <f ca="1">Table3[[#This Row],[RECENCY Score]] &amp; Table3[[#This Row],[FREQUENCY Score]] &amp; Table3[[#This Row],[MONETARY Score]]</f>
        <v>222</v>
      </c>
      <c r="D332" s="46" cm="1">
        <f t="array" aca="1" ref="D332" ca="1">_xlfn.IFS(G332 &lt;= 100, 5,G332 &lt;= 200, 4,G332 &lt;= 300, 3,G332 &lt;= 400, 2,G332 &gt; 400, 1)</f>
        <v>2</v>
      </c>
      <c r="E332" s="45" cm="1">
        <f t="array" ref="E332">_xlfn.IFS(I332 &gt;= 12, 5, I332&gt;= 10, 4, I332 &gt;= 8, 3, I332 &gt;= 5, 2, I332 &gt;= 2, 1)</f>
        <v>2</v>
      </c>
      <c r="F332" s="45" cm="1">
        <f t="array" ref="F332">_xlfn.IFS(Table3[[#This Row],[Purchase Amount]] &lt;= 100, 5,Table3[[#This Row],[Purchase Amount]]  &lt;= 200, 4,Table3[[#This Row],[Purchase Amount]]  &lt;= 300, 3,Table3[[#This Row],[Purchase Amount]]  &lt;= 400, 2,Table3[[#This Row],[Purchase Amount]]  &gt; 400, 1)</f>
        <v>2</v>
      </c>
      <c r="G332" s="10">
        <f ca="1">DATEDIF(Table3[[#This Row],[Time of Purchase ]], TODAY(), "d")</f>
        <v>362</v>
      </c>
      <c r="H332" s="14">
        <f>_xlfn.XLOOKUP('RFM Analysis (Basic)'!$B332,Table4[Customer_ID],Table4[Time_of_Purchase],,0)</f>
        <v>45373</v>
      </c>
      <c r="I332" s="10">
        <f>_xlfn.XLOOKUP('RFM Analysis (Basic)'!$B332,Table4[Customer_ID],Table4[Frequency_of_Purchase],,0)</f>
        <v>5</v>
      </c>
      <c r="J332" s="10">
        <f>_xlfn.XLOOKUP(B332,Table4[Customer_ID],Table4[Purchase_Amount],,0)</f>
        <v>347.99</v>
      </c>
      <c r="K332" s="52" cm="1">
        <f t="array" aca="1" ref="K332" ca="1">SUM(MID(C332,{1,2,3},1)*1)</f>
        <v>6</v>
      </c>
    </row>
    <row r="333" spans="2:11" x14ac:dyDescent="0.3">
      <c r="B333" s="10" t="s">
        <v>745</v>
      </c>
      <c r="C333" s="45" t="str">
        <f ca="1">Table3[[#This Row],[RECENCY Score]] &amp; Table3[[#This Row],[FREQUENCY Score]] &amp; Table3[[#This Row],[MONETARY Score]]</f>
        <v>212</v>
      </c>
      <c r="D333" s="46" cm="1">
        <f t="array" aca="1" ref="D333" ca="1">_xlfn.IFS(G333 &lt;= 100, 5,G333 &lt;= 200, 4,G333 &lt;= 300, 3,G333 &lt;= 400, 2,G333 &gt; 400, 1)</f>
        <v>2</v>
      </c>
      <c r="E333" s="45" cm="1">
        <f t="array" ref="E333">_xlfn.IFS(I333 &gt;= 12, 5, I333&gt;= 10, 4, I333 &gt;= 8, 3, I333 &gt;= 5, 2, I333 &gt;= 2, 1)</f>
        <v>1</v>
      </c>
      <c r="F333" s="45" cm="1">
        <f t="array" ref="F333">_xlfn.IFS(Table3[[#This Row],[Purchase Amount]] &lt;= 100, 5,Table3[[#This Row],[Purchase Amount]]  &lt;= 200, 4,Table3[[#This Row],[Purchase Amount]]  &lt;= 300, 3,Table3[[#This Row],[Purchase Amount]]  &lt;= 400, 2,Table3[[#This Row],[Purchase Amount]]  &gt; 400, 1)</f>
        <v>2</v>
      </c>
      <c r="G333" s="10">
        <f ca="1">DATEDIF(Table3[[#This Row],[Time of Purchase ]], TODAY(), "d")</f>
        <v>391</v>
      </c>
      <c r="H333" s="14">
        <f>_xlfn.XLOOKUP('RFM Analysis (Basic)'!$B333,Table4[Customer_ID],Table4[Time_of_Purchase],,0)</f>
        <v>45344</v>
      </c>
      <c r="I333" s="10">
        <f>_xlfn.XLOOKUP('RFM Analysis (Basic)'!$B333,Table4[Customer_ID],Table4[Frequency_of_Purchase],,0)</f>
        <v>3</v>
      </c>
      <c r="J333" s="10">
        <f>_xlfn.XLOOKUP(B333,Table4[Customer_ID],Table4[Purchase_Amount],,0)</f>
        <v>343.81</v>
      </c>
      <c r="K333" s="52" cm="1">
        <f t="array" aca="1" ref="K333" ca="1">SUM(MID(C333,{1,2,3},1)*1)</f>
        <v>5</v>
      </c>
    </row>
    <row r="334" spans="2:11" x14ac:dyDescent="0.3">
      <c r="B334" s="10" t="s">
        <v>747</v>
      </c>
      <c r="C334" s="45" t="str">
        <f ca="1">Table3[[#This Row],[RECENCY Score]] &amp; Table3[[#This Row],[FREQUENCY Score]] &amp; Table3[[#This Row],[MONETARY Score]]</f>
        <v>524</v>
      </c>
      <c r="D334" s="46" cm="1">
        <f t="array" aca="1" ref="D334" ca="1">_xlfn.IFS(G334 &lt;= 100, 5,G334 &lt;= 200, 4,G334 &lt;= 300, 3,G334 &lt;= 400, 2,G334 &gt; 400, 1)</f>
        <v>5</v>
      </c>
      <c r="E334" s="45" cm="1">
        <f t="array" ref="E334">_xlfn.IFS(I334 &gt;= 12, 5, I334&gt;= 10, 4, I334 &gt;= 8, 3, I334 &gt;= 5, 2, I334 &gt;= 2, 1)</f>
        <v>2</v>
      </c>
      <c r="F334" s="45" cm="1">
        <f t="array" ref="F334">_xlfn.IFS(Table3[[#This Row],[Purchase Amount]] &lt;= 100, 5,Table3[[#This Row],[Purchase Amount]]  &lt;= 200, 4,Table3[[#This Row],[Purchase Amount]]  &lt;= 300, 3,Table3[[#This Row],[Purchase Amount]]  &lt;= 400, 2,Table3[[#This Row],[Purchase Amount]]  &gt; 400, 1)</f>
        <v>4</v>
      </c>
      <c r="G334" s="10">
        <f ca="1">DATEDIF(Table3[[#This Row],[Time of Purchase ]], TODAY(), "d")</f>
        <v>84</v>
      </c>
      <c r="H334" s="14">
        <f>_xlfn.XLOOKUP('RFM Analysis (Basic)'!$B334,Table4[Customer_ID],Table4[Time_of_Purchase],,0)</f>
        <v>45651</v>
      </c>
      <c r="I334" s="10">
        <f>_xlfn.XLOOKUP('RFM Analysis (Basic)'!$B334,Table4[Customer_ID],Table4[Frequency_of_Purchase],,0)</f>
        <v>7</v>
      </c>
      <c r="J334" s="10">
        <f>_xlfn.XLOOKUP(B334,Table4[Customer_ID],Table4[Purchase_Amount],,0)</f>
        <v>105.29</v>
      </c>
      <c r="K334" s="52" cm="1">
        <f t="array" aca="1" ref="K334" ca="1">SUM(MID(C334,{1,2,3},1)*1)</f>
        <v>11</v>
      </c>
    </row>
    <row r="335" spans="2:11" x14ac:dyDescent="0.3">
      <c r="B335" s="10" t="s">
        <v>749</v>
      </c>
      <c r="C335" s="45" t="str">
        <f ca="1">Table3[[#This Row],[RECENCY Score]] &amp; Table3[[#This Row],[FREQUENCY Score]] &amp; Table3[[#This Row],[MONETARY Score]]</f>
        <v>311</v>
      </c>
      <c r="D335" s="46" cm="1">
        <f t="array" aca="1" ref="D335" ca="1">_xlfn.IFS(G335 &lt;= 100, 5,G335 &lt;= 200, 4,G335 &lt;= 300, 3,G335 &lt;= 400, 2,G335 &gt; 400, 1)</f>
        <v>3</v>
      </c>
      <c r="E335" s="45" cm="1">
        <f t="array" ref="E335">_xlfn.IFS(I335 &gt;= 12, 5, I335&gt;= 10, 4, I335 &gt;= 8, 3, I335 &gt;= 5, 2, I335 &gt;= 2, 1)</f>
        <v>1</v>
      </c>
      <c r="F335" s="45" cm="1">
        <f t="array" ref="F335">_xlfn.IFS(Table3[[#This Row],[Purchase Amount]] &lt;= 100, 5,Table3[[#This Row],[Purchase Amount]]  &lt;= 200, 4,Table3[[#This Row],[Purchase Amount]]  &lt;= 300, 3,Table3[[#This Row],[Purchase Amount]]  &lt;= 400, 2,Table3[[#This Row],[Purchase Amount]]  &gt; 400, 1)</f>
        <v>1</v>
      </c>
      <c r="G335" s="10">
        <f ca="1">DATEDIF(Table3[[#This Row],[Time of Purchase ]], TODAY(), "d")</f>
        <v>204</v>
      </c>
      <c r="H335" s="14">
        <f>_xlfn.XLOOKUP('RFM Analysis (Basic)'!$B335,Table4[Customer_ID],Table4[Time_of_Purchase],,0)</f>
        <v>45531</v>
      </c>
      <c r="I335" s="10">
        <f>_xlfn.XLOOKUP('RFM Analysis (Basic)'!$B335,Table4[Customer_ID],Table4[Frequency_of_Purchase],,0)</f>
        <v>3</v>
      </c>
      <c r="J335" s="10">
        <f>_xlfn.XLOOKUP(B335,Table4[Customer_ID],Table4[Purchase_Amount],,0)</f>
        <v>483.66</v>
      </c>
      <c r="K335" s="52" cm="1">
        <f t="array" aca="1" ref="K335" ca="1">SUM(MID(C335,{1,2,3},1)*1)</f>
        <v>5</v>
      </c>
    </row>
    <row r="336" spans="2:11" x14ac:dyDescent="0.3">
      <c r="B336" s="10" t="s">
        <v>751</v>
      </c>
      <c r="C336" s="45" t="str">
        <f ca="1">Table3[[#This Row],[RECENCY Score]] &amp; Table3[[#This Row],[FREQUENCY Score]] &amp; Table3[[#This Row],[MONETARY Score]]</f>
        <v>135</v>
      </c>
      <c r="D336" s="46" cm="1">
        <f t="array" aca="1" ref="D336" ca="1">_xlfn.IFS(G336 &lt;= 100, 5,G336 &lt;= 200, 4,G336 &lt;= 300, 3,G336 &lt;= 400, 2,G336 &gt; 400, 1)</f>
        <v>1</v>
      </c>
      <c r="E336" s="45" cm="1">
        <f t="array" ref="E336">_xlfn.IFS(I336 &gt;= 12, 5, I336&gt;= 10, 4, I336 &gt;= 8, 3, I336 &gt;= 5, 2, I336 &gt;= 2, 1)</f>
        <v>3</v>
      </c>
      <c r="F336" s="45" cm="1">
        <f t="array" ref="F336">_xlfn.IFS(Table3[[#This Row],[Purchase Amount]] &lt;= 100, 5,Table3[[#This Row],[Purchase Amount]]  &lt;= 200, 4,Table3[[#This Row],[Purchase Amount]]  &lt;= 300, 3,Table3[[#This Row],[Purchase Amount]]  &lt;= 400, 2,Table3[[#This Row],[Purchase Amount]]  &gt; 400, 1)</f>
        <v>5</v>
      </c>
      <c r="G336" s="10">
        <f ca="1">DATEDIF(Table3[[#This Row],[Time of Purchase ]], TODAY(), "d")</f>
        <v>416</v>
      </c>
      <c r="H336" s="14">
        <f>_xlfn.XLOOKUP('RFM Analysis (Basic)'!$B336,Table4[Customer_ID],Table4[Time_of_Purchase],,0)</f>
        <v>45319</v>
      </c>
      <c r="I336" s="10">
        <f>_xlfn.XLOOKUP('RFM Analysis (Basic)'!$B336,Table4[Customer_ID],Table4[Frequency_of_Purchase],,0)</f>
        <v>8</v>
      </c>
      <c r="J336" s="10">
        <f>_xlfn.XLOOKUP(B336,Table4[Customer_ID],Table4[Purchase_Amount],,0)</f>
        <v>69.41</v>
      </c>
      <c r="K336" s="52" cm="1">
        <f t="array" aca="1" ref="K336" ca="1">SUM(MID(C336,{1,2,3},1)*1)</f>
        <v>9</v>
      </c>
    </row>
    <row r="337" spans="2:11" x14ac:dyDescent="0.3">
      <c r="B337" s="10" t="s">
        <v>753</v>
      </c>
      <c r="C337" s="45" t="str">
        <f ca="1">Table3[[#This Row],[RECENCY Score]] &amp; Table3[[#This Row],[FREQUENCY Score]] &amp; Table3[[#This Row],[MONETARY Score]]</f>
        <v>443</v>
      </c>
      <c r="D337" s="46" cm="1">
        <f t="array" aca="1" ref="D337" ca="1">_xlfn.IFS(G337 &lt;= 100, 5,G337 &lt;= 200, 4,G337 &lt;= 300, 3,G337 &lt;= 400, 2,G337 &gt; 400, 1)</f>
        <v>4</v>
      </c>
      <c r="E337" s="45" cm="1">
        <f t="array" ref="E337">_xlfn.IFS(I337 &gt;= 12, 5, I337&gt;= 10, 4, I337 &gt;= 8, 3, I337 &gt;= 5, 2, I337 &gt;= 2, 1)</f>
        <v>4</v>
      </c>
      <c r="F337" s="45" cm="1">
        <f t="array" ref="F337">_xlfn.IFS(Table3[[#This Row],[Purchase Amount]] &lt;= 100, 5,Table3[[#This Row],[Purchase Amount]]  &lt;= 200, 4,Table3[[#This Row],[Purchase Amount]]  &lt;= 300, 3,Table3[[#This Row],[Purchase Amount]]  &lt;= 400, 2,Table3[[#This Row],[Purchase Amount]]  &gt; 400, 1)</f>
        <v>3</v>
      </c>
      <c r="G337" s="10">
        <f ca="1">DATEDIF(Table3[[#This Row],[Time of Purchase ]], TODAY(), "d")</f>
        <v>123</v>
      </c>
      <c r="H337" s="14">
        <f>_xlfn.XLOOKUP('RFM Analysis (Basic)'!$B337,Table4[Customer_ID],Table4[Time_of_Purchase],,0)</f>
        <v>45612</v>
      </c>
      <c r="I337" s="10">
        <f>_xlfn.XLOOKUP('RFM Analysis (Basic)'!$B337,Table4[Customer_ID],Table4[Frequency_of_Purchase],,0)</f>
        <v>11</v>
      </c>
      <c r="J337" s="10">
        <f>_xlfn.XLOOKUP(B337,Table4[Customer_ID],Table4[Purchase_Amount],,0)</f>
        <v>207.18</v>
      </c>
      <c r="K337" s="52" cm="1">
        <f t="array" aca="1" ref="K337" ca="1">SUM(MID(C337,{1,2,3},1)*1)</f>
        <v>11</v>
      </c>
    </row>
    <row r="338" spans="2:11" x14ac:dyDescent="0.3">
      <c r="B338" s="10" t="s">
        <v>755</v>
      </c>
      <c r="C338" s="45" t="str">
        <f ca="1">Table3[[#This Row],[RECENCY Score]] &amp; Table3[[#This Row],[FREQUENCY Score]] &amp; Table3[[#This Row],[MONETARY Score]]</f>
        <v>441</v>
      </c>
      <c r="D338" s="46" cm="1">
        <f t="array" aca="1" ref="D338" ca="1">_xlfn.IFS(G338 &lt;= 100, 5,G338 &lt;= 200, 4,G338 &lt;= 300, 3,G338 &lt;= 400, 2,G338 &gt; 400, 1)</f>
        <v>4</v>
      </c>
      <c r="E338" s="45" cm="1">
        <f t="array" ref="E338">_xlfn.IFS(I338 &gt;= 12, 5, I338&gt;= 10, 4, I338 &gt;= 8, 3, I338 &gt;= 5, 2, I338 &gt;= 2, 1)</f>
        <v>4</v>
      </c>
      <c r="F338" s="45" cm="1">
        <f t="array" ref="F338">_xlfn.IFS(Table3[[#This Row],[Purchase Amount]] &lt;= 100, 5,Table3[[#This Row],[Purchase Amount]]  &lt;= 200, 4,Table3[[#This Row],[Purchase Amount]]  &lt;= 300, 3,Table3[[#This Row],[Purchase Amount]]  &lt;= 400, 2,Table3[[#This Row],[Purchase Amount]]  &gt; 400, 1)</f>
        <v>1</v>
      </c>
      <c r="G338" s="10">
        <f ca="1">DATEDIF(Table3[[#This Row],[Time of Purchase ]], TODAY(), "d")</f>
        <v>101</v>
      </c>
      <c r="H338" s="14">
        <f>_xlfn.XLOOKUP('RFM Analysis (Basic)'!$B338,Table4[Customer_ID],Table4[Time_of_Purchase],,0)</f>
        <v>45634</v>
      </c>
      <c r="I338" s="10">
        <f>_xlfn.XLOOKUP('RFM Analysis (Basic)'!$B338,Table4[Customer_ID],Table4[Frequency_of_Purchase],,0)</f>
        <v>11</v>
      </c>
      <c r="J338" s="10">
        <f>_xlfn.XLOOKUP(B338,Table4[Customer_ID],Table4[Purchase_Amount],,0)</f>
        <v>454.15</v>
      </c>
      <c r="K338" s="52" cm="1">
        <f t="array" aca="1" ref="K338" ca="1">SUM(MID(C338,{1,2,3},1)*1)</f>
        <v>9</v>
      </c>
    </row>
    <row r="339" spans="2:11" x14ac:dyDescent="0.3">
      <c r="B339" s="10" t="s">
        <v>757</v>
      </c>
      <c r="C339" s="45" t="str">
        <f ca="1">Table3[[#This Row],[RECENCY Score]] &amp; Table3[[#This Row],[FREQUENCY Score]] &amp; Table3[[#This Row],[MONETARY Score]]</f>
        <v>244</v>
      </c>
      <c r="D339" s="46" cm="1">
        <f t="array" aca="1" ref="D339" ca="1">_xlfn.IFS(G339 &lt;= 100, 5,G339 &lt;= 200, 4,G339 &lt;= 300, 3,G339 &lt;= 400, 2,G339 &gt; 400, 1)</f>
        <v>2</v>
      </c>
      <c r="E339" s="45" cm="1">
        <f t="array" ref="E339">_xlfn.IFS(I339 &gt;= 12, 5, I339&gt;= 10, 4, I339 &gt;= 8, 3, I339 &gt;= 5, 2, I339 &gt;= 2, 1)</f>
        <v>4</v>
      </c>
      <c r="F339" s="45" cm="1">
        <f t="array" ref="F339">_xlfn.IFS(Table3[[#This Row],[Purchase Amount]] &lt;= 100, 5,Table3[[#This Row],[Purchase Amount]]  &lt;= 200, 4,Table3[[#This Row],[Purchase Amount]]  &lt;= 300, 3,Table3[[#This Row],[Purchase Amount]]  &lt;= 400, 2,Table3[[#This Row],[Purchase Amount]]  &gt; 400, 1)</f>
        <v>4</v>
      </c>
      <c r="G339" s="10">
        <f ca="1">DATEDIF(Table3[[#This Row],[Time of Purchase ]], TODAY(), "d")</f>
        <v>308</v>
      </c>
      <c r="H339" s="14">
        <f>_xlfn.XLOOKUP('RFM Analysis (Basic)'!$B339,Table4[Customer_ID],Table4[Time_of_Purchase],,0)</f>
        <v>45427</v>
      </c>
      <c r="I339" s="10">
        <f>_xlfn.XLOOKUP('RFM Analysis (Basic)'!$B339,Table4[Customer_ID],Table4[Frequency_of_Purchase],,0)</f>
        <v>11</v>
      </c>
      <c r="J339" s="10">
        <f>_xlfn.XLOOKUP(B339,Table4[Customer_ID],Table4[Purchase_Amount],,0)</f>
        <v>113.01</v>
      </c>
      <c r="K339" s="52" cm="1">
        <f t="array" aca="1" ref="K339" ca="1">SUM(MID(C339,{1,2,3},1)*1)</f>
        <v>10</v>
      </c>
    </row>
    <row r="340" spans="2:11" x14ac:dyDescent="0.3">
      <c r="B340" s="10" t="s">
        <v>759</v>
      </c>
      <c r="C340" s="45" t="str">
        <f ca="1">Table3[[#This Row],[RECENCY Score]] &amp; Table3[[#This Row],[FREQUENCY Score]] &amp; Table3[[#This Row],[MONETARY Score]]</f>
        <v>311</v>
      </c>
      <c r="D340" s="46" cm="1">
        <f t="array" aca="1" ref="D340" ca="1">_xlfn.IFS(G340 &lt;= 100, 5,G340 &lt;= 200, 4,G340 &lt;= 300, 3,G340 &lt;= 400, 2,G340 &gt; 400, 1)</f>
        <v>3</v>
      </c>
      <c r="E340" s="45" cm="1">
        <f t="array" ref="E340">_xlfn.IFS(I340 &gt;= 12, 5, I340&gt;= 10, 4, I340 &gt;= 8, 3, I340 &gt;= 5, 2, I340 &gt;= 2, 1)</f>
        <v>1</v>
      </c>
      <c r="F340" s="45" cm="1">
        <f t="array" ref="F340">_xlfn.IFS(Table3[[#This Row],[Purchase Amount]] &lt;= 100, 5,Table3[[#This Row],[Purchase Amount]]  &lt;= 200, 4,Table3[[#This Row],[Purchase Amount]]  &lt;= 300, 3,Table3[[#This Row],[Purchase Amount]]  &lt;= 400, 2,Table3[[#This Row],[Purchase Amount]]  &gt; 400, 1)</f>
        <v>1</v>
      </c>
      <c r="G340" s="10">
        <f ca="1">DATEDIF(Table3[[#This Row],[Time of Purchase ]], TODAY(), "d")</f>
        <v>228</v>
      </c>
      <c r="H340" s="14">
        <f>_xlfn.XLOOKUP('RFM Analysis (Basic)'!$B340,Table4[Customer_ID],Table4[Time_of_Purchase],,0)</f>
        <v>45507</v>
      </c>
      <c r="I340" s="10">
        <f>_xlfn.XLOOKUP('RFM Analysis (Basic)'!$B340,Table4[Customer_ID],Table4[Frequency_of_Purchase],,0)</f>
        <v>4</v>
      </c>
      <c r="J340" s="10">
        <f>_xlfn.XLOOKUP(B340,Table4[Customer_ID],Table4[Purchase_Amount],,0)</f>
        <v>419.13</v>
      </c>
      <c r="K340" s="52" cm="1">
        <f t="array" aca="1" ref="K340" ca="1">SUM(MID(C340,{1,2,3},1)*1)</f>
        <v>5</v>
      </c>
    </row>
    <row r="341" spans="2:11" x14ac:dyDescent="0.3">
      <c r="B341" s="10" t="s">
        <v>761</v>
      </c>
      <c r="C341" s="45" t="str">
        <f ca="1">Table3[[#This Row],[RECENCY Score]] &amp; Table3[[#This Row],[FREQUENCY Score]] &amp; Table3[[#This Row],[MONETARY Score]]</f>
        <v>424</v>
      </c>
      <c r="D341" s="46" cm="1">
        <f t="array" aca="1" ref="D341" ca="1">_xlfn.IFS(G341 &lt;= 100, 5,G341 &lt;= 200, 4,G341 &lt;= 300, 3,G341 &lt;= 400, 2,G341 &gt; 400, 1)</f>
        <v>4</v>
      </c>
      <c r="E341" s="45" cm="1">
        <f t="array" ref="E341">_xlfn.IFS(I341 &gt;= 12, 5, I341&gt;= 10, 4, I341 &gt;= 8, 3, I341 &gt;= 5, 2, I341 &gt;= 2, 1)</f>
        <v>2</v>
      </c>
      <c r="F341" s="45" cm="1">
        <f t="array" ref="F341">_xlfn.IFS(Table3[[#This Row],[Purchase Amount]] &lt;= 100, 5,Table3[[#This Row],[Purchase Amount]]  &lt;= 200, 4,Table3[[#This Row],[Purchase Amount]]  &lt;= 300, 3,Table3[[#This Row],[Purchase Amount]]  &lt;= 400, 2,Table3[[#This Row],[Purchase Amount]]  &gt; 400, 1)</f>
        <v>4</v>
      </c>
      <c r="G341" s="10">
        <f ca="1">DATEDIF(Table3[[#This Row],[Time of Purchase ]], TODAY(), "d")</f>
        <v>163</v>
      </c>
      <c r="H341" s="14">
        <f>_xlfn.XLOOKUP('RFM Analysis (Basic)'!$B341,Table4[Customer_ID],Table4[Time_of_Purchase],,0)</f>
        <v>45572</v>
      </c>
      <c r="I341" s="10">
        <f>_xlfn.XLOOKUP('RFM Analysis (Basic)'!$B341,Table4[Customer_ID],Table4[Frequency_of_Purchase],,0)</f>
        <v>5</v>
      </c>
      <c r="J341" s="10">
        <f>_xlfn.XLOOKUP(B341,Table4[Customer_ID],Table4[Purchase_Amount],,0)</f>
        <v>183.86</v>
      </c>
      <c r="K341" s="52" cm="1">
        <f t="array" aca="1" ref="K341" ca="1">SUM(MID(C341,{1,2,3},1)*1)</f>
        <v>10</v>
      </c>
    </row>
    <row r="342" spans="2:11" x14ac:dyDescent="0.3">
      <c r="B342" s="10" t="s">
        <v>763</v>
      </c>
      <c r="C342" s="45" t="str">
        <f ca="1">Table3[[#This Row],[RECENCY Score]] &amp; Table3[[#This Row],[FREQUENCY Score]] &amp; Table3[[#This Row],[MONETARY Score]]</f>
        <v>345</v>
      </c>
      <c r="D342" s="46" cm="1">
        <f t="array" aca="1" ref="D342" ca="1">_xlfn.IFS(G342 &lt;= 100, 5,G342 &lt;= 200, 4,G342 &lt;= 300, 3,G342 &lt;= 400, 2,G342 &gt; 400, 1)</f>
        <v>3</v>
      </c>
      <c r="E342" s="45" cm="1">
        <f t="array" ref="E342">_xlfn.IFS(I342 &gt;= 12, 5, I342&gt;= 10, 4, I342 &gt;= 8, 3, I342 &gt;= 5, 2, I342 &gt;= 2, 1)</f>
        <v>4</v>
      </c>
      <c r="F342" s="45" cm="1">
        <f t="array" ref="F342">_xlfn.IFS(Table3[[#This Row],[Purchase Amount]] &lt;= 100, 5,Table3[[#This Row],[Purchase Amount]]  &lt;= 200, 4,Table3[[#This Row],[Purchase Amount]]  &lt;= 300, 3,Table3[[#This Row],[Purchase Amount]]  &lt;= 400, 2,Table3[[#This Row],[Purchase Amount]]  &gt; 400, 1)</f>
        <v>5</v>
      </c>
      <c r="G342" s="10">
        <f ca="1">DATEDIF(Table3[[#This Row],[Time of Purchase ]], TODAY(), "d")</f>
        <v>267</v>
      </c>
      <c r="H342" s="14">
        <f>_xlfn.XLOOKUP('RFM Analysis (Basic)'!$B342,Table4[Customer_ID],Table4[Time_of_Purchase],,0)</f>
        <v>45468</v>
      </c>
      <c r="I342" s="10">
        <f>_xlfn.XLOOKUP('RFM Analysis (Basic)'!$B342,Table4[Customer_ID],Table4[Frequency_of_Purchase],,0)</f>
        <v>10</v>
      </c>
      <c r="J342" s="10">
        <f>_xlfn.XLOOKUP(B342,Table4[Customer_ID],Table4[Purchase_Amount],,0)</f>
        <v>53.87</v>
      </c>
      <c r="K342" s="52" cm="1">
        <f t="array" aca="1" ref="K342" ca="1">SUM(MID(C342,{1,2,3},1)*1)</f>
        <v>12</v>
      </c>
    </row>
    <row r="343" spans="2:11" x14ac:dyDescent="0.3">
      <c r="B343" s="10" t="s">
        <v>765</v>
      </c>
      <c r="C343" s="45" t="str">
        <f ca="1">Table3[[#This Row],[RECENCY Score]] &amp; Table3[[#This Row],[FREQUENCY Score]] &amp; Table3[[#This Row],[MONETARY Score]]</f>
        <v>231</v>
      </c>
      <c r="D343" s="46" cm="1">
        <f t="array" aca="1" ref="D343" ca="1">_xlfn.IFS(G343 &lt;= 100, 5,G343 &lt;= 200, 4,G343 &lt;= 300, 3,G343 &lt;= 400, 2,G343 &gt; 400, 1)</f>
        <v>2</v>
      </c>
      <c r="E343" s="45" cm="1">
        <f t="array" ref="E343">_xlfn.IFS(I343 &gt;= 12, 5, I343&gt;= 10, 4, I343 &gt;= 8, 3, I343 &gt;= 5, 2, I343 &gt;= 2, 1)</f>
        <v>3</v>
      </c>
      <c r="F343" s="45" cm="1">
        <f t="array" ref="F343">_xlfn.IFS(Table3[[#This Row],[Purchase Amount]] &lt;= 100, 5,Table3[[#This Row],[Purchase Amount]]  &lt;= 200, 4,Table3[[#This Row],[Purchase Amount]]  &lt;= 300, 3,Table3[[#This Row],[Purchase Amount]]  &lt;= 400, 2,Table3[[#This Row],[Purchase Amount]]  &gt; 400, 1)</f>
        <v>1</v>
      </c>
      <c r="G343" s="10">
        <f ca="1">DATEDIF(Table3[[#This Row],[Time of Purchase ]], TODAY(), "d")</f>
        <v>349</v>
      </c>
      <c r="H343" s="14">
        <f>_xlfn.XLOOKUP('RFM Analysis (Basic)'!$B343,Table4[Customer_ID],Table4[Time_of_Purchase],,0)</f>
        <v>45386</v>
      </c>
      <c r="I343" s="10">
        <f>_xlfn.XLOOKUP('RFM Analysis (Basic)'!$B343,Table4[Customer_ID],Table4[Frequency_of_Purchase],,0)</f>
        <v>9</v>
      </c>
      <c r="J343" s="10">
        <f>_xlfn.XLOOKUP(B343,Table4[Customer_ID],Table4[Purchase_Amount],,0)</f>
        <v>427.82</v>
      </c>
      <c r="K343" s="52" cm="1">
        <f t="array" aca="1" ref="K343" ca="1">SUM(MID(C343,{1,2,3},1)*1)</f>
        <v>6</v>
      </c>
    </row>
    <row r="344" spans="2:11" x14ac:dyDescent="0.3">
      <c r="B344" s="10" t="s">
        <v>767</v>
      </c>
      <c r="C344" s="45" t="str">
        <f ca="1">Table3[[#This Row],[RECENCY Score]] &amp; Table3[[#This Row],[FREQUENCY Score]] &amp; Table3[[#This Row],[MONETARY Score]]</f>
        <v>223</v>
      </c>
      <c r="D344" s="46" cm="1">
        <f t="array" aca="1" ref="D344" ca="1">_xlfn.IFS(G344 &lt;= 100, 5,G344 &lt;= 200, 4,G344 &lt;= 300, 3,G344 &lt;= 400, 2,G344 &gt; 400, 1)</f>
        <v>2</v>
      </c>
      <c r="E344" s="45" cm="1">
        <f t="array" ref="E344">_xlfn.IFS(I344 &gt;= 12, 5, I344&gt;= 10, 4, I344 &gt;= 8, 3, I344 &gt;= 5, 2, I344 &gt;= 2, 1)</f>
        <v>2</v>
      </c>
      <c r="F344" s="45" cm="1">
        <f t="array" ref="F344">_xlfn.IFS(Table3[[#This Row],[Purchase Amount]] &lt;= 100, 5,Table3[[#This Row],[Purchase Amount]]  &lt;= 200, 4,Table3[[#This Row],[Purchase Amount]]  &lt;= 300, 3,Table3[[#This Row],[Purchase Amount]]  &lt;= 400, 2,Table3[[#This Row],[Purchase Amount]]  &gt; 400, 1)</f>
        <v>3</v>
      </c>
      <c r="G344" s="10">
        <f ca="1">DATEDIF(Table3[[#This Row],[Time of Purchase ]], TODAY(), "d")</f>
        <v>384</v>
      </c>
      <c r="H344" s="14">
        <f>_xlfn.XLOOKUP('RFM Analysis (Basic)'!$B344,Table4[Customer_ID],Table4[Time_of_Purchase],,0)</f>
        <v>45351</v>
      </c>
      <c r="I344" s="10">
        <f>_xlfn.XLOOKUP('RFM Analysis (Basic)'!$B344,Table4[Customer_ID],Table4[Frequency_of_Purchase],,0)</f>
        <v>6</v>
      </c>
      <c r="J344" s="10">
        <f>_xlfn.XLOOKUP(B344,Table4[Customer_ID],Table4[Purchase_Amount],,0)</f>
        <v>282.82</v>
      </c>
      <c r="K344" s="52" cm="1">
        <f t="array" aca="1" ref="K344" ca="1">SUM(MID(C344,{1,2,3},1)*1)</f>
        <v>7</v>
      </c>
    </row>
    <row r="345" spans="2:11" x14ac:dyDescent="0.3">
      <c r="B345" s="10" t="s">
        <v>769</v>
      </c>
      <c r="C345" s="45" t="str">
        <f ca="1">Table3[[#This Row],[RECENCY Score]] &amp; Table3[[#This Row],[FREQUENCY Score]] &amp; Table3[[#This Row],[MONETARY Score]]</f>
        <v>223</v>
      </c>
      <c r="D345" s="46" cm="1">
        <f t="array" aca="1" ref="D345" ca="1">_xlfn.IFS(G345 &lt;= 100, 5,G345 &lt;= 200, 4,G345 &lt;= 300, 3,G345 &lt;= 400, 2,G345 &gt; 400, 1)</f>
        <v>2</v>
      </c>
      <c r="E345" s="45" cm="1">
        <f t="array" ref="E345">_xlfn.IFS(I345 &gt;= 12, 5, I345&gt;= 10, 4, I345 &gt;= 8, 3, I345 &gt;= 5, 2, I345 &gt;= 2, 1)</f>
        <v>2</v>
      </c>
      <c r="F345" s="45" cm="1">
        <f t="array" ref="F345">_xlfn.IFS(Table3[[#This Row],[Purchase Amount]] &lt;= 100, 5,Table3[[#This Row],[Purchase Amount]]  &lt;= 200, 4,Table3[[#This Row],[Purchase Amount]]  &lt;= 300, 3,Table3[[#This Row],[Purchase Amount]]  &lt;= 400, 2,Table3[[#This Row],[Purchase Amount]]  &gt; 400, 1)</f>
        <v>3</v>
      </c>
      <c r="G345" s="10">
        <f ca="1">DATEDIF(Table3[[#This Row],[Time of Purchase ]], TODAY(), "d")</f>
        <v>344</v>
      </c>
      <c r="H345" s="14">
        <f>_xlfn.XLOOKUP('RFM Analysis (Basic)'!$B345,Table4[Customer_ID],Table4[Time_of_Purchase],,0)</f>
        <v>45391</v>
      </c>
      <c r="I345" s="10">
        <f>_xlfn.XLOOKUP('RFM Analysis (Basic)'!$B345,Table4[Customer_ID],Table4[Frequency_of_Purchase],,0)</f>
        <v>7</v>
      </c>
      <c r="J345" s="10">
        <f>_xlfn.XLOOKUP(B345,Table4[Customer_ID],Table4[Purchase_Amount],,0)</f>
        <v>215.31</v>
      </c>
      <c r="K345" s="52" cm="1">
        <f t="array" aca="1" ref="K345" ca="1">SUM(MID(C345,{1,2,3},1)*1)</f>
        <v>7</v>
      </c>
    </row>
    <row r="346" spans="2:11" x14ac:dyDescent="0.3">
      <c r="B346" s="10" t="s">
        <v>771</v>
      </c>
      <c r="C346" s="45" t="str">
        <f ca="1">Table3[[#This Row],[RECENCY Score]] &amp; Table3[[#This Row],[FREQUENCY Score]] &amp; Table3[[#This Row],[MONETARY Score]]</f>
        <v>244</v>
      </c>
      <c r="D346" s="46" cm="1">
        <f t="array" aca="1" ref="D346" ca="1">_xlfn.IFS(G346 &lt;= 100, 5,G346 &lt;= 200, 4,G346 &lt;= 300, 3,G346 &lt;= 400, 2,G346 &gt; 400, 1)</f>
        <v>2</v>
      </c>
      <c r="E346" s="45" cm="1">
        <f t="array" ref="E346">_xlfn.IFS(I346 &gt;= 12, 5, I346&gt;= 10, 4, I346 &gt;= 8, 3, I346 &gt;= 5, 2, I346 &gt;= 2, 1)</f>
        <v>4</v>
      </c>
      <c r="F346" s="45" cm="1">
        <f t="array" ref="F346">_xlfn.IFS(Table3[[#This Row],[Purchase Amount]] &lt;= 100, 5,Table3[[#This Row],[Purchase Amount]]  &lt;= 200, 4,Table3[[#This Row],[Purchase Amount]]  &lt;= 300, 3,Table3[[#This Row],[Purchase Amount]]  &lt;= 400, 2,Table3[[#This Row],[Purchase Amount]]  &gt; 400, 1)</f>
        <v>4</v>
      </c>
      <c r="G346" s="10">
        <f ca="1">DATEDIF(Table3[[#This Row],[Time of Purchase ]], TODAY(), "d")</f>
        <v>335</v>
      </c>
      <c r="H346" s="14">
        <f>_xlfn.XLOOKUP('RFM Analysis (Basic)'!$B346,Table4[Customer_ID],Table4[Time_of_Purchase],,0)</f>
        <v>45400</v>
      </c>
      <c r="I346" s="10">
        <f>_xlfn.XLOOKUP('RFM Analysis (Basic)'!$B346,Table4[Customer_ID],Table4[Frequency_of_Purchase],,0)</f>
        <v>11</v>
      </c>
      <c r="J346" s="10">
        <f>_xlfn.XLOOKUP(B346,Table4[Customer_ID],Table4[Purchase_Amount],,0)</f>
        <v>183.66</v>
      </c>
      <c r="K346" s="52" cm="1">
        <f t="array" aca="1" ref="K346" ca="1">SUM(MID(C346,{1,2,3},1)*1)</f>
        <v>10</v>
      </c>
    </row>
    <row r="347" spans="2:11" x14ac:dyDescent="0.3">
      <c r="B347" s="10" t="s">
        <v>773</v>
      </c>
      <c r="C347" s="45" t="str">
        <f ca="1">Table3[[#This Row],[RECENCY Score]] &amp; Table3[[#This Row],[FREQUENCY Score]] &amp; Table3[[#This Row],[MONETARY Score]]</f>
        <v>144</v>
      </c>
      <c r="D347" s="46" cm="1">
        <f t="array" aca="1" ref="D347" ca="1">_xlfn.IFS(G347 &lt;= 100, 5,G347 &lt;= 200, 4,G347 &lt;= 300, 3,G347 &lt;= 400, 2,G347 &gt; 400, 1)</f>
        <v>1</v>
      </c>
      <c r="E347" s="45" cm="1">
        <f t="array" ref="E347">_xlfn.IFS(I347 &gt;= 12, 5, I347&gt;= 10, 4, I347 &gt;= 8, 3, I347 &gt;= 5, 2, I347 &gt;= 2, 1)</f>
        <v>4</v>
      </c>
      <c r="F347" s="45" cm="1">
        <f t="array" ref="F347">_xlfn.IFS(Table3[[#This Row],[Purchase Amount]] &lt;= 100, 5,Table3[[#This Row],[Purchase Amount]]  &lt;= 200, 4,Table3[[#This Row],[Purchase Amount]]  &lt;= 300, 3,Table3[[#This Row],[Purchase Amount]]  &lt;= 400, 2,Table3[[#This Row],[Purchase Amount]]  &gt; 400, 1)</f>
        <v>4</v>
      </c>
      <c r="G347" s="10">
        <f ca="1">DATEDIF(Table3[[#This Row],[Time of Purchase ]], TODAY(), "d")</f>
        <v>411</v>
      </c>
      <c r="H347" s="14">
        <f>_xlfn.XLOOKUP('RFM Analysis (Basic)'!$B347,Table4[Customer_ID],Table4[Time_of_Purchase],,0)</f>
        <v>45324</v>
      </c>
      <c r="I347" s="10">
        <f>_xlfn.XLOOKUP('RFM Analysis (Basic)'!$B347,Table4[Customer_ID],Table4[Frequency_of_Purchase],,0)</f>
        <v>10</v>
      </c>
      <c r="J347" s="10">
        <f>_xlfn.XLOOKUP(B347,Table4[Customer_ID],Table4[Purchase_Amount],,0)</f>
        <v>198.73</v>
      </c>
      <c r="K347" s="52" cm="1">
        <f t="array" aca="1" ref="K347" ca="1">SUM(MID(C347,{1,2,3},1)*1)</f>
        <v>9</v>
      </c>
    </row>
    <row r="348" spans="2:11" x14ac:dyDescent="0.3">
      <c r="B348" s="10" t="s">
        <v>775</v>
      </c>
      <c r="C348" s="45" t="str">
        <f ca="1">Table3[[#This Row],[RECENCY Score]] &amp; Table3[[#This Row],[FREQUENCY Score]] &amp; Table3[[#This Row],[MONETARY Score]]</f>
        <v>223</v>
      </c>
      <c r="D348" s="46" cm="1">
        <f t="array" aca="1" ref="D348" ca="1">_xlfn.IFS(G348 &lt;= 100, 5,G348 &lt;= 200, 4,G348 &lt;= 300, 3,G348 &lt;= 400, 2,G348 &gt; 400, 1)</f>
        <v>2</v>
      </c>
      <c r="E348" s="45" cm="1">
        <f t="array" ref="E348">_xlfn.IFS(I348 &gt;= 12, 5, I348&gt;= 10, 4, I348 &gt;= 8, 3, I348 &gt;= 5, 2, I348 &gt;= 2, 1)</f>
        <v>2</v>
      </c>
      <c r="F348" s="45" cm="1">
        <f t="array" ref="F348">_xlfn.IFS(Table3[[#This Row],[Purchase Amount]] &lt;= 100, 5,Table3[[#This Row],[Purchase Amount]]  &lt;= 200, 4,Table3[[#This Row],[Purchase Amount]]  &lt;= 300, 3,Table3[[#This Row],[Purchase Amount]]  &lt;= 400, 2,Table3[[#This Row],[Purchase Amount]]  &gt; 400, 1)</f>
        <v>3</v>
      </c>
      <c r="G348" s="10">
        <f ca="1">DATEDIF(Table3[[#This Row],[Time of Purchase ]], TODAY(), "d")</f>
        <v>331</v>
      </c>
      <c r="H348" s="14">
        <f>_xlfn.XLOOKUP('RFM Analysis (Basic)'!$B348,Table4[Customer_ID],Table4[Time_of_Purchase],,0)</f>
        <v>45404</v>
      </c>
      <c r="I348" s="10">
        <f>_xlfn.XLOOKUP('RFM Analysis (Basic)'!$B348,Table4[Customer_ID],Table4[Frequency_of_Purchase],,0)</f>
        <v>5</v>
      </c>
      <c r="J348" s="10">
        <f>_xlfn.XLOOKUP(B348,Table4[Customer_ID],Table4[Purchase_Amount],,0)</f>
        <v>265.72000000000003</v>
      </c>
      <c r="K348" s="52" cm="1">
        <f t="array" aca="1" ref="K348" ca="1">SUM(MID(C348,{1,2,3},1)*1)</f>
        <v>7</v>
      </c>
    </row>
    <row r="349" spans="2:11" x14ac:dyDescent="0.3">
      <c r="B349" s="10" t="s">
        <v>777</v>
      </c>
      <c r="C349" s="45" t="str">
        <f ca="1">Table3[[#This Row],[RECENCY Score]] &amp; Table3[[#This Row],[FREQUENCY Score]] &amp; Table3[[#This Row],[MONETARY Score]]</f>
        <v>314</v>
      </c>
      <c r="D349" s="46" cm="1">
        <f t="array" aca="1" ref="D349" ca="1">_xlfn.IFS(G349 &lt;= 100, 5,G349 &lt;= 200, 4,G349 &lt;= 300, 3,G349 &lt;= 400, 2,G349 &gt; 400, 1)</f>
        <v>3</v>
      </c>
      <c r="E349" s="45" cm="1">
        <f t="array" ref="E349">_xlfn.IFS(I349 &gt;= 12, 5, I349&gt;= 10, 4, I349 &gt;= 8, 3, I349 &gt;= 5, 2, I349 &gt;= 2, 1)</f>
        <v>1</v>
      </c>
      <c r="F349" s="45" cm="1">
        <f t="array" ref="F349">_xlfn.IFS(Table3[[#This Row],[Purchase Amount]] &lt;= 100, 5,Table3[[#This Row],[Purchase Amount]]  &lt;= 200, 4,Table3[[#This Row],[Purchase Amount]]  &lt;= 300, 3,Table3[[#This Row],[Purchase Amount]]  &lt;= 400, 2,Table3[[#This Row],[Purchase Amount]]  &gt; 400, 1)</f>
        <v>4</v>
      </c>
      <c r="G349" s="10">
        <f ca="1">DATEDIF(Table3[[#This Row],[Time of Purchase ]], TODAY(), "d")</f>
        <v>248</v>
      </c>
      <c r="H349" s="14">
        <f>_xlfn.XLOOKUP('RFM Analysis (Basic)'!$B349,Table4[Customer_ID],Table4[Time_of_Purchase],,0)</f>
        <v>45487</v>
      </c>
      <c r="I349" s="10">
        <f>_xlfn.XLOOKUP('RFM Analysis (Basic)'!$B349,Table4[Customer_ID],Table4[Frequency_of_Purchase],,0)</f>
        <v>2</v>
      </c>
      <c r="J349" s="10">
        <f>_xlfn.XLOOKUP(B349,Table4[Customer_ID],Table4[Purchase_Amount],,0)</f>
        <v>138.35</v>
      </c>
      <c r="K349" s="52" cm="1">
        <f t="array" aca="1" ref="K349" ca="1">SUM(MID(C349,{1,2,3},1)*1)</f>
        <v>8</v>
      </c>
    </row>
    <row r="350" spans="2:11" x14ac:dyDescent="0.3">
      <c r="B350" s="10" t="s">
        <v>779</v>
      </c>
      <c r="C350" s="45" t="str">
        <f ca="1">Table3[[#This Row],[RECENCY Score]] &amp; Table3[[#This Row],[FREQUENCY Score]] &amp; Table3[[#This Row],[MONETARY Score]]</f>
        <v>411</v>
      </c>
      <c r="D350" s="46" cm="1">
        <f t="array" aca="1" ref="D350" ca="1">_xlfn.IFS(G350 &lt;= 100, 5,G350 &lt;= 200, 4,G350 &lt;= 300, 3,G350 &lt;= 400, 2,G350 &gt; 400, 1)</f>
        <v>4</v>
      </c>
      <c r="E350" s="45" cm="1">
        <f t="array" ref="E350">_xlfn.IFS(I350 &gt;= 12, 5, I350&gt;= 10, 4, I350 &gt;= 8, 3, I350 &gt;= 5, 2, I350 &gt;= 2, 1)</f>
        <v>1</v>
      </c>
      <c r="F350" s="45" cm="1">
        <f t="array" ref="F350">_xlfn.IFS(Table3[[#This Row],[Purchase Amount]] &lt;= 100, 5,Table3[[#This Row],[Purchase Amount]]  &lt;= 200, 4,Table3[[#This Row],[Purchase Amount]]  &lt;= 300, 3,Table3[[#This Row],[Purchase Amount]]  &lt;= 400, 2,Table3[[#This Row],[Purchase Amount]]  &gt; 400, 1)</f>
        <v>1</v>
      </c>
      <c r="G350" s="10">
        <f ca="1">DATEDIF(Table3[[#This Row],[Time of Purchase ]], TODAY(), "d")</f>
        <v>190</v>
      </c>
      <c r="H350" s="14">
        <f>_xlfn.XLOOKUP('RFM Analysis (Basic)'!$B350,Table4[Customer_ID],Table4[Time_of_Purchase],,0)</f>
        <v>45545</v>
      </c>
      <c r="I350" s="10">
        <f>_xlfn.XLOOKUP('RFM Analysis (Basic)'!$B350,Table4[Customer_ID],Table4[Frequency_of_Purchase],,0)</f>
        <v>3</v>
      </c>
      <c r="J350" s="10">
        <f>_xlfn.XLOOKUP(B350,Table4[Customer_ID],Table4[Purchase_Amount],,0)</f>
        <v>441.87</v>
      </c>
      <c r="K350" s="52" cm="1">
        <f t="array" aca="1" ref="K350" ca="1">SUM(MID(C350,{1,2,3},1)*1)</f>
        <v>6</v>
      </c>
    </row>
    <row r="351" spans="2:11" x14ac:dyDescent="0.3">
      <c r="B351" s="10" t="s">
        <v>781</v>
      </c>
      <c r="C351" s="45" t="str">
        <f ca="1">Table3[[#This Row],[RECENCY Score]] &amp; Table3[[#This Row],[FREQUENCY Score]] &amp; Table3[[#This Row],[MONETARY Score]]</f>
        <v>314</v>
      </c>
      <c r="D351" s="46" cm="1">
        <f t="array" aca="1" ref="D351" ca="1">_xlfn.IFS(G351 &lt;= 100, 5,G351 &lt;= 200, 4,G351 &lt;= 300, 3,G351 &lt;= 400, 2,G351 &gt; 400, 1)</f>
        <v>3</v>
      </c>
      <c r="E351" s="45" cm="1">
        <f t="array" ref="E351">_xlfn.IFS(I351 &gt;= 12, 5, I351&gt;= 10, 4, I351 &gt;= 8, 3, I351 &gt;= 5, 2, I351 &gt;= 2, 1)</f>
        <v>1</v>
      </c>
      <c r="F351" s="45" cm="1">
        <f t="array" ref="F351">_xlfn.IFS(Table3[[#This Row],[Purchase Amount]] &lt;= 100, 5,Table3[[#This Row],[Purchase Amount]]  &lt;= 200, 4,Table3[[#This Row],[Purchase Amount]]  &lt;= 300, 3,Table3[[#This Row],[Purchase Amount]]  &lt;= 400, 2,Table3[[#This Row],[Purchase Amount]]  &gt; 400, 1)</f>
        <v>4</v>
      </c>
      <c r="G351" s="10">
        <f ca="1">DATEDIF(Table3[[#This Row],[Time of Purchase ]], TODAY(), "d")</f>
        <v>233</v>
      </c>
      <c r="H351" s="14">
        <f>_xlfn.XLOOKUP('RFM Analysis (Basic)'!$B351,Table4[Customer_ID],Table4[Time_of_Purchase],,0)</f>
        <v>45502</v>
      </c>
      <c r="I351" s="10">
        <f>_xlfn.XLOOKUP('RFM Analysis (Basic)'!$B351,Table4[Customer_ID],Table4[Frequency_of_Purchase],,0)</f>
        <v>4</v>
      </c>
      <c r="J351" s="10">
        <f>_xlfn.XLOOKUP(B351,Table4[Customer_ID],Table4[Purchase_Amount],,0)</f>
        <v>178.29</v>
      </c>
      <c r="K351" s="52" cm="1">
        <f t="array" aca="1" ref="K351" ca="1">SUM(MID(C351,{1,2,3},1)*1)</f>
        <v>8</v>
      </c>
    </row>
    <row r="352" spans="2:11" x14ac:dyDescent="0.3">
      <c r="B352" s="10" t="s">
        <v>783</v>
      </c>
      <c r="C352" s="45" t="str">
        <f ca="1">Table3[[#This Row],[RECENCY Score]] &amp; Table3[[#This Row],[FREQUENCY Score]] &amp; Table3[[#This Row],[MONETARY Score]]</f>
        <v>445</v>
      </c>
      <c r="D352" s="46" cm="1">
        <f t="array" aca="1" ref="D352" ca="1">_xlfn.IFS(G352 &lt;= 100, 5,G352 &lt;= 200, 4,G352 &lt;= 300, 3,G352 &lt;= 400, 2,G352 &gt; 400, 1)</f>
        <v>4</v>
      </c>
      <c r="E352" s="45" cm="1">
        <f t="array" ref="E352">_xlfn.IFS(I352 &gt;= 12, 5, I352&gt;= 10, 4, I352 &gt;= 8, 3, I352 &gt;= 5, 2, I352 &gt;= 2, 1)</f>
        <v>4</v>
      </c>
      <c r="F352" s="45" cm="1">
        <f t="array" ref="F352">_xlfn.IFS(Table3[[#This Row],[Purchase Amount]] &lt;= 100, 5,Table3[[#This Row],[Purchase Amount]]  &lt;= 200, 4,Table3[[#This Row],[Purchase Amount]]  &lt;= 300, 3,Table3[[#This Row],[Purchase Amount]]  &lt;= 400, 2,Table3[[#This Row],[Purchase Amount]]  &gt; 400, 1)</f>
        <v>5</v>
      </c>
      <c r="G352" s="10">
        <f ca="1">DATEDIF(Table3[[#This Row],[Time of Purchase ]], TODAY(), "d")</f>
        <v>155</v>
      </c>
      <c r="H352" s="14">
        <f>_xlfn.XLOOKUP('RFM Analysis (Basic)'!$B352,Table4[Customer_ID],Table4[Time_of_Purchase],,0)</f>
        <v>45580</v>
      </c>
      <c r="I352" s="10">
        <f>_xlfn.XLOOKUP('RFM Analysis (Basic)'!$B352,Table4[Customer_ID],Table4[Frequency_of_Purchase],,0)</f>
        <v>10</v>
      </c>
      <c r="J352" s="10">
        <f>_xlfn.XLOOKUP(B352,Table4[Customer_ID],Table4[Purchase_Amount],,0)</f>
        <v>77.08</v>
      </c>
      <c r="K352" s="52" cm="1">
        <f t="array" aca="1" ref="K352" ca="1">SUM(MID(C352,{1,2,3},1)*1)</f>
        <v>13</v>
      </c>
    </row>
    <row r="353" spans="2:11" x14ac:dyDescent="0.3">
      <c r="B353" s="10" t="s">
        <v>785</v>
      </c>
      <c r="C353" s="45" t="str">
        <f ca="1">Table3[[#This Row],[RECENCY Score]] &amp; Table3[[#This Row],[FREQUENCY Score]] &amp; Table3[[#This Row],[MONETARY Score]]</f>
        <v>343</v>
      </c>
      <c r="D353" s="46" cm="1">
        <f t="array" aca="1" ref="D353" ca="1">_xlfn.IFS(G353 &lt;= 100, 5,G353 &lt;= 200, 4,G353 &lt;= 300, 3,G353 &lt;= 400, 2,G353 &gt; 400, 1)</f>
        <v>3</v>
      </c>
      <c r="E353" s="45" cm="1">
        <f t="array" ref="E353">_xlfn.IFS(I353 &gt;= 12, 5, I353&gt;= 10, 4, I353 &gt;= 8, 3, I353 &gt;= 5, 2, I353 &gt;= 2, 1)</f>
        <v>4</v>
      </c>
      <c r="F353" s="45" cm="1">
        <f t="array" ref="F353">_xlfn.IFS(Table3[[#This Row],[Purchase Amount]] &lt;= 100, 5,Table3[[#This Row],[Purchase Amount]]  &lt;= 200, 4,Table3[[#This Row],[Purchase Amount]]  &lt;= 300, 3,Table3[[#This Row],[Purchase Amount]]  &lt;= 400, 2,Table3[[#This Row],[Purchase Amount]]  &gt; 400, 1)</f>
        <v>3</v>
      </c>
      <c r="G353" s="10">
        <f ca="1">DATEDIF(Table3[[#This Row],[Time of Purchase ]], TODAY(), "d")</f>
        <v>261</v>
      </c>
      <c r="H353" s="14">
        <f>_xlfn.XLOOKUP('RFM Analysis (Basic)'!$B353,Table4[Customer_ID],Table4[Time_of_Purchase],,0)</f>
        <v>45474</v>
      </c>
      <c r="I353" s="10">
        <f>_xlfn.XLOOKUP('RFM Analysis (Basic)'!$B353,Table4[Customer_ID],Table4[Frequency_of_Purchase],,0)</f>
        <v>11</v>
      </c>
      <c r="J353" s="10">
        <f>_xlfn.XLOOKUP(B353,Table4[Customer_ID],Table4[Purchase_Amount],,0)</f>
        <v>266.89999999999998</v>
      </c>
      <c r="K353" s="52" cm="1">
        <f t="array" aca="1" ref="K353" ca="1">SUM(MID(C353,{1,2,3},1)*1)</f>
        <v>10</v>
      </c>
    </row>
    <row r="354" spans="2:11" x14ac:dyDescent="0.3">
      <c r="B354" s="10" t="s">
        <v>787</v>
      </c>
      <c r="C354" s="45" t="str">
        <f ca="1">Table3[[#This Row],[RECENCY Score]] &amp; Table3[[#This Row],[FREQUENCY Score]] &amp; Table3[[#This Row],[MONETARY Score]]</f>
        <v>213</v>
      </c>
      <c r="D354" s="46" cm="1">
        <f t="array" aca="1" ref="D354" ca="1">_xlfn.IFS(G354 &lt;= 100, 5,G354 &lt;= 200, 4,G354 &lt;= 300, 3,G354 &lt;= 400, 2,G354 &gt; 400, 1)</f>
        <v>2</v>
      </c>
      <c r="E354" s="45" cm="1">
        <f t="array" ref="E354">_xlfn.IFS(I354 &gt;= 12, 5, I354&gt;= 10, 4, I354 &gt;= 8, 3, I354 &gt;= 5, 2, I354 &gt;= 2, 1)</f>
        <v>1</v>
      </c>
      <c r="F354" s="45" cm="1">
        <f t="array" ref="F354">_xlfn.IFS(Table3[[#This Row],[Purchase Amount]] &lt;= 100, 5,Table3[[#This Row],[Purchase Amount]]  &lt;= 200, 4,Table3[[#This Row],[Purchase Amount]]  &lt;= 300, 3,Table3[[#This Row],[Purchase Amount]]  &lt;= 400, 2,Table3[[#This Row],[Purchase Amount]]  &gt; 400, 1)</f>
        <v>3</v>
      </c>
      <c r="G354" s="10">
        <f ca="1">DATEDIF(Table3[[#This Row],[Time of Purchase ]], TODAY(), "d")</f>
        <v>319</v>
      </c>
      <c r="H354" s="14">
        <f>_xlfn.XLOOKUP('RFM Analysis (Basic)'!$B354,Table4[Customer_ID],Table4[Time_of_Purchase],,0)</f>
        <v>45416</v>
      </c>
      <c r="I354" s="10">
        <f>_xlfn.XLOOKUP('RFM Analysis (Basic)'!$B354,Table4[Customer_ID],Table4[Frequency_of_Purchase],,0)</f>
        <v>4</v>
      </c>
      <c r="J354" s="10">
        <f>_xlfn.XLOOKUP(B354,Table4[Customer_ID],Table4[Purchase_Amount],,0)</f>
        <v>269.83999999999997</v>
      </c>
      <c r="K354" s="52" cm="1">
        <f t="array" aca="1" ref="K354" ca="1">SUM(MID(C354,{1,2,3},1)*1)</f>
        <v>6</v>
      </c>
    </row>
    <row r="355" spans="2:11" x14ac:dyDescent="0.3">
      <c r="B355" s="10" t="s">
        <v>789</v>
      </c>
      <c r="C355" s="45" t="str">
        <f ca="1">Table3[[#This Row],[RECENCY Score]] &amp; Table3[[#This Row],[FREQUENCY Score]] &amp; Table3[[#This Row],[MONETARY Score]]</f>
        <v>232</v>
      </c>
      <c r="D355" s="46" cm="1">
        <f t="array" aca="1" ref="D355" ca="1">_xlfn.IFS(G355 &lt;= 100, 5,G355 &lt;= 200, 4,G355 &lt;= 300, 3,G355 &lt;= 400, 2,G355 &gt; 400, 1)</f>
        <v>2</v>
      </c>
      <c r="E355" s="45" cm="1">
        <f t="array" ref="E355">_xlfn.IFS(I355 &gt;= 12, 5, I355&gt;= 10, 4, I355 &gt;= 8, 3, I355 &gt;= 5, 2, I355 &gt;= 2, 1)</f>
        <v>3</v>
      </c>
      <c r="F355" s="45" cm="1">
        <f t="array" ref="F355">_xlfn.IFS(Table3[[#This Row],[Purchase Amount]] &lt;= 100, 5,Table3[[#This Row],[Purchase Amount]]  &lt;= 200, 4,Table3[[#This Row],[Purchase Amount]]  &lt;= 300, 3,Table3[[#This Row],[Purchase Amount]]  &lt;= 400, 2,Table3[[#This Row],[Purchase Amount]]  &gt; 400, 1)</f>
        <v>2</v>
      </c>
      <c r="G355" s="10">
        <f ca="1">DATEDIF(Table3[[#This Row],[Time of Purchase ]], TODAY(), "d")</f>
        <v>382</v>
      </c>
      <c r="H355" s="14">
        <f>_xlfn.XLOOKUP('RFM Analysis (Basic)'!$B355,Table4[Customer_ID],Table4[Time_of_Purchase],,0)</f>
        <v>45353</v>
      </c>
      <c r="I355" s="10">
        <f>_xlfn.XLOOKUP('RFM Analysis (Basic)'!$B355,Table4[Customer_ID],Table4[Frequency_of_Purchase],,0)</f>
        <v>8</v>
      </c>
      <c r="J355" s="10">
        <f>_xlfn.XLOOKUP(B355,Table4[Customer_ID],Table4[Purchase_Amount],,0)</f>
        <v>334.22</v>
      </c>
      <c r="K355" s="52" cm="1">
        <f t="array" aca="1" ref="K355" ca="1">SUM(MID(C355,{1,2,3},1)*1)</f>
        <v>7</v>
      </c>
    </row>
    <row r="356" spans="2:11" x14ac:dyDescent="0.3">
      <c r="B356" s="10" t="s">
        <v>791</v>
      </c>
      <c r="C356" s="45" t="str">
        <f ca="1">Table3[[#This Row],[RECENCY Score]] &amp; Table3[[#This Row],[FREQUENCY Score]] &amp; Table3[[#This Row],[MONETARY Score]]</f>
        <v>231</v>
      </c>
      <c r="D356" s="46" cm="1">
        <f t="array" aca="1" ref="D356" ca="1">_xlfn.IFS(G356 &lt;= 100, 5,G356 &lt;= 200, 4,G356 &lt;= 300, 3,G356 &lt;= 400, 2,G356 &gt; 400, 1)</f>
        <v>2</v>
      </c>
      <c r="E356" s="45" cm="1">
        <f t="array" ref="E356">_xlfn.IFS(I356 &gt;= 12, 5, I356&gt;= 10, 4, I356 &gt;= 8, 3, I356 &gt;= 5, 2, I356 &gt;= 2, 1)</f>
        <v>3</v>
      </c>
      <c r="F356" s="45" cm="1">
        <f t="array" ref="F356">_xlfn.IFS(Table3[[#This Row],[Purchase Amount]] &lt;= 100, 5,Table3[[#This Row],[Purchase Amount]]  &lt;= 200, 4,Table3[[#This Row],[Purchase Amount]]  &lt;= 300, 3,Table3[[#This Row],[Purchase Amount]]  &lt;= 400, 2,Table3[[#This Row],[Purchase Amount]]  &gt; 400, 1)</f>
        <v>1</v>
      </c>
      <c r="G356" s="10">
        <f ca="1">DATEDIF(Table3[[#This Row],[Time of Purchase ]], TODAY(), "d")</f>
        <v>336</v>
      </c>
      <c r="H356" s="14">
        <f>_xlfn.XLOOKUP('RFM Analysis (Basic)'!$B356,Table4[Customer_ID],Table4[Time_of_Purchase],,0)</f>
        <v>45399</v>
      </c>
      <c r="I356" s="10">
        <f>_xlfn.XLOOKUP('RFM Analysis (Basic)'!$B356,Table4[Customer_ID],Table4[Frequency_of_Purchase],,0)</f>
        <v>8</v>
      </c>
      <c r="J356" s="10">
        <f>_xlfn.XLOOKUP(B356,Table4[Customer_ID],Table4[Purchase_Amount],,0)</f>
        <v>474.56</v>
      </c>
      <c r="K356" s="52" cm="1">
        <f t="array" aca="1" ref="K356" ca="1">SUM(MID(C356,{1,2,3},1)*1)</f>
        <v>6</v>
      </c>
    </row>
    <row r="357" spans="2:11" x14ac:dyDescent="0.3">
      <c r="B357" s="10" t="s">
        <v>793</v>
      </c>
      <c r="C357" s="45" t="str">
        <f ca="1">Table3[[#This Row],[RECENCY Score]] &amp; Table3[[#This Row],[FREQUENCY Score]] &amp; Table3[[#This Row],[MONETARY Score]]</f>
        <v>312</v>
      </c>
      <c r="D357" s="46" cm="1">
        <f t="array" aca="1" ref="D357" ca="1">_xlfn.IFS(G357 &lt;= 100, 5,G357 &lt;= 200, 4,G357 &lt;= 300, 3,G357 &lt;= 400, 2,G357 &gt; 400, 1)</f>
        <v>3</v>
      </c>
      <c r="E357" s="45" cm="1">
        <f t="array" ref="E357">_xlfn.IFS(I357 &gt;= 12, 5, I357&gt;= 10, 4, I357 &gt;= 8, 3, I357 &gt;= 5, 2, I357 &gt;= 2, 1)</f>
        <v>1</v>
      </c>
      <c r="F357" s="45" cm="1">
        <f t="array" ref="F357">_xlfn.IFS(Table3[[#This Row],[Purchase Amount]] &lt;= 100, 5,Table3[[#This Row],[Purchase Amount]]  &lt;= 200, 4,Table3[[#This Row],[Purchase Amount]]  &lt;= 300, 3,Table3[[#This Row],[Purchase Amount]]  &lt;= 400, 2,Table3[[#This Row],[Purchase Amount]]  &gt; 400, 1)</f>
        <v>2</v>
      </c>
      <c r="G357" s="10">
        <f ca="1">DATEDIF(Table3[[#This Row],[Time of Purchase ]], TODAY(), "d")</f>
        <v>201</v>
      </c>
      <c r="H357" s="14">
        <f>_xlfn.XLOOKUP('RFM Analysis (Basic)'!$B357,Table4[Customer_ID],Table4[Time_of_Purchase],,0)</f>
        <v>45534</v>
      </c>
      <c r="I357" s="10">
        <f>_xlfn.XLOOKUP('RFM Analysis (Basic)'!$B357,Table4[Customer_ID],Table4[Frequency_of_Purchase],,0)</f>
        <v>4</v>
      </c>
      <c r="J357" s="10">
        <f>_xlfn.XLOOKUP(B357,Table4[Customer_ID],Table4[Purchase_Amount],,0)</f>
        <v>360.91</v>
      </c>
      <c r="K357" s="52" cm="1">
        <f t="array" aca="1" ref="K357" ca="1">SUM(MID(C357,{1,2,3},1)*1)</f>
        <v>6</v>
      </c>
    </row>
    <row r="358" spans="2:11" x14ac:dyDescent="0.3">
      <c r="B358" s="10" t="s">
        <v>795</v>
      </c>
      <c r="C358" s="45" t="str">
        <f ca="1">Table3[[#This Row],[RECENCY Score]] &amp; Table3[[#This Row],[FREQUENCY Score]] &amp; Table3[[#This Row],[MONETARY Score]]</f>
        <v>222</v>
      </c>
      <c r="D358" s="46" cm="1">
        <f t="array" aca="1" ref="D358" ca="1">_xlfn.IFS(G358 &lt;= 100, 5,G358 &lt;= 200, 4,G358 &lt;= 300, 3,G358 &lt;= 400, 2,G358 &gt; 400, 1)</f>
        <v>2</v>
      </c>
      <c r="E358" s="45" cm="1">
        <f t="array" ref="E358">_xlfn.IFS(I358 &gt;= 12, 5, I358&gt;= 10, 4, I358 &gt;= 8, 3, I358 &gt;= 5, 2, I358 &gt;= 2, 1)</f>
        <v>2</v>
      </c>
      <c r="F358" s="45" cm="1">
        <f t="array" ref="F358">_xlfn.IFS(Table3[[#This Row],[Purchase Amount]] &lt;= 100, 5,Table3[[#This Row],[Purchase Amount]]  &lt;= 200, 4,Table3[[#This Row],[Purchase Amount]]  &lt;= 300, 3,Table3[[#This Row],[Purchase Amount]]  &lt;= 400, 2,Table3[[#This Row],[Purchase Amount]]  &gt; 400, 1)</f>
        <v>2</v>
      </c>
      <c r="G358" s="10">
        <f ca="1">DATEDIF(Table3[[#This Row],[Time of Purchase ]], TODAY(), "d")</f>
        <v>330</v>
      </c>
      <c r="H358" s="14">
        <f>_xlfn.XLOOKUP('RFM Analysis (Basic)'!$B358,Table4[Customer_ID],Table4[Time_of_Purchase],,0)</f>
        <v>45405</v>
      </c>
      <c r="I358" s="10">
        <f>_xlfn.XLOOKUP('RFM Analysis (Basic)'!$B358,Table4[Customer_ID],Table4[Frequency_of_Purchase],,0)</f>
        <v>6</v>
      </c>
      <c r="J358" s="10">
        <f>_xlfn.XLOOKUP(B358,Table4[Customer_ID],Table4[Purchase_Amount],,0)</f>
        <v>373.49</v>
      </c>
      <c r="K358" s="52" cm="1">
        <f t="array" aca="1" ref="K358" ca="1">SUM(MID(C358,{1,2,3},1)*1)</f>
        <v>6</v>
      </c>
    </row>
    <row r="359" spans="2:11" x14ac:dyDescent="0.3">
      <c r="B359" s="10" t="s">
        <v>797</v>
      </c>
      <c r="C359" s="45" t="str">
        <f ca="1">Table3[[#This Row],[RECENCY Score]] &amp; Table3[[#This Row],[FREQUENCY Score]] &amp; Table3[[#This Row],[MONETARY Score]]</f>
        <v>421</v>
      </c>
      <c r="D359" s="46" cm="1">
        <f t="array" aca="1" ref="D359" ca="1">_xlfn.IFS(G359 &lt;= 100, 5,G359 &lt;= 200, 4,G359 &lt;= 300, 3,G359 &lt;= 400, 2,G359 &gt; 400, 1)</f>
        <v>4</v>
      </c>
      <c r="E359" s="45" cm="1">
        <f t="array" ref="E359">_xlfn.IFS(I359 &gt;= 12, 5, I359&gt;= 10, 4, I359 &gt;= 8, 3, I359 &gt;= 5, 2, I359 &gt;= 2, 1)</f>
        <v>2</v>
      </c>
      <c r="F359" s="45" cm="1">
        <f t="array" ref="F359">_xlfn.IFS(Table3[[#This Row],[Purchase Amount]] &lt;= 100, 5,Table3[[#This Row],[Purchase Amount]]  &lt;= 200, 4,Table3[[#This Row],[Purchase Amount]]  &lt;= 300, 3,Table3[[#This Row],[Purchase Amount]]  &lt;= 400, 2,Table3[[#This Row],[Purchase Amount]]  &gt; 400, 1)</f>
        <v>1</v>
      </c>
      <c r="G359" s="10">
        <f ca="1">DATEDIF(Table3[[#This Row],[Time of Purchase ]], TODAY(), "d")</f>
        <v>114</v>
      </c>
      <c r="H359" s="14">
        <f>_xlfn.XLOOKUP('RFM Analysis (Basic)'!$B359,Table4[Customer_ID],Table4[Time_of_Purchase],,0)</f>
        <v>45621</v>
      </c>
      <c r="I359" s="10">
        <f>_xlfn.XLOOKUP('RFM Analysis (Basic)'!$B359,Table4[Customer_ID],Table4[Frequency_of_Purchase],,0)</f>
        <v>5</v>
      </c>
      <c r="J359" s="10">
        <f>_xlfn.XLOOKUP(B359,Table4[Customer_ID],Table4[Purchase_Amount],,0)</f>
        <v>462.3</v>
      </c>
      <c r="K359" s="52" cm="1">
        <f t="array" aca="1" ref="K359" ca="1">SUM(MID(C359,{1,2,3},1)*1)</f>
        <v>7</v>
      </c>
    </row>
    <row r="360" spans="2:11" x14ac:dyDescent="0.3">
      <c r="B360" s="10" t="s">
        <v>799</v>
      </c>
      <c r="C360" s="45" t="str">
        <f ca="1">Table3[[#This Row],[RECENCY Score]] &amp; Table3[[#This Row],[FREQUENCY Score]] &amp; Table3[[#This Row],[MONETARY Score]]</f>
        <v>532</v>
      </c>
      <c r="D360" s="46" cm="1">
        <f t="array" aca="1" ref="D360" ca="1">_xlfn.IFS(G360 &lt;= 100, 5,G360 &lt;= 200, 4,G360 &lt;= 300, 3,G360 &lt;= 400, 2,G360 &gt; 400, 1)</f>
        <v>5</v>
      </c>
      <c r="E360" s="45" cm="1">
        <f t="array" ref="E360">_xlfn.IFS(I360 &gt;= 12, 5, I360&gt;= 10, 4, I360 &gt;= 8, 3, I360 &gt;= 5, 2, I360 &gt;= 2, 1)</f>
        <v>3</v>
      </c>
      <c r="F360" s="45" cm="1">
        <f t="array" ref="F360">_xlfn.IFS(Table3[[#This Row],[Purchase Amount]] &lt;= 100, 5,Table3[[#This Row],[Purchase Amount]]  &lt;= 200, 4,Table3[[#This Row],[Purchase Amount]]  &lt;= 300, 3,Table3[[#This Row],[Purchase Amount]]  &lt;= 400, 2,Table3[[#This Row],[Purchase Amount]]  &gt; 400, 1)</f>
        <v>2</v>
      </c>
      <c r="G360" s="10">
        <f ca="1">DATEDIF(Table3[[#This Row],[Time of Purchase ]], TODAY(), "d")</f>
        <v>98</v>
      </c>
      <c r="H360" s="14">
        <f>_xlfn.XLOOKUP('RFM Analysis (Basic)'!$B360,Table4[Customer_ID],Table4[Time_of_Purchase],,0)</f>
        <v>45637</v>
      </c>
      <c r="I360" s="10">
        <f>_xlfn.XLOOKUP('RFM Analysis (Basic)'!$B360,Table4[Customer_ID],Table4[Frequency_of_Purchase],,0)</f>
        <v>8</v>
      </c>
      <c r="J360" s="10">
        <f>_xlfn.XLOOKUP(B360,Table4[Customer_ID],Table4[Purchase_Amount],,0)</f>
        <v>332.67</v>
      </c>
      <c r="K360" s="52" cm="1">
        <f t="array" aca="1" ref="K360" ca="1">SUM(MID(C360,{1,2,3},1)*1)</f>
        <v>10</v>
      </c>
    </row>
    <row r="361" spans="2:11" x14ac:dyDescent="0.3">
      <c r="B361" s="10" t="s">
        <v>801</v>
      </c>
      <c r="C361" s="45" t="str">
        <f ca="1">Table3[[#This Row],[RECENCY Score]] &amp; Table3[[#This Row],[FREQUENCY Score]] &amp; Table3[[#This Row],[MONETARY Score]]</f>
        <v>333</v>
      </c>
      <c r="D361" s="46" cm="1">
        <f t="array" aca="1" ref="D361" ca="1">_xlfn.IFS(G361 &lt;= 100, 5,G361 &lt;= 200, 4,G361 &lt;= 300, 3,G361 &lt;= 400, 2,G361 &gt; 400, 1)</f>
        <v>3</v>
      </c>
      <c r="E361" s="45" cm="1">
        <f t="array" ref="E361">_xlfn.IFS(I361 &gt;= 12, 5, I361&gt;= 10, 4, I361 &gt;= 8, 3, I361 &gt;= 5, 2, I361 &gt;= 2, 1)</f>
        <v>3</v>
      </c>
      <c r="F361" s="45" cm="1">
        <f t="array" ref="F361">_xlfn.IFS(Table3[[#This Row],[Purchase Amount]] &lt;= 100, 5,Table3[[#This Row],[Purchase Amount]]  &lt;= 200, 4,Table3[[#This Row],[Purchase Amount]]  &lt;= 300, 3,Table3[[#This Row],[Purchase Amount]]  &lt;= 400, 2,Table3[[#This Row],[Purchase Amount]]  &gt; 400, 1)</f>
        <v>3</v>
      </c>
      <c r="G361" s="10">
        <f ca="1">DATEDIF(Table3[[#This Row],[Time of Purchase ]], TODAY(), "d")</f>
        <v>298</v>
      </c>
      <c r="H361" s="14">
        <f>_xlfn.XLOOKUP('RFM Analysis (Basic)'!$B361,Table4[Customer_ID],Table4[Time_of_Purchase],,0)</f>
        <v>45437</v>
      </c>
      <c r="I361" s="10">
        <f>_xlfn.XLOOKUP('RFM Analysis (Basic)'!$B361,Table4[Customer_ID],Table4[Frequency_of_Purchase],,0)</f>
        <v>9</v>
      </c>
      <c r="J361" s="10">
        <f>_xlfn.XLOOKUP(B361,Table4[Customer_ID],Table4[Purchase_Amount],,0)</f>
        <v>235.39</v>
      </c>
      <c r="K361" s="52" cm="1">
        <f t="array" aca="1" ref="K361" ca="1">SUM(MID(C361,{1,2,3},1)*1)</f>
        <v>9</v>
      </c>
    </row>
    <row r="362" spans="2:11" x14ac:dyDescent="0.3">
      <c r="B362" s="10" t="s">
        <v>803</v>
      </c>
      <c r="C362" s="45" t="str">
        <f ca="1">Table3[[#This Row],[RECENCY Score]] &amp; Table3[[#This Row],[FREQUENCY Score]] &amp; Table3[[#This Row],[MONETARY Score]]</f>
        <v>323</v>
      </c>
      <c r="D362" s="46" cm="1">
        <f t="array" aca="1" ref="D362" ca="1">_xlfn.IFS(G362 &lt;= 100, 5,G362 &lt;= 200, 4,G362 &lt;= 300, 3,G362 &lt;= 400, 2,G362 &gt; 400, 1)</f>
        <v>3</v>
      </c>
      <c r="E362" s="45" cm="1">
        <f t="array" ref="E362">_xlfn.IFS(I362 &gt;= 12, 5, I362&gt;= 10, 4, I362 &gt;= 8, 3, I362 &gt;= 5, 2, I362 &gt;= 2, 1)</f>
        <v>2</v>
      </c>
      <c r="F362" s="45" cm="1">
        <f t="array" ref="F362">_xlfn.IFS(Table3[[#This Row],[Purchase Amount]] &lt;= 100, 5,Table3[[#This Row],[Purchase Amount]]  &lt;= 200, 4,Table3[[#This Row],[Purchase Amount]]  &lt;= 300, 3,Table3[[#This Row],[Purchase Amount]]  &lt;= 400, 2,Table3[[#This Row],[Purchase Amount]]  &gt; 400, 1)</f>
        <v>3</v>
      </c>
      <c r="G362" s="10">
        <f ca="1">DATEDIF(Table3[[#This Row],[Time of Purchase ]], TODAY(), "d")</f>
        <v>237</v>
      </c>
      <c r="H362" s="14">
        <f>_xlfn.XLOOKUP('RFM Analysis (Basic)'!$B362,Table4[Customer_ID],Table4[Time_of_Purchase],,0)</f>
        <v>45498</v>
      </c>
      <c r="I362" s="10">
        <f>_xlfn.XLOOKUP('RFM Analysis (Basic)'!$B362,Table4[Customer_ID],Table4[Frequency_of_Purchase],,0)</f>
        <v>7</v>
      </c>
      <c r="J362" s="10">
        <f>_xlfn.XLOOKUP(B362,Table4[Customer_ID],Table4[Purchase_Amount],,0)</f>
        <v>269.77999999999997</v>
      </c>
      <c r="K362" s="52" cm="1">
        <f t="array" aca="1" ref="K362" ca="1">SUM(MID(C362,{1,2,3},1)*1)</f>
        <v>8</v>
      </c>
    </row>
    <row r="363" spans="2:11" x14ac:dyDescent="0.3">
      <c r="B363" s="10" t="s">
        <v>805</v>
      </c>
      <c r="C363" s="45" t="str">
        <f ca="1">Table3[[#This Row],[RECENCY Score]] &amp; Table3[[#This Row],[FREQUENCY Score]] &amp; Table3[[#This Row],[MONETARY Score]]</f>
        <v>211</v>
      </c>
      <c r="D363" s="46" cm="1">
        <f t="array" aca="1" ref="D363" ca="1">_xlfn.IFS(G363 &lt;= 100, 5,G363 &lt;= 200, 4,G363 &lt;= 300, 3,G363 &lt;= 400, 2,G363 &gt; 400, 1)</f>
        <v>2</v>
      </c>
      <c r="E363" s="45" cm="1">
        <f t="array" ref="E363">_xlfn.IFS(I363 &gt;= 12, 5, I363&gt;= 10, 4, I363 &gt;= 8, 3, I363 &gt;= 5, 2, I363 &gt;= 2, 1)</f>
        <v>1</v>
      </c>
      <c r="F363" s="45" cm="1">
        <f t="array" ref="F363">_xlfn.IFS(Table3[[#This Row],[Purchase Amount]] &lt;= 100, 5,Table3[[#This Row],[Purchase Amount]]  &lt;= 200, 4,Table3[[#This Row],[Purchase Amount]]  &lt;= 300, 3,Table3[[#This Row],[Purchase Amount]]  &lt;= 400, 2,Table3[[#This Row],[Purchase Amount]]  &gt; 400, 1)</f>
        <v>1</v>
      </c>
      <c r="G363" s="10">
        <f ca="1">DATEDIF(Table3[[#This Row],[Time of Purchase ]], TODAY(), "d")</f>
        <v>315</v>
      </c>
      <c r="H363" s="14">
        <f>_xlfn.XLOOKUP('RFM Analysis (Basic)'!$B363,Table4[Customer_ID],Table4[Time_of_Purchase],,0)</f>
        <v>45420</v>
      </c>
      <c r="I363" s="10">
        <f>_xlfn.XLOOKUP('RFM Analysis (Basic)'!$B363,Table4[Customer_ID],Table4[Frequency_of_Purchase],,0)</f>
        <v>2</v>
      </c>
      <c r="J363" s="10">
        <f>_xlfn.XLOOKUP(B363,Table4[Customer_ID],Table4[Purchase_Amount],,0)</f>
        <v>498.33</v>
      </c>
      <c r="K363" s="52" cm="1">
        <f t="array" aca="1" ref="K363" ca="1">SUM(MID(C363,{1,2,3},1)*1)</f>
        <v>4</v>
      </c>
    </row>
    <row r="364" spans="2:11" x14ac:dyDescent="0.3">
      <c r="B364" s="10" t="s">
        <v>807</v>
      </c>
      <c r="C364" s="45" t="str">
        <f ca="1">Table3[[#This Row],[RECENCY Score]] &amp; Table3[[#This Row],[FREQUENCY Score]] &amp; Table3[[#This Row],[MONETARY Score]]</f>
        <v>324</v>
      </c>
      <c r="D364" s="46" cm="1">
        <f t="array" aca="1" ref="D364" ca="1">_xlfn.IFS(G364 &lt;= 100, 5,G364 &lt;= 200, 4,G364 &lt;= 300, 3,G364 &lt;= 400, 2,G364 &gt; 400, 1)</f>
        <v>3</v>
      </c>
      <c r="E364" s="45" cm="1">
        <f t="array" ref="E364">_xlfn.IFS(I364 &gt;= 12, 5, I364&gt;= 10, 4, I364 &gt;= 8, 3, I364 &gt;= 5, 2, I364 &gt;= 2, 1)</f>
        <v>2</v>
      </c>
      <c r="F364" s="45" cm="1">
        <f t="array" ref="F364">_xlfn.IFS(Table3[[#This Row],[Purchase Amount]] &lt;= 100, 5,Table3[[#This Row],[Purchase Amount]]  &lt;= 200, 4,Table3[[#This Row],[Purchase Amount]]  &lt;= 300, 3,Table3[[#This Row],[Purchase Amount]]  &lt;= 400, 2,Table3[[#This Row],[Purchase Amount]]  &gt; 400, 1)</f>
        <v>4</v>
      </c>
      <c r="G364" s="10">
        <f ca="1">DATEDIF(Table3[[#This Row],[Time of Purchase ]], TODAY(), "d")</f>
        <v>295</v>
      </c>
      <c r="H364" s="14">
        <f>_xlfn.XLOOKUP('RFM Analysis (Basic)'!$B364,Table4[Customer_ID],Table4[Time_of_Purchase],,0)</f>
        <v>45440</v>
      </c>
      <c r="I364" s="10">
        <f>_xlfn.XLOOKUP('RFM Analysis (Basic)'!$B364,Table4[Customer_ID],Table4[Frequency_of_Purchase],,0)</f>
        <v>7</v>
      </c>
      <c r="J364" s="10">
        <f>_xlfn.XLOOKUP(B364,Table4[Customer_ID],Table4[Purchase_Amount],,0)</f>
        <v>182.94</v>
      </c>
      <c r="K364" s="52" cm="1">
        <f t="array" aca="1" ref="K364" ca="1">SUM(MID(C364,{1,2,3},1)*1)</f>
        <v>9</v>
      </c>
    </row>
    <row r="365" spans="2:11" x14ac:dyDescent="0.3">
      <c r="B365" s="10" t="s">
        <v>809</v>
      </c>
      <c r="C365" s="45" t="str">
        <f ca="1">Table3[[#This Row],[RECENCY Score]] &amp; Table3[[#This Row],[FREQUENCY Score]] &amp; Table3[[#This Row],[MONETARY Score]]</f>
        <v>324</v>
      </c>
      <c r="D365" s="46" cm="1">
        <f t="array" aca="1" ref="D365" ca="1">_xlfn.IFS(G365 &lt;= 100, 5,G365 &lt;= 200, 4,G365 &lt;= 300, 3,G365 &lt;= 400, 2,G365 &gt; 400, 1)</f>
        <v>3</v>
      </c>
      <c r="E365" s="45" cm="1">
        <f t="array" ref="E365">_xlfn.IFS(I365 &gt;= 12, 5, I365&gt;= 10, 4, I365 &gt;= 8, 3, I365 &gt;= 5, 2, I365 &gt;= 2, 1)</f>
        <v>2</v>
      </c>
      <c r="F365" s="45" cm="1">
        <f t="array" ref="F365">_xlfn.IFS(Table3[[#This Row],[Purchase Amount]] &lt;= 100, 5,Table3[[#This Row],[Purchase Amount]]  &lt;= 200, 4,Table3[[#This Row],[Purchase Amount]]  &lt;= 300, 3,Table3[[#This Row],[Purchase Amount]]  &lt;= 400, 2,Table3[[#This Row],[Purchase Amount]]  &gt; 400, 1)</f>
        <v>4</v>
      </c>
      <c r="G365" s="10">
        <f ca="1">DATEDIF(Table3[[#This Row],[Time of Purchase ]], TODAY(), "d")</f>
        <v>268</v>
      </c>
      <c r="H365" s="14">
        <f>_xlfn.XLOOKUP('RFM Analysis (Basic)'!$B365,Table4[Customer_ID],Table4[Time_of_Purchase],,0)</f>
        <v>45467</v>
      </c>
      <c r="I365" s="10">
        <f>_xlfn.XLOOKUP('RFM Analysis (Basic)'!$B365,Table4[Customer_ID],Table4[Frequency_of_Purchase],,0)</f>
        <v>7</v>
      </c>
      <c r="J365" s="10">
        <f>_xlfn.XLOOKUP(B365,Table4[Customer_ID],Table4[Purchase_Amount],,0)</f>
        <v>121.7</v>
      </c>
      <c r="K365" s="52" cm="1">
        <f t="array" aca="1" ref="K365" ca="1">SUM(MID(C365,{1,2,3},1)*1)</f>
        <v>9</v>
      </c>
    </row>
    <row r="366" spans="2:11" x14ac:dyDescent="0.3">
      <c r="B366" s="10" t="s">
        <v>811</v>
      </c>
      <c r="C366" s="45" t="str">
        <f ca="1">Table3[[#This Row],[RECENCY Score]] &amp; Table3[[#This Row],[FREQUENCY Score]] &amp; Table3[[#This Row],[MONETARY Score]]</f>
        <v>111</v>
      </c>
      <c r="D366" s="46" cm="1">
        <f t="array" aca="1" ref="D366" ca="1">_xlfn.IFS(G366 &lt;= 100, 5,G366 &lt;= 200, 4,G366 &lt;= 300, 3,G366 &lt;= 400, 2,G366 &gt; 400, 1)</f>
        <v>1</v>
      </c>
      <c r="E366" s="45" cm="1">
        <f t="array" ref="E366">_xlfn.IFS(I366 &gt;= 12, 5, I366&gt;= 10, 4, I366 &gt;= 8, 3, I366 &gt;= 5, 2, I366 &gt;= 2, 1)</f>
        <v>1</v>
      </c>
      <c r="F366" s="45" cm="1">
        <f t="array" ref="F366">_xlfn.IFS(Table3[[#This Row],[Purchase Amount]] &lt;= 100, 5,Table3[[#This Row],[Purchase Amount]]  &lt;= 200, 4,Table3[[#This Row],[Purchase Amount]]  &lt;= 300, 3,Table3[[#This Row],[Purchase Amount]]  &lt;= 400, 2,Table3[[#This Row],[Purchase Amount]]  &gt; 400, 1)</f>
        <v>1</v>
      </c>
      <c r="G366" s="10">
        <f ca="1">DATEDIF(Table3[[#This Row],[Time of Purchase ]], TODAY(), "d")</f>
        <v>431</v>
      </c>
      <c r="H366" s="14">
        <f>_xlfn.XLOOKUP('RFM Analysis (Basic)'!$B366,Table4[Customer_ID],Table4[Time_of_Purchase],,0)</f>
        <v>45304</v>
      </c>
      <c r="I366" s="10">
        <f>_xlfn.XLOOKUP('RFM Analysis (Basic)'!$B366,Table4[Customer_ID],Table4[Frequency_of_Purchase],,0)</f>
        <v>4</v>
      </c>
      <c r="J366" s="10">
        <f>_xlfn.XLOOKUP(B366,Table4[Customer_ID],Table4[Purchase_Amount],,0)</f>
        <v>489.27</v>
      </c>
      <c r="K366" s="52" cm="1">
        <f t="array" aca="1" ref="K366" ca="1">SUM(MID(C366,{1,2,3},1)*1)</f>
        <v>3</v>
      </c>
    </row>
    <row r="367" spans="2:11" x14ac:dyDescent="0.3">
      <c r="B367" s="10" t="s">
        <v>813</v>
      </c>
      <c r="C367" s="45" t="str">
        <f ca="1">Table3[[#This Row],[RECENCY Score]] &amp; Table3[[#This Row],[FREQUENCY Score]] &amp; Table3[[#This Row],[MONETARY Score]]</f>
        <v>222</v>
      </c>
      <c r="D367" s="46" cm="1">
        <f t="array" aca="1" ref="D367" ca="1">_xlfn.IFS(G367 &lt;= 100, 5,G367 &lt;= 200, 4,G367 &lt;= 300, 3,G367 &lt;= 400, 2,G367 &gt; 400, 1)</f>
        <v>2</v>
      </c>
      <c r="E367" s="45" cm="1">
        <f t="array" ref="E367">_xlfn.IFS(I367 &gt;= 12, 5, I367&gt;= 10, 4, I367 &gt;= 8, 3, I367 &gt;= 5, 2, I367 &gt;= 2, 1)</f>
        <v>2</v>
      </c>
      <c r="F367" s="45" cm="1">
        <f t="array" ref="F367">_xlfn.IFS(Table3[[#This Row],[Purchase Amount]] &lt;= 100, 5,Table3[[#This Row],[Purchase Amount]]  &lt;= 200, 4,Table3[[#This Row],[Purchase Amount]]  &lt;= 300, 3,Table3[[#This Row],[Purchase Amount]]  &lt;= 400, 2,Table3[[#This Row],[Purchase Amount]]  &gt; 400, 1)</f>
        <v>2</v>
      </c>
      <c r="G367" s="10">
        <f ca="1">DATEDIF(Table3[[#This Row],[Time of Purchase ]], TODAY(), "d")</f>
        <v>371</v>
      </c>
      <c r="H367" s="14">
        <f>_xlfn.XLOOKUP('RFM Analysis (Basic)'!$B367,Table4[Customer_ID],Table4[Time_of_Purchase],,0)</f>
        <v>45364</v>
      </c>
      <c r="I367" s="10">
        <f>_xlfn.XLOOKUP('RFM Analysis (Basic)'!$B367,Table4[Customer_ID],Table4[Frequency_of_Purchase],,0)</f>
        <v>6</v>
      </c>
      <c r="J367" s="10">
        <f>_xlfn.XLOOKUP(B367,Table4[Customer_ID],Table4[Purchase_Amount],,0)</f>
        <v>303.93</v>
      </c>
      <c r="K367" s="52" cm="1">
        <f t="array" aca="1" ref="K367" ca="1">SUM(MID(C367,{1,2,3},1)*1)</f>
        <v>6</v>
      </c>
    </row>
    <row r="368" spans="2:11" x14ac:dyDescent="0.3">
      <c r="B368" s="10" t="s">
        <v>815</v>
      </c>
      <c r="C368" s="45" t="str">
        <f ca="1">Table3[[#This Row],[RECENCY Score]] &amp; Table3[[#This Row],[FREQUENCY Score]] &amp; Table3[[#This Row],[MONETARY Score]]</f>
        <v>342</v>
      </c>
      <c r="D368" s="46" cm="1">
        <f t="array" aca="1" ref="D368" ca="1">_xlfn.IFS(G368 &lt;= 100, 5,G368 &lt;= 200, 4,G368 &lt;= 300, 3,G368 &lt;= 400, 2,G368 &gt; 400, 1)</f>
        <v>3</v>
      </c>
      <c r="E368" s="45" cm="1">
        <f t="array" ref="E368">_xlfn.IFS(I368 &gt;= 12, 5, I368&gt;= 10, 4, I368 &gt;= 8, 3, I368 &gt;= 5, 2, I368 &gt;= 2, 1)</f>
        <v>4</v>
      </c>
      <c r="F368" s="45" cm="1">
        <f t="array" ref="F368">_xlfn.IFS(Table3[[#This Row],[Purchase Amount]] &lt;= 100, 5,Table3[[#This Row],[Purchase Amount]]  &lt;= 200, 4,Table3[[#This Row],[Purchase Amount]]  &lt;= 300, 3,Table3[[#This Row],[Purchase Amount]]  &lt;= 400, 2,Table3[[#This Row],[Purchase Amount]]  &gt; 400, 1)</f>
        <v>2</v>
      </c>
      <c r="G368" s="10">
        <f ca="1">DATEDIF(Table3[[#This Row],[Time of Purchase ]], TODAY(), "d")</f>
        <v>264</v>
      </c>
      <c r="H368" s="14">
        <f>_xlfn.XLOOKUP('RFM Analysis (Basic)'!$B368,Table4[Customer_ID],Table4[Time_of_Purchase],,0)</f>
        <v>45471</v>
      </c>
      <c r="I368" s="10">
        <f>_xlfn.XLOOKUP('RFM Analysis (Basic)'!$B368,Table4[Customer_ID],Table4[Frequency_of_Purchase],,0)</f>
        <v>11</v>
      </c>
      <c r="J368" s="10">
        <f>_xlfn.XLOOKUP(B368,Table4[Customer_ID],Table4[Purchase_Amount],,0)</f>
        <v>302.74</v>
      </c>
      <c r="K368" s="52" cm="1">
        <f t="array" aca="1" ref="K368" ca="1">SUM(MID(C368,{1,2,3},1)*1)</f>
        <v>9</v>
      </c>
    </row>
    <row r="369" spans="2:11" x14ac:dyDescent="0.3">
      <c r="B369" s="10" t="s">
        <v>817</v>
      </c>
      <c r="C369" s="45" t="str">
        <f ca="1">Table3[[#This Row],[RECENCY Score]] &amp; Table3[[#This Row],[FREQUENCY Score]] &amp; Table3[[#This Row],[MONETARY Score]]</f>
        <v>244</v>
      </c>
      <c r="D369" s="46" cm="1">
        <f t="array" aca="1" ref="D369" ca="1">_xlfn.IFS(G369 &lt;= 100, 5,G369 &lt;= 200, 4,G369 &lt;= 300, 3,G369 &lt;= 400, 2,G369 &gt; 400, 1)</f>
        <v>2</v>
      </c>
      <c r="E369" s="45" cm="1">
        <f t="array" ref="E369">_xlfn.IFS(I369 &gt;= 12, 5, I369&gt;= 10, 4, I369 &gt;= 8, 3, I369 &gt;= 5, 2, I369 &gt;= 2, 1)</f>
        <v>4</v>
      </c>
      <c r="F369" s="45" cm="1">
        <f t="array" ref="F369">_xlfn.IFS(Table3[[#This Row],[Purchase Amount]] &lt;= 100, 5,Table3[[#This Row],[Purchase Amount]]  &lt;= 200, 4,Table3[[#This Row],[Purchase Amount]]  &lt;= 300, 3,Table3[[#This Row],[Purchase Amount]]  &lt;= 400, 2,Table3[[#This Row],[Purchase Amount]]  &gt; 400, 1)</f>
        <v>4</v>
      </c>
      <c r="G369" s="10">
        <f ca="1">DATEDIF(Table3[[#This Row],[Time of Purchase ]], TODAY(), "d")</f>
        <v>323</v>
      </c>
      <c r="H369" s="14">
        <f>_xlfn.XLOOKUP('RFM Analysis (Basic)'!$B369,Table4[Customer_ID],Table4[Time_of_Purchase],,0)</f>
        <v>45412</v>
      </c>
      <c r="I369" s="10">
        <f>_xlfn.XLOOKUP('RFM Analysis (Basic)'!$B369,Table4[Customer_ID],Table4[Frequency_of_Purchase],,0)</f>
        <v>11</v>
      </c>
      <c r="J369" s="10">
        <f>_xlfn.XLOOKUP(B369,Table4[Customer_ID],Table4[Purchase_Amount],,0)</f>
        <v>157.21</v>
      </c>
      <c r="K369" s="52" cm="1">
        <f t="array" aca="1" ref="K369" ca="1">SUM(MID(C369,{1,2,3},1)*1)</f>
        <v>10</v>
      </c>
    </row>
    <row r="370" spans="2:11" x14ac:dyDescent="0.3">
      <c r="B370" s="10" t="s">
        <v>819</v>
      </c>
      <c r="C370" s="45" t="str">
        <f ca="1">Table3[[#This Row],[RECENCY Score]] &amp; Table3[[#This Row],[FREQUENCY Score]] &amp; Table3[[#This Row],[MONETARY Score]]</f>
        <v>314</v>
      </c>
      <c r="D370" s="46" cm="1">
        <f t="array" aca="1" ref="D370" ca="1">_xlfn.IFS(G370 &lt;= 100, 5,G370 &lt;= 200, 4,G370 &lt;= 300, 3,G370 &lt;= 400, 2,G370 &gt; 400, 1)</f>
        <v>3</v>
      </c>
      <c r="E370" s="45" cm="1">
        <f t="array" ref="E370">_xlfn.IFS(I370 &gt;= 12, 5, I370&gt;= 10, 4, I370 &gt;= 8, 3, I370 &gt;= 5, 2, I370 &gt;= 2, 1)</f>
        <v>1</v>
      </c>
      <c r="F370" s="45" cm="1">
        <f t="array" ref="F370">_xlfn.IFS(Table3[[#This Row],[Purchase Amount]] &lt;= 100, 5,Table3[[#This Row],[Purchase Amount]]  &lt;= 200, 4,Table3[[#This Row],[Purchase Amount]]  &lt;= 300, 3,Table3[[#This Row],[Purchase Amount]]  &lt;= 400, 2,Table3[[#This Row],[Purchase Amount]]  &gt; 400, 1)</f>
        <v>4</v>
      </c>
      <c r="G370" s="10">
        <f ca="1">DATEDIF(Table3[[#This Row],[Time of Purchase ]], TODAY(), "d")</f>
        <v>278</v>
      </c>
      <c r="H370" s="14">
        <f>_xlfn.XLOOKUP('RFM Analysis (Basic)'!$B370,Table4[Customer_ID],Table4[Time_of_Purchase],,0)</f>
        <v>45457</v>
      </c>
      <c r="I370" s="10">
        <f>_xlfn.XLOOKUP('RFM Analysis (Basic)'!$B370,Table4[Customer_ID],Table4[Frequency_of_Purchase],,0)</f>
        <v>2</v>
      </c>
      <c r="J370" s="10">
        <f>_xlfn.XLOOKUP(B370,Table4[Customer_ID],Table4[Purchase_Amount],,0)</f>
        <v>159.44999999999999</v>
      </c>
      <c r="K370" s="52" cm="1">
        <f t="array" aca="1" ref="K370" ca="1">SUM(MID(C370,{1,2,3},1)*1)</f>
        <v>8</v>
      </c>
    </row>
    <row r="371" spans="2:11" x14ac:dyDescent="0.3">
      <c r="B371" s="10" t="s">
        <v>821</v>
      </c>
      <c r="C371" s="45" t="str">
        <f ca="1">Table3[[#This Row],[RECENCY Score]] &amp; Table3[[#This Row],[FREQUENCY Score]] &amp; Table3[[#This Row],[MONETARY Score]]</f>
        <v>312</v>
      </c>
      <c r="D371" s="46" cm="1">
        <f t="array" aca="1" ref="D371" ca="1">_xlfn.IFS(G371 &lt;= 100, 5,G371 &lt;= 200, 4,G371 &lt;= 300, 3,G371 &lt;= 400, 2,G371 &gt; 400, 1)</f>
        <v>3</v>
      </c>
      <c r="E371" s="45" cm="1">
        <f t="array" ref="E371">_xlfn.IFS(I371 &gt;= 12, 5, I371&gt;= 10, 4, I371 &gt;= 8, 3, I371 &gt;= 5, 2, I371 &gt;= 2, 1)</f>
        <v>1</v>
      </c>
      <c r="F371" s="45" cm="1">
        <f t="array" ref="F371">_xlfn.IFS(Table3[[#This Row],[Purchase Amount]] &lt;= 100, 5,Table3[[#This Row],[Purchase Amount]]  &lt;= 200, 4,Table3[[#This Row],[Purchase Amount]]  &lt;= 300, 3,Table3[[#This Row],[Purchase Amount]]  &lt;= 400, 2,Table3[[#This Row],[Purchase Amount]]  &gt; 400, 1)</f>
        <v>2</v>
      </c>
      <c r="G371" s="10">
        <f ca="1">DATEDIF(Table3[[#This Row],[Time of Purchase ]], TODAY(), "d")</f>
        <v>227</v>
      </c>
      <c r="H371" s="14">
        <f>_xlfn.XLOOKUP('RFM Analysis (Basic)'!$B371,Table4[Customer_ID],Table4[Time_of_Purchase],,0)</f>
        <v>45508</v>
      </c>
      <c r="I371" s="10">
        <f>_xlfn.XLOOKUP('RFM Analysis (Basic)'!$B371,Table4[Customer_ID],Table4[Frequency_of_Purchase],,0)</f>
        <v>2</v>
      </c>
      <c r="J371" s="10">
        <f>_xlfn.XLOOKUP(B371,Table4[Customer_ID],Table4[Purchase_Amount],,0)</f>
        <v>312.93</v>
      </c>
      <c r="K371" s="52" cm="1">
        <f t="array" aca="1" ref="K371" ca="1">SUM(MID(C371,{1,2,3},1)*1)</f>
        <v>6</v>
      </c>
    </row>
    <row r="372" spans="2:11" x14ac:dyDescent="0.3">
      <c r="B372" s="10" t="s">
        <v>823</v>
      </c>
      <c r="C372" s="45" t="str">
        <f ca="1">Table3[[#This Row],[RECENCY Score]] &amp; Table3[[#This Row],[FREQUENCY Score]] &amp; Table3[[#This Row],[MONETARY Score]]</f>
        <v>215</v>
      </c>
      <c r="D372" s="46" cm="1">
        <f t="array" aca="1" ref="D372" ca="1">_xlfn.IFS(G372 &lt;= 100, 5,G372 &lt;= 200, 4,G372 &lt;= 300, 3,G372 &lt;= 400, 2,G372 &gt; 400, 1)</f>
        <v>2</v>
      </c>
      <c r="E372" s="45" cm="1">
        <f t="array" ref="E372">_xlfn.IFS(I372 &gt;= 12, 5, I372&gt;= 10, 4, I372 &gt;= 8, 3, I372 &gt;= 5, 2, I372 &gt;= 2, 1)</f>
        <v>1</v>
      </c>
      <c r="F372" s="45" cm="1">
        <f t="array" ref="F372">_xlfn.IFS(Table3[[#This Row],[Purchase Amount]] &lt;= 100, 5,Table3[[#This Row],[Purchase Amount]]  &lt;= 200, 4,Table3[[#This Row],[Purchase Amount]]  &lt;= 300, 3,Table3[[#This Row],[Purchase Amount]]  &lt;= 400, 2,Table3[[#This Row],[Purchase Amount]]  &gt; 400, 1)</f>
        <v>5</v>
      </c>
      <c r="G372" s="10">
        <f ca="1">DATEDIF(Table3[[#This Row],[Time of Purchase ]], TODAY(), "d")</f>
        <v>316</v>
      </c>
      <c r="H372" s="14">
        <f>_xlfn.XLOOKUP('RFM Analysis (Basic)'!$B372,Table4[Customer_ID],Table4[Time_of_Purchase],,0)</f>
        <v>45419</v>
      </c>
      <c r="I372" s="10">
        <f>_xlfn.XLOOKUP('RFM Analysis (Basic)'!$B372,Table4[Customer_ID],Table4[Frequency_of_Purchase],,0)</f>
        <v>4</v>
      </c>
      <c r="J372" s="10">
        <f>_xlfn.XLOOKUP(B372,Table4[Customer_ID],Table4[Purchase_Amount],,0)</f>
        <v>65.680000000000007</v>
      </c>
      <c r="K372" s="52" cm="1">
        <f t="array" aca="1" ref="K372" ca="1">SUM(MID(C372,{1,2,3},1)*1)</f>
        <v>8</v>
      </c>
    </row>
    <row r="373" spans="2:11" x14ac:dyDescent="0.3">
      <c r="B373" s="10" t="s">
        <v>825</v>
      </c>
      <c r="C373" s="45" t="str">
        <f ca="1">Table3[[#This Row],[RECENCY Score]] &amp; Table3[[#This Row],[FREQUENCY Score]] &amp; Table3[[#This Row],[MONETARY Score]]</f>
        <v>425</v>
      </c>
      <c r="D373" s="46" cm="1">
        <f t="array" aca="1" ref="D373" ca="1">_xlfn.IFS(G373 &lt;= 100, 5,G373 &lt;= 200, 4,G373 &lt;= 300, 3,G373 &lt;= 400, 2,G373 &gt; 400, 1)</f>
        <v>4</v>
      </c>
      <c r="E373" s="45" cm="1">
        <f t="array" ref="E373">_xlfn.IFS(I373 &gt;= 12, 5, I373&gt;= 10, 4, I373 &gt;= 8, 3, I373 &gt;= 5, 2, I373 &gt;= 2, 1)</f>
        <v>2</v>
      </c>
      <c r="F373" s="45" cm="1">
        <f t="array" ref="F373">_xlfn.IFS(Table3[[#This Row],[Purchase Amount]] &lt;= 100, 5,Table3[[#This Row],[Purchase Amount]]  &lt;= 200, 4,Table3[[#This Row],[Purchase Amount]]  &lt;= 300, 3,Table3[[#This Row],[Purchase Amount]]  &lt;= 400, 2,Table3[[#This Row],[Purchase Amount]]  &gt; 400, 1)</f>
        <v>5</v>
      </c>
      <c r="G373" s="10">
        <f ca="1">DATEDIF(Table3[[#This Row],[Time of Purchase ]], TODAY(), "d")</f>
        <v>124</v>
      </c>
      <c r="H373" s="14">
        <f>_xlfn.XLOOKUP('RFM Analysis (Basic)'!$B373,Table4[Customer_ID],Table4[Time_of_Purchase],,0)</f>
        <v>45611</v>
      </c>
      <c r="I373" s="10">
        <f>_xlfn.XLOOKUP('RFM Analysis (Basic)'!$B373,Table4[Customer_ID],Table4[Frequency_of_Purchase],,0)</f>
        <v>5</v>
      </c>
      <c r="J373" s="10">
        <f>_xlfn.XLOOKUP(B373,Table4[Customer_ID],Table4[Purchase_Amount],,0)</f>
        <v>61.86</v>
      </c>
      <c r="K373" s="52" cm="1">
        <f t="array" aca="1" ref="K373" ca="1">SUM(MID(C373,{1,2,3},1)*1)</f>
        <v>11</v>
      </c>
    </row>
    <row r="374" spans="2:11" x14ac:dyDescent="0.3">
      <c r="B374" s="10" t="s">
        <v>827</v>
      </c>
      <c r="C374" s="45" t="str">
        <f ca="1">Table3[[#This Row],[RECENCY Score]] &amp; Table3[[#This Row],[FREQUENCY Score]] &amp; Table3[[#This Row],[MONETARY Score]]</f>
        <v>222</v>
      </c>
      <c r="D374" s="46" cm="1">
        <f t="array" aca="1" ref="D374" ca="1">_xlfn.IFS(G374 &lt;= 100, 5,G374 &lt;= 200, 4,G374 &lt;= 300, 3,G374 &lt;= 400, 2,G374 &gt; 400, 1)</f>
        <v>2</v>
      </c>
      <c r="E374" s="45" cm="1">
        <f t="array" ref="E374">_xlfn.IFS(I374 &gt;= 12, 5, I374&gt;= 10, 4, I374 &gt;= 8, 3, I374 &gt;= 5, 2, I374 &gt;= 2, 1)</f>
        <v>2</v>
      </c>
      <c r="F374" s="45" cm="1">
        <f t="array" ref="F374">_xlfn.IFS(Table3[[#This Row],[Purchase Amount]] &lt;= 100, 5,Table3[[#This Row],[Purchase Amount]]  &lt;= 200, 4,Table3[[#This Row],[Purchase Amount]]  &lt;= 300, 3,Table3[[#This Row],[Purchase Amount]]  &lt;= 400, 2,Table3[[#This Row],[Purchase Amount]]  &gt; 400, 1)</f>
        <v>2</v>
      </c>
      <c r="G374" s="10">
        <f ca="1">DATEDIF(Table3[[#This Row],[Time of Purchase ]], TODAY(), "d")</f>
        <v>397</v>
      </c>
      <c r="H374" s="14">
        <f>_xlfn.XLOOKUP('RFM Analysis (Basic)'!$B374,Table4[Customer_ID],Table4[Time_of_Purchase],,0)</f>
        <v>45338</v>
      </c>
      <c r="I374" s="10">
        <f>_xlfn.XLOOKUP('RFM Analysis (Basic)'!$B374,Table4[Customer_ID],Table4[Frequency_of_Purchase],,0)</f>
        <v>6</v>
      </c>
      <c r="J374" s="10">
        <f>_xlfn.XLOOKUP(B374,Table4[Customer_ID],Table4[Purchase_Amount],,0)</f>
        <v>343.77</v>
      </c>
      <c r="K374" s="52" cm="1">
        <f t="array" aca="1" ref="K374" ca="1">SUM(MID(C374,{1,2,3},1)*1)</f>
        <v>6</v>
      </c>
    </row>
    <row r="375" spans="2:11" x14ac:dyDescent="0.3">
      <c r="B375" s="10" t="s">
        <v>829</v>
      </c>
      <c r="C375" s="45" t="str">
        <f ca="1">Table3[[#This Row],[RECENCY Score]] &amp; Table3[[#This Row],[FREQUENCY Score]] &amp; Table3[[#This Row],[MONETARY Score]]</f>
        <v>314</v>
      </c>
      <c r="D375" s="46" cm="1">
        <f t="array" aca="1" ref="D375" ca="1">_xlfn.IFS(G375 &lt;= 100, 5,G375 &lt;= 200, 4,G375 &lt;= 300, 3,G375 &lt;= 400, 2,G375 &gt; 400, 1)</f>
        <v>3</v>
      </c>
      <c r="E375" s="45" cm="1">
        <f t="array" ref="E375">_xlfn.IFS(I375 &gt;= 12, 5, I375&gt;= 10, 4, I375 &gt;= 8, 3, I375 &gt;= 5, 2, I375 &gt;= 2, 1)</f>
        <v>1</v>
      </c>
      <c r="F375" s="45" cm="1">
        <f t="array" ref="F375">_xlfn.IFS(Table3[[#This Row],[Purchase Amount]] &lt;= 100, 5,Table3[[#This Row],[Purchase Amount]]  &lt;= 200, 4,Table3[[#This Row],[Purchase Amount]]  &lt;= 300, 3,Table3[[#This Row],[Purchase Amount]]  &lt;= 400, 2,Table3[[#This Row],[Purchase Amount]]  &gt; 400, 1)</f>
        <v>4</v>
      </c>
      <c r="G375" s="10">
        <f ca="1">DATEDIF(Table3[[#This Row],[Time of Purchase ]], TODAY(), "d")</f>
        <v>226</v>
      </c>
      <c r="H375" s="14">
        <f>_xlfn.XLOOKUP('RFM Analysis (Basic)'!$B375,Table4[Customer_ID],Table4[Time_of_Purchase],,0)</f>
        <v>45509</v>
      </c>
      <c r="I375" s="10">
        <f>_xlfn.XLOOKUP('RFM Analysis (Basic)'!$B375,Table4[Customer_ID],Table4[Frequency_of_Purchase],,0)</f>
        <v>2</v>
      </c>
      <c r="J375" s="10">
        <f>_xlfn.XLOOKUP(B375,Table4[Customer_ID],Table4[Purchase_Amount],,0)</f>
        <v>107.21</v>
      </c>
      <c r="K375" s="52" cm="1">
        <f t="array" aca="1" ref="K375" ca="1">SUM(MID(C375,{1,2,3},1)*1)</f>
        <v>8</v>
      </c>
    </row>
    <row r="376" spans="2:11" x14ac:dyDescent="0.3">
      <c r="B376" s="10" t="s">
        <v>831</v>
      </c>
      <c r="C376" s="45" t="str">
        <f ca="1">Table3[[#This Row],[RECENCY Score]] &amp; Table3[[#This Row],[FREQUENCY Score]] &amp; Table3[[#This Row],[MONETARY Score]]</f>
        <v>354</v>
      </c>
      <c r="D376" s="46" cm="1">
        <f t="array" aca="1" ref="D376" ca="1">_xlfn.IFS(G376 &lt;= 100, 5,G376 &lt;= 200, 4,G376 &lt;= 300, 3,G376 &lt;= 400, 2,G376 &gt; 400, 1)</f>
        <v>3</v>
      </c>
      <c r="E376" s="45" cm="1">
        <f t="array" ref="E376">_xlfn.IFS(I376 &gt;= 12, 5, I376&gt;= 10, 4, I376 &gt;= 8, 3, I376 &gt;= 5, 2, I376 &gt;= 2, 1)</f>
        <v>5</v>
      </c>
      <c r="F376" s="45" cm="1">
        <f t="array" ref="F376">_xlfn.IFS(Table3[[#This Row],[Purchase Amount]] &lt;= 100, 5,Table3[[#This Row],[Purchase Amount]]  &lt;= 200, 4,Table3[[#This Row],[Purchase Amount]]  &lt;= 300, 3,Table3[[#This Row],[Purchase Amount]]  &lt;= 400, 2,Table3[[#This Row],[Purchase Amount]]  &gt; 400, 1)</f>
        <v>4</v>
      </c>
      <c r="G376" s="10">
        <f ca="1">DATEDIF(Table3[[#This Row],[Time of Purchase ]], TODAY(), "d")</f>
        <v>220</v>
      </c>
      <c r="H376" s="14">
        <f>_xlfn.XLOOKUP('RFM Analysis (Basic)'!$B376,Table4[Customer_ID],Table4[Time_of_Purchase],,0)</f>
        <v>45515</v>
      </c>
      <c r="I376" s="10">
        <f>_xlfn.XLOOKUP('RFM Analysis (Basic)'!$B376,Table4[Customer_ID],Table4[Frequency_of_Purchase],,0)</f>
        <v>12</v>
      </c>
      <c r="J376" s="10">
        <f>_xlfn.XLOOKUP(B376,Table4[Customer_ID],Table4[Purchase_Amount],,0)</f>
        <v>148.97999999999999</v>
      </c>
      <c r="K376" s="52" cm="1">
        <f t="array" aca="1" ref="K376" ca="1">SUM(MID(C376,{1,2,3},1)*1)</f>
        <v>12</v>
      </c>
    </row>
    <row r="377" spans="2:11" x14ac:dyDescent="0.3">
      <c r="B377" s="10" t="s">
        <v>833</v>
      </c>
      <c r="C377" s="45" t="str">
        <f ca="1">Table3[[#This Row],[RECENCY Score]] &amp; Table3[[#This Row],[FREQUENCY Score]] &amp; Table3[[#This Row],[MONETARY Score]]</f>
        <v>511</v>
      </c>
      <c r="D377" s="46" cm="1">
        <f t="array" aca="1" ref="D377" ca="1">_xlfn.IFS(G377 &lt;= 100, 5,G377 &lt;= 200, 4,G377 &lt;= 300, 3,G377 &lt;= 400, 2,G377 &gt; 400, 1)</f>
        <v>5</v>
      </c>
      <c r="E377" s="45" cm="1">
        <f t="array" ref="E377">_xlfn.IFS(I377 &gt;= 12, 5, I377&gt;= 10, 4, I377 &gt;= 8, 3, I377 &gt;= 5, 2, I377 &gt;= 2, 1)</f>
        <v>1</v>
      </c>
      <c r="F377" s="45" cm="1">
        <f t="array" ref="F377">_xlfn.IFS(Table3[[#This Row],[Purchase Amount]] &lt;= 100, 5,Table3[[#This Row],[Purchase Amount]]  &lt;= 200, 4,Table3[[#This Row],[Purchase Amount]]  &lt;= 300, 3,Table3[[#This Row],[Purchase Amount]]  &lt;= 400, 2,Table3[[#This Row],[Purchase Amount]]  &gt; 400, 1)</f>
        <v>1</v>
      </c>
      <c r="G377" s="10">
        <f ca="1">DATEDIF(Table3[[#This Row],[Time of Purchase ]], TODAY(), "d")</f>
        <v>94</v>
      </c>
      <c r="H377" s="14">
        <f>_xlfn.XLOOKUP('RFM Analysis (Basic)'!$B377,Table4[Customer_ID],Table4[Time_of_Purchase],,0)</f>
        <v>45641</v>
      </c>
      <c r="I377" s="10">
        <f>_xlfn.XLOOKUP('RFM Analysis (Basic)'!$B377,Table4[Customer_ID],Table4[Frequency_of_Purchase],,0)</f>
        <v>4</v>
      </c>
      <c r="J377" s="10">
        <f>_xlfn.XLOOKUP(B377,Table4[Customer_ID],Table4[Purchase_Amount],,0)</f>
        <v>490.41</v>
      </c>
      <c r="K377" s="52" cm="1">
        <f t="array" aca="1" ref="K377" ca="1">SUM(MID(C377,{1,2,3},1)*1)</f>
        <v>7</v>
      </c>
    </row>
    <row r="378" spans="2:11" x14ac:dyDescent="0.3">
      <c r="B378" s="10" t="s">
        <v>835</v>
      </c>
      <c r="C378" s="45" t="str">
        <f ca="1">Table3[[#This Row],[RECENCY Score]] &amp; Table3[[#This Row],[FREQUENCY Score]] &amp; Table3[[#This Row],[MONETARY Score]]</f>
        <v>211</v>
      </c>
      <c r="D378" s="46" cm="1">
        <f t="array" aca="1" ref="D378" ca="1">_xlfn.IFS(G378 &lt;= 100, 5,G378 &lt;= 200, 4,G378 &lt;= 300, 3,G378 &lt;= 400, 2,G378 &gt; 400, 1)</f>
        <v>2</v>
      </c>
      <c r="E378" s="45" cm="1">
        <f t="array" ref="E378">_xlfn.IFS(I378 &gt;= 12, 5, I378&gt;= 10, 4, I378 &gt;= 8, 3, I378 &gt;= 5, 2, I378 &gt;= 2, 1)</f>
        <v>1</v>
      </c>
      <c r="F378" s="45" cm="1">
        <f t="array" ref="F378">_xlfn.IFS(Table3[[#This Row],[Purchase Amount]] &lt;= 100, 5,Table3[[#This Row],[Purchase Amount]]  &lt;= 200, 4,Table3[[#This Row],[Purchase Amount]]  &lt;= 300, 3,Table3[[#This Row],[Purchase Amount]]  &lt;= 400, 2,Table3[[#This Row],[Purchase Amount]]  &gt; 400, 1)</f>
        <v>1</v>
      </c>
      <c r="G378" s="10">
        <f ca="1">DATEDIF(Table3[[#This Row],[Time of Purchase ]], TODAY(), "d")</f>
        <v>378</v>
      </c>
      <c r="H378" s="14">
        <f>_xlfn.XLOOKUP('RFM Analysis (Basic)'!$B378,Table4[Customer_ID],Table4[Time_of_Purchase],,0)</f>
        <v>45357</v>
      </c>
      <c r="I378" s="10">
        <f>_xlfn.XLOOKUP('RFM Analysis (Basic)'!$B378,Table4[Customer_ID],Table4[Frequency_of_Purchase],,0)</f>
        <v>4</v>
      </c>
      <c r="J378" s="10">
        <f>_xlfn.XLOOKUP(B378,Table4[Customer_ID],Table4[Purchase_Amount],,0)</f>
        <v>461.34</v>
      </c>
      <c r="K378" s="52" cm="1">
        <f t="array" aca="1" ref="K378" ca="1">SUM(MID(C378,{1,2,3},1)*1)</f>
        <v>4</v>
      </c>
    </row>
    <row r="379" spans="2:11" x14ac:dyDescent="0.3">
      <c r="B379" s="10" t="s">
        <v>837</v>
      </c>
      <c r="C379" s="45" t="str">
        <f ca="1">Table3[[#This Row],[RECENCY Score]] &amp; Table3[[#This Row],[FREQUENCY Score]] &amp; Table3[[#This Row],[MONETARY Score]]</f>
        <v>222</v>
      </c>
      <c r="D379" s="46" cm="1">
        <f t="array" aca="1" ref="D379" ca="1">_xlfn.IFS(G379 &lt;= 100, 5,G379 &lt;= 200, 4,G379 &lt;= 300, 3,G379 &lt;= 400, 2,G379 &gt; 400, 1)</f>
        <v>2</v>
      </c>
      <c r="E379" s="45" cm="1">
        <f t="array" ref="E379">_xlfn.IFS(I379 &gt;= 12, 5, I379&gt;= 10, 4, I379 &gt;= 8, 3, I379 &gt;= 5, 2, I379 &gt;= 2, 1)</f>
        <v>2</v>
      </c>
      <c r="F379" s="45" cm="1">
        <f t="array" ref="F379">_xlfn.IFS(Table3[[#This Row],[Purchase Amount]] &lt;= 100, 5,Table3[[#This Row],[Purchase Amount]]  &lt;= 200, 4,Table3[[#This Row],[Purchase Amount]]  &lt;= 300, 3,Table3[[#This Row],[Purchase Amount]]  &lt;= 400, 2,Table3[[#This Row],[Purchase Amount]]  &gt; 400, 1)</f>
        <v>2</v>
      </c>
      <c r="G379" s="10">
        <f ca="1">DATEDIF(Table3[[#This Row],[Time of Purchase ]], TODAY(), "d")</f>
        <v>302</v>
      </c>
      <c r="H379" s="14">
        <f>_xlfn.XLOOKUP('RFM Analysis (Basic)'!$B379,Table4[Customer_ID],Table4[Time_of_Purchase],,0)</f>
        <v>45433</v>
      </c>
      <c r="I379" s="10">
        <f>_xlfn.XLOOKUP('RFM Analysis (Basic)'!$B379,Table4[Customer_ID],Table4[Frequency_of_Purchase],,0)</f>
        <v>7</v>
      </c>
      <c r="J379" s="10">
        <f>_xlfn.XLOOKUP(B379,Table4[Customer_ID],Table4[Purchase_Amount],,0)</f>
        <v>338.89</v>
      </c>
      <c r="K379" s="52" cm="1">
        <f t="array" aca="1" ref="K379" ca="1">SUM(MID(C379,{1,2,3},1)*1)</f>
        <v>6</v>
      </c>
    </row>
    <row r="380" spans="2:11" x14ac:dyDescent="0.3">
      <c r="B380" s="10" t="s">
        <v>839</v>
      </c>
      <c r="C380" s="45" t="str">
        <f ca="1">Table3[[#This Row],[RECENCY Score]] &amp; Table3[[#This Row],[FREQUENCY Score]] &amp; Table3[[#This Row],[MONETARY Score]]</f>
        <v>213</v>
      </c>
      <c r="D380" s="46" cm="1">
        <f t="array" aca="1" ref="D380" ca="1">_xlfn.IFS(G380 &lt;= 100, 5,G380 &lt;= 200, 4,G380 &lt;= 300, 3,G380 &lt;= 400, 2,G380 &gt; 400, 1)</f>
        <v>2</v>
      </c>
      <c r="E380" s="45" cm="1">
        <f t="array" ref="E380">_xlfn.IFS(I380 &gt;= 12, 5, I380&gt;= 10, 4, I380 &gt;= 8, 3, I380 &gt;= 5, 2, I380 &gt;= 2, 1)</f>
        <v>1</v>
      </c>
      <c r="F380" s="45" cm="1">
        <f t="array" ref="F380">_xlfn.IFS(Table3[[#This Row],[Purchase Amount]] &lt;= 100, 5,Table3[[#This Row],[Purchase Amount]]  &lt;= 200, 4,Table3[[#This Row],[Purchase Amount]]  &lt;= 300, 3,Table3[[#This Row],[Purchase Amount]]  &lt;= 400, 2,Table3[[#This Row],[Purchase Amount]]  &gt; 400, 1)</f>
        <v>3</v>
      </c>
      <c r="G380" s="10">
        <f ca="1">DATEDIF(Table3[[#This Row],[Time of Purchase ]], TODAY(), "d")</f>
        <v>361</v>
      </c>
      <c r="H380" s="14">
        <f>_xlfn.XLOOKUP('RFM Analysis (Basic)'!$B380,Table4[Customer_ID],Table4[Time_of_Purchase],,0)</f>
        <v>45374</v>
      </c>
      <c r="I380" s="10">
        <f>_xlfn.XLOOKUP('RFM Analysis (Basic)'!$B380,Table4[Customer_ID],Table4[Frequency_of_Purchase],,0)</f>
        <v>3</v>
      </c>
      <c r="J380" s="10">
        <f>_xlfn.XLOOKUP(B380,Table4[Customer_ID],Table4[Purchase_Amount],,0)</f>
        <v>222.63</v>
      </c>
      <c r="K380" s="52" cm="1">
        <f t="array" aca="1" ref="K380" ca="1">SUM(MID(C380,{1,2,3},1)*1)</f>
        <v>6</v>
      </c>
    </row>
    <row r="381" spans="2:11" x14ac:dyDescent="0.3">
      <c r="B381" s="10" t="s">
        <v>841</v>
      </c>
      <c r="C381" s="45" t="str">
        <f ca="1">Table3[[#This Row],[RECENCY Score]] &amp; Table3[[#This Row],[FREQUENCY Score]] &amp; Table3[[#This Row],[MONETARY Score]]</f>
        <v>415</v>
      </c>
      <c r="D381" s="46" cm="1">
        <f t="array" aca="1" ref="D381" ca="1">_xlfn.IFS(G381 &lt;= 100, 5,G381 &lt;= 200, 4,G381 &lt;= 300, 3,G381 &lt;= 400, 2,G381 &gt; 400, 1)</f>
        <v>4</v>
      </c>
      <c r="E381" s="45" cm="1">
        <f t="array" ref="E381">_xlfn.IFS(I381 &gt;= 12, 5, I381&gt;= 10, 4, I381 &gt;= 8, 3, I381 &gt;= 5, 2, I381 &gt;= 2, 1)</f>
        <v>1</v>
      </c>
      <c r="F381" s="45" cm="1">
        <f t="array" ref="F381">_xlfn.IFS(Table3[[#This Row],[Purchase Amount]] &lt;= 100, 5,Table3[[#This Row],[Purchase Amount]]  &lt;= 200, 4,Table3[[#This Row],[Purchase Amount]]  &lt;= 300, 3,Table3[[#This Row],[Purchase Amount]]  &lt;= 400, 2,Table3[[#This Row],[Purchase Amount]]  &gt; 400, 1)</f>
        <v>5</v>
      </c>
      <c r="G381" s="10">
        <f ca="1">DATEDIF(Table3[[#This Row],[Time of Purchase ]], TODAY(), "d")</f>
        <v>178</v>
      </c>
      <c r="H381" s="14">
        <f>_xlfn.XLOOKUP('RFM Analysis (Basic)'!$B381,Table4[Customer_ID],Table4[Time_of_Purchase],,0)</f>
        <v>45557</v>
      </c>
      <c r="I381" s="10">
        <f>_xlfn.XLOOKUP('RFM Analysis (Basic)'!$B381,Table4[Customer_ID],Table4[Frequency_of_Purchase],,0)</f>
        <v>2</v>
      </c>
      <c r="J381" s="10">
        <f>_xlfn.XLOOKUP(B381,Table4[Customer_ID],Table4[Purchase_Amount],,0)</f>
        <v>71.95</v>
      </c>
      <c r="K381" s="52" cm="1">
        <f t="array" aca="1" ref="K381" ca="1">SUM(MID(C381,{1,2,3},1)*1)</f>
        <v>10</v>
      </c>
    </row>
    <row r="382" spans="2:11" x14ac:dyDescent="0.3">
      <c r="B382" s="10" t="s">
        <v>843</v>
      </c>
      <c r="C382" s="45" t="str">
        <f ca="1">Table3[[#This Row],[RECENCY Score]] &amp; Table3[[#This Row],[FREQUENCY Score]] &amp; Table3[[#This Row],[MONETARY Score]]</f>
        <v>233</v>
      </c>
      <c r="D382" s="46" cm="1">
        <f t="array" aca="1" ref="D382" ca="1">_xlfn.IFS(G382 &lt;= 100, 5,G382 &lt;= 200, 4,G382 &lt;= 300, 3,G382 &lt;= 400, 2,G382 &gt; 400, 1)</f>
        <v>2</v>
      </c>
      <c r="E382" s="45" cm="1">
        <f t="array" ref="E382">_xlfn.IFS(I382 &gt;= 12, 5, I382&gt;= 10, 4, I382 &gt;= 8, 3, I382 &gt;= 5, 2, I382 &gt;= 2, 1)</f>
        <v>3</v>
      </c>
      <c r="F382" s="45" cm="1">
        <f t="array" ref="F382">_xlfn.IFS(Table3[[#This Row],[Purchase Amount]] &lt;= 100, 5,Table3[[#This Row],[Purchase Amount]]  &lt;= 200, 4,Table3[[#This Row],[Purchase Amount]]  &lt;= 300, 3,Table3[[#This Row],[Purchase Amount]]  &lt;= 400, 2,Table3[[#This Row],[Purchase Amount]]  &gt; 400, 1)</f>
        <v>3</v>
      </c>
      <c r="G382" s="10">
        <f ca="1">DATEDIF(Table3[[#This Row],[Time of Purchase ]], TODAY(), "d")</f>
        <v>351</v>
      </c>
      <c r="H382" s="14">
        <f>_xlfn.XLOOKUP('RFM Analysis (Basic)'!$B382,Table4[Customer_ID],Table4[Time_of_Purchase],,0)</f>
        <v>45384</v>
      </c>
      <c r="I382" s="10">
        <f>_xlfn.XLOOKUP('RFM Analysis (Basic)'!$B382,Table4[Customer_ID],Table4[Frequency_of_Purchase],,0)</f>
        <v>9</v>
      </c>
      <c r="J382" s="10">
        <f>_xlfn.XLOOKUP(B382,Table4[Customer_ID],Table4[Purchase_Amount],,0)</f>
        <v>264.52</v>
      </c>
      <c r="K382" s="52" cm="1">
        <f t="array" aca="1" ref="K382" ca="1">SUM(MID(C382,{1,2,3},1)*1)</f>
        <v>8</v>
      </c>
    </row>
    <row r="383" spans="2:11" x14ac:dyDescent="0.3">
      <c r="B383" s="10" t="s">
        <v>845</v>
      </c>
      <c r="C383" s="45" t="str">
        <f ca="1">Table3[[#This Row],[RECENCY Score]] &amp; Table3[[#This Row],[FREQUENCY Score]] &amp; Table3[[#This Row],[MONETARY Score]]</f>
        <v>131</v>
      </c>
      <c r="D383" s="46" cm="1">
        <f t="array" aca="1" ref="D383" ca="1">_xlfn.IFS(G383 &lt;= 100, 5,G383 &lt;= 200, 4,G383 &lt;= 300, 3,G383 &lt;= 400, 2,G383 &gt; 400, 1)</f>
        <v>1</v>
      </c>
      <c r="E383" s="45" cm="1">
        <f t="array" ref="E383">_xlfn.IFS(I383 &gt;= 12, 5, I383&gt;= 10, 4, I383 &gt;= 8, 3, I383 &gt;= 5, 2, I383 &gt;= 2, 1)</f>
        <v>3</v>
      </c>
      <c r="F383" s="45" cm="1">
        <f t="array" ref="F383">_xlfn.IFS(Table3[[#This Row],[Purchase Amount]] &lt;= 100, 5,Table3[[#This Row],[Purchase Amount]]  &lt;= 200, 4,Table3[[#This Row],[Purchase Amount]]  &lt;= 300, 3,Table3[[#This Row],[Purchase Amount]]  &lt;= 400, 2,Table3[[#This Row],[Purchase Amount]]  &gt; 400, 1)</f>
        <v>1</v>
      </c>
      <c r="G383" s="10">
        <f ca="1">DATEDIF(Table3[[#This Row],[Time of Purchase ]], TODAY(), "d")</f>
        <v>414</v>
      </c>
      <c r="H383" s="14">
        <f>_xlfn.XLOOKUP('RFM Analysis (Basic)'!$B383,Table4[Customer_ID],Table4[Time_of_Purchase],,0)</f>
        <v>45321</v>
      </c>
      <c r="I383" s="10">
        <f>_xlfn.XLOOKUP('RFM Analysis (Basic)'!$B383,Table4[Customer_ID],Table4[Frequency_of_Purchase],,0)</f>
        <v>9</v>
      </c>
      <c r="J383" s="10">
        <f>_xlfn.XLOOKUP(B383,Table4[Customer_ID],Table4[Purchase_Amount],,0)</f>
        <v>414.8</v>
      </c>
      <c r="K383" s="52" cm="1">
        <f t="array" aca="1" ref="K383" ca="1">SUM(MID(C383,{1,2,3},1)*1)</f>
        <v>5</v>
      </c>
    </row>
    <row r="384" spans="2:11" x14ac:dyDescent="0.3">
      <c r="B384" s="10" t="s">
        <v>847</v>
      </c>
      <c r="C384" s="45" t="str">
        <f ca="1">Table3[[#This Row],[RECENCY Score]] &amp; Table3[[#This Row],[FREQUENCY Score]] &amp; Table3[[#This Row],[MONETARY Score]]</f>
        <v>355</v>
      </c>
      <c r="D384" s="46" cm="1">
        <f t="array" aca="1" ref="D384" ca="1">_xlfn.IFS(G384 &lt;= 100, 5,G384 &lt;= 200, 4,G384 &lt;= 300, 3,G384 &lt;= 400, 2,G384 &gt; 400, 1)</f>
        <v>3</v>
      </c>
      <c r="E384" s="45" cm="1">
        <f t="array" ref="E384">_xlfn.IFS(I384 &gt;= 12, 5, I384&gt;= 10, 4, I384 &gt;= 8, 3, I384 &gt;= 5, 2, I384 &gt;= 2, 1)</f>
        <v>5</v>
      </c>
      <c r="F384" s="45" cm="1">
        <f t="array" ref="F384">_xlfn.IFS(Table3[[#This Row],[Purchase Amount]] &lt;= 100, 5,Table3[[#This Row],[Purchase Amount]]  &lt;= 200, 4,Table3[[#This Row],[Purchase Amount]]  &lt;= 300, 3,Table3[[#This Row],[Purchase Amount]]  &lt;= 400, 2,Table3[[#This Row],[Purchase Amount]]  &gt; 400, 1)</f>
        <v>5</v>
      </c>
      <c r="G384" s="10">
        <f ca="1">DATEDIF(Table3[[#This Row],[Time of Purchase ]], TODAY(), "d")</f>
        <v>295</v>
      </c>
      <c r="H384" s="14">
        <f>_xlfn.XLOOKUP('RFM Analysis (Basic)'!$B384,Table4[Customer_ID],Table4[Time_of_Purchase],,0)</f>
        <v>45440</v>
      </c>
      <c r="I384" s="10">
        <f>_xlfn.XLOOKUP('RFM Analysis (Basic)'!$B384,Table4[Customer_ID],Table4[Frequency_of_Purchase],,0)</f>
        <v>12</v>
      </c>
      <c r="J384" s="10">
        <f>_xlfn.XLOOKUP(B384,Table4[Customer_ID],Table4[Purchase_Amount],,0)</f>
        <v>50.79</v>
      </c>
      <c r="K384" s="52" cm="1">
        <f t="array" aca="1" ref="K384" ca="1">SUM(MID(C384,{1,2,3},1)*1)</f>
        <v>13</v>
      </c>
    </row>
    <row r="385" spans="2:11" x14ac:dyDescent="0.3">
      <c r="B385" s="10" t="s">
        <v>849</v>
      </c>
      <c r="C385" s="45" t="str">
        <f ca="1">Table3[[#This Row],[RECENCY Score]] &amp; Table3[[#This Row],[FREQUENCY Score]] &amp; Table3[[#This Row],[MONETARY Score]]</f>
        <v>343</v>
      </c>
      <c r="D385" s="46" cm="1">
        <f t="array" aca="1" ref="D385" ca="1">_xlfn.IFS(G385 &lt;= 100, 5,G385 &lt;= 200, 4,G385 &lt;= 300, 3,G385 &lt;= 400, 2,G385 &gt; 400, 1)</f>
        <v>3</v>
      </c>
      <c r="E385" s="45" cm="1">
        <f t="array" ref="E385">_xlfn.IFS(I385 &gt;= 12, 5, I385&gt;= 10, 4, I385 &gt;= 8, 3, I385 &gt;= 5, 2, I385 &gt;= 2, 1)</f>
        <v>4</v>
      </c>
      <c r="F385" s="45" cm="1">
        <f t="array" ref="F385">_xlfn.IFS(Table3[[#This Row],[Purchase Amount]] &lt;= 100, 5,Table3[[#This Row],[Purchase Amount]]  &lt;= 200, 4,Table3[[#This Row],[Purchase Amount]]  &lt;= 300, 3,Table3[[#This Row],[Purchase Amount]]  &lt;= 400, 2,Table3[[#This Row],[Purchase Amount]]  &gt; 400, 1)</f>
        <v>3</v>
      </c>
      <c r="G385" s="10">
        <f ca="1">DATEDIF(Table3[[#This Row],[Time of Purchase ]], TODAY(), "d")</f>
        <v>211</v>
      </c>
      <c r="H385" s="14">
        <f>_xlfn.XLOOKUP('RFM Analysis (Basic)'!$B385,Table4[Customer_ID],Table4[Time_of_Purchase],,0)</f>
        <v>45524</v>
      </c>
      <c r="I385" s="10">
        <f>_xlfn.XLOOKUP('RFM Analysis (Basic)'!$B385,Table4[Customer_ID],Table4[Frequency_of_Purchase],,0)</f>
        <v>10</v>
      </c>
      <c r="J385" s="10">
        <f>_xlfn.XLOOKUP(B385,Table4[Customer_ID],Table4[Purchase_Amount],,0)</f>
        <v>264.3</v>
      </c>
      <c r="K385" s="52" cm="1">
        <f t="array" aca="1" ref="K385" ca="1">SUM(MID(C385,{1,2,3},1)*1)</f>
        <v>10</v>
      </c>
    </row>
    <row r="386" spans="2:11" x14ac:dyDescent="0.3">
      <c r="B386" s="10" t="s">
        <v>851</v>
      </c>
      <c r="C386" s="45" t="str">
        <f ca="1">Table3[[#This Row],[RECENCY Score]] &amp; Table3[[#This Row],[FREQUENCY Score]] &amp; Table3[[#This Row],[MONETARY Score]]</f>
        <v>254</v>
      </c>
      <c r="D386" s="46" cm="1">
        <f t="array" aca="1" ref="D386" ca="1">_xlfn.IFS(G386 &lt;= 100, 5,G386 &lt;= 200, 4,G386 &lt;= 300, 3,G386 &lt;= 400, 2,G386 &gt; 400, 1)</f>
        <v>2</v>
      </c>
      <c r="E386" s="45" cm="1">
        <f t="array" ref="E386">_xlfn.IFS(I386 &gt;= 12, 5, I386&gt;= 10, 4, I386 &gt;= 8, 3, I386 &gt;= 5, 2, I386 &gt;= 2, 1)</f>
        <v>5</v>
      </c>
      <c r="F386" s="45" cm="1">
        <f t="array" ref="F386">_xlfn.IFS(Table3[[#This Row],[Purchase Amount]] &lt;= 100, 5,Table3[[#This Row],[Purchase Amount]]  &lt;= 200, 4,Table3[[#This Row],[Purchase Amount]]  &lt;= 300, 3,Table3[[#This Row],[Purchase Amount]]  &lt;= 400, 2,Table3[[#This Row],[Purchase Amount]]  &gt; 400, 1)</f>
        <v>4</v>
      </c>
      <c r="G386" s="10">
        <f ca="1">DATEDIF(Table3[[#This Row],[Time of Purchase ]], TODAY(), "d")</f>
        <v>398</v>
      </c>
      <c r="H386" s="14">
        <f>_xlfn.XLOOKUP('RFM Analysis (Basic)'!$B386,Table4[Customer_ID],Table4[Time_of_Purchase],,0)</f>
        <v>45337</v>
      </c>
      <c r="I386" s="10">
        <f>_xlfn.XLOOKUP('RFM Analysis (Basic)'!$B386,Table4[Customer_ID],Table4[Frequency_of_Purchase],,0)</f>
        <v>12</v>
      </c>
      <c r="J386" s="10">
        <f>_xlfn.XLOOKUP(B386,Table4[Customer_ID],Table4[Purchase_Amount],,0)</f>
        <v>122.46</v>
      </c>
      <c r="K386" s="52" cm="1">
        <f t="array" aca="1" ref="K386" ca="1">SUM(MID(C386,{1,2,3},1)*1)</f>
        <v>11</v>
      </c>
    </row>
    <row r="387" spans="2:11" x14ac:dyDescent="0.3">
      <c r="B387" s="10" t="s">
        <v>853</v>
      </c>
      <c r="C387" s="45" t="str">
        <f ca="1">Table3[[#This Row],[RECENCY Score]] &amp; Table3[[#This Row],[FREQUENCY Score]] &amp; Table3[[#This Row],[MONETARY Score]]</f>
        <v>333</v>
      </c>
      <c r="D387" s="46" cm="1">
        <f t="array" aca="1" ref="D387" ca="1">_xlfn.IFS(G387 &lt;= 100, 5,G387 &lt;= 200, 4,G387 &lt;= 300, 3,G387 &lt;= 400, 2,G387 &gt; 400, 1)</f>
        <v>3</v>
      </c>
      <c r="E387" s="45" cm="1">
        <f t="array" ref="E387">_xlfn.IFS(I387 &gt;= 12, 5, I387&gt;= 10, 4, I387 &gt;= 8, 3, I387 &gt;= 5, 2, I387 &gt;= 2, 1)</f>
        <v>3</v>
      </c>
      <c r="F387" s="45" cm="1">
        <f t="array" ref="F387">_xlfn.IFS(Table3[[#This Row],[Purchase Amount]] &lt;= 100, 5,Table3[[#This Row],[Purchase Amount]]  &lt;= 200, 4,Table3[[#This Row],[Purchase Amount]]  &lt;= 300, 3,Table3[[#This Row],[Purchase Amount]]  &lt;= 400, 2,Table3[[#This Row],[Purchase Amount]]  &gt; 400, 1)</f>
        <v>3</v>
      </c>
      <c r="G387" s="10">
        <f ca="1">DATEDIF(Table3[[#This Row],[Time of Purchase ]], TODAY(), "d")</f>
        <v>249</v>
      </c>
      <c r="H387" s="14">
        <f>_xlfn.XLOOKUP('RFM Analysis (Basic)'!$B387,Table4[Customer_ID],Table4[Time_of_Purchase],,0)</f>
        <v>45486</v>
      </c>
      <c r="I387" s="10">
        <f>_xlfn.XLOOKUP('RFM Analysis (Basic)'!$B387,Table4[Customer_ID],Table4[Frequency_of_Purchase],,0)</f>
        <v>8</v>
      </c>
      <c r="J387" s="10">
        <f>_xlfn.XLOOKUP(B387,Table4[Customer_ID],Table4[Purchase_Amount],,0)</f>
        <v>238.01</v>
      </c>
      <c r="K387" s="52" cm="1">
        <f t="array" aca="1" ref="K387" ca="1">SUM(MID(C387,{1,2,3},1)*1)</f>
        <v>9</v>
      </c>
    </row>
    <row r="388" spans="2:11" x14ac:dyDescent="0.3">
      <c r="B388" s="10" t="s">
        <v>855</v>
      </c>
      <c r="C388" s="45" t="str">
        <f ca="1">Table3[[#This Row],[RECENCY Score]] &amp; Table3[[#This Row],[FREQUENCY Score]] &amp; Table3[[#This Row],[MONETARY Score]]</f>
        <v>211</v>
      </c>
      <c r="D388" s="46" cm="1">
        <f t="array" aca="1" ref="D388" ca="1">_xlfn.IFS(G388 &lt;= 100, 5,G388 &lt;= 200, 4,G388 &lt;= 300, 3,G388 &lt;= 400, 2,G388 &gt; 400, 1)</f>
        <v>2</v>
      </c>
      <c r="E388" s="45" cm="1">
        <f t="array" ref="E388">_xlfn.IFS(I388 &gt;= 12, 5, I388&gt;= 10, 4, I388 &gt;= 8, 3, I388 &gt;= 5, 2, I388 &gt;= 2, 1)</f>
        <v>1</v>
      </c>
      <c r="F388" s="45" cm="1">
        <f t="array" ref="F388">_xlfn.IFS(Table3[[#This Row],[Purchase Amount]] &lt;= 100, 5,Table3[[#This Row],[Purchase Amount]]  &lt;= 200, 4,Table3[[#This Row],[Purchase Amount]]  &lt;= 300, 3,Table3[[#This Row],[Purchase Amount]]  &lt;= 400, 2,Table3[[#This Row],[Purchase Amount]]  &gt; 400, 1)</f>
        <v>1</v>
      </c>
      <c r="G388" s="10">
        <f ca="1">DATEDIF(Table3[[#This Row],[Time of Purchase ]], TODAY(), "d")</f>
        <v>336</v>
      </c>
      <c r="H388" s="14">
        <f>_xlfn.XLOOKUP('RFM Analysis (Basic)'!$B388,Table4[Customer_ID],Table4[Time_of_Purchase],,0)</f>
        <v>45399</v>
      </c>
      <c r="I388" s="10">
        <f>_xlfn.XLOOKUP('RFM Analysis (Basic)'!$B388,Table4[Customer_ID],Table4[Frequency_of_Purchase],,0)</f>
        <v>4</v>
      </c>
      <c r="J388" s="10">
        <f>_xlfn.XLOOKUP(B388,Table4[Customer_ID],Table4[Purchase_Amount],,0)</f>
        <v>490.34</v>
      </c>
      <c r="K388" s="52" cm="1">
        <f t="array" aca="1" ref="K388" ca="1">SUM(MID(C388,{1,2,3},1)*1)</f>
        <v>4</v>
      </c>
    </row>
    <row r="389" spans="2:11" x14ac:dyDescent="0.3">
      <c r="B389" s="10" t="s">
        <v>857</v>
      </c>
      <c r="C389" s="45" t="str">
        <f ca="1">Table3[[#This Row],[RECENCY Score]] &amp; Table3[[#This Row],[FREQUENCY Score]] &amp; Table3[[#This Row],[MONETARY Score]]</f>
        <v>413</v>
      </c>
      <c r="D389" s="46" cm="1">
        <f t="array" aca="1" ref="D389" ca="1">_xlfn.IFS(G389 &lt;= 100, 5,G389 &lt;= 200, 4,G389 &lt;= 300, 3,G389 &lt;= 400, 2,G389 &gt; 400, 1)</f>
        <v>4</v>
      </c>
      <c r="E389" s="45" cm="1">
        <f t="array" ref="E389">_xlfn.IFS(I389 &gt;= 12, 5, I389&gt;= 10, 4, I389 &gt;= 8, 3, I389 &gt;= 5, 2, I389 &gt;= 2, 1)</f>
        <v>1</v>
      </c>
      <c r="F389" s="45" cm="1">
        <f t="array" ref="F389">_xlfn.IFS(Table3[[#This Row],[Purchase Amount]] &lt;= 100, 5,Table3[[#This Row],[Purchase Amount]]  &lt;= 200, 4,Table3[[#This Row],[Purchase Amount]]  &lt;= 300, 3,Table3[[#This Row],[Purchase Amount]]  &lt;= 400, 2,Table3[[#This Row],[Purchase Amount]]  &gt; 400, 1)</f>
        <v>3</v>
      </c>
      <c r="G389" s="10">
        <f ca="1">DATEDIF(Table3[[#This Row],[Time of Purchase ]], TODAY(), "d")</f>
        <v>110</v>
      </c>
      <c r="H389" s="14">
        <f>_xlfn.XLOOKUP('RFM Analysis (Basic)'!$B389,Table4[Customer_ID],Table4[Time_of_Purchase],,0)</f>
        <v>45625</v>
      </c>
      <c r="I389" s="10">
        <f>_xlfn.XLOOKUP('RFM Analysis (Basic)'!$B389,Table4[Customer_ID],Table4[Frequency_of_Purchase],,0)</f>
        <v>4</v>
      </c>
      <c r="J389" s="10">
        <f>_xlfn.XLOOKUP(B389,Table4[Customer_ID],Table4[Purchase_Amount],,0)</f>
        <v>245.98</v>
      </c>
      <c r="K389" s="52" cm="1">
        <f t="array" aca="1" ref="K389" ca="1">SUM(MID(C389,{1,2,3},1)*1)</f>
        <v>8</v>
      </c>
    </row>
    <row r="390" spans="2:11" x14ac:dyDescent="0.3">
      <c r="B390" s="10" t="s">
        <v>859</v>
      </c>
      <c r="C390" s="45" t="str">
        <f ca="1">Table3[[#This Row],[RECENCY Score]] &amp; Table3[[#This Row],[FREQUENCY Score]] &amp; Table3[[#This Row],[MONETARY Score]]</f>
        <v>432</v>
      </c>
      <c r="D390" s="46" cm="1">
        <f t="array" aca="1" ref="D390" ca="1">_xlfn.IFS(G390 &lt;= 100, 5,G390 &lt;= 200, 4,G390 &lt;= 300, 3,G390 &lt;= 400, 2,G390 &gt; 400, 1)</f>
        <v>4</v>
      </c>
      <c r="E390" s="45" cm="1">
        <f t="array" ref="E390">_xlfn.IFS(I390 &gt;= 12, 5, I390&gt;= 10, 4, I390 &gt;= 8, 3, I390 &gt;= 5, 2, I390 &gt;= 2, 1)</f>
        <v>3</v>
      </c>
      <c r="F390" s="45" cm="1">
        <f t="array" ref="F390">_xlfn.IFS(Table3[[#This Row],[Purchase Amount]] &lt;= 100, 5,Table3[[#This Row],[Purchase Amount]]  &lt;= 200, 4,Table3[[#This Row],[Purchase Amount]]  &lt;= 300, 3,Table3[[#This Row],[Purchase Amount]]  &lt;= 400, 2,Table3[[#This Row],[Purchase Amount]]  &gt; 400, 1)</f>
        <v>2</v>
      </c>
      <c r="G390" s="10">
        <f ca="1">DATEDIF(Table3[[#This Row],[Time of Purchase ]], TODAY(), "d")</f>
        <v>142</v>
      </c>
      <c r="H390" s="14">
        <f>_xlfn.XLOOKUP('RFM Analysis (Basic)'!$B390,Table4[Customer_ID],Table4[Time_of_Purchase],,0)</f>
        <v>45593</v>
      </c>
      <c r="I390" s="10">
        <f>_xlfn.XLOOKUP('RFM Analysis (Basic)'!$B390,Table4[Customer_ID],Table4[Frequency_of_Purchase],,0)</f>
        <v>9</v>
      </c>
      <c r="J390" s="10">
        <f>_xlfn.XLOOKUP(B390,Table4[Customer_ID],Table4[Purchase_Amount],,0)</f>
        <v>390.83</v>
      </c>
      <c r="K390" s="52" cm="1">
        <f t="array" aca="1" ref="K390" ca="1">SUM(MID(C390,{1,2,3},1)*1)</f>
        <v>9</v>
      </c>
    </row>
    <row r="391" spans="2:11" x14ac:dyDescent="0.3">
      <c r="B391" s="10" t="s">
        <v>861</v>
      </c>
      <c r="C391" s="45" t="str">
        <f ca="1">Table3[[#This Row],[RECENCY Score]] &amp; Table3[[#This Row],[FREQUENCY Score]] &amp; Table3[[#This Row],[MONETARY Score]]</f>
        <v>324</v>
      </c>
      <c r="D391" s="46" cm="1">
        <f t="array" aca="1" ref="D391" ca="1">_xlfn.IFS(G391 &lt;= 100, 5,G391 &lt;= 200, 4,G391 &lt;= 300, 3,G391 &lt;= 400, 2,G391 &gt; 400, 1)</f>
        <v>3</v>
      </c>
      <c r="E391" s="45" cm="1">
        <f t="array" ref="E391">_xlfn.IFS(I391 &gt;= 12, 5, I391&gt;= 10, 4, I391 &gt;= 8, 3, I391 &gt;= 5, 2, I391 &gt;= 2, 1)</f>
        <v>2</v>
      </c>
      <c r="F391" s="45" cm="1">
        <f t="array" ref="F391">_xlfn.IFS(Table3[[#This Row],[Purchase Amount]] &lt;= 100, 5,Table3[[#This Row],[Purchase Amount]]  &lt;= 200, 4,Table3[[#This Row],[Purchase Amount]]  &lt;= 300, 3,Table3[[#This Row],[Purchase Amount]]  &lt;= 400, 2,Table3[[#This Row],[Purchase Amount]]  &gt; 400, 1)</f>
        <v>4</v>
      </c>
      <c r="G391" s="10">
        <f ca="1">DATEDIF(Table3[[#This Row],[Time of Purchase ]], TODAY(), "d")</f>
        <v>250</v>
      </c>
      <c r="H391" s="14">
        <f>_xlfn.XLOOKUP('RFM Analysis (Basic)'!$B391,Table4[Customer_ID],Table4[Time_of_Purchase],,0)</f>
        <v>45485</v>
      </c>
      <c r="I391" s="10">
        <f>_xlfn.XLOOKUP('RFM Analysis (Basic)'!$B391,Table4[Customer_ID],Table4[Frequency_of_Purchase],,0)</f>
        <v>6</v>
      </c>
      <c r="J391" s="10">
        <f>_xlfn.XLOOKUP(B391,Table4[Customer_ID],Table4[Purchase_Amount],,0)</f>
        <v>158.84</v>
      </c>
      <c r="K391" s="52" cm="1">
        <f t="array" aca="1" ref="K391" ca="1">SUM(MID(C391,{1,2,3},1)*1)</f>
        <v>9</v>
      </c>
    </row>
    <row r="392" spans="2:11" x14ac:dyDescent="0.3">
      <c r="B392" s="10" t="s">
        <v>863</v>
      </c>
      <c r="C392" s="45" t="str">
        <f ca="1">Table3[[#This Row],[RECENCY Score]] &amp; Table3[[#This Row],[FREQUENCY Score]] &amp; Table3[[#This Row],[MONETARY Score]]</f>
        <v>331</v>
      </c>
      <c r="D392" s="46" cm="1">
        <f t="array" aca="1" ref="D392" ca="1">_xlfn.IFS(G392 &lt;= 100, 5,G392 &lt;= 200, 4,G392 &lt;= 300, 3,G392 &lt;= 400, 2,G392 &gt; 400, 1)</f>
        <v>3</v>
      </c>
      <c r="E392" s="45" cm="1">
        <f t="array" ref="E392">_xlfn.IFS(I392 &gt;= 12, 5, I392&gt;= 10, 4, I392 &gt;= 8, 3, I392 &gt;= 5, 2, I392 &gt;= 2, 1)</f>
        <v>3</v>
      </c>
      <c r="F392" s="45" cm="1">
        <f t="array" ref="F392">_xlfn.IFS(Table3[[#This Row],[Purchase Amount]] &lt;= 100, 5,Table3[[#This Row],[Purchase Amount]]  &lt;= 200, 4,Table3[[#This Row],[Purchase Amount]]  &lt;= 300, 3,Table3[[#This Row],[Purchase Amount]]  &lt;= 400, 2,Table3[[#This Row],[Purchase Amount]]  &gt; 400, 1)</f>
        <v>1</v>
      </c>
      <c r="G392" s="10">
        <f ca="1">DATEDIF(Table3[[#This Row],[Time of Purchase ]], TODAY(), "d")</f>
        <v>236</v>
      </c>
      <c r="H392" s="14">
        <f>_xlfn.XLOOKUP('RFM Analysis (Basic)'!$B392,Table4[Customer_ID],Table4[Time_of_Purchase],,0)</f>
        <v>45499</v>
      </c>
      <c r="I392" s="10">
        <f>_xlfn.XLOOKUP('RFM Analysis (Basic)'!$B392,Table4[Customer_ID],Table4[Frequency_of_Purchase],,0)</f>
        <v>8</v>
      </c>
      <c r="J392" s="10">
        <f>_xlfn.XLOOKUP(B392,Table4[Customer_ID],Table4[Purchase_Amount],,0)</f>
        <v>439.24</v>
      </c>
      <c r="K392" s="52" cm="1">
        <f t="array" aca="1" ref="K392" ca="1">SUM(MID(C392,{1,2,3},1)*1)</f>
        <v>7</v>
      </c>
    </row>
    <row r="393" spans="2:11" x14ac:dyDescent="0.3">
      <c r="B393" s="10" t="s">
        <v>865</v>
      </c>
      <c r="C393" s="45" t="str">
        <f ca="1">Table3[[#This Row],[RECENCY Score]] &amp; Table3[[#This Row],[FREQUENCY Score]] &amp; Table3[[#This Row],[MONETARY Score]]</f>
        <v>455</v>
      </c>
      <c r="D393" s="46" cm="1">
        <f t="array" aca="1" ref="D393" ca="1">_xlfn.IFS(G393 &lt;= 100, 5,G393 &lt;= 200, 4,G393 &lt;= 300, 3,G393 &lt;= 400, 2,G393 &gt; 400, 1)</f>
        <v>4</v>
      </c>
      <c r="E393" s="45" cm="1">
        <f t="array" ref="E393">_xlfn.IFS(I393 &gt;= 12, 5, I393&gt;= 10, 4, I393 &gt;= 8, 3, I393 &gt;= 5, 2, I393 &gt;= 2, 1)</f>
        <v>5</v>
      </c>
      <c r="F393" s="45" cm="1">
        <f t="array" ref="F393">_xlfn.IFS(Table3[[#This Row],[Purchase Amount]] &lt;= 100, 5,Table3[[#This Row],[Purchase Amount]]  &lt;= 200, 4,Table3[[#This Row],[Purchase Amount]]  &lt;= 300, 3,Table3[[#This Row],[Purchase Amount]]  &lt;= 400, 2,Table3[[#This Row],[Purchase Amount]]  &gt; 400, 1)</f>
        <v>5</v>
      </c>
      <c r="G393" s="10">
        <f ca="1">DATEDIF(Table3[[#This Row],[Time of Purchase ]], TODAY(), "d")</f>
        <v>104</v>
      </c>
      <c r="H393" s="14">
        <f>_xlfn.XLOOKUP('RFM Analysis (Basic)'!$B393,Table4[Customer_ID],Table4[Time_of_Purchase],,0)</f>
        <v>45631</v>
      </c>
      <c r="I393" s="10">
        <f>_xlfn.XLOOKUP('RFM Analysis (Basic)'!$B393,Table4[Customer_ID],Table4[Frequency_of_Purchase],,0)</f>
        <v>12</v>
      </c>
      <c r="J393" s="10">
        <f>_xlfn.XLOOKUP(B393,Table4[Customer_ID],Table4[Purchase_Amount],,0)</f>
        <v>92.43</v>
      </c>
      <c r="K393" s="52" cm="1">
        <f t="array" aca="1" ref="K393" ca="1">SUM(MID(C393,{1,2,3},1)*1)</f>
        <v>14</v>
      </c>
    </row>
    <row r="394" spans="2:11" x14ac:dyDescent="0.3">
      <c r="B394" s="10" t="s">
        <v>867</v>
      </c>
      <c r="C394" s="45" t="str">
        <f ca="1">Table3[[#This Row],[RECENCY Score]] &amp; Table3[[#This Row],[FREQUENCY Score]] &amp; Table3[[#This Row],[MONETARY Score]]</f>
        <v>332</v>
      </c>
      <c r="D394" s="46" cm="1">
        <f t="array" aca="1" ref="D394" ca="1">_xlfn.IFS(G394 &lt;= 100, 5,G394 &lt;= 200, 4,G394 &lt;= 300, 3,G394 &lt;= 400, 2,G394 &gt; 400, 1)</f>
        <v>3</v>
      </c>
      <c r="E394" s="45" cm="1">
        <f t="array" ref="E394">_xlfn.IFS(I394 &gt;= 12, 5, I394&gt;= 10, 4, I394 &gt;= 8, 3, I394 &gt;= 5, 2, I394 &gt;= 2, 1)</f>
        <v>3</v>
      </c>
      <c r="F394" s="45" cm="1">
        <f t="array" ref="F394">_xlfn.IFS(Table3[[#This Row],[Purchase Amount]] &lt;= 100, 5,Table3[[#This Row],[Purchase Amount]]  &lt;= 200, 4,Table3[[#This Row],[Purchase Amount]]  &lt;= 300, 3,Table3[[#This Row],[Purchase Amount]]  &lt;= 400, 2,Table3[[#This Row],[Purchase Amount]]  &gt; 400, 1)</f>
        <v>2</v>
      </c>
      <c r="G394" s="10">
        <f ca="1">DATEDIF(Table3[[#This Row],[Time of Purchase ]], TODAY(), "d")</f>
        <v>219</v>
      </c>
      <c r="H394" s="14">
        <f>_xlfn.XLOOKUP('RFM Analysis (Basic)'!$B394,Table4[Customer_ID],Table4[Time_of_Purchase],,0)</f>
        <v>45516</v>
      </c>
      <c r="I394" s="10">
        <f>_xlfn.XLOOKUP('RFM Analysis (Basic)'!$B394,Table4[Customer_ID],Table4[Frequency_of_Purchase],,0)</f>
        <v>9</v>
      </c>
      <c r="J394" s="10">
        <f>_xlfn.XLOOKUP(B394,Table4[Customer_ID],Table4[Purchase_Amount],,0)</f>
        <v>333.15</v>
      </c>
      <c r="K394" s="52" cm="1">
        <f t="array" aca="1" ref="K394" ca="1">SUM(MID(C394,{1,2,3},1)*1)</f>
        <v>8</v>
      </c>
    </row>
    <row r="395" spans="2:11" x14ac:dyDescent="0.3">
      <c r="B395" s="10" t="s">
        <v>869</v>
      </c>
      <c r="C395" s="45" t="str">
        <f ca="1">Table3[[#This Row],[RECENCY Score]] &amp; Table3[[#This Row],[FREQUENCY Score]] &amp; Table3[[#This Row],[MONETARY Score]]</f>
        <v>135</v>
      </c>
      <c r="D395" s="46" cm="1">
        <f t="array" aca="1" ref="D395" ca="1">_xlfn.IFS(G395 &lt;= 100, 5,G395 &lt;= 200, 4,G395 &lt;= 300, 3,G395 &lt;= 400, 2,G395 &gt; 400, 1)</f>
        <v>1</v>
      </c>
      <c r="E395" s="45" cm="1">
        <f t="array" ref="E395">_xlfn.IFS(I395 &gt;= 12, 5, I395&gt;= 10, 4, I395 &gt;= 8, 3, I395 &gt;= 5, 2, I395 &gt;= 2, 1)</f>
        <v>3</v>
      </c>
      <c r="F395" s="45" cm="1">
        <f t="array" ref="F395">_xlfn.IFS(Table3[[#This Row],[Purchase Amount]] &lt;= 100, 5,Table3[[#This Row],[Purchase Amount]]  &lt;= 200, 4,Table3[[#This Row],[Purchase Amount]]  &lt;= 300, 3,Table3[[#This Row],[Purchase Amount]]  &lt;= 400, 2,Table3[[#This Row],[Purchase Amount]]  &gt; 400, 1)</f>
        <v>5</v>
      </c>
      <c r="G395" s="10">
        <f ca="1">DATEDIF(Table3[[#This Row],[Time of Purchase ]], TODAY(), "d")</f>
        <v>442</v>
      </c>
      <c r="H395" s="14">
        <f>_xlfn.XLOOKUP('RFM Analysis (Basic)'!$B395,Table4[Customer_ID],Table4[Time_of_Purchase],,0)</f>
        <v>45293</v>
      </c>
      <c r="I395" s="10">
        <f>_xlfn.XLOOKUP('RFM Analysis (Basic)'!$B395,Table4[Customer_ID],Table4[Frequency_of_Purchase],,0)</f>
        <v>9</v>
      </c>
      <c r="J395" s="10">
        <f>_xlfn.XLOOKUP(B395,Table4[Customer_ID],Table4[Purchase_Amount],,0)</f>
        <v>64.22</v>
      </c>
      <c r="K395" s="52" cm="1">
        <f t="array" aca="1" ref="K395" ca="1">SUM(MID(C395,{1,2,3},1)*1)</f>
        <v>9</v>
      </c>
    </row>
    <row r="396" spans="2:11" x14ac:dyDescent="0.3">
      <c r="B396" s="10" t="s">
        <v>871</v>
      </c>
      <c r="C396" s="45" t="str">
        <f ca="1">Table3[[#This Row],[RECENCY Score]] &amp; Table3[[#This Row],[FREQUENCY Score]] &amp; Table3[[#This Row],[MONETARY Score]]</f>
        <v>413</v>
      </c>
      <c r="D396" s="46" cm="1">
        <f t="array" aca="1" ref="D396" ca="1">_xlfn.IFS(G396 &lt;= 100, 5,G396 &lt;= 200, 4,G396 &lt;= 300, 3,G396 &lt;= 400, 2,G396 &gt; 400, 1)</f>
        <v>4</v>
      </c>
      <c r="E396" s="45" cm="1">
        <f t="array" ref="E396">_xlfn.IFS(I396 &gt;= 12, 5, I396&gt;= 10, 4, I396 &gt;= 8, 3, I396 &gt;= 5, 2, I396 &gt;= 2, 1)</f>
        <v>1</v>
      </c>
      <c r="F396" s="45" cm="1">
        <f t="array" ref="F396">_xlfn.IFS(Table3[[#This Row],[Purchase Amount]] &lt;= 100, 5,Table3[[#This Row],[Purchase Amount]]  &lt;= 200, 4,Table3[[#This Row],[Purchase Amount]]  &lt;= 300, 3,Table3[[#This Row],[Purchase Amount]]  &lt;= 400, 2,Table3[[#This Row],[Purchase Amount]]  &gt; 400, 1)</f>
        <v>3</v>
      </c>
      <c r="G396" s="10">
        <f ca="1">DATEDIF(Table3[[#This Row],[Time of Purchase ]], TODAY(), "d")</f>
        <v>135</v>
      </c>
      <c r="H396" s="14">
        <f>_xlfn.XLOOKUP('RFM Analysis (Basic)'!$B396,Table4[Customer_ID],Table4[Time_of_Purchase],,0)</f>
        <v>45600</v>
      </c>
      <c r="I396" s="10">
        <f>_xlfn.XLOOKUP('RFM Analysis (Basic)'!$B396,Table4[Customer_ID],Table4[Frequency_of_Purchase],,0)</f>
        <v>3</v>
      </c>
      <c r="J396" s="10">
        <f>_xlfn.XLOOKUP(B396,Table4[Customer_ID],Table4[Purchase_Amount],,0)</f>
        <v>290.52999999999997</v>
      </c>
      <c r="K396" s="52" cm="1">
        <f t="array" aca="1" ref="K396" ca="1">SUM(MID(C396,{1,2,3},1)*1)</f>
        <v>8</v>
      </c>
    </row>
    <row r="397" spans="2:11" x14ac:dyDescent="0.3">
      <c r="B397" s="10" t="s">
        <v>873</v>
      </c>
      <c r="C397" s="45" t="str">
        <f ca="1">Table3[[#This Row],[RECENCY Score]] &amp; Table3[[#This Row],[FREQUENCY Score]] &amp; Table3[[#This Row],[MONETARY Score]]</f>
        <v>323</v>
      </c>
      <c r="D397" s="46" cm="1">
        <f t="array" aca="1" ref="D397" ca="1">_xlfn.IFS(G397 &lt;= 100, 5,G397 &lt;= 200, 4,G397 &lt;= 300, 3,G397 &lt;= 400, 2,G397 &gt; 400, 1)</f>
        <v>3</v>
      </c>
      <c r="E397" s="45" cm="1">
        <f t="array" ref="E397">_xlfn.IFS(I397 &gt;= 12, 5, I397&gt;= 10, 4, I397 &gt;= 8, 3, I397 &gt;= 5, 2, I397 &gt;= 2, 1)</f>
        <v>2</v>
      </c>
      <c r="F397" s="45" cm="1">
        <f t="array" ref="F397">_xlfn.IFS(Table3[[#This Row],[Purchase Amount]] &lt;= 100, 5,Table3[[#This Row],[Purchase Amount]]  &lt;= 200, 4,Table3[[#This Row],[Purchase Amount]]  &lt;= 300, 3,Table3[[#This Row],[Purchase Amount]]  &lt;= 400, 2,Table3[[#This Row],[Purchase Amount]]  &gt; 400, 1)</f>
        <v>3</v>
      </c>
      <c r="G397" s="10">
        <f ca="1">DATEDIF(Table3[[#This Row],[Time of Purchase ]], TODAY(), "d")</f>
        <v>257</v>
      </c>
      <c r="H397" s="14">
        <f>_xlfn.XLOOKUP('RFM Analysis (Basic)'!$B397,Table4[Customer_ID],Table4[Time_of_Purchase],,0)</f>
        <v>45478</v>
      </c>
      <c r="I397" s="10">
        <f>_xlfn.XLOOKUP('RFM Analysis (Basic)'!$B397,Table4[Customer_ID],Table4[Frequency_of_Purchase],,0)</f>
        <v>6</v>
      </c>
      <c r="J397" s="10">
        <f>_xlfn.XLOOKUP(B397,Table4[Customer_ID],Table4[Purchase_Amount],,0)</f>
        <v>251.8</v>
      </c>
      <c r="K397" s="52" cm="1">
        <f t="array" aca="1" ref="K397" ca="1">SUM(MID(C397,{1,2,3},1)*1)</f>
        <v>8</v>
      </c>
    </row>
    <row r="398" spans="2:11" x14ac:dyDescent="0.3">
      <c r="B398" s="10" t="s">
        <v>875</v>
      </c>
      <c r="C398" s="45" t="str">
        <f ca="1">Table3[[#This Row],[RECENCY Score]] &amp; Table3[[#This Row],[FREQUENCY Score]] &amp; Table3[[#This Row],[MONETARY Score]]</f>
        <v>211</v>
      </c>
      <c r="D398" s="46" cm="1">
        <f t="array" aca="1" ref="D398" ca="1">_xlfn.IFS(G398 &lt;= 100, 5,G398 &lt;= 200, 4,G398 &lt;= 300, 3,G398 &lt;= 400, 2,G398 &gt; 400, 1)</f>
        <v>2</v>
      </c>
      <c r="E398" s="45" cm="1">
        <f t="array" ref="E398">_xlfn.IFS(I398 &gt;= 12, 5, I398&gt;= 10, 4, I398 &gt;= 8, 3, I398 &gt;= 5, 2, I398 &gt;= 2, 1)</f>
        <v>1</v>
      </c>
      <c r="F398" s="45" cm="1">
        <f t="array" ref="F398">_xlfn.IFS(Table3[[#This Row],[Purchase Amount]] &lt;= 100, 5,Table3[[#This Row],[Purchase Amount]]  &lt;= 200, 4,Table3[[#This Row],[Purchase Amount]]  &lt;= 300, 3,Table3[[#This Row],[Purchase Amount]]  &lt;= 400, 2,Table3[[#This Row],[Purchase Amount]]  &gt; 400, 1)</f>
        <v>1</v>
      </c>
      <c r="G398" s="10">
        <f ca="1">DATEDIF(Table3[[#This Row],[Time of Purchase ]], TODAY(), "d")</f>
        <v>323</v>
      </c>
      <c r="H398" s="14">
        <f>_xlfn.XLOOKUP('RFM Analysis (Basic)'!$B398,Table4[Customer_ID],Table4[Time_of_Purchase],,0)</f>
        <v>45412</v>
      </c>
      <c r="I398" s="10">
        <f>_xlfn.XLOOKUP('RFM Analysis (Basic)'!$B398,Table4[Customer_ID],Table4[Frequency_of_Purchase],,0)</f>
        <v>3</v>
      </c>
      <c r="J398" s="10">
        <f>_xlfn.XLOOKUP(B398,Table4[Customer_ID],Table4[Purchase_Amount],,0)</f>
        <v>480.52</v>
      </c>
      <c r="K398" s="52" cm="1">
        <f t="array" aca="1" ref="K398" ca="1">SUM(MID(C398,{1,2,3},1)*1)</f>
        <v>4</v>
      </c>
    </row>
    <row r="399" spans="2:11" x14ac:dyDescent="0.3">
      <c r="B399" s="10" t="s">
        <v>877</v>
      </c>
      <c r="C399" s="45" t="str">
        <f ca="1">Table3[[#This Row],[RECENCY Score]] &amp; Table3[[#This Row],[FREQUENCY Score]] &amp; Table3[[#This Row],[MONETARY Score]]</f>
        <v>241</v>
      </c>
      <c r="D399" s="46" cm="1">
        <f t="array" aca="1" ref="D399" ca="1">_xlfn.IFS(G399 &lt;= 100, 5,G399 &lt;= 200, 4,G399 &lt;= 300, 3,G399 &lt;= 400, 2,G399 &gt; 400, 1)</f>
        <v>2</v>
      </c>
      <c r="E399" s="45" cm="1">
        <f t="array" ref="E399">_xlfn.IFS(I399 &gt;= 12, 5, I399&gt;= 10, 4, I399 &gt;= 8, 3, I399 &gt;= 5, 2, I399 &gt;= 2, 1)</f>
        <v>4</v>
      </c>
      <c r="F399" s="45" cm="1">
        <f t="array" ref="F399">_xlfn.IFS(Table3[[#This Row],[Purchase Amount]] &lt;= 100, 5,Table3[[#This Row],[Purchase Amount]]  &lt;= 200, 4,Table3[[#This Row],[Purchase Amount]]  &lt;= 300, 3,Table3[[#This Row],[Purchase Amount]]  &lt;= 400, 2,Table3[[#This Row],[Purchase Amount]]  &gt; 400, 1)</f>
        <v>1</v>
      </c>
      <c r="G399" s="10">
        <f ca="1">DATEDIF(Table3[[#This Row],[Time of Purchase ]], TODAY(), "d")</f>
        <v>397</v>
      </c>
      <c r="H399" s="14">
        <f>_xlfn.XLOOKUP('RFM Analysis (Basic)'!$B399,Table4[Customer_ID],Table4[Time_of_Purchase],,0)</f>
        <v>45338</v>
      </c>
      <c r="I399" s="10">
        <f>_xlfn.XLOOKUP('RFM Analysis (Basic)'!$B399,Table4[Customer_ID],Table4[Frequency_of_Purchase],,0)</f>
        <v>10</v>
      </c>
      <c r="J399" s="10">
        <f>_xlfn.XLOOKUP(B399,Table4[Customer_ID],Table4[Purchase_Amount],,0)</f>
        <v>461.71</v>
      </c>
      <c r="K399" s="52" cm="1">
        <f t="array" aca="1" ref="K399" ca="1">SUM(MID(C399,{1,2,3},1)*1)</f>
        <v>7</v>
      </c>
    </row>
    <row r="400" spans="2:11" x14ac:dyDescent="0.3">
      <c r="B400" s="10" t="s">
        <v>879</v>
      </c>
      <c r="C400" s="45" t="str">
        <f ca="1">Table3[[#This Row],[RECENCY Score]] &amp; Table3[[#This Row],[FREQUENCY Score]] &amp; Table3[[#This Row],[MONETARY Score]]</f>
        <v>253</v>
      </c>
      <c r="D400" s="46" cm="1">
        <f t="array" aca="1" ref="D400" ca="1">_xlfn.IFS(G400 &lt;= 100, 5,G400 &lt;= 200, 4,G400 &lt;= 300, 3,G400 &lt;= 400, 2,G400 &gt; 400, 1)</f>
        <v>2</v>
      </c>
      <c r="E400" s="45" cm="1">
        <f t="array" ref="E400">_xlfn.IFS(I400 &gt;= 12, 5, I400&gt;= 10, 4, I400 &gt;= 8, 3, I400 &gt;= 5, 2, I400 &gt;= 2, 1)</f>
        <v>5</v>
      </c>
      <c r="F400" s="45" cm="1">
        <f t="array" ref="F400">_xlfn.IFS(Table3[[#This Row],[Purchase Amount]] &lt;= 100, 5,Table3[[#This Row],[Purchase Amount]]  &lt;= 200, 4,Table3[[#This Row],[Purchase Amount]]  &lt;= 300, 3,Table3[[#This Row],[Purchase Amount]]  &lt;= 400, 2,Table3[[#This Row],[Purchase Amount]]  &gt; 400, 1)</f>
        <v>3</v>
      </c>
      <c r="G400" s="10">
        <f ca="1">DATEDIF(Table3[[#This Row],[Time of Purchase ]], TODAY(), "d")</f>
        <v>364</v>
      </c>
      <c r="H400" s="14">
        <f>_xlfn.XLOOKUP('RFM Analysis (Basic)'!$B400,Table4[Customer_ID],Table4[Time_of_Purchase],,0)</f>
        <v>45371</v>
      </c>
      <c r="I400" s="10">
        <f>_xlfn.XLOOKUP('RFM Analysis (Basic)'!$B400,Table4[Customer_ID],Table4[Frequency_of_Purchase],,0)</f>
        <v>12</v>
      </c>
      <c r="J400" s="10">
        <f>_xlfn.XLOOKUP(B400,Table4[Customer_ID],Table4[Purchase_Amount],,0)</f>
        <v>288.33999999999997</v>
      </c>
      <c r="K400" s="52" cm="1">
        <f t="array" aca="1" ref="K400" ca="1">SUM(MID(C400,{1,2,3},1)*1)</f>
        <v>10</v>
      </c>
    </row>
    <row r="401" spans="2:11" x14ac:dyDescent="0.3">
      <c r="B401" s="10" t="s">
        <v>881</v>
      </c>
      <c r="C401" s="45" t="str">
        <f ca="1">Table3[[#This Row],[RECENCY Score]] &amp; Table3[[#This Row],[FREQUENCY Score]] &amp; Table3[[#This Row],[MONETARY Score]]</f>
        <v>414</v>
      </c>
      <c r="D401" s="46" cm="1">
        <f t="array" aca="1" ref="D401" ca="1">_xlfn.IFS(G401 &lt;= 100, 5,G401 &lt;= 200, 4,G401 &lt;= 300, 3,G401 &lt;= 400, 2,G401 &gt; 400, 1)</f>
        <v>4</v>
      </c>
      <c r="E401" s="45" cm="1">
        <f t="array" ref="E401">_xlfn.IFS(I401 &gt;= 12, 5, I401&gt;= 10, 4, I401 &gt;= 8, 3, I401 &gt;= 5, 2, I401 &gt;= 2, 1)</f>
        <v>1</v>
      </c>
      <c r="F401" s="45" cm="1">
        <f t="array" ref="F401">_xlfn.IFS(Table3[[#This Row],[Purchase Amount]] &lt;= 100, 5,Table3[[#This Row],[Purchase Amount]]  &lt;= 200, 4,Table3[[#This Row],[Purchase Amount]]  &lt;= 300, 3,Table3[[#This Row],[Purchase Amount]]  &lt;= 400, 2,Table3[[#This Row],[Purchase Amount]]  &gt; 400, 1)</f>
        <v>4</v>
      </c>
      <c r="G401" s="10">
        <f ca="1">DATEDIF(Table3[[#This Row],[Time of Purchase ]], TODAY(), "d")</f>
        <v>143</v>
      </c>
      <c r="H401" s="14">
        <f>_xlfn.XLOOKUP('RFM Analysis (Basic)'!$B401,Table4[Customer_ID],Table4[Time_of_Purchase],,0)</f>
        <v>45592</v>
      </c>
      <c r="I401" s="10">
        <f>_xlfn.XLOOKUP('RFM Analysis (Basic)'!$B401,Table4[Customer_ID],Table4[Frequency_of_Purchase],,0)</f>
        <v>3</v>
      </c>
      <c r="J401" s="10">
        <f>_xlfn.XLOOKUP(B401,Table4[Customer_ID],Table4[Purchase_Amount],,0)</f>
        <v>194.08</v>
      </c>
      <c r="K401" s="52" cm="1">
        <f t="array" aca="1" ref="K401" ca="1">SUM(MID(C401,{1,2,3},1)*1)</f>
        <v>9</v>
      </c>
    </row>
    <row r="402" spans="2:11" x14ac:dyDescent="0.3">
      <c r="B402" s="10" t="s">
        <v>883</v>
      </c>
      <c r="C402" s="45" t="str">
        <f ca="1">Table3[[#This Row],[RECENCY Score]] &amp; Table3[[#This Row],[FREQUENCY Score]] &amp; Table3[[#This Row],[MONETARY Score]]</f>
        <v>244</v>
      </c>
      <c r="D402" s="46" cm="1">
        <f t="array" aca="1" ref="D402" ca="1">_xlfn.IFS(G402 &lt;= 100, 5,G402 &lt;= 200, 4,G402 &lt;= 300, 3,G402 &lt;= 400, 2,G402 &gt; 400, 1)</f>
        <v>2</v>
      </c>
      <c r="E402" s="45" cm="1">
        <f t="array" ref="E402">_xlfn.IFS(I402 &gt;= 12, 5, I402&gt;= 10, 4, I402 &gt;= 8, 3, I402 &gt;= 5, 2, I402 &gt;= 2, 1)</f>
        <v>4</v>
      </c>
      <c r="F402" s="45" cm="1">
        <f t="array" ref="F402">_xlfn.IFS(Table3[[#This Row],[Purchase Amount]] &lt;= 100, 5,Table3[[#This Row],[Purchase Amount]]  &lt;= 200, 4,Table3[[#This Row],[Purchase Amount]]  &lt;= 300, 3,Table3[[#This Row],[Purchase Amount]]  &lt;= 400, 2,Table3[[#This Row],[Purchase Amount]]  &gt; 400, 1)</f>
        <v>4</v>
      </c>
      <c r="G402" s="10">
        <f ca="1">DATEDIF(Table3[[#This Row],[Time of Purchase ]], TODAY(), "d")</f>
        <v>319</v>
      </c>
      <c r="H402" s="14">
        <f>_xlfn.XLOOKUP('RFM Analysis (Basic)'!$B402,Table4[Customer_ID],Table4[Time_of_Purchase],,0)</f>
        <v>45416</v>
      </c>
      <c r="I402" s="10">
        <f>_xlfn.XLOOKUP('RFM Analysis (Basic)'!$B402,Table4[Customer_ID],Table4[Frequency_of_Purchase],,0)</f>
        <v>11</v>
      </c>
      <c r="J402" s="10">
        <f>_xlfn.XLOOKUP(B402,Table4[Customer_ID],Table4[Purchase_Amount],,0)</f>
        <v>198.45</v>
      </c>
      <c r="K402" s="52" cm="1">
        <f t="array" aca="1" ref="K402" ca="1">SUM(MID(C402,{1,2,3},1)*1)</f>
        <v>10</v>
      </c>
    </row>
    <row r="403" spans="2:11" x14ac:dyDescent="0.3">
      <c r="B403" s="10" t="s">
        <v>885</v>
      </c>
      <c r="C403" s="45" t="str">
        <f ca="1">Table3[[#This Row],[RECENCY Score]] &amp; Table3[[#This Row],[FREQUENCY Score]] &amp; Table3[[#This Row],[MONETARY Score]]</f>
        <v>423</v>
      </c>
      <c r="D403" s="46" cm="1">
        <f t="array" aca="1" ref="D403" ca="1">_xlfn.IFS(G403 &lt;= 100, 5,G403 &lt;= 200, 4,G403 &lt;= 300, 3,G403 &lt;= 400, 2,G403 &gt; 400, 1)</f>
        <v>4</v>
      </c>
      <c r="E403" s="45" cm="1">
        <f t="array" ref="E403">_xlfn.IFS(I403 &gt;= 12, 5, I403&gt;= 10, 4, I403 &gt;= 8, 3, I403 &gt;= 5, 2, I403 &gt;= 2, 1)</f>
        <v>2</v>
      </c>
      <c r="F403" s="45" cm="1">
        <f t="array" ref="F403">_xlfn.IFS(Table3[[#This Row],[Purchase Amount]] &lt;= 100, 5,Table3[[#This Row],[Purchase Amount]]  &lt;= 200, 4,Table3[[#This Row],[Purchase Amount]]  &lt;= 300, 3,Table3[[#This Row],[Purchase Amount]]  &lt;= 400, 2,Table3[[#This Row],[Purchase Amount]]  &gt; 400, 1)</f>
        <v>3</v>
      </c>
      <c r="G403" s="10">
        <f ca="1">DATEDIF(Table3[[#This Row],[Time of Purchase ]], TODAY(), "d")</f>
        <v>139</v>
      </c>
      <c r="H403" s="14">
        <f>_xlfn.XLOOKUP('RFM Analysis (Basic)'!$B403,Table4[Customer_ID],Table4[Time_of_Purchase],,0)</f>
        <v>45596</v>
      </c>
      <c r="I403" s="10">
        <f>_xlfn.XLOOKUP('RFM Analysis (Basic)'!$B403,Table4[Customer_ID],Table4[Frequency_of_Purchase],,0)</f>
        <v>5</v>
      </c>
      <c r="J403" s="10">
        <f>_xlfn.XLOOKUP(B403,Table4[Customer_ID],Table4[Purchase_Amount],,0)</f>
        <v>216.45</v>
      </c>
      <c r="K403" s="52" cm="1">
        <f t="array" aca="1" ref="K403" ca="1">SUM(MID(C403,{1,2,3},1)*1)</f>
        <v>9</v>
      </c>
    </row>
    <row r="404" spans="2:11" x14ac:dyDescent="0.3">
      <c r="B404" s="10" t="s">
        <v>887</v>
      </c>
      <c r="C404" s="45" t="str">
        <f ca="1">Table3[[#This Row],[RECENCY Score]] &amp; Table3[[#This Row],[FREQUENCY Score]] &amp; Table3[[#This Row],[MONETARY Score]]</f>
        <v>122</v>
      </c>
      <c r="D404" s="46" cm="1">
        <f t="array" aca="1" ref="D404" ca="1">_xlfn.IFS(G404 &lt;= 100, 5,G404 &lt;= 200, 4,G404 &lt;= 300, 3,G404 &lt;= 400, 2,G404 &gt; 400, 1)</f>
        <v>1</v>
      </c>
      <c r="E404" s="45" cm="1">
        <f t="array" ref="E404">_xlfn.IFS(I404 &gt;= 12, 5, I404&gt;= 10, 4, I404 &gt;= 8, 3, I404 &gt;= 5, 2, I404 &gt;= 2, 1)</f>
        <v>2</v>
      </c>
      <c r="F404" s="45" cm="1">
        <f t="array" ref="F404">_xlfn.IFS(Table3[[#This Row],[Purchase Amount]] &lt;= 100, 5,Table3[[#This Row],[Purchase Amount]]  &lt;= 200, 4,Table3[[#This Row],[Purchase Amount]]  &lt;= 300, 3,Table3[[#This Row],[Purchase Amount]]  &lt;= 400, 2,Table3[[#This Row],[Purchase Amount]]  &gt; 400, 1)</f>
        <v>2</v>
      </c>
      <c r="G404" s="10">
        <f ca="1">DATEDIF(Table3[[#This Row],[Time of Purchase ]], TODAY(), "d")</f>
        <v>407</v>
      </c>
      <c r="H404" s="14">
        <f>_xlfn.XLOOKUP('RFM Analysis (Basic)'!$B404,Table4[Customer_ID],Table4[Time_of_Purchase],,0)</f>
        <v>45328</v>
      </c>
      <c r="I404" s="10">
        <f>_xlfn.XLOOKUP('RFM Analysis (Basic)'!$B404,Table4[Customer_ID],Table4[Frequency_of_Purchase],,0)</f>
        <v>5</v>
      </c>
      <c r="J404" s="10">
        <f>_xlfn.XLOOKUP(B404,Table4[Customer_ID],Table4[Purchase_Amount],,0)</f>
        <v>358.72</v>
      </c>
      <c r="K404" s="52" cm="1">
        <f t="array" aca="1" ref="K404" ca="1">SUM(MID(C404,{1,2,3},1)*1)</f>
        <v>5</v>
      </c>
    </row>
    <row r="405" spans="2:11" x14ac:dyDescent="0.3">
      <c r="B405" s="10" t="s">
        <v>889</v>
      </c>
      <c r="C405" s="45" t="str">
        <f ca="1">Table3[[#This Row],[RECENCY Score]] &amp; Table3[[#This Row],[FREQUENCY Score]] &amp; Table3[[#This Row],[MONETARY Score]]</f>
        <v>332</v>
      </c>
      <c r="D405" s="46" cm="1">
        <f t="array" aca="1" ref="D405" ca="1">_xlfn.IFS(G405 &lt;= 100, 5,G405 &lt;= 200, 4,G405 &lt;= 300, 3,G405 &lt;= 400, 2,G405 &gt; 400, 1)</f>
        <v>3</v>
      </c>
      <c r="E405" s="45" cm="1">
        <f t="array" ref="E405">_xlfn.IFS(I405 &gt;= 12, 5, I405&gt;= 10, 4, I405 &gt;= 8, 3, I405 &gt;= 5, 2, I405 &gt;= 2, 1)</f>
        <v>3</v>
      </c>
      <c r="F405" s="45" cm="1">
        <f t="array" ref="F405">_xlfn.IFS(Table3[[#This Row],[Purchase Amount]] &lt;= 100, 5,Table3[[#This Row],[Purchase Amount]]  &lt;= 200, 4,Table3[[#This Row],[Purchase Amount]]  &lt;= 300, 3,Table3[[#This Row],[Purchase Amount]]  &lt;= 400, 2,Table3[[#This Row],[Purchase Amount]]  &gt; 400, 1)</f>
        <v>2</v>
      </c>
      <c r="G405" s="10">
        <f ca="1">DATEDIF(Table3[[#This Row],[Time of Purchase ]], TODAY(), "d")</f>
        <v>244</v>
      </c>
      <c r="H405" s="14">
        <f>_xlfn.XLOOKUP('RFM Analysis (Basic)'!$B405,Table4[Customer_ID],Table4[Time_of_Purchase],,0)</f>
        <v>45491</v>
      </c>
      <c r="I405" s="10">
        <f>_xlfn.XLOOKUP('RFM Analysis (Basic)'!$B405,Table4[Customer_ID],Table4[Frequency_of_Purchase],,0)</f>
        <v>9</v>
      </c>
      <c r="J405" s="10">
        <f>_xlfn.XLOOKUP(B405,Table4[Customer_ID],Table4[Purchase_Amount],,0)</f>
        <v>367.56</v>
      </c>
      <c r="K405" s="52" cm="1">
        <f t="array" aca="1" ref="K405" ca="1">SUM(MID(C405,{1,2,3},1)*1)</f>
        <v>8</v>
      </c>
    </row>
    <row r="406" spans="2:11" x14ac:dyDescent="0.3">
      <c r="B406" s="10" t="s">
        <v>891</v>
      </c>
      <c r="C406" s="45" t="str">
        <f ca="1">Table3[[#This Row],[RECENCY Score]] &amp; Table3[[#This Row],[FREQUENCY Score]] &amp; Table3[[#This Row],[MONETARY Score]]</f>
        <v>145</v>
      </c>
      <c r="D406" s="46" cm="1">
        <f t="array" aca="1" ref="D406" ca="1">_xlfn.IFS(G406 &lt;= 100, 5,G406 &lt;= 200, 4,G406 &lt;= 300, 3,G406 &lt;= 400, 2,G406 &gt; 400, 1)</f>
        <v>1</v>
      </c>
      <c r="E406" s="45" cm="1">
        <f t="array" ref="E406">_xlfn.IFS(I406 &gt;= 12, 5, I406&gt;= 10, 4, I406 &gt;= 8, 3, I406 &gt;= 5, 2, I406 &gt;= 2, 1)</f>
        <v>4</v>
      </c>
      <c r="F406" s="45" cm="1">
        <f t="array" ref="F406">_xlfn.IFS(Table3[[#This Row],[Purchase Amount]] &lt;= 100, 5,Table3[[#This Row],[Purchase Amount]]  &lt;= 200, 4,Table3[[#This Row],[Purchase Amount]]  &lt;= 300, 3,Table3[[#This Row],[Purchase Amount]]  &lt;= 400, 2,Table3[[#This Row],[Purchase Amount]]  &gt; 400, 1)</f>
        <v>5</v>
      </c>
      <c r="G406" s="10">
        <f ca="1">DATEDIF(Table3[[#This Row],[Time of Purchase ]], TODAY(), "d")</f>
        <v>438</v>
      </c>
      <c r="H406" s="14">
        <f>_xlfn.XLOOKUP('RFM Analysis (Basic)'!$B406,Table4[Customer_ID],Table4[Time_of_Purchase],,0)</f>
        <v>45297</v>
      </c>
      <c r="I406" s="10">
        <f>_xlfn.XLOOKUP('RFM Analysis (Basic)'!$B406,Table4[Customer_ID],Table4[Frequency_of_Purchase],,0)</f>
        <v>10</v>
      </c>
      <c r="J406" s="10">
        <f>_xlfn.XLOOKUP(B406,Table4[Customer_ID],Table4[Purchase_Amount],,0)</f>
        <v>88.78</v>
      </c>
      <c r="K406" s="52" cm="1">
        <f t="array" aca="1" ref="K406" ca="1">SUM(MID(C406,{1,2,3},1)*1)</f>
        <v>10</v>
      </c>
    </row>
    <row r="407" spans="2:11" x14ac:dyDescent="0.3">
      <c r="B407" s="10" t="s">
        <v>893</v>
      </c>
      <c r="C407" s="45" t="str">
        <f ca="1">Table3[[#This Row],[RECENCY Score]] &amp; Table3[[#This Row],[FREQUENCY Score]] &amp; Table3[[#This Row],[MONETARY Score]]</f>
        <v>241</v>
      </c>
      <c r="D407" s="46" cm="1">
        <f t="array" aca="1" ref="D407" ca="1">_xlfn.IFS(G407 &lt;= 100, 5,G407 &lt;= 200, 4,G407 &lt;= 300, 3,G407 &lt;= 400, 2,G407 &gt; 400, 1)</f>
        <v>2</v>
      </c>
      <c r="E407" s="45" cm="1">
        <f t="array" ref="E407">_xlfn.IFS(I407 &gt;= 12, 5, I407&gt;= 10, 4, I407 &gt;= 8, 3, I407 &gt;= 5, 2, I407 &gt;= 2, 1)</f>
        <v>4</v>
      </c>
      <c r="F407" s="45" cm="1">
        <f t="array" ref="F407">_xlfn.IFS(Table3[[#This Row],[Purchase Amount]] &lt;= 100, 5,Table3[[#This Row],[Purchase Amount]]  &lt;= 200, 4,Table3[[#This Row],[Purchase Amount]]  &lt;= 300, 3,Table3[[#This Row],[Purchase Amount]]  &lt;= 400, 2,Table3[[#This Row],[Purchase Amount]]  &gt; 400, 1)</f>
        <v>1</v>
      </c>
      <c r="G407" s="10">
        <f ca="1">DATEDIF(Table3[[#This Row],[Time of Purchase ]], TODAY(), "d")</f>
        <v>349</v>
      </c>
      <c r="H407" s="14">
        <f>_xlfn.XLOOKUP('RFM Analysis (Basic)'!$B407,Table4[Customer_ID],Table4[Time_of_Purchase],,0)</f>
        <v>45386</v>
      </c>
      <c r="I407" s="10">
        <f>_xlfn.XLOOKUP('RFM Analysis (Basic)'!$B407,Table4[Customer_ID],Table4[Frequency_of_Purchase],,0)</f>
        <v>10</v>
      </c>
      <c r="J407" s="10">
        <f>_xlfn.XLOOKUP(B407,Table4[Customer_ID],Table4[Purchase_Amount],,0)</f>
        <v>465.85</v>
      </c>
      <c r="K407" s="52" cm="1">
        <f t="array" aca="1" ref="K407" ca="1">SUM(MID(C407,{1,2,3},1)*1)</f>
        <v>7</v>
      </c>
    </row>
    <row r="408" spans="2:11" x14ac:dyDescent="0.3">
      <c r="B408" s="10" t="s">
        <v>895</v>
      </c>
      <c r="C408" s="45" t="str">
        <f ca="1">Table3[[#This Row],[RECENCY Score]] &amp; Table3[[#This Row],[FREQUENCY Score]] &amp; Table3[[#This Row],[MONETARY Score]]</f>
        <v>213</v>
      </c>
      <c r="D408" s="46" cm="1">
        <f t="array" aca="1" ref="D408" ca="1">_xlfn.IFS(G408 &lt;= 100, 5,G408 &lt;= 200, 4,G408 &lt;= 300, 3,G408 &lt;= 400, 2,G408 &gt; 400, 1)</f>
        <v>2</v>
      </c>
      <c r="E408" s="45" cm="1">
        <f t="array" ref="E408">_xlfn.IFS(I408 &gt;= 12, 5, I408&gt;= 10, 4, I408 &gt;= 8, 3, I408 &gt;= 5, 2, I408 &gt;= 2, 1)</f>
        <v>1</v>
      </c>
      <c r="F408" s="45" cm="1">
        <f t="array" ref="F408">_xlfn.IFS(Table3[[#This Row],[Purchase Amount]] &lt;= 100, 5,Table3[[#This Row],[Purchase Amount]]  &lt;= 200, 4,Table3[[#This Row],[Purchase Amount]]  &lt;= 300, 3,Table3[[#This Row],[Purchase Amount]]  &lt;= 400, 2,Table3[[#This Row],[Purchase Amount]]  &gt; 400, 1)</f>
        <v>3</v>
      </c>
      <c r="G408" s="10">
        <f ca="1">DATEDIF(Table3[[#This Row],[Time of Purchase ]], TODAY(), "d")</f>
        <v>385</v>
      </c>
      <c r="H408" s="14">
        <f>_xlfn.XLOOKUP('RFM Analysis (Basic)'!$B408,Table4[Customer_ID],Table4[Time_of_Purchase],,0)</f>
        <v>45350</v>
      </c>
      <c r="I408" s="10">
        <f>_xlfn.XLOOKUP('RFM Analysis (Basic)'!$B408,Table4[Customer_ID],Table4[Frequency_of_Purchase],,0)</f>
        <v>3</v>
      </c>
      <c r="J408" s="10">
        <f>_xlfn.XLOOKUP(B408,Table4[Customer_ID],Table4[Purchase_Amount],,0)</f>
        <v>262.61</v>
      </c>
      <c r="K408" s="52" cm="1">
        <f t="array" aca="1" ref="K408" ca="1">SUM(MID(C408,{1,2,3},1)*1)</f>
        <v>6</v>
      </c>
    </row>
    <row r="409" spans="2:11" x14ac:dyDescent="0.3">
      <c r="B409" s="10" t="s">
        <v>897</v>
      </c>
      <c r="C409" s="45" t="str">
        <f ca="1">Table3[[#This Row],[RECENCY Score]] &amp; Table3[[#This Row],[FREQUENCY Score]] &amp; Table3[[#This Row],[MONETARY Score]]</f>
        <v>435</v>
      </c>
      <c r="D409" s="46" cm="1">
        <f t="array" aca="1" ref="D409" ca="1">_xlfn.IFS(G409 &lt;= 100, 5,G409 &lt;= 200, 4,G409 &lt;= 300, 3,G409 &lt;= 400, 2,G409 &gt; 400, 1)</f>
        <v>4</v>
      </c>
      <c r="E409" s="45" cm="1">
        <f t="array" ref="E409">_xlfn.IFS(I409 &gt;= 12, 5, I409&gt;= 10, 4, I409 &gt;= 8, 3, I409 &gt;= 5, 2, I409 &gt;= 2, 1)</f>
        <v>3</v>
      </c>
      <c r="F409" s="45" cm="1">
        <f t="array" ref="F409">_xlfn.IFS(Table3[[#This Row],[Purchase Amount]] &lt;= 100, 5,Table3[[#This Row],[Purchase Amount]]  &lt;= 200, 4,Table3[[#This Row],[Purchase Amount]]  &lt;= 300, 3,Table3[[#This Row],[Purchase Amount]]  &lt;= 400, 2,Table3[[#This Row],[Purchase Amount]]  &gt; 400, 1)</f>
        <v>5</v>
      </c>
      <c r="G409" s="10">
        <f ca="1">DATEDIF(Table3[[#This Row],[Time of Purchase ]], TODAY(), "d")</f>
        <v>142</v>
      </c>
      <c r="H409" s="14">
        <f>_xlfn.XLOOKUP('RFM Analysis (Basic)'!$B409,Table4[Customer_ID],Table4[Time_of_Purchase],,0)</f>
        <v>45593</v>
      </c>
      <c r="I409" s="10">
        <f>_xlfn.XLOOKUP('RFM Analysis (Basic)'!$B409,Table4[Customer_ID],Table4[Frequency_of_Purchase],,0)</f>
        <v>8</v>
      </c>
      <c r="J409" s="10">
        <f>_xlfn.XLOOKUP(B409,Table4[Customer_ID],Table4[Purchase_Amount],,0)</f>
        <v>91.24</v>
      </c>
      <c r="K409" s="52" cm="1">
        <f t="array" aca="1" ref="K409" ca="1">SUM(MID(C409,{1,2,3},1)*1)</f>
        <v>12</v>
      </c>
    </row>
    <row r="410" spans="2:11" x14ac:dyDescent="0.3">
      <c r="B410" s="10" t="s">
        <v>899</v>
      </c>
      <c r="C410" s="45" t="str">
        <f ca="1">Table3[[#This Row],[RECENCY Score]] &amp; Table3[[#This Row],[FREQUENCY Score]] &amp; Table3[[#This Row],[MONETARY Score]]</f>
        <v>321</v>
      </c>
      <c r="D410" s="46" cm="1">
        <f t="array" aca="1" ref="D410" ca="1">_xlfn.IFS(G410 &lt;= 100, 5,G410 &lt;= 200, 4,G410 &lt;= 300, 3,G410 &lt;= 400, 2,G410 &gt; 400, 1)</f>
        <v>3</v>
      </c>
      <c r="E410" s="45" cm="1">
        <f t="array" ref="E410">_xlfn.IFS(I410 &gt;= 12, 5, I410&gt;= 10, 4, I410 &gt;= 8, 3, I410 &gt;= 5, 2, I410 &gt;= 2, 1)</f>
        <v>2</v>
      </c>
      <c r="F410" s="45" cm="1">
        <f t="array" ref="F410">_xlfn.IFS(Table3[[#This Row],[Purchase Amount]] &lt;= 100, 5,Table3[[#This Row],[Purchase Amount]]  &lt;= 200, 4,Table3[[#This Row],[Purchase Amount]]  &lt;= 300, 3,Table3[[#This Row],[Purchase Amount]]  &lt;= 400, 2,Table3[[#This Row],[Purchase Amount]]  &gt; 400, 1)</f>
        <v>1</v>
      </c>
      <c r="G410" s="10">
        <f ca="1">DATEDIF(Table3[[#This Row],[Time of Purchase ]], TODAY(), "d")</f>
        <v>271</v>
      </c>
      <c r="H410" s="14">
        <f>_xlfn.XLOOKUP('RFM Analysis (Basic)'!$B410,Table4[Customer_ID],Table4[Time_of_Purchase],,0)</f>
        <v>45464</v>
      </c>
      <c r="I410" s="10">
        <f>_xlfn.XLOOKUP('RFM Analysis (Basic)'!$B410,Table4[Customer_ID],Table4[Frequency_of_Purchase],,0)</f>
        <v>5</v>
      </c>
      <c r="J410" s="10">
        <f>_xlfn.XLOOKUP(B410,Table4[Customer_ID],Table4[Purchase_Amount],,0)</f>
        <v>425.69</v>
      </c>
      <c r="K410" s="52" cm="1">
        <f t="array" aca="1" ref="K410" ca="1">SUM(MID(C410,{1,2,3},1)*1)</f>
        <v>6</v>
      </c>
    </row>
    <row r="411" spans="2:11" x14ac:dyDescent="0.3">
      <c r="B411" s="10" t="s">
        <v>901</v>
      </c>
      <c r="C411" s="45" t="str">
        <f ca="1">Table3[[#This Row],[RECENCY Score]] &amp; Table3[[#This Row],[FREQUENCY Score]] &amp; Table3[[#This Row],[MONETARY Score]]</f>
        <v>331</v>
      </c>
      <c r="D411" s="46" cm="1">
        <f t="array" aca="1" ref="D411" ca="1">_xlfn.IFS(G411 &lt;= 100, 5,G411 &lt;= 200, 4,G411 &lt;= 300, 3,G411 &lt;= 400, 2,G411 &gt; 400, 1)</f>
        <v>3</v>
      </c>
      <c r="E411" s="45" cm="1">
        <f t="array" ref="E411">_xlfn.IFS(I411 &gt;= 12, 5, I411&gt;= 10, 4, I411 &gt;= 8, 3, I411 &gt;= 5, 2, I411 &gt;= 2, 1)</f>
        <v>3</v>
      </c>
      <c r="F411" s="45" cm="1">
        <f t="array" ref="F411">_xlfn.IFS(Table3[[#This Row],[Purchase Amount]] &lt;= 100, 5,Table3[[#This Row],[Purchase Amount]]  &lt;= 200, 4,Table3[[#This Row],[Purchase Amount]]  &lt;= 300, 3,Table3[[#This Row],[Purchase Amount]]  &lt;= 400, 2,Table3[[#This Row],[Purchase Amount]]  &gt; 400, 1)</f>
        <v>1</v>
      </c>
      <c r="G411" s="10">
        <f ca="1">DATEDIF(Table3[[#This Row],[Time of Purchase ]], TODAY(), "d")</f>
        <v>286</v>
      </c>
      <c r="H411" s="14">
        <f>_xlfn.XLOOKUP('RFM Analysis (Basic)'!$B411,Table4[Customer_ID],Table4[Time_of_Purchase],,0)</f>
        <v>45449</v>
      </c>
      <c r="I411" s="10">
        <f>_xlfn.XLOOKUP('RFM Analysis (Basic)'!$B411,Table4[Customer_ID],Table4[Frequency_of_Purchase],,0)</f>
        <v>9</v>
      </c>
      <c r="J411" s="10">
        <f>_xlfn.XLOOKUP(B411,Table4[Customer_ID],Table4[Purchase_Amount],,0)</f>
        <v>446.11</v>
      </c>
      <c r="K411" s="52" cm="1">
        <f t="array" aca="1" ref="K411" ca="1">SUM(MID(C411,{1,2,3},1)*1)</f>
        <v>7</v>
      </c>
    </row>
    <row r="412" spans="2:11" x14ac:dyDescent="0.3">
      <c r="B412" s="10" t="s">
        <v>903</v>
      </c>
      <c r="C412" s="45" t="str">
        <f ca="1">Table3[[#This Row],[RECENCY Score]] &amp; Table3[[#This Row],[FREQUENCY Score]] &amp; Table3[[#This Row],[MONETARY Score]]</f>
        <v>531</v>
      </c>
      <c r="D412" s="46" cm="1">
        <f t="array" aca="1" ref="D412" ca="1">_xlfn.IFS(G412 &lt;= 100, 5,G412 &lt;= 200, 4,G412 &lt;= 300, 3,G412 &lt;= 400, 2,G412 &gt; 400, 1)</f>
        <v>5</v>
      </c>
      <c r="E412" s="45" cm="1">
        <f t="array" ref="E412">_xlfn.IFS(I412 &gt;= 12, 5, I412&gt;= 10, 4, I412 &gt;= 8, 3, I412 &gt;= 5, 2, I412 &gt;= 2, 1)</f>
        <v>3</v>
      </c>
      <c r="F412" s="45" cm="1">
        <f t="array" ref="F412">_xlfn.IFS(Table3[[#This Row],[Purchase Amount]] &lt;= 100, 5,Table3[[#This Row],[Purchase Amount]]  &lt;= 200, 4,Table3[[#This Row],[Purchase Amount]]  &lt;= 300, 3,Table3[[#This Row],[Purchase Amount]]  &lt;= 400, 2,Table3[[#This Row],[Purchase Amount]]  &gt; 400, 1)</f>
        <v>1</v>
      </c>
      <c r="G412" s="10">
        <f ca="1">DATEDIF(Table3[[#This Row],[Time of Purchase ]], TODAY(), "d")</f>
        <v>85</v>
      </c>
      <c r="H412" s="14">
        <f>_xlfn.XLOOKUP('RFM Analysis (Basic)'!$B412,Table4[Customer_ID],Table4[Time_of_Purchase],,0)</f>
        <v>45650</v>
      </c>
      <c r="I412" s="10">
        <f>_xlfn.XLOOKUP('RFM Analysis (Basic)'!$B412,Table4[Customer_ID],Table4[Frequency_of_Purchase],,0)</f>
        <v>8</v>
      </c>
      <c r="J412" s="10">
        <f>_xlfn.XLOOKUP(B412,Table4[Customer_ID],Table4[Purchase_Amount],,0)</f>
        <v>490.11</v>
      </c>
      <c r="K412" s="52" cm="1">
        <f t="array" aca="1" ref="K412" ca="1">SUM(MID(C412,{1,2,3},1)*1)</f>
        <v>9</v>
      </c>
    </row>
    <row r="413" spans="2:11" x14ac:dyDescent="0.3">
      <c r="B413" s="10" t="s">
        <v>905</v>
      </c>
      <c r="C413" s="45" t="str">
        <f ca="1">Table3[[#This Row],[RECENCY Score]] &amp; Table3[[#This Row],[FREQUENCY Score]] &amp; Table3[[#This Row],[MONETARY Score]]</f>
        <v>421</v>
      </c>
      <c r="D413" s="46" cm="1">
        <f t="array" aca="1" ref="D413" ca="1">_xlfn.IFS(G413 &lt;= 100, 5,G413 &lt;= 200, 4,G413 &lt;= 300, 3,G413 &lt;= 400, 2,G413 &gt; 400, 1)</f>
        <v>4</v>
      </c>
      <c r="E413" s="45" cm="1">
        <f t="array" ref="E413">_xlfn.IFS(I413 &gt;= 12, 5, I413&gt;= 10, 4, I413 &gt;= 8, 3, I413 &gt;= 5, 2, I413 &gt;= 2, 1)</f>
        <v>2</v>
      </c>
      <c r="F413" s="45" cm="1">
        <f t="array" ref="F413">_xlfn.IFS(Table3[[#This Row],[Purchase Amount]] &lt;= 100, 5,Table3[[#This Row],[Purchase Amount]]  &lt;= 200, 4,Table3[[#This Row],[Purchase Amount]]  &lt;= 300, 3,Table3[[#This Row],[Purchase Amount]]  &lt;= 400, 2,Table3[[#This Row],[Purchase Amount]]  &gt; 400, 1)</f>
        <v>1</v>
      </c>
      <c r="G413" s="10">
        <f ca="1">DATEDIF(Table3[[#This Row],[Time of Purchase ]], TODAY(), "d")</f>
        <v>125</v>
      </c>
      <c r="H413" s="14">
        <f>_xlfn.XLOOKUP('RFM Analysis (Basic)'!$B413,Table4[Customer_ID],Table4[Time_of_Purchase],,0)</f>
        <v>45610</v>
      </c>
      <c r="I413" s="10">
        <f>_xlfn.XLOOKUP('RFM Analysis (Basic)'!$B413,Table4[Customer_ID],Table4[Frequency_of_Purchase],,0)</f>
        <v>6</v>
      </c>
      <c r="J413" s="10">
        <f>_xlfn.XLOOKUP(B413,Table4[Customer_ID],Table4[Purchase_Amount],,0)</f>
        <v>403.57</v>
      </c>
      <c r="K413" s="52" cm="1">
        <f t="array" aca="1" ref="K413" ca="1">SUM(MID(C413,{1,2,3},1)*1)</f>
        <v>7</v>
      </c>
    </row>
    <row r="414" spans="2:11" x14ac:dyDescent="0.3">
      <c r="B414" s="10" t="s">
        <v>907</v>
      </c>
      <c r="C414" s="45" t="str">
        <f ca="1">Table3[[#This Row],[RECENCY Score]] &amp; Table3[[#This Row],[FREQUENCY Score]] &amp; Table3[[#This Row],[MONETARY Score]]</f>
        <v>541</v>
      </c>
      <c r="D414" s="46" cm="1">
        <f t="array" aca="1" ref="D414" ca="1">_xlfn.IFS(G414 &lt;= 100, 5,G414 &lt;= 200, 4,G414 &lt;= 300, 3,G414 &lt;= 400, 2,G414 &gt; 400, 1)</f>
        <v>5</v>
      </c>
      <c r="E414" s="45" cm="1">
        <f t="array" ref="E414">_xlfn.IFS(I414 &gt;= 12, 5, I414&gt;= 10, 4, I414 &gt;= 8, 3, I414 &gt;= 5, 2, I414 &gt;= 2, 1)</f>
        <v>4</v>
      </c>
      <c r="F414" s="45" cm="1">
        <f t="array" ref="F414">_xlfn.IFS(Table3[[#This Row],[Purchase Amount]] &lt;= 100, 5,Table3[[#This Row],[Purchase Amount]]  &lt;= 200, 4,Table3[[#This Row],[Purchase Amount]]  &lt;= 300, 3,Table3[[#This Row],[Purchase Amount]]  &lt;= 400, 2,Table3[[#This Row],[Purchase Amount]]  &gt; 400, 1)</f>
        <v>1</v>
      </c>
      <c r="G414" s="10">
        <f ca="1">DATEDIF(Table3[[#This Row],[Time of Purchase ]], TODAY(), "d")</f>
        <v>91</v>
      </c>
      <c r="H414" s="14">
        <f>_xlfn.XLOOKUP('RFM Analysis (Basic)'!$B414,Table4[Customer_ID],Table4[Time_of_Purchase],,0)</f>
        <v>45644</v>
      </c>
      <c r="I414" s="10">
        <f>_xlfn.XLOOKUP('RFM Analysis (Basic)'!$B414,Table4[Customer_ID],Table4[Frequency_of_Purchase],,0)</f>
        <v>10</v>
      </c>
      <c r="J414" s="10">
        <f>_xlfn.XLOOKUP(B414,Table4[Customer_ID],Table4[Purchase_Amount],,0)</f>
        <v>442.15</v>
      </c>
      <c r="K414" s="52" cm="1">
        <f t="array" aca="1" ref="K414" ca="1">SUM(MID(C414,{1,2,3},1)*1)</f>
        <v>10</v>
      </c>
    </row>
    <row r="415" spans="2:11" x14ac:dyDescent="0.3">
      <c r="B415" s="10" t="s">
        <v>909</v>
      </c>
      <c r="C415" s="45" t="str">
        <f ca="1">Table3[[#This Row],[RECENCY Score]] &amp; Table3[[#This Row],[FREQUENCY Score]] &amp; Table3[[#This Row],[MONETARY Score]]</f>
        <v>225</v>
      </c>
      <c r="D415" s="46" cm="1">
        <f t="array" aca="1" ref="D415" ca="1">_xlfn.IFS(G415 &lt;= 100, 5,G415 &lt;= 200, 4,G415 &lt;= 300, 3,G415 &lt;= 400, 2,G415 &gt; 400, 1)</f>
        <v>2</v>
      </c>
      <c r="E415" s="45" cm="1">
        <f t="array" ref="E415">_xlfn.IFS(I415 &gt;= 12, 5, I415&gt;= 10, 4, I415 &gt;= 8, 3, I415 &gt;= 5, 2, I415 &gt;= 2, 1)</f>
        <v>2</v>
      </c>
      <c r="F415" s="45" cm="1">
        <f t="array" ref="F415">_xlfn.IFS(Table3[[#This Row],[Purchase Amount]] &lt;= 100, 5,Table3[[#This Row],[Purchase Amount]]  &lt;= 200, 4,Table3[[#This Row],[Purchase Amount]]  &lt;= 300, 3,Table3[[#This Row],[Purchase Amount]]  &lt;= 400, 2,Table3[[#This Row],[Purchase Amount]]  &gt; 400, 1)</f>
        <v>5</v>
      </c>
      <c r="G415" s="10">
        <f ca="1">DATEDIF(Table3[[#This Row],[Time of Purchase ]], TODAY(), "d")</f>
        <v>343</v>
      </c>
      <c r="H415" s="14">
        <f>_xlfn.XLOOKUP('RFM Analysis (Basic)'!$B415,Table4[Customer_ID],Table4[Time_of_Purchase],,0)</f>
        <v>45392</v>
      </c>
      <c r="I415" s="10">
        <f>_xlfn.XLOOKUP('RFM Analysis (Basic)'!$B415,Table4[Customer_ID],Table4[Frequency_of_Purchase],,0)</f>
        <v>5</v>
      </c>
      <c r="J415" s="10">
        <f>_xlfn.XLOOKUP(B415,Table4[Customer_ID],Table4[Purchase_Amount],,0)</f>
        <v>78.709999999999994</v>
      </c>
      <c r="K415" s="52" cm="1">
        <f t="array" aca="1" ref="K415" ca="1">SUM(MID(C415,{1,2,3},1)*1)</f>
        <v>9</v>
      </c>
    </row>
    <row r="416" spans="2:11" x14ac:dyDescent="0.3">
      <c r="B416" s="10" t="s">
        <v>911</v>
      </c>
      <c r="C416" s="45" t="str">
        <f ca="1">Table3[[#This Row],[RECENCY Score]] &amp; Table3[[#This Row],[FREQUENCY Score]] &amp; Table3[[#This Row],[MONETARY Score]]</f>
        <v>411</v>
      </c>
      <c r="D416" s="46" cm="1">
        <f t="array" aca="1" ref="D416" ca="1">_xlfn.IFS(G416 &lt;= 100, 5,G416 &lt;= 200, 4,G416 &lt;= 300, 3,G416 &lt;= 400, 2,G416 &gt; 400, 1)</f>
        <v>4</v>
      </c>
      <c r="E416" s="45" cm="1">
        <f t="array" ref="E416">_xlfn.IFS(I416 &gt;= 12, 5, I416&gt;= 10, 4, I416 &gt;= 8, 3, I416 &gt;= 5, 2, I416 &gt;= 2, 1)</f>
        <v>1</v>
      </c>
      <c r="F416" s="45" cm="1">
        <f t="array" ref="F416">_xlfn.IFS(Table3[[#This Row],[Purchase Amount]] &lt;= 100, 5,Table3[[#This Row],[Purchase Amount]]  &lt;= 200, 4,Table3[[#This Row],[Purchase Amount]]  &lt;= 300, 3,Table3[[#This Row],[Purchase Amount]]  &lt;= 400, 2,Table3[[#This Row],[Purchase Amount]]  &gt; 400, 1)</f>
        <v>1</v>
      </c>
      <c r="G416" s="10">
        <f ca="1">DATEDIF(Table3[[#This Row],[Time of Purchase ]], TODAY(), "d")</f>
        <v>103</v>
      </c>
      <c r="H416" s="14">
        <f>_xlfn.XLOOKUP('RFM Analysis (Basic)'!$B416,Table4[Customer_ID],Table4[Time_of_Purchase],,0)</f>
        <v>45632</v>
      </c>
      <c r="I416" s="10">
        <f>_xlfn.XLOOKUP('RFM Analysis (Basic)'!$B416,Table4[Customer_ID],Table4[Frequency_of_Purchase],,0)</f>
        <v>2</v>
      </c>
      <c r="J416" s="10">
        <f>_xlfn.XLOOKUP(B416,Table4[Customer_ID],Table4[Purchase_Amount],,0)</f>
        <v>491.51</v>
      </c>
      <c r="K416" s="52" cm="1">
        <f t="array" aca="1" ref="K416" ca="1">SUM(MID(C416,{1,2,3},1)*1)</f>
        <v>6</v>
      </c>
    </row>
    <row r="417" spans="2:11" x14ac:dyDescent="0.3">
      <c r="B417" s="10" t="s">
        <v>913</v>
      </c>
      <c r="C417" s="45" t="str">
        <f ca="1">Table3[[#This Row],[RECENCY Score]] &amp; Table3[[#This Row],[FREQUENCY Score]] &amp; Table3[[#This Row],[MONETARY Score]]</f>
        <v>451</v>
      </c>
      <c r="D417" s="46" cm="1">
        <f t="array" aca="1" ref="D417" ca="1">_xlfn.IFS(G417 &lt;= 100, 5,G417 &lt;= 200, 4,G417 &lt;= 300, 3,G417 &lt;= 400, 2,G417 &gt; 400, 1)</f>
        <v>4</v>
      </c>
      <c r="E417" s="45" cm="1">
        <f t="array" ref="E417">_xlfn.IFS(I417 &gt;= 12, 5, I417&gt;= 10, 4, I417 &gt;= 8, 3, I417 &gt;= 5, 2, I417 &gt;= 2, 1)</f>
        <v>5</v>
      </c>
      <c r="F417" s="45" cm="1">
        <f t="array" ref="F417">_xlfn.IFS(Table3[[#This Row],[Purchase Amount]] &lt;= 100, 5,Table3[[#This Row],[Purchase Amount]]  &lt;= 200, 4,Table3[[#This Row],[Purchase Amount]]  &lt;= 300, 3,Table3[[#This Row],[Purchase Amount]]  &lt;= 400, 2,Table3[[#This Row],[Purchase Amount]]  &gt; 400, 1)</f>
        <v>1</v>
      </c>
      <c r="G417" s="10">
        <f ca="1">DATEDIF(Table3[[#This Row],[Time of Purchase ]], TODAY(), "d")</f>
        <v>141</v>
      </c>
      <c r="H417" s="14">
        <f>_xlfn.XLOOKUP('RFM Analysis (Basic)'!$B417,Table4[Customer_ID],Table4[Time_of_Purchase],,0)</f>
        <v>45594</v>
      </c>
      <c r="I417" s="10">
        <f>_xlfn.XLOOKUP('RFM Analysis (Basic)'!$B417,Table4[Customer_ID],Table4[Frequency_of_Purchase],,0)</f>
        <v>12</v>
      </c>
      <c r="J417" s="10">
        <f>_xlfn.XLOOKUP(B417,Table4[Customer_ID],Table4[Purchase_Amount],,0)</f>
        <v>457.39</v>
      </c>
      <c r="K417" s="52" cm="1">
        <f t="array" aca="1" ref="K417" ca="1">SUM(MID(C417,{1,2,3},1)*1)</f>
        <v>10</v>
      </c>
    </row>
    <row r="418" spans="2:11" x14ac:dyDescent="0.3">
      <c r="B418" s="10" t="s">
        <v>915</v>
      </c>
      <c r="C418" s="45" t="str">
        <f ca="1">Table3[[#This Row],[RECENCY Score]] &amp; Table3[[#This Row],[FREQUENCY Score]] &amp; Table3[[#This Row],[MONETARY Score]]</f>
        <v>354</v>
      </c>
      <c r="D418" s="46" cm="1">
        <f t="array" aca="1" ref="D418" ca="1">_xlfn.IFS(G418 &lt;= 100, 5,G418 &lt;= 200, 4,G418 &lt;= 300, 3,G418 &lt;= 400, 2,G418 &gt; 400, 1)</f>
        <v>3</v>
      </c>
      <c r="E418" s="45" cm="1">
        <f t="array" ref="E418">_xlfn.IFS(I418 &gt;= 12, 5, I418&gt;= 10, 4, I418 &gt;= 8, 3, I418 &gt;= 5, 2, I418 &gt;= 2, 1)</f>
        <v>5</v>
      </c>
      <c r="F418" s="45" cm="1">
        <f t="array" ref="F418">_xlfn.IFS(Table3[[#This Row],[Purchase Amount]] &lt;= 100, 5,Table3[[#This Row],[Purchase Amount]]  &lt;= 200, 4,Table3[[#This Row],[Purchase Amount]]  &lt;= 300, 3,Table3[[#This Row],[Purchase Amount]]  &lt;= 400, 2,Table3[[#This Row],[Purchase Amount]]  &gt; 400, 1)</f>
        <v>4</v>
      </c>
      <c r="G418" s="10">
        <f ca="1">DATEDIF(Table3[[#This Row],[Time of Purchase ]], TODAY(), "d")</f>
        <v>252</v>
      </c>
      <c r="H418" s="14">
        <f>_xlfn.XLOOKUP('RFM Analysis (Basic)'!$B418,Table4[Customer_ID],Table4[Time_of_Purchase],,0)</f>
        <v>45483</v>
      </c>
      <c r="I418" s="10">
        <f>_xlfn.XLOOKUP('RFM Analysis (Basic)'!$B418,Table4[Customer_ID],Table4[Frequency_of_Purchase],,0)</f>
        <v>12</v>
      </c>
      <c r="J418" s="10">
        <f>_xlfn.XLOOKUP(B418,Table4[Customer_ID],Table4[Purchase_Amount],,0)</f>
        <v>178.61</v>
      </c>
      <c r="K418" s="52" cm="1">
        <f t="array" aca="1" ref="K418" ca="1">SUM(MID(C418,{1,2,3},1)*1)</f>
        <v>12</v>
      </c>
    </row>
    <row r="419" spans="2:11" x14ac:dyDescent="0.3">
      <c r="B419" s="10" t="s">
        <v>917</v>
      </c>
      <c r="C419" s="45" t="str">
        <f ca="1">Table3[[#This Row],[RECENCY Score]] &amp; Table3[[#This Row],[FREQUENCY Score]] &amp; Table3[[#This Row],[MONETARY Score]]</f>
        <v>121</v>
      </c>
      <c r="D419" s="46" cm="1">
        <f t="array" aca="1" ref="D419" ca="1">_xlfn.IFS(G419 &lt;= 100, 5,G419 &lt;= 200, 4,G419 &lt;= 300, 3,G419 &lt;= 400, 2,G419 &gt; 400, 1)</f>
        <v>1</v>
      </c>
      <c r="E419" s="45" cm="1">
        <f t="array" ref="E419">_xlfn.IFS(I419 &gt;= 12, 5, I419&gt;= 10, 4, I419 &gt;= 8, 3, I419 &gt;= 5, 2, I419 &gt;= 2, 1)</f>
        <v>2</v>
      </c>
      <c r="F419" s="45" cm="1">
        <f t="array" ref="F419">_xlfn.IFS(Table3[[#This Row],[Purchase Amount]] &lt;= 100, 5,Table3[[#This Row],[Purchase Amount]]  &lt;= 200, 4,Table3[[#This Row],[Purchase Amount]]  &lt;= 300, 3,Table3[[#This Row],[Purchase Amount]]  &lt;= 400, 2,Table3[[#This Row],[Purchase Amount]]  &gt; 400, 1)</f>
        <v>1</v>
      </c>
      <c r="G419" s="10">
        <f ca="1">DATEDIF(Table3[[#This Row],[Time of Purchase ]], TODAY(), "d")</f>
        <v>414</v>
      </c>
      <c r="H419" s="14">
        <f>_xlfn.XLOOKUP('RFM Analysis (Basic)'!$B419,Table4[Customer_ID],Table4[Time_of_Purchase],,0)</f>
        <v>45321</v>
      </c>
      <c r="I419" s="10">
        <f>_xlfn.XLOOKUP('RFM Analysis (Basic)'!$B419,Table4[Customer_ID],Table4[Frequency_of_Purchase],,0)</f>
        <v>7</v>
      </c>
      <c r="J419" s="10">
        <f>_xlfn.XLOOKUP(B419,Table4[Customer_ID],Table4[Purchase_Amount],,0)</f>
        <v>492.51</v>
      </c>
      <c r="K419" s="52" cm="1">
        <f t="array" aca="1" ref="K419" ca="1">SUM(MID(C419,{1,2,3},1)*1)</f>
        <v>4</v>
      </c>
    </row>
    <row r="420" spans="2:11" x14ac:dyDescent="0.3">
      <c r="B420" s="10" t="s">
        <v>919</v>
      </c>
      <c r="C420" s="45" t="str">
        <f ca="1">Table3[[#This Row],[RECENCY Score]] &amp; Table3[[#This Row],[FREQUENCY Score]] &amp; Table3[[#This Row],[MONETARY Score]]</f>
        <v>311</v>
      </c>
      <c r="D420" s="46" cm="1">
        <f t="array" aca="1" ref="D420" ca="1">_xlfn.IFS(G420 &lt;= 100, 5,G420 &lt;= 200, 4,G420 &lt;= 300, 3,G420 &lt;= 400, 2,G420 &gt; 400, 1)</f>
        <v>3</v>
      </c>
      <c r="E420" s="45" cm="1">
        <f t="array" ref="E420">_xlfn.IFS(I420 &gt;= 12, 5, I420&gt;= 10, 4, I420 &gt;= 8, 3, I420 &gt;= 5, 2, I420 &gt;= 2, 1)</f>
        <v>1</v>
      </c>
      <c r="F420" s="45" cm="1">
        <f t="array" ref="F420">_xlfn.IFS(Table3[[#This Row],[Purchase Amount]] &lt;= 100, 5,Table3[[#This Row],[Purchase Amount]]  &lt;= 200, 4,Table3[[#This Row],[Purchase Amount]]  &lt;= 300, 3,Table3[[#This Row],[Purchase Amount]]  &lt;= 400, 2,Table3[[#This Row],[Purchase Amount]]  &gt; 400, 1)</f>
        <v>1</v>
      </c>
      <c r="G420" s="10">
        <f ca="1">DATEDIF(Table3[[#This Row],[Time of Purchase ]], TODAY(), "d")</f>
        <v>219</v>
      </c>
      <c r="H420" s="14">
        <f>_xlfn.XLOOKUP('RFM Analysis (Basic)'!$B420,Table4[Customer_ID],Table4[Time_of_Purchase],,0)</f>
        <v>45516</v>
      </c>
      <c r="I420" s="10">
        <f>_xlfn.XLOOKUP('RFM Analysis (Basic)'!$B420,Table4[Customer_ID],Table4[Frequency_of_Purchase],,0)</f>
        <v>3</v>
      </c>
      <c r="J420" s="10">
        <f>_xlfn.XLOOKUP(B420,Table4[Customer_ID],Table4[Purchase_Amount],,0)</f>
        <v>411.4</v>
      </c>
      <c r="K420" s="52" cm="1">
        <f t="array" aca="1" ref="K420" ca="1">SUM(MID(C420,{1,2,3},1)*1)</f>
        <v>5</v>
      </c>
    </row>
    <row r="421" spans="2:11" x14ac:dyDescent="0.3">
      <c r="B421" s="10" t="s">
        <v>921</v>
      </c>
      <c r="C421" s="45" t="str">
        <f ca="1">Table3[[#This Row],[RECENCY Score]] &amp; Table3[[#This Row],[FREQUENCY Score]] &amp; Table3[[#This Row],[MONETARY Score]]</f>
        <v>245</v>
      </c>
      <c r="D421" s="46" cm="1">
        <f t="array" aca="1" ref="D421" ca="1">_xlfn.IFS(G421 &lt;= 100, 5,G421 &lt;= 200, 4,G421 &lt;= 300, 3,G421 &lt;= 400, 2,G421 &gt; 400, 1)</f>
        <v>2</v>
      </c>
      <c r="E421" s="45" cm="1">
        <f t="array" ref="E421">_xlfn.IFS(I421 &gt;= 12, 5, I421&gt;= 10, 4, I421 &gt;= 8, 3, I421 &gt;= 5, 2, I421 &gt;= 2, 1)</f>
        <v>4</v>
      </c>
      <c r="F421" s="45" cm="1">
        <f t="array" ref="F421">_xlfn.IFS(Table3[[#This Row],[Purchase Amount]] &lt;= 100, 5,Table3[[#This Row],[Purchase Amount]]  &lt;= 200, 4,Table3[[#This Row],[Purchase Amount]]  &lt;= 300, 3,Table3[[#This Row],[Purchase Amount]]  &lt;= 400, 2,Table3[[#This Row],[Purchase Amount]]  &gt; 400, 1)</f>
        <v>5</v>
      </c>
      <c r="G421" s="10">
        <f ca="1">DATEDIF(Table3[[#This Row],[Time of Purchase ]], TODAY(), "d")</f>
        <v>367</v>
      </c>
      <c r="H421" s="14">
        <f>_xlfn.XLOOKUP('RFM Analysis (Basic)'!$B421,Table4[Customer_ID],Table4[Time_of_Purchase],,0)</f>
        <v>45368</v>
      </c>
      <c r="I421" s="10">
        <f>_xlfn.XLOOKUP('RFM Analysis (Basic)'!$B421,Table4[Customer_ID],Table4[Frequency_of_Purchase],,0)</f>
        <v>11</v>
      </c>
      <c r="J421" s="10">
        <f>_xlfn.XLOOKUP(B421,Table4[Customer_ID],Table4[Purchase_Amount],,0)</f>
        <v>96.52</v>
      </c>
      <c r="K421" s="52" cm="1">
        <f t="array" aca="1" ref="K421" ca="1">SUM(MID(C421,{1,2,3},1)*1)</f>
        <v>11</v>
      </c>
    </row>
    <row r="422" spans="2:11" x14ac:dyDescent="0.3">
      <c r="B422" s="10" t="s">
        <v>923</v>
      </c>
      <c r="C422" s="45" t="str">
        <f ca="1">Table3[[#This Row],[RECENCY Score]] &amp; Table3[[#This Row],[FREQUENCY Score]] &amp; Table3[[#This Row],[MONETARY Score]]</f>
        <v>425</v>
      </c>
      <c r="D422" s="46" cm="1">
        <f t="array" aca="1" ref="D422" ca="1">_xlfn.IFS(G422 &lt;= 100, 5,G422 &lt;= 200, 4,G422 &lt;= 300, 3,G422 &lt;= 400, 2,G422 &gt; 400, 1)</f>
        <v>4</v>
      </c>
      <c r="E422" s="45" cm="1">
        <f t="array" ref="E422">_xlfn.IFS(I422 &gt;= 12, 5, I422&gt;= 10, 4, I422 &gt;= 8, 3, I422 &gt;= 5, 2, I422 &gt;= 2, 1)</f>
        <v>2</v>
      </c>
      <c r="F422" s="45" cm="1">
        <f t="array" ref="F422">_xlfn.IFS(Table3[[#This Row],[Purchase Amount]] &lt;= 100, 5,Table3[[#This Row],[Purchase Amount]]  &lt;= 200, 4,Table3[[#This Row],[Purchase Amount]]  &lt;= 300, 3,Table3[[#This Row],[Purchase Amount]]  &lt;= 400, 2,Table3[[#This Row],[Purchase Amount]]  &gt; 400, 1)</f>
        <v>5</v>
      </c>
      <c r="G422" s="10">
        <f ca="1">DATEDIF(Table3[[#This Row],[Time of Purchase ]], TODAY(), "d")</f>
        <v>179</v>
      </c>
      <c r="H422" s="14">
        <f>_xlfn.XLOOKUP('RFM Analysis (Basic)'!$B422,Table4[Customer_ID],Table4[Time_of_Purchase],,0)</f>
        <v>45556</v>
      </c>
      <c r="I422" s="10">
        <f>_xlfn.XLOOKUP('RFM Analysis (Basic)'!$B422,Table4[Customer_ID],Table4[Frequency_of_Purchase],,0)</f>
        <v>6</v>
      </c>
      <c r="J422" s="10">
        <f>_xlfn.XLOOKUP(B422,Table4[Customer_ID],Table4[Purchase_Amount],,0)</f>
        <v>65.45</v>
      </c>
      <c r="K422" s="52" cm="1">
        <f t="array" aca="1" ref="K422" ca="1">SUM(MID(C422,{1,2,3},1)*1)</f>
        <v>11</v>
      </c>
    </row>
    <row r="423" spans="2:11" x14ac:dyDescent="0.3">
      <c r="B423" s="10" t="s">
        <v>925</v>
      </c>
      <c r="C423" s="45" t="str">
        <f ca="1">Table3[[#This Row],[RECENCY Score]] &amp; Table3[[#This Row],[FREQUENCY Score]] &amp; Table3[[#This Row],[MONETARY Score]]</f>
        <v>213</v>
      </c>
      <c r="D423" s="46" cm="1">
        <f t="array" aca="1" ref="D423" ca="1">_xlfn.IFS(G423 &lt;= 100, 5,G423 &lt;= 200, 4,G423 &lt;= 300, 3,G423 &lt;= 400, 2,G423 &gt; 400, 1)</f>
        <v>2</v>
      </c>
      <c r="E423" s="45" cm="1">
        <f t="array" ref="E423">_xlfn.IFS(I423 &gt;= 12, 5, I423&gt;= 10, 4, I423 &gt;= 8, 3, I423 &gt;= 5, 2, I423 &gt;= 2, 1)</f>
        <v>1</v>
      </c>
      <c r="F423" s="45" cm="1">
        <f t="array" ref="F423">_xlfn.IFS(Table3[[#This Row],[Purchase Amount]] &lt;= 100, 5,Table3[[#This Row],[Purchase Amount]]  &lt;= 200, 4,Table3[[#This Row],[Purchase Amount]]  &lt;= 300, 3,Table3[[#This Row],[Purchase Amount]]  &lt;= 400, 2,Table3[[#This Row],[Purchase Amount]]  &gt; 400, 1)</f>
        <v>3</v>
      </c>
      <c r="G423" s="10">
        <f ca="1">DATEDIF(Table3[[#This Row],[Time of Purchase ]], TODAY(), "d")</f>
        <v>359</v>
      </c>
      <c r="H423" s="14">
        <f>_xlfn.XLOOKUP('RFM Analysis (Basic)'!$B423,Table4[Customer_ID],Table4[Time_of_Purchase],,0)</f>
        <v>45376</v>
      </c>
      <c r="I423" s="10">
        <f>_xlfn.XLOOKUP('RFM Analysis (Basic)'!$B423,Table4[Customer_ID],Table4[Frequency_of_Purchase],,0)</f>
        <v>3</v>
      </c>
      <c r="J423" s="10">
        <f>_xlfn.XLOOKUP(B423,Table4[Customer_ID],Table4[Purchase_Amount],,0)</f>
        <v>255.86</v>
      </c>
      <c r="K423" s="52" cm="1">
        <f t="array" aca="1" ref="K423" ca="1">SUM(MID(C423,{1,2,3},1)*1)</f>
        <v>6</v>
      </c>
    </row>
    <row r="424" spans="2:11" x14ac:dyDescent="0.3">
      <c r="B424" s="10" t="s">
        <v>927</v>
      </c>
      <c r="C424" s="45" t="str">
        <f ca="1">Table3[[#This Row],[RECENCY Score]] &amp; Table3[[#This Row],[FREQUENCY Score]] &amp; Table3[[#This Row],[MONETARY Score]]</f>
        <v>445</v>
      </c>
      <c r="D424" s="46" cm="1">
        <f t="array" aca="1" ref="D424" ca="1">_xlfn.IFS(G424 &lt;= 100, 5,G424 &lt;= 200, 4,G424 &lt;= 300, 3,G424 &lt;= 400, 2,G424 &gt; 400, 1)</f>
        <v>4</v>
      </c>
      <c r="E424" s="45" cm="1">
        <f t="array" ref="E424">_xlfn.IFS(I424 &gt;= 12, 5, I424&gt;= 10, 4, I424 &gt;= 8, 3, I424 &gt;= 5, 2, I424 &gt;= 2, 1)</f>
        <v>4</v>
      </c>
      <c r="F424" s="45" cm="1">
        <f t="array" ref="F424">_xlfn.IFS(Table3[[#This Row],[Purchase Amount]] &lt;= 100, 5,Table3[[#This Row],[Purchase Amount]]  &lt;= 200, 4,Table3[[#This Row],[Purchase Amount]]  &lt;= 300, 3,Table3[[#This Row],[Purchase Amount]]  &lt;= 400, 2,Table3[[#This Row],[Purchase Amount]]  &gt; 400, 1)</f>
        <v>5</v>
      </c>
      <c r="G424" s="10">
        <f ca="1">DATEDIF(Table3[[#This Row],[Time of Purchase ]], TODAY(), "d")</f>
        <v>127</v>
      </c>
      <c r="H424" s="14">
        <f>_xlfn.XLOOKUP('RFM Analysis (Basic)'!$B424,Table4[Customer_ID],Table4[Time_of_Purchase],,0)</f>
        <v>45608</v>
      </c>
      <c r="I424" s="10">
        <f>_xlfn.XLOOKUP('RFM Analysis (Basic)'!$B424,Table4[Customer_ID],Table4[Frequency_of_Purchase],,0)</f>
        <v>10</v>
      </c>
      <c r="J424" s="10">
        <f>_xlfn.XLOOKUP(B424,Table4[Customer_ID],Table4[Purchase_Amount],,0)</f>
        <v>74.69</v>
      </c>
      <c r="K424" s="52" cm="1">
        <f t="array" aca="1" ref="K424" ca="1">SUM(MID(C424,{1,2,3},1)*1)</f>
        <v>13</v>
      </c>
    </row>
    <row r="425" spans="2:11" x14ac:dyDescent="0.3">
      <c r="B425" s="10" t="s">
        <v>929</v>
      </c>
      <c r="C425" s="45" t="str">
        <f ca="1">Table3[[#This Row],[RECENCY Score]] &amp; Table3[[#This Row],[FREQUENCY Score]] &amp; Table3[[#This Row],[MONETARY Score]]</f>
        <v>231</v>
      </c>
      <c r="D425" s="46" cm="1">
        <f t="array" aca="1" ref="D425" ca="1">_xlfn.IFS(G425 &lt;= 100, 5,G425 &lt;= 200, 4,G425 &lt;= 300, 3,G425 &lt;= 400, 2,G425 &gt; 400, 1)</f>
        <v>2</v>
      </c>
      <c r="E425" s="45" cm="1">
        <f t="array" ref="E425">_xlfn.IFS(I425 &gt;= 12, 5, I425&gt;= 10, 4, I425 &gt;= 8, 3, I425 &gt;= 5, 2, I425 &gt;= 2, 1)</f>
        <v>3</v>
      </c>
      <c r="F425" s="45" cm="1">
        <f t="array" ref="F425">_xlfn.IFS(Table3[[#This Row],[Purchase Amount]] &lt;= 100, 5,Table3[[#This Row],[Purchase Amount]]  &lt;= 200, 4,Table3[[#This Row],[Purchase Amount]]  &lt;= 300, 3,Table3[[#This Row],[Purchase Amount]]  &lt;= 400, 2,Table3[[#This Row],[Purchase Amount]]  &gt; 400, 1)</f>
        <v>1</v>
      </c>
      <c r="G425" s="10">
        <f ca="1">DATEDIF(Table3[[#This Row],[Time of Purchase ]], TODAY(), "d")</f>
        <v>347</v>
      </c>
      <c r="H425" s="14">
        <f>_xlfn.XLOOKUP('RFM Analysis (Basic)'!$B425,Table4[Customer_ID],Table4[Time_of_Purchase],,0)</f>
        <v>45388</v>
      </c>
      <c r="I425" s="10">
        <f>_xlfn.XLOOKUP('RFM Analysis (Basic)'!$B425,Table4[Customer_ID],Table4[Frequency_of_Purchase],,0)</f>
        <v>8</v>
      </c>
      <c r="J425" s="10">
        <f>_xlfn.XLOOKUP(B425,Table4[Customer_ID],Table4[Purchase_Amount],,0)</f>
        <v>430.75</v>
      </c>
      <c r="K425" s="52" cm="1">
        <f t="array" aca="1" ref="K425" ca="1">SUM(MID(C425,{1,2,3},1)*1)</f>
        <v>6</v>
      </c>
    </row>
    <row r="426" spans="2:11" x14ac:dyDescent="0.3">
      <c r="B426" s="10" t="s">
        <v>931</v>
      </c>
      <c r="C426" s="45" t="str">
        <f ca="1">Table3[[#This Row],[RECENCY Score]] &amp; Table3[[#This Row],[FREQUENCY Score]] &amp; Table3[[#This Row],[MONETARY Score]]</f>
        <v>412</v>
      </c>
      <c r="D426" s="46" cm="1">
        <f t="array" aca="1" ref="D426" ca="1">_xlfn.IFS(G426 &lt;= 100, 5,G426 &lt;= 200, 4,G426 &lt;= 300, 3,G426 &lt;= 400, 2,G426 &gt; 400, 1)</f>
        <v>4</v>
      </c>
      <c r="E426" s="45" cm="1">
        <f t="array" ref="E426">_xlfn.IFS(I426 &gt;= 12, 5, I426&gt;= 10, 4, I426 &gt;= 8, 3, I426 &gt;= 5, 2, I426 &gt;= 2, 1)</f>
        <v>1</v>
      </c>
      <c r="F426" s="45" cm="1">
        <f t="array" ref="F426">_xlfn.IFS(Table3[[#This Row],[Purchase Amount]] &lt;= 100, 5,Table3[[#This Row],[Purchase Amount]]  &lt;= 200, 4,Table3[[#This Row],[Purchase Amount]]  &lt;= 300, 3,Table3[[#This Row],[Purchase Amount]]  &lt;= 400, 2,Table3[[#This Row],[Purchase Amount]]  &gt; 400, 1)</f>
        <v>2</v>
      </c>
      <c r="G426" s="10">
        <f ca="1">DATEDIF(Table3[[#This Row],[Time of Purchase ]], TODAY(), "d")</f>
        <v>116</v>
      </c>
      <c r="H426" s="14">
        <f>_xlfn.XLOOKUP('RFM Analysis (Basic)'!$B426,Table4[Customer_ID],Table4[Time_of_Purchase],,0)</f>
        <v>45619</v>
      </c>
      <c r="I426" s="10">
        <f>_xlfn.XLOOKUP('RFM Analysis (Basic)'!$B426,Table4[Customer_ID],Table4[Frequency_of_Purchase],,0)</f>
        <v>2</v>
      </c>
      <c r="J426" s="10">
        <f>_xlfn.XLOOKUP(B426,Table4[Customer_ID],Table4[Purchase_Amount],,0)</f>
        <v>370.17</v>
      </c>
      <c r="K426" s="52" cm="1">
        <f t="array" aca="1" ref="K426" ca="1">SUM(MID(C426,{1,2,3},1)*1)</f>
        <v>7</v>
      </c>
    </row>
    <row r="427" spans="2:11" x14ac:dyDescent="0.3">
      <c r="B427" s="10" t="s">
        <v>933</v>
      </c>
      <c r="C427" s="45" t="str">
        <f ca="1">Table3[[#This Row],[RECENCY Score]] &amp; Table3[[#This Row],[FREQUENCY Score]] &amp; Table3[[#This Row],[MONETARY Score]]</f>
        <v>322</v>
      </c>
      <c r="D427" s="46" cm="1">
        <f t="array" aca="1" ref="D427" ca="1">_xlfn.IFS(G427 &lt;= 100, 5,G427 &lt;= 200, 4,G427 &lt;= 300, 3,G427 &lt;= 400, 2,G427 &gt; 400, 1)</f>
        <v>3</v>
      </c>
      <c r="E427" s="45" cm="1">
        <f t="array" ref="E427">_xlfn.IFS(I427 &gt;= 12, 5, I427&gt;= 10, 4, I427 &gt;= 8, 3, I427 &gt;= 5, 2, I427 &gt;= 2, 1)</f>
        <v>2</v>
      </c>
      <c r="F427" s="45" cm="1">
        <f t="array" ref="F427">_xlfn.IFS(Table3[[#This Row],[Purchase Amount]] &lt;= 100, 5,Table3[[#This Row],[Purchase Amount]]  &lt;= 200, 4,Table3[[#This Row],[Purchase Amount]]  &lt;= 300, 3,Table3[[#This Row],[Purchase Amount]]  &lt;= 400, 2,Table3[[#This Row],[Purchase Amount]]  &gt; 400, 1)</f>
        <v>2</v>
      </c>
      <c r="G427" s="10">
        <f ca="1">DATEDIF(Table3[[#This Row],[Time of Purchase ]], TODAY(), "d")</f>
        <v>251</v>
      </c>
      <c r="H427" s="14">
        <f>_xlfn.XLOOKUP('RFM Analysis (Basic)'!$B427,Table4[Customer_ID],Table4[Time_of_Purchase],,0)</f>
        <v>45484</v>
      </c>
      <c r="I427" s="10">
        <f>_xlfn.XLOOKUP('RFM Analysis (Basic)'!$B427,Table4[Customer_ID],Table4[Frequency_of_Purchase],,0)</f>
        <v>6</v>
      </c>
      <c r="J427" s="10">
        <f>_xlfn.XLOOKUP(B427,Table4[Customer_ID],Table4[Purchase_Amount],,0)</f>
        <v>384.26</v>
      </c>
      <c r="K427" s="52" cm="1">
        <f t="array" aca="1" ref="K427" ca="1">SUM(MID(C427,{1,2,3},1)*1)</f>
        <v>7</v>
      </c>
    </row>
    <row r="428" spans="2:11" x14ac:dyDescent="0.3">
      <c r="B428" s="10" t="s">
        <v>935</v>
      </c>
      <c r="C428" s="45" t="str">
        <f ca="1">Table3[[#This Row],[RECENCY Score]] &amp; Table3[[#This Row],[FREQUENCY Score]] &amp; Table3[[#This Row],[MONETARY Score]]</f>
        <v>214</v>
      </c>
      <c r="D428" s="46" cm="1">
        <f t="array" aca="1" ref="D428" ca="1">_xlfn.IFS(G428 &lt;= 100, 5,G428 &lt;= 200, 4,G428 &lt;= 300, 3,G428 &lt;= 400, 2,G428 &gt; 400, 1)</f>
        <v>2</v>
      </c>
      <c r="E428" s="45" cm="1">
        <f t="array" ref="E428">_xlfn.IFS(I428 &gt;= 12, 5, I428&gt;= 10, 4, I428 &gt;= 8, 3, I428 &gt;= 5, 2, I428 &gt;= 2, 1)</f>
        <v>1</v>
      </c>
      <c r="F428" s="45" cm="1">
        <f t="array" ref="F428">_xlfn.IFS(Table3[[#This Row],[Purchase Amount]] &lt;= 100, 5,Table3[[#This Row],[Purchase Amount]]  &lt;= 200, 4,Table3[[#This Row],[Purchase Amount]]  &lt;= 300, 3,Table3[[#This Row],[Purchase Amount]]  &lt;= 400, 2,Table3[[#This Row],[Purchase Amount]]  &gt; 400, 1)</f>
        <v>4</v>
      </c>
      <c r="G428" s="10">
        <f ca="1">DATEDIF(Table3[[#This Row],[Time of Purchase ]], TODAY(), "d")</f>
        <v>336</v>
      </c>
      <c r="H428" s="14">
        <f>_xlfn.XLOOKUP('RFM Analysis (Basic)'!$B428,Table4[Customer_ID],Table4[Time_of_Purchase],,0)</f>
        <v>45399</v>
      </c>
      <c r="I428" s="10">
        <f>_xlfn.XLOOKUP('RFM Analysis (Basic)'!$B428,Table4[Customer_ID],Table4[Frequency_of_Purchase],,0)</f>
        <v>2</v>
      </c>
      <c r="J428" s="10">
        <f>_xlfn.XLOOKUP(B428,Table4[Customer_ID],Table4[Purchase_Amount],,0)</f>
        <v>128.01</v>
      </c>
      <c r="K428" s="52" cm="1">
        <f t="array" aca="1" ref="K428" ca="1">SUM(MID(C428,{1,2,3},1)*1)</f>
        <v>7</v>
      </c>
    </row>
    <row r="429" spans="2:11" x14ac:dyDescent="0.3">
      <c r="B429" s="10" t="s">
        <v>937</v>
      </c>
      <c r="C429" s="45" t="str">
        <f ca="1">Table3[[#This Row],[RECENCY Score]] &amp; Table3[[#This Row],[FREQUENCY Score]] &amp; Table3[[#This Row],[MONETARY Score]]</f>
        <v>412</v>
      </c>
      <c r="D429" s="46" cm="1">
        <f t="array" aca="1" ref="D429" ca="1">_xlfn.IFS(G429 &lt;= 100, 5,G429 &lt;= 200, 4,G429 &lt;= 300, 3,G429 &lt;= 400, 2,G429 &gt; 400, 1)</f>
        <v>4</v>
      </c>
      <c r="E429" s="45" cm="1">
        <f t="array" ref="E429">_xlfn.IFS(I429 &gt;= 12, 5, I429&gt;= 10, 4, I429 &gt;= 8, 3, I429 &gt;= 5, 2, I429 &gt;= 2, 1)</f>
        <v>1</v>
      </c>
      <c r="F429" s="45" cm="1">
        <f t="array" ref="F429">_xlfn.IFS(Table3[[#This Row],[Purchase Amount]] &lt;= 100, 5,Table3[[#This Row],[Purchase Amount]]  &lt;= 200, 4,Table3[[#This Row],[Purchase Amount]]  &lt;= 300, 3,Table3[[#This Row],[Purchase Amount]]  &lt;= 400, 2,Table3[[#This Row],[Purchase Amount]]  &gt; 400, 1)</f>
        <v>2</v>
      </c>
      <c r="G429" s="10">
        <f ca="1">DATEDIF(Table3[[#This Row],[Time of Purchase ]], TODAY(), "d")</f>
        <v>186</v>
      </c>
      <c r="H429" s="14">
        <f>_xlfn.XLOOKUP('RFM Analysis (Basic)'!$B429,Table4[Customer_ID],Table4[Time_of_Purchase],,0)</f>
        <v>45549</v>
      </c>
      <c r="I429" s="10">
        <f>_xlfn.XLOOKUP('RFM Analysis (Basic)'!$B429,Table4[Customer_ID],Table4[Frequency_of_Purchase],,0)</f>
        <v>4</v>
      </c>
      <c r="J429" s="10">
        <f>_xlfn.XLOOKUP(B429,Table4[Customer_ID],Table4[Purchase_Amount],,0)</f>
        <v>301.39999999999998</v>
      </c>
      <c r="K429" s="52" cm="1">
        <f t="array" aca="1" ref="K429" ca="1">SUM(MID(C429,{1,2,3},1)*1)</f>
        <v>7</v>
      </c>
    </row>
    <row r="430" spans="2:11" x14ac:dyDescent="0.3">
      <c r="B430" s="10" t="s">
        <v>939</v>
      </c>
      <c r="C430" s="45" t="str">
        <f ca="1">Table3[[#This Row],[RECENCY Score]] &amp; Table3[[#This Row],[FREQUENCY Score]] &amp; Table3[[#This Row],[MONETARY Score]]</f>
        <v>322</v>
      </c>
      <c r="D430" s="46" cm="1">
        <f t="array" aca="1" ref="D430" ca="1">_xlfn.IFS(G430 &lt;= 100, 5,G430 &lt;= 200, 4,G430 &lt;= 300, 3,G430 &lt;= 400, 2,G430 &gt; 400, 1)</f>
        <v>3</v>
      </c>
      <c r="E430" s="45" cm="1">
        <f t="array" ref="E430">_xlfn.IFS(I430 &gt;= 12, 5, I430&gt;= 10, 4, I430 &gt;= 8, 3, I430 &gt;= 5, 2, I430 &gt;= 2, 1)</f>
        <v>2</v>
      </c>
      <c r="F430" s="45" cm="1">
        <f t="array" ref="F430">_xlfn.IFS(Table3[[#This Row],[Purchase Amount]] &lt;= 100, 5,Table3[[#This Row],[Purchase Amount]]  &lt;= 200, 4,Table3[[#This Row],[Purchase Amount]]  &lt;= 300, 3,Table3[[#This Row],[Purchase Amount]]  &lt;= 400, 2,Table3[[#This Row],[Purchase Amount]]  &gt; 400, 1)</f>
        <v>2</v>
      </c>
      <c r="G430" s="10">
        <f ca="1">DATEDIF(Table3[[#This Row],[Time of Purchase ]], TODAY(), "d")</f>
        <v>223</v>
      </c>
      <c r="H430" s="14">
        <f>_xlfn.XLOOKUP('RFM Analysis (Basic)'!$B430,Table4[Customer_ID],Table4[Time_of_Purchase],,0)</f>
        <v>45512</v>
      </c>
      <c r="I430" s="10">
        <f>_xlfn.XLOOKUP('RFM Analysis (Basic)'!$B430,Table4[Customer_ID],Table4[Frequency_of_Purchase],,0)</f>
        <v>6</v>
      </c>
      <c r="J430" s="10">
        <f>_xlfn.XLOOKUP(B430,Table4[Customer_ID],Table4[Purchase_Amount],,0)</f>
        <v>397.25</v>
      </c>
      <c r="K430" s="52" cm="1">
        <f t="array" aca="1" ref="K430" ca="1">SUM(MID(C430,{1,2,3},1)*1)</f>
        <v>7</v>
      </c>
    </row>
    <row r="431" spans="2:11" x14ac:dyDescent="0.3">
      <c r="B431" s="10" t="s">
        <v>941</v>
      </c>
      <c r="C431" s="45" t="str">
        <f ca="1">Table3[[#This Row],[RECENCY Score]] &amp; Table3[[#This Row],[FREQUENCY Score]] &amp; Table3[[#This Row],[MONETARY Score]]</f>
        <v>215</v>
      </c>
      <c r="D431" s="46" cm="1">
        <f t="array" aca="1" ref="D431" ca="1">_xlfn.IFS(G431 &lt;= 100, 5,G431 &lt;= 200, 4,G431 &lt;= 300, 3,G431 &lt;= 400, 2,G431 &gt; 400, 1)</f>
        <v>2</v>
      </c>
      <c r="E431" s="45" cm="1">
        <f t="array" ref="E431">_xlfn.IFS(I431 &gt;= 12, 5, I431&gt;= 10, 4, I431 &gt;= 8, 3, I431 &gt;= 5, 2, I431 &gt;= 2, 1)</f>
        <v>1</v>
      </c>
      <c r="F431" s="45" cm="1">
        <f t="array" ref="F431">_xlfn.IFS(Table3[[#This Row],[Purchase Amount]] &lt;= 100, 5,Table3[[#This Row],[Purchase Amount]]  &lt;= 200, 4,Table3[[#This Row],[Purchase Amount]]  &lt;= 300, 3,Table3[[#This Row],[Purchase Amount]]  &lt;= 400, 2,Table3[[#This Row],[Purchase Amount]]  &gt; 400, 1)</f>
        <v>5</v>
      </c>
      <c r="G431" s="10">
        <f ca="1">DATEDIF(Table3[[#This Row],[Time of Purchase ]], TODAY(), "d")</f>
        <v>318</v>
      </c>
      <c r="H431" s="14">
        <f>_xlfn.XLOOKUP('RFM Analysis (Basic)'!$B431,Table4[Customer_ID],Table4[Time_of_Purchase],,0)</f>
        <v>45417</v>
      </c>
      <c r="I431" s="10">
        <f>_xlfn.XLOOKUP('RFM Analysis (Basic)'!$B431,Table4[Customer_ID],Table4[Frequency_of_Purchase],,0)</f>
        <v>3</v>
      </c>
      <c r="J431" s="10">
        <f>_xlfn.XLOOKUP(B431,Table4[Customer_ID],Table4[Purchase_Amount],,0)</f>
        <v>96.18</v>
      </c>
      <c r="K431" s="52" cm="1">
        <f t="array" aca="1" ref="K431" ca="1">SUM(MID(C431,{1,2,3},1)*1)</f>
        <v>8</v>
      </c>
    </row>
    <row r="432" spans="2:11" x14ac:dyDescent="0.3">
      <c r="B432" s="10" t="s">
        <v>943</v>
      </c>
      <c r="C432" s="45" t="str">
        <f ca="1">Table3[[#This Row],[RECENCY Score]] &amp; Table3[[#This Row],[FREQUENCY Score]] &amp; Table3[[#This Row],[MONETARY Score]]</f>
        <v>212</v>
      </c>
      <c r="D432" s="46" cm="1">
        <f t="array" aca="1" ref="D432" ca="1">_xlfn.IFS(G432 &lt;= 100, 5,G432 &lt;= 200, 4,G432 &lt;= 300, 3,G432 &lt;= 400, 2,G432 &gt; 400, 1)</f>
        <v>2</v>
      </c>
      <c r="E432" s="45" cm="1">
        <f t="array" ref="E432">_xlfn.IFS(I432 &gt;= 12, 5, I432&gt;= 10, 4, I432 &gt;= 8, 3, I432 &gt;= 5, 2, I432 &gt;= 2, 1)</f>
        <v>1</v>
      </c>
      <c r="F432" s="45" cm="1">
        <f t="array" ref="F432">_xlfn.IFS(Table3[[#This Row],[Purchase Amount]] &lt;= 100, 5,Table3[[#This Row],[Purchase Amount]]  &lt;= 200, 4,Table3[[#This Row],[Purchase Amount]]  &lt;= 300, 3,Table3[[#This Row],[Purchase Amount]]  &lt;= 400, 2,Table3[[#This Row],[Purchase Amount]]  &gt; 400, 1)</f>
        <v>2</v>
      </c>
      <c r="G432" s="10">
        <f ca="1">DATEDIF(Table3[[#This Row],[Time of Purchase ]], TODAY(), "d")</f>
        <v>398</v>
      </c>
      <c r="H432" s="14">
        <f>_xlfn.XLOOKUP('RFM Analysis (Basic)'!$B432,Table4[Customer_ID],Table4[Time_of_Purchase],,0)</f>
        <v>45337</v>
      </c>
      <c r="I432" s="10">
        <f>_xlfn.XLOOKUP('RFM Analysis (Basic)'!$B432,Table4[Customer_ID],Table4[Frequency_of_Purchase],,0)</f>
        <v>4</v>
      </c>
      <c r="J432" s="10">
        <f>_xlfn.XLOOKUP(B432,Table4[Customer_ID],Table4[Purchase_Amount],,0)</f>
        <v>390.44</v>
      </c>
      <c r="K432" s="52" cm="1">
        <f t="array" aca="1" ref="K432" ca="1">SUM(MID(C432,{1,2,3},1)*1)</f>
        <v>5</v>
      </c>
    </row>
    <row r="433" spans="2:11" x14ac:dyDescent="0.3">
      <c r="B433" s="10" t="s">
        <v>945</v>
      </c>
      <c r="C433" s="45" t="str">
        <f ca="1">Table3[[#This Row],[RECENCY Score]] &amp; Table3[[#This Row],[FREQUENCY Score]] &amp; Table3[[#This Row],[MONETARY Score]]</f>
        <v>145</v>
      </c>
      <c r="D433" s="46" cm="1">
        <f t="array" aca="1" ref="D433" ca="1">_xlfn.IFS(G433 &lt;= 100, 5,G433 &lt;= 200, 4,G433 &lt;= 300, 3,G433 &lt;= 400, 2,G433 &gt; 400, 1)</f>
        <v>1</v>
      </c>
      <c r="E433" s="45" cm="1">
        <f t="array" ref="E433">_xlfn.IFS(I433 &gt;= 12, 5, I433&gt;= 10, 4, I433 &gt;= 8, 3, I433 &gt;= 5, 2, I433 &gt;= 2, 1)</f>
        <v>4</v>
      </c>
      <c r="F433" s="45" cm="1">
        <f t="array" ref="F433">_xlfn.IFS(Table3[[#This Row],[Purchase Amount]] &lt;= 100, 5,Table3[[#This Row],[Purchase Amount]]  &lt;= 200, 4,Table3[[#This Row],[Purchase Amount]]  &lt;= 300, 3,Table3[[#This Row],[Purchase Amount]]  &lt;= 400, 2,Table3[[#This Row],[Purchase Amount]]  &gt; 400, 1)</f>
        <v>5</v>
      </c>
      <c r="G433" s="10">
        <f ca="1">DATEDIF(Table3[[#This Row],[Time of Purchase ]], TODAY(), "d")</f>
        <v>418</v>
      </c>
      <c r="H433" s="14">
        <f>_xlfn.XLOOKUP('RFM Analysis (Basic)'!$B433,Table4[Customer_ID],Table4[Time_of_Purchase],,0)</f>
        <v>45317</v>
      </c>
      <c r="I433" s="10">
        <f>_xlfn.XLOOKUP('RFM Analysis (Basic)'!$B433,Table4[Customer_ID],Table4[Frequency_of_Purchase],,0)</f>
        <v>11</v>
      </c>
      <c r="J433" s="10">
        <f>_xlfn.XLOOKUP(B433,Table4[Customer_ID],Table4[Purchase_Amount],,0)</f>
        <v>61.5</v>
      </c>
      <c r="K433" s="52" cm="1">
        <f t="array" aca="1" ref="K433" ca="1">SUM(MID(C433,{1,2,3},1)*1)</f>
        <v>10</v>
      </c>
    </row>
    <row r="434" spans="2:11" x14ac:dyDescent="0.3">
      <c r="B434" s="10" t="s">
        <v>947</v>
      </c>
      <c r="C434" s="45" t="str">
        <f ca="1">Table3[[#This Row],[RECENCY Score]] &amp; Table3[[#This Row],[FREQUENCY Score]] &amp; Table3[[#This Row],[MONETARY Score]]</f>
        <v>323</v>
      </c>
      <c r="D434" s="46" cm="1">
        <f t="array" aca="1" ref="D434" ca="1">_xlfn.IFS(G434 &lt;= 100, 5,G434 &lt;= 200, 4,G434 &lt;= 300, 3,G434 &lt;= 400, 2,G434 &gt; 400, 1)</f>
        <v>3</v>
      </c>
      <c r="E434" s="45" cm="1">
        <f t="array" ref="E434">_xlfn.IFS(I434 &gt;= 12, 5, I434&gt;= 10, 4, I434 &gt;= 8, 3, I434 &gt;= 5, 2, I434 &gt;= 2, 1)</f>
        <v>2</v>
      </c>
      <c r="F434" s="45" cm="1">
        <f t="array" ref="F434">_xlfn.IFS(Table3[[#This Row],[Purchase Amount]] &lt;= 100, 5,Table3[[#This Row],[Purchase Amount]]  &lt;= 200, 4,Table3[[#This Row],[Purchase Amount]]  &lt;= 300, 3,Table3[[#This Row],[Purchase Amount]]  &lt;= 400, 2,Table3[[#This Row],[Purchase Amount]]  &gt; 400, 1)</f>
        <v>3</v>
      </c>
      <c r="G434" s="10">
        <f ca="1">DATEDIF(Table3[[#This Row],[Time of Purchase ]], TODAY(), "d")</f>
        <v>300</v>
      </c>
      <c r="H434" s="14">
        <f>_xlfn.XLOOKUP('RFM Analysis (Basic)'!$B434,Table4[Customer_ID],Table4[Time_of_Purchase],,0)</f>
        <v>45435</v>
      </c>
      <c r="I434" s="10">
        <f>_xlfn.XLOOKUP('RFM Analysis (Basic)'!$B434,Table4[Customer_ID],Table4[Frequency_of_Purchase],,0)</f>
        <v>6</v>
      </c>
      <c r="J434" s="10">
        <f>_xlfn.XLOOKUP(B434,Table4[Customer_ID],Table4[Purchase_Amount],,0)</f>
        <v>234.44</v>
      </c>
      <c r="K434" s="52" cm="1">
        <f t="array" aca="1" ref="K434" ca="1">SUM(MID(C434,{1,2,3},1)*1)</f>
        <v>8</v>
      </c>
    </row>
    <row r="435" spans="2:11" x14ac:dyDescent="0.3">
      <c r="B435" s="10" t="s">
        <v>949</v>
      </c>
      <c r="C435" s="45" t="str">
        <f ca="1">Table3[[#This Row],[RECENCY Score]] &amp; Table3[[#This Row],[FREQUENCY Score]] &amp; Table3[[#This Row],[MONETARY Score]]</f>
        <v>222</v>
      </c>
      <c r="D435" s="46" cm="1">
        <f t="array" aca="1" ref="D435" ca="1">_xlfn.IFS(G435 &lt;= 100, 5,G435 &lt;= 200, 4,G435 &lt;= 300, 3,G435 &lt;= 400, 2,G435 &gt; 400, 1)</f>
        <v>2</v>
      </c>
      <c r="E435" s="45" cm="1">
        <f t="array" ref="E435">_xlfn.IFS(I435 &gt;= 12, 5, I435&gt;= 10, 4, I435 &gt;= 8, 3, I435 &gt;= 5, 2, I435 &gt;= 2, 1)</f>
        <v>2</v>
      </c>
      <c r="F435" s="45" cm="1">
        <f t="array" ref="F435">_xlfn.IFS(Table3[[#This Row],[Purchase Amount]] &lt;= 100, 5,Table3[[#This Row],[Purchase Amount]]  &lt;= 200, 4,Table3[[#This Row],[Purchase Amount]]  &lt;= 300, 3,Table3[[#This Row],[Purchase Amount]]  &lt;= 400, 2,Table3[[#This Row],[Purchase Amount]]  &gt; 400, 1)</f>
        <v>2</v>
      </c>
      <c r="G435" s="10">
        <f ca="1">DATEDIF(Table3[[#This Row],[Time of Purchase ]], TODAY(), "d")</f>
        <v>333</v>
      </c>
      <c r="H435" s="14">
        <f>_xlfn.XLOOKUP('RFM Analysis (Basic)'!$B435,Table4[Customer_ID],Table4[Time_of_Purchase],,0)</f>
        <v>45402</v>
      </c>
      <c r="I435" s="10">
        <f>_xlfn.XLOOKUP('RFM Analysis (Basic)'!$B435,Table4[Customer_ID],Table4[Frequency_of_Purchase],,0)</f>
        <v>6</v>
      </c>
      <c r="J435" s="10">
        <f>_xlfn.XLOOKUP(B435,Table4[Customer_ID],Table4[Purchase_Amount],,0)</f>
        <v>318.83999999999997</v>
      </c>
      <c r="K435" s="52" cm="1">
        <f t="array" aca="1" ref="K435" ca="1">SUM(MID(C435,{1,2,3},1)*1)</f>
        <v>6</v>
      </c>
    </row>
    <row r="436" spans="2:11" x14ac:dyDescent="0.3">
      <c r="B436" s="10" t="s">
        <v>951</v>
      </c>
      <c r="C436" s="45" t="str">
        <f ca="1">Table3[[#This Row],[RECENCY Score]] &amp; Table3[[#This Row],[FREQUENCY Score]] &amp; Table3[[#This Row],[MONETARY Score]]</f>
        <v>322</v>
      </c>
      <c r="D436" s="46" cm="1">
        <f t="array" aca="1" ref="D436" ca="1">_xlfn.IFS(G436 &lt;= 100, 5,G436 &lt;= 200, 4,G436 &lt;= 300, 3,G436 &lt;= 400, 2,G436 &gt; 400, 1)</f>
        <v>3</v>
      </c>
      <c r="E436" s="45" cm="1">
        <f t="array" ref="E436">_xlfn.IFS(I436 &gt;= 12, 5, I436&gt;= 10, 4, I436 &gt;= 8, 3, I436 &gt;= 5, 2, I436 &gt;= 2, 1)</f>
        <v>2</v>
      </c>
      <c r="F436" s="45" cm="1">
        <f t="array" ref="F436">_xlfn.IFS(Table3[[#This Row],[Purchase Amount]] &lt;= 100, 5,Table3[[#This Row],[Purchase Amount]]  &lt;= 200, 4,Table3[[#This Row],[Purchase Amount]]  &lt;= 300, 3,Table3[[#This Row],[Purchase Amount]]  &lt;= 400, 2,Table3[[#This Row],[Purchase Amount]]  &gt; 400, 1)</f>
        <v>2</v>
      </c>
      <c r="G436" s="10">
        <f ca="1">DATEDIF(Table3[[#This Row],[Time of Purchase ]], TODAY(), "d")</f>
        <v>283</v>
      </c>
      <c r="H436" s="14">
        <f>_xlfn.XLOOKUP('RFM Analysis (Basic)'!$B436,Table4[Customer_ID],Table4[Time_of_Purchase],,0)</f>
        <v>45452</v>
      </c>
      <c r="I436" s="10">
        <f>_xlfn.XLOOKUP('RFM Analysis (Basic)'!$B436,Table4[Customer_ID],Table4[Frequency_of_Purchase],,0)</f>
        <v>6</v>
      </c>
      <c r="J436" s="10">
        <f>_xlfn.XLOOKUP(B436,Table4[Customer_ID],Table4[Purchase_Amount],,0)</f>
        <v>327.32</v>
      </c>
      <c r="K436" s="52" cm="1">
        <f t="array" aca="1" ref="K436" ca="1">SUM(MID(C436,{1,2,3},1)*1)</f>
        <v>7</v>
      </c>
    </row>
    <row r="437" spans="2:11" x14ac:dyDescent="0.3">
      <c r="B437" s="10" t="s">
        <v>953</v>
      </c>
      <c r="C437" s="45" t="str">
        <f ca="1">Table3[[#This Row],[RECENCY Score]] &amp; Table3[[#This Row],[FREQUENCY Score]] &amp; Table3[[#This Row],[MONETARY Score]]</f>
        <v>211</v>
      </c>
      <c r="D437" s="46" cm="1">
        <f t="array" aca="1" ref="D437" ca="1">_xlfn.IFS(G437 &lt;= 100, 5,G437 &lt;= 200, 4,G437 &lt;= 300, 3,G437 &lt;= 400, 2,G437 &gt; 400, 1)</f>
        <v>2</v>
      </c>
      <c r="E437" s="45" cm="1">
        <f t="array" ref="E437">_xlfn.IFS(I437 &gt;= 12, 5, I437&gt;= 10, 4, I437 &gt;= 8, 3, I437 &gt;= 5, 2, I437 &gt;= 2, 1)</f>
        <v>1</v>
      </c>
      <c r="F437" s="45" cm="1">
        <f t="array" ref="F437">_xlfn.IFS(Table3[[#This Row],[Purchase Amount]] &lt;= 100, 5,Table3[[#This Row],[Purchase Amount]]  &lt;= 200, 4,Table3[[#This Row],[Purchase Amount]]  &lt;= 300, 3,Table3[[#This Row],[Purchase Amount]]  &lt;= 400, 2,Table3[[#This Row],[Purchase Amount]]  &gt; 400, 1)</f>
        <v>1</v>
      </c>
      <c r="G437" s="10">
        <f ca="1">DATEDIF(Table3[[#This Row],[Time of Purchase ]], TODAY(), "d")</f>
        <v>398</v>
      </c>
      <c r="H437" s="14">
        <f>_xlfn.XLOOKUP('RFM Analysis (Basic)'!$B437,Table4[Customer_ID],Table4[Time_of_Purchase],,0)</f>
        <v>45337</v>
      </c>
      <c r="I437" s="10">
        <f>_xlfn.XLOOKUP('RFM Analysis (Basic)'!$B437,Table4[Customer_ID],Table4[Frequency_of_Purchase],,0)</f>
        <v>3</v>
      </c>
      <c r="J437" s="10">
        <f>_xlfn.XLOOKUP(B437,Table4[Customer_ID],Table4[Purchase_Amount],,0)</f>
        <v>475.64</v>
      </c>
      <c r="K437" s="52" cm="1">
        <f t="array" aca="1" ref="K437" ca="1">SUM(MID(C437,{1,2,3},1)*1)</f>
        <v>4</v>
      </c>
    </row>
    <row r="438" spans="2:11" x14ac:dyDescent="0.3">
      <c r="B438" s="10" t="s">
        <v>955</v>
      </c>
      <c r="C438" s="45" t="str">
        <f ca="1">Table3[[#This Row],[RECENCY Score]] &amp; Table3[[#This Row],[FREQUENCY Score]] &amp; Table3[[#This Row],[MONETARY Score]]</f>
        <v>235</v>
      </c>
      <c r="D438" s="46" cm="1">
        <f t="array" aca="1" ref="D438" ca="1">_xlfn.IFS(G438 &lt;= 100, 5,G438 &lt;= 200, 4,G438 &lt;= 300, 3,G438 &lt;= 400, 2,G438 &gt; 400, 1)</f>
        <v>2</v>
      </c>
      <c r="E438" s="45" cm="1">
        <f t="array" ref="E438">_xlfn.IFS(I438 &gt;= 12, 5, I438&gt;= 10, 4, I438 &gt;= 8, 3, I438 &gt;= 5, 2, I438 &gt;= 2, 1)</f>
        <v>3</v>
      </c>
      <c r="F438" s="45" cm="1">
        <f t="array" ref="F438">_xlfn.IFS(Table3[[#This Row],[Purchase Amount]] &lt;= 100, 5,Table3[[#This Row],[Purchase Amount]]  &lt;= 200, 4,Table3[[#This Row],[Purchase Amount]]  &lt;= 300, 3,Table3[[#This Row],[Purchase Amount]]  &lt;= 400, 2,Table3[[#This Row],[Purchase Amount]]  &gt; 400, 1)</f>
        <v>5</v>
      </c>
      <c r="G438" s="10">
        <f ca="1">DATEDIF(Table3[[#This Row],[Time of Purchase ]], TODAY(), "d")</f>
        <v>335</v>
      </c>
      <c r="H438" s="14">
        <f>_xlfn.XLOOKUP('RFM Analysis (Basic)'!$B438,Table4[Customer_ID],Table4[Time_of_Purchase],,0)</f>
        <v>45400</v>
      </c>
      <c r="I438" s="10">
        <f>_xlfn.XLOOKUP('RFM Analysis (Basic)'!$B438,Table4[Customer_ID],Table4[Frequency_of_Purchase],,0)</f>
        <v>9</v>
      </c>
      <c r="J438" s="10">
        <f>_xlfn.XLOOKUP(B438,Table4[Customer_ID],Table4[Purchase_Amount],,0)</f>
        <v>68.59</v>
      </c>
      <c r="K438" s="52" cm="1">
        <f t="array" aca="1" ref="K438" ca="1">SUM(MID(C438,{1,2,3},1)*1)</f>
        <v>10</v>
      </c>
    </row>
    <row r="439" spans="2:11" x14ac:dyDescent="0.3">
      <c r="B439" s="10" t="s">
        <v>957</v>
      </c>
      <c r="C439" s="45" t="str">
        <f ca="1">Table3[[#This Row],[RECENCY Score]] &amp; Table3[[#This Row],[FREQUENCY Score]] &amp; Table3[[#This Row],[MONETARY Score]]</f>
        <v>354</v>
      </c>
      <c r="D439" s="46" cm="1">
        <f t="array" aca="1" ref="D439" ca="1">_xlfn.IFS(G439 &lt;= 100, 5,G439 &lt;= 200, 4,G439 &lt;= 300, 3,G439 &lt;= 400, 2,G439 &gt; 400, 1)</f>
        <v>3</v>
      </c>
      <c r="E439" s="45" cm="1">
        <f t="array" ref="E439">_xlfn.IFS(I439 &gt;= 12, 5, I439&gt;= 10, 4, I439 &gt;= 8, 3, I439 &gt;= 5, 2, I439 &gt;= 2, 1)</f>
        <v>5</v>
      </c>
      <c r="F439" s="45" cm="1">
        <f t="array" ref="F439">_xlfn.IFS(Table3[[#This Row],[Purchase Amount]] &lt;= 100, 5,Table3[[#This Row],[Purchase Amount]]  &lt;= 200, 4,Table3[[#This Row],[Purchase Amount]]  &lt;= 300, 3,Table3[[#This Row],[Purchase Amount]]  &lt;= 400, 2,Table3[[#This Row],[Purchase Amount]]  &gt; 400, 1)</f>
        <v>4</v>
      </c>
      <c r="G439" s="10">
        <f ca="1">DATEDIF(Table3[[#This Row],[Time of Purchase ]], TODAY(), "d")</f>
        <v>255</v>
      </c>
      <c r="H439" s="14">
        <f>_xlfn.XLOOKUP('RFM Analysis (Basic)'!$B439,Table4[Customer_ID],Table4[Time_of_Purchase],,0)</f>
        <v>45480</v>
      </c>
      <c r="I439" s="10">
        <f>_xlfn.XLOOKUP('RFM Analysis (Basic)'!$B439,Table4[Customer_ID],Table4[Frequency_of_Purchase],,0)</f>
        <v>12</v>
      </c>
      <c r="J439" s="10">
        <f>_xlfn.XLOOKUP(B439,Table4[Customer_ID],Table4[Purchase_Amount],,0)</f>
        <v>133.04</v>
      </c>
      <c r="K439" s="52" cm="1">
        <f t="array" aca="1" ref="K439" ca="1">SUM(MID(C439,{1,2,3},1)*1)</f>
        <v>12</v>
      </c>
    </row>
    <row r="440" spans="2:11" x14ac:dyDescent="0.3">
      <c r="B440" s="10" t="s">
        <v>959</v>
      </c>
      <c r="C440" s="45" t="str">
        <f ca="1">Table3[[#This Row],[RECENCY Score]] &amp; Table3[[#This Row],[FREQUENCY Score]] &amp; Table3[[#This Row],[MONETARY Score]]</f>
        <v>534</v>
      </c>
      <c r="D440" s="46" cm="1">
        <f t="array" aca="1" ref="D440" ca="1">_xlfn.IFS(G440 &lt;= 100, 5,G440 &lt;= 200, 4,G440 &lt;= 300, 3,G440 &lt;= 400, 2,G440 &gt; 400, 1)</f>
        <v>5</v>
      </c>
      <c r="E440" s="45" cm="1">
        <f t="array" ref="E440">_xlfn.IFS(I440 &gt;= 12, 5, I440&gt;= 10, 4, I440 &gt;= 8, 3, I440 &gt;= 5, 2, I440 &gt;= 2, 1)</f>
        <v>3</v>
      </c>
      <c r="F440" s="45" cm="1">
        <f t="array" ref="F440">_xlfn.IFS(Table3[[#This Row],[Purchase Amount]] &lt;= 100, 5,Table3[[#This Row],[Purchase Amount]]  &lt;= 200, 4,Table3[[#This Row],[Purchase Amount]]  &lt;= 300, 3,Table3[[#This Row],[Purchase Amount]]  &lt;= 400, 2,Table3[[#This Row],[Purchase Amount]]  &gt; 400, 1)</f>
        <v>4</v>
      </c>
      <c r="G440" s="10">
        <f ca="1">DATEDIF(Table3[[#This Row],[Time of Purchase ]], TODAY(), "d")</f>
        <v>94</v>
      </c>
      <c r="H440" s="14">
        <f>_xlfn.XLOOKUP('RFM Analysis (Basic)'!$B440,Table4[Customer_ID],Table4[Time_of_Purchase],,0)</f>
        <v>45641</v>
      </c>
      <c r="I440" s="10">
        <f>_xlfn.XLOOKUP('RFM Analysis (Basic)'!$B440,Table4[Customer_ID],Table4[Frequency_of_Purchase],,0)</f>
        <v>9</v>
      </c>
      <c r="J440" s="10">
        <f>_xlfn.XLOOKUP(B440,Table4[Customer_ID],Table4[Purchase_Amount],,0)</f>
        <v>196.63</v>
      </c>
      <c r="K440" s="52" cm="1">
        <f t="array" aca="1" ref="K440" ca="1">SUM(MID(C440,{1,2,3},1)*1)</f>
        <v>12</v>
      </c>
    </row>
    <row r="441" spans="2:11" x14ac:dyDescent="0.3">
      <c r="B441" s="10" t="s">
        <v>961</v>
      </c>
      <c r="C441" s="45" t="str">
        <f ca="1">Table3[[#This Row],[RECENCY Score]] &amp; Table3[[#This Row],[FREQUENCY Score]] &amp; Table3[[#This Row],[MONETARY Score]]</f>
        <v>351</v>
      </c>
      <c r="D441" s="46" cm="1">
        <f t="array" aca="1" ref="D441" ca="1">_xlfn.IFS(G441 &lt;= 100, 5,G441 &lt;= 200, 4,G441 &lt;= 300, 3,G441 &lt;= 400, 2,G441 &gt; 400, 1)</f>
        <v>3</v>
      </c>
      <c r="E441" s="45" cm="1">
        <f t="array" ref="E441">_xlfn.IFS(I441 &gt;= 12, 5, I441&gt;= 10, 4, I441 &gt;= 8, 3, I441 &gt;= 5, 2, I441 &gt;= 2, 1)</f>
        <v>5</v>
      </c>
      <c r="F441" s="45" cm="1">
        <f t="array" ref="F441">_xlfn.IFS(Table3[[#This Row],[Purchase Amount]] &lt;= 100, 5,Table3[[#This Row],[Purchase Amount]]  &lt;= 200, 4,Table3[[#This Row],[Purchase Amount]]  &lt;= 300, 3,Table3[[#This Row],[Purchase Amount]]  &lt;= 400, 2,Table3[[#This Row],[Purchase Amount]]  &gt; 400, 1)</f>
        <v>1</v>
      </c>
      <c r="G441" s="10">
        <f ca="1">DATEDIF(Table3[[#This Row],[Time of Purchase ]], TODAY(), "d")</f>
        <v>234</v>
      </c>
      <c r="H441" s="14">
        <f>_xlfn.XLOOKUP('RFM Analysis (Basic)'!$B441,Table4[Customer_ID],Table4[Time_of_Purchase],,0)</f>
        <v>45501</v>
      </c>
      <c r="I441" s="10">
        <f>_xlfn.XLOOKUP('RFM Analysis (Basic)'!$B441,Table4[Customer_ID],Table4[Frequency_of_Purchase],,0)</f>
        <v>12</v>
      </c>
      <c r="J441" s="10">
        <f>_xlfn.XLOOKUP(B441,Table4[Customer_ID],Table4[Purchase_Amount],,0)</f>
        <v>473.96</v>
      </c>
      <c r="K441" s="52" cm="1">
        <f t="array" aca="1" ref="K441" ca="1">SUM(MID(C441,{1,2,3},1)*1)</f>
        <v>9</v>
      </c>
    </row>
    <row r="442" spans="2:11" x14ac:dyDescent="0.3">
      <c r="B442" s="10" t="s">
        <v>963</v>
      </c>
      <c r="C442" s="45" t="str">
        <f ca="1">Table3[[#This Row],[RECENCY Score]] &amp; Table3[[#This Row],[FREQUENCY Score]] &amp; Table3[[#This Row],[MONETARY Score]]</f>
        <v>131</v>
      </c>
      <c r="D442" s="46" cm="1">
        <f t="array" aca="1" ref="D442" ca="1">_xlfn.IFS(G442 &lt;= 100, 5,G442 &lt;= 200, 4,G442 &lt;= 300, 3,G442 &lt;= 400, 2,G442 &gt; 400, 1)</f>
        <v>1</v>
      </c>
      <c r="E442" s="45" cm="1">
        <f t="array" ref="E442">_xlfn.IFS(I442 &gt;= 12, 5, I442&gt;= 10, 4, I442 &gt;= 8, 3, I442 &gt;= 5, 2, I442 &gt;= 2, 1)</f>
        <v>3</v>
      </c>
      <c r="F442" s="45" cm="1">
        <f t="array" ref="F442">_xlfn.IFS(Table3[[#This Row],[Purchase Amount]] &lt;= 100, 5,Table3[[#This Row],[Purchase Amount]]  &lt;= 200, 4,Table3[[#This Row],[Purchase Amount]]  &lt;= 300, 3,Table3[[#This Row],[Purchase Amount]]  &lt;= 400, 2,Table3[[#This Row],[Purchase Amount]]  &gt; 400, 1)</f>
        <v>1</v>
      </c>
      <c r="G442" s="10">
        <f ca="1">DATEDIF(Table3[[#This Row],[Time of Purchase ]], TODAY(), "d")</f>
        <v>420</v>
      </c>
      <c r="H442" s="14">
        <f>_xlfn.XLOOKUP('RFM Analysis (Basic)'!$B442,Table4[Customer_ID],Table4[Time_of_Purchase],,0)</f>
        <v>45315</v>
      </c>
      <c r="I442" s="10">
        <f>_xlfn.XLOOKUP('RFM Analysis (Basic)'!$B442,Table4[Customer_ID],Table4[Frequency_of_Purchase],,0)</f>
        <v>8</v>
      </c>
      <c r="J442" s="10">
        <f>_xlfn.XLOOKUP(B442,Table4[Customer_ID],Table4[Purchase_Amount],,0)</f>
        <v>472.52</v>
      </c>
      <c r="K442" s="52" cm="1">
        <f t="array" aca="1" ref="K442" ca="1">SUM(MID(C442,{1,2,3},1)*1)</f>
        <v>5</v>
      </c>
    </row>
    <row r="443" spans="2:11" x14ac:dyDescent="0.3">
      <c r="B443" s="10" t="s">
        <v>965</v>
      </c>
      <c r="C443" s="45" t="str">
        <f ca="1">Table3[[#This Row],[RECENCY Score]] &amp; Table3[[#This Row],[FREQUENCY Score]] &amp; Table3[[#This Row],[MONETARY Score]]</f>
        <v>132</v>
      </c>
      <c r="D443" s="46" cm="1">
        <f t="array" aca="1" ref="D443" ca="1">_xlfn.IFS(G443 &lt;= 100, 5,G443 &lt;= 200, 4,G443 &lt;= 300, 3,G443 &lt;= 400, 2,G443 &gt; 400, 1)</f>
        <v>1</v>
      </c>
      <c r="E443" s="45" cm="1">
        <f t="array" ref="E443">_xlfn.IFS(I443 &gt;= 12, 5, I443&gt;= 10, 4, I443 &gt;= 8, 3, I443 &gt;= 5, 2, I443 &gt;= 2, 1)</f>
        <v>3</v>
      </c>
      <c r="F443" s="45" cm="1">
        <f t="array" ref="F443">_xlfn.IFS(Table3[[#This Row],[Purchase Amount]] &lt;= 100, 5,Table3[[#This Row],[Purchase Amount]]  &lt;= 200, 4,Table3[[#This Row],[Purchase Amount]]  &lt;= 300, 3,Table3[[#This Row],[Purchase Amount]]  &lt;= 400, 2,Table3[[#This Row],[Purchase Amount]]  &gt; 400, 1)</f>
        <v>2</v>
      </c>
      <c r="G443" s="10">
        <f ca="1">DATEDIF(Table3[[#This Row],[Time of Purchase ]], TODAY(), "d")</f>
        <v>403</v>
      </c>
      <c r="H443" s="14">
        <f>_xlfn.XLOOKUP('RFM Analysis (Basic)'!$B443,Table4[Customer_ID],Table4[Time_of_Purchase],,0)</f>
        <v>45332</v>
      </c>
      <c r="I443" s="10">
        <f>_xlfn.XLOOKUP('RFM Analysis (Basic)'!$B443,Table4[Customer_ID],Table4[Frequency_of_Purchase],,0)</f>
        <v>9</v>
      </c>
      <c r="J443" s="10">
        <f>_xlfn.XLOOKUP(B443,Table4[Customer_ID],Table4[Purchase_Amount],,0)</f>
        <v>335.8</v>
      </c>
      <c r="K443" s="52" cm="1">
        <f t="array" aca="1" ref="K443" ca="1">SUM(MID(C443,{1,2,3},1)*1)</f>
        <v>6</v>
      </c>
    </row>
    <row r="444" spans="2:11" x14ac:dyDescent="0.3">
      <c r="B444" s="10" t="s">
        <v>967</v>
      </c>
      <c r="C444" s="45" t="str">
        <f ca="1">Table3[[#This Row],[RECENCY Score]] &amp; Table3[[#This Row],[FREQUENCY Score]] &amp; Table3[[#This Row],[MONETARY Score]]</f>
        <v>455</v>
      </c>
      <c r="D444" s="46" cm="1">
        <f t="array" aca="1" ref="D444" ca="1">_xlfn.IFS(G444 &lt;= 100, 5,G444 &lt;= 200, 4,G444 &lt;= 300, 3,G444 &lt;= 400, 2,G444 &gt; 400, 1)</f>
        <v>4</v>
      </c>
      <c r="E444" s="45" cm="1">
        <f t="array" ref="E444">_xlfn.IFS(I444 &gt;= 12, 5, I444&gt;= 10, 4, I444 &gt;= 8, 3, I444 &gt;= 5, 2, I444 &gt;= 2, 1)</f>
        <v>5</v>
      </c>
      <c r="F444" s="45" cm="1">
        <f t="array" ref="F444">_xlfn.IFS(Table3[[#This Row],[Purchase Amount]] &lt;= 100, 5,Table3[[#This Row],[Purchase Amount]]  &lt;= 200, 4,Table3[[#This Row],[Purchase Amount]]  &lt;= 300, 3,Table3[[#This Row],[Purchase Amount]]  &lt;= 400, 2,Table3[[#This Row],[Purchase Amount]]  &gt; 400, 1)</f>
        <v>5</v>
      </c>
      <c r="G444" s="10">
        <f ca="1">DATEDIF(Table3[[#This Row],[Time of Purchase ]], TODAY(), "d")</f>
        <v>200</v>
      </c>
      <c r="H444" s="14">
        <f>_xlfn.XLOOKUP('RFM Analysis (Basic)'!$B444,Table4[Customer_ID],Table4[Time_of_Purchase],,0)</f>
        <v>45535</v>
      </c>
      <c r="I444" s="10">
        <f>_xlfn.XLOOKUP('RFM Analysis (Basic)'!$B444,Table4[Customer_ID],Table4[Frequency_of_Purchase],,0)</f>
        <v>12</v>
      </c>
      <c r="J444" s="10">
        <f>_xlfn.XLOOKUP(B444,Table4[Customer_ID],Table4[Purchase_Amount],,0)</f>
        <v>85.57</v>
      </c>
      <c r="K444" s="52" cm="1">
        <f t="array" aca="1" ref="K444" ca="1">SUM(MID(C444,{1,2,3},1)*1)</f>
        <v>14</v>
      </c>
    </row>
    <row r="445" spans="2:11" x14ac:dyDescent="0.3">
      <c r="B445" s="10" t="s">
        <v>969</v>
      </c>
      <c r="C445" s="45" t="str">
        <f ca="1">Table3[[#This Row],[RECENCY Score]] &amp; Table3[[#This Row],[FREQUENCY Score]] &amp; Table3[[#This Row],[MONETARY Score]]</f>
        <v>344</v>
      </c>
      <c r="D445" s="46" cm="1">
        <f t="array" aca="1" ref="D445" ca="1">_xlfn.IFS(G445 &lt;= 100, 5,G445 &lt;= 200, 4,G445 &lt;= 300, 3,G445 &lt;= 400, 2,G445 &gt; 400, 1)</f>
        <v>3</v>
      </c>
      <c r="E445" s="45" cm="1">
        <f t="array" ref="E445">_xlfn.IFS(I445 &gt;= 12, 5, I445&gt;= 10, 4, I445 &gt;= 8, 3, I445 &gt;= 5, 2, I445 &gt;= 2, 1)</f>
        <v>4</v>
      </c>
      <c r="F445" s="45" cm="1">
        <f t="array" ref="F445">_xlfn.IFS(Table3[[#This Row],[Purchase Amount]] &lt;= 100, 5,Table3[[#This Row],[Purchase Amount]]  &lt;= 200, 4,Table3[[#This Row],[Purchase Amount]]  &lt;= 300, 3,Table3[[#This Row],[Purchase Amount]]  &lt;= 400, 2,Table3[[#This Row],[Purchase Amount]]  &gt; 400, 1)</f>
        <v>4</v>
      </c>
      <c r="G445" s="10">
        <f ca="1">DATEDIF(Table3[[#This Row],[Time of Purchase ]], TODAY(), "d")</f>
        <v>246</v>
      </c>
      <c r="H445" s="14">
        <f>_xlfn.XLOOKUP('RFM Analysis (Basic)'!$B445,Table4[Customer_ID],Table4[Time_of_Purchase],,0)</f>
        <v>45489</v>
      </c>
      <c r="I445" s="10">
        <f>_xlfn.XLOOKUP('RFM Analysis (Basic)'!$B445,Table4[Customer_ID],Table4[Frequency_of_Purchase],,0)</f>
        <v>11</v>
      </c>
      <c r="J445" s="10">
        <f>_xlfn.XLOOKUP(B445,Table4[Customer_ID],Table4[Purchase_Amount],,0)</f>
        <v>108.5</v>
      </c>
      <c r="K445" s="52" cm="1">
        <f t="array" aca="1" ref="K445" ca="1">SUM(MID(C445,{1,2,3},1)*1)</f>
        <v>11</v>
      </c>
    </row>
    <row r="446" spans="2:11" x14ac:dyDescent="0.3">
      <c r="B446" s="10" t="s">
        <v>971</v>
      </c>
      <c r="C446" s="45" t="str">
        <f ca="1">Table3[[#This Row],[RECENCY Score]] &amp; Table3[[#This Row],[FREQUENCY Score]] &amp; Table3[[#This Row],[MONETARY Score]]</f>
        <v>334</v>
      </c>
      <c r="D446" s="46" cm="1">
        <f t="array" aca="1" ref="D446" ca="1">_xlfn.IFS(G446 &lt;= 100, 5,G446 &lt;= 200, 4,G446 &lt;= 300, 3,G446 &lt;= 400, 2,G446 &gt; 400, 1)</f>
        <v>3</v>
      </c>
      <c r="E446" s="45" cm="1">
        <f t="array" ref="E446">_xlfn.IFS(I446 &gt;= 12, 5, I446&gt;= 10, 4, I446 &gt;= 8, 3, I446 &gt;= 5, 2, I446 &gt;= 2, 1)</f>
        <v>3</v>
      </c>
      <c r="F446" s="45" cm="1">
        <f t="array" ref="F446">_xlfn.IFS(Table3[[#This Row],[Purchase Amount]] &lt;= 100, 5,Table3[[#This Row],[Purchase Amount]]  &lt;= 200, 4,Table3[[#This Row],[Purchase Amount]]  &lt;= 300, 3,Table3[[#This Row],[Purchase Amount]]  &lt;= 400, 2,Table3[[#This Row],[Purchase Amount]]  &gt; 400, 1)</f>
        <v>4</v>
      </c>
      <c r="G446" s="10">
        <f ca="1">DATEDIF(Table3[[#This Row],[Time of Purchase ]], TODAY(), "d")</f>
        <v>243</v>
      </c>
      <c r="H446" s="14">
        <f>_xlfn.XLOOKUP('RFM Analysis (Basic)'!$B446,Table4[Customer_ID],Table4[Time_of_Purchase],,0)</f>
        <v>45492</v>
      </c>
      <c r="I446" s="10">
        <f>_xlfn.XLOOKUP('RFM Analysis (Basic)'!$B446,Table4[Customer_ID],Table4[Frequency_of_Purchase],,0)</f>
        <v>8</v>
      </c>
      <c r="J446" s="10">
        <f>_xlfn.XLOOKUP(B446,Table4[Customer_ID],Table4[Purchase_Amount],,0)</f>
        <v>172.5</v>
      </c>
      <c r="K446" s="52" cm="1">
        <f t="array" aca="1" ref="K446" ca="1">SUM(MID(C446,{1,2,3},1)*1)</f>
        <v>10</v>
      </c>
    </row>
    <row r="447" spans="2:11" x14ac:dyDescent="0.3">
      <c r="B447" s="10" t="s">
        <v>973</v>
      </c>
      <c r="C447" s="45" t="str">
        <f ca="1">Table3[[#This Row],[RECENCY Score]] &amp; Table3[[#This Row],[FREQUENCY Score]] &amp; Table3[[#This Row],[MONETARY Score]]</f>
        <v>223</v>
      </c>
      <c r="D447" s="46" cm="1">
        <f t="array" aca="1" ref="D447" ca="1">_xlfn.IFS(G447 &lt;= 100, 5,G447 &lt;= 200, 4,G447 &lt;= 300, 3,G447 &lt;= 400, 2,G447 &gt; 400, 1)</f>
        <v>2</v>
      </c>
      <c r="E447" s="45" cm="1">
        <f t="array" ref="E447">_xlfn.IFS(I447 &gt;= 12, 5, I447&gt;= 10, 4, I447 &gt;= 8, 3, I447 &gt;= 5, 2, I447 &gt;= 2, 1)</f>
        <v>2</v>
      </c>
      <c r="F447" s="45" cm="1">
        <f t="array" ref="F447">_xlfn.IFS(Table3[[#This Row],[Purchase Amount]] &lt;= 100, 5,Table3[[#This Row],[Purchase Amount]]  &lt;= 200, 4,Table3[[#This Row],[Purchase Amount]]  &lt;= 300, 3,Table3[[#This Row],[Purchase Amount]]  &lt;= 400, 2,Table3[[#This Row],[Purchase Amount]]  &gt; 400, 1)</f>
        <v>3</v>
      </c>
      <c r="G447" s="10">
        <f ca="1">DATEDIF(Table3[[#This Row],[Time of Purchase ]], TODAY(), "d")</f>
        <v>306</v>
      </c>
      <c r="H447" s="14">
        <f>_xlfn.XLOOKUP('RFM Analysis (Basic)'!$B447,Table4[Customer_ID],Table4[Time_of_Purchase],,0)</f>
        <v>45429</v>
      </c>
      <c r="I447" s="10">
        <f>_xlfn.XLOOKUP('RFM Analysis (Basic)'!$B447,Table4[Customer_ID],Table4[Frequency_of_Purchase],,0)</f>
        <v>6</v>
      </c>
      <c r="J447" s="10">
        <f>_xlfn.XLOOKUP(B447,Table4[Customer_ID],Table4[Purchase_Amount],,0)</f>
        <v>212.8</v>
      </c>
      <c r="K447" s="52" cm="1">
        <f t="array" aca="1" ref="K447" ca="1">SUM(MID(C447,{1,2,3},1)*1)</f>
        <v>7</v>
      </c>
    </row>
    <row r="448" spans="2:11" x14ac:dyDescent="0.3">
      <c r="B448" s="10" t="s">
        <v>975</v>
      </c>
      <c r="C448" s="45" t="str">
        <f ca="1">Table3[[#This Row],[RECENCY Score]] &amp; Table3[[#This Row],[FREQUENCY Score]] &amp; Table3[[#This Row],[MONETARY Score]]</f>
        <v>222</v>
      </c>
      <c r="D448" s="46" cm="1">
        <f t="array" aca="1" ref="D448" ca="1">_xlfn.IFS(G448 &lt;= 100, 5,G448 &lt;= 200, 4,G448 &lt;= 300, 3,G448 &lt;= 400, 2,G448 &gt; 400, 1)</f>
        <v>2</v>
      </c>
      <c r="E448" s="45" cm="1">
        <f t="array" ref="E448">_xlfn.IFS(I448 &gt;= 12, 5, I448&gt;= 10, 4, I448 &gt;= 8, 3, I448 &gt;= 5, 2, I448 &gt;= 2, 1)</f>
        <v>2</v>
      </c>
      <c r="F448" s="45" cm="1">
        <f t="array" ref="F448">_xlfn.IFS(Table3[[#This Row],[Purchase Amount]] &lt;= 100, 5,Table3[[#This Row],[Purchase Amount]]  &lt;= 200, 4,Table3[[#This Row],[Purchase Amount]]  &lt;= 300, 3,Table3[[#This Row],[Purchase Amount]]  &lt;= 400, 2,Table3[[#This Row],[Purchase Amount]]  &gt; 400, 1)</f>
        <v>2</v>
      </c>
      <c r="G448" s="10">
        <f ca="1">DATEDIF(Table3[[#This Row],[Time of Purchase ]], TODAY(), "d")</f>
        <v>324</v>
      </c>
      <c r="H448" s="14">
        <f>_xlfn.XLOOKUP('RFM Analysis (Basic)'!$B448,Table4[Customer_ID],Table4[Time_of_Purchase],,0)</f>
        <v>45411</v>
      </c>
      <c r="I448" s="10">
        <f>_xlfn.XLOOKUP('RFM Analysis (Basic)'!$B448,Table4[Customer_ID],Table4[Frequency_of_Purchase],,0)</f>
        <v>7</v>
      </c>
      <c r="J448" s="10">
        <f>_xlfn.XLOOKUP(B448,Table4[Customer_ID],Table4[Purchase_Amount],,0)</f>
        <v>324.41000000000003</v>
      </c>
      <c r="K448" s="52" cm="1">
        <f t="array" aca="1" ref="K448" ca="1">SUM(MID(C448,{1,2,3},1)*1)</f>
        <v>6</v>
      </c>
    </row>
    <row r="449" spans="2:11" x14ac:dyDescent="0.3">
      <c r="B449" s="10" t="s">
        <v>977</v>
      </c>
      <c r="C449" s="45" t="str">
        <f ca="1">Table3[[#This Row],[RECENCY Score]] &amp; Table3[[#This Row],[FREQUENCY Score]] &amp; Table3[[#This Row],[MONETARY Score]]</f>
        <v>132</v>
      </c>
      <c r="D449" s="46" cm="1">
        <f t="array" aca="1" ref="D449" ca="1">_xlfn.IFS(G449 &lt;= 100, 5,G449 &lt;= 200, 4,G449 &lt;= 300, 3,G449 &lt;= 400, 2,G449 &gt; 400, 1)</f>
        <v>1</v>
      </c>
      <c r="E449" s="45" cm="1">
        <f t="array" ref="E449">_xlfn.IFS(I449 &gt;= 12, 5, I449&gt;= 10, 4, I449 &gt;= 8, 3, I449 &gt;= 5, 2, I449 &gt;= 2, 1)</f>
        <v>3</v>
      </c>
      <c r="F449" s="45" cm="1">
        <f t="array" ref="F449">_xlfn.IFS(Table3[[#This Row],[Purchase Amount]] &lt;= 100, 5,Table3[[#This Row],[Purchase Amount]]  &lt;= 200, 4,Table3[[#This Row],[Purchase Amount]]  &lt;= 300, 3,Table3[[#This Row],[Purchase Amount]]  &lt;= 400, 2,Table3[[#This Row],[Purchase Amount]]  &gt; 400, 1)</f>
        <v>2</v>
      </c>
      <c r="G449" s="10">
        <f ca="1">DATEDIF(Table3[[#This Row],[Time of Purchase ]], TODAY(), "d")</f>
        <v>440</v>
      </c>
      <c r="H449" s="14">
        <f>_xlfn.XLOOKUP('RFM Analysis (Basic)'!$B449,Table4[Customer_ID],Table4[Time_of_Purchase],,0)</f>
        <v>45295</v>
      </c>
      <c r="I449" s="10">
        <f>_xlfn.XLOOKUP('RFM Analysis (Basic)'!$B449,Table4[Customer_ID],Table4[Frequency_of_Purchase],,0)</f>
        <v>8</v>
      </c>
      <c r="J449" s="10">
        <f>_xlfn.XLOOKUP(B449,Table4[Customer_ID],Table4[Purchase_Amount],,0)</f>
        <v>342.39</v>
      </c>
      <c r="K449" s="52" cm="1">
        <f t="array" aca="1" ref="K449" ca="1">SUM(MID(C449,{1,2,3},1)*1)</f>
        <v>6</v>
      </c>
    </row>
    <row r="450" spans="2:11" x14ac:dyDescent="0.3">
      <c r="B450" s="10" t="s">
        <v>979</v>
      </c>
      <c r="C450" s="45" t="str">
        <f ca="1">Table3[[#This Row],[RECENCY Score]] &amp; Table3[[#This Row],[FREQUENCY Score]] &amp; Table3[[#This Row],[MONETARY Score]]</f>
        <v>431</v>
      </c>
      <c r="D450" s="46" cm="1">
        <f t="array" aca="1" ref="D450" ca="1">_xlfn.IFS(G450 &lt;= 100, 5,G450 &lt;= 200, 4,G450 &lt;= 300, 3,G450 &lt;= 400, 2,G450 &gt; 400, 1)</f>
        <v>4</v>
      </c>
      <c r="E450" s="45" cm="1">
        <f t="array" ref="E450">_xlfn.IFS(I450 &gt;= 12, 5, I450&gt;= 10, 4, I450 &gt;= 8, 3, I450 &gt;= 5, 2, I450 &gt;= 2, 1)</f>
        <v>3</v>
      </c>
      <c r="F450" s="45" cm="1">
        <f t="array" ref="F450">_xlfn.IFS(Table3[[#This Row],[Purchase Amount]] &lt;= 100, 5,Table3[[#This Row],[Purchase Amount]]  &lt;= 200, 4,Table3[[#This Row],[Purchase Amount]]  &lt;= 300, 3,Table3[[#This Row],[Purchase Amount]]  &lt;= 400, 2,Table3[[#This Row],[Purchase Amount]]  &gt; 400, 1)</f>
        <v>1</v>
      </c>
      <c r="G450" s="10">
        <f ca="1">DATEDIF(Table3[[#This Row],[Time of Purchase ]], TODAY(), "d")</f>
        <v>132</v>
      </c>
      <c r="H450" s="14">
        <f>_xlfn.XLOOKUP('RFM Analysis (Basic)'!$B450,Table4[Customer_ID],Table4[Time_of_Purchase],,0)</f>
        <v>45603</v>
      </c>
      <c r="I450" s="10">
        <f>_xlfn.XLOOKUP('RFM Analysis (Basic)'!$B450,Table4[Customer_ID],Table4[Frequency_of_Purchase],,0)</f>
        <v>9</v>
      </c>
      <c r="J450" s="10">
        <f>_xlfn.XLOOKUP(B450,Table4[Customer_ID],Table4[Purchase_Amount],,0)</f>
        <v>446.86</v>
      </c>
      <c r="K450" s="52" cm="1">
        <f t="array" aca="1" ref="K450" ca="1">SUM(MID(C450,{1,2,3},1)*1)</f>
        <v>8</v>
      </c>
    </row>
    <row r="451" spans="2:11" x14ac:dyDescent="0.3">
      <c r="B451" s="10" t="s">
        <v>981</v>
      </c>
      <c r="C451" s="45" t="str">
        <f ca="1">Table3[[#This Row],[RECENCY Score]] &amp; Table3[[#This Row],[FREQUENCY Score]] &amp; Table3[[#This Row],[MONETARY Score]]</f>
        <v>211</v>
      </c>
      <c r="D451" s="46" cm="1">
        <f t="array" aca="1" ref="D451" ca="1">_xlfn.IFS(G451 &lt;= 100, 5,G451 &lt;= 200, 4,G451 &lt;= 300, 3,G451 &lt;= 400, 2,G451 &gt; 400, 1)</f>
        <v>2</v>
      </c>
      <c r="E451" s="45" cm="1">
        <f t="array" ref="E451">_xlfn.IFS(I451 &gt;= 12, 5, I451&gt;= 10, 4, I451 &gt;= 8, 3, I451 &gt;= 5, 2, I451 &gt;= 2, 1)</f>
        <v>1</v>
      </c>
      <c r="F451" s="45" cm="1">
        <f t="array" ref="F451">_xlfn.IFS(Table3[[#This Row],[Purchase Amount]] &lt;= 100, 5,Table3[[#This Row],[Purchase Amount]]  &lt;= 200, 4,Table3[[#This Row],[Purchase Amount]]  &lt;= 300, 3,Table3[[#This Row],[Purchase Amount]]  &lt;= 400, 2,Table3[[#This Row],[Purchase Amount]]  &gt; 400, 1)</f>
        <v>1</v>
      </c>
      <c r="G451" s="10">
        <f ca="1">DATEDIF(Table3[[#This Row],[Time of Purchase ]], TODAY(), "d")</f>
        <v>328</v>
      </c>
      <c r="H451" s="14">
        <f>_xlfn.XLOOKUP('RFM Analysis (Basic)'!$B451,Table4[Customer_ID],Table4[Time_of_Purchase],,0)</f>
        <v>45407</v>
      </c>
      <c r="I451" s="10">
        <f>_xlfn.XLOOKUP('RFM Analysis (Basic)'!$B451,Table4[Customer_ID],Table4[Frequency_of_Purchase],,0)</f>
        <v>3</v>
      </c>
      <c r="J451" s="10">
        <f>_xlfn.XLOOKUP(B451,Table4[Customer_ID],Table4[Purchase_Amount],,0)</f>
        <v>463.15</v>
      </c>
      <c r="K451" s="52" cm="1">
        <f t="array" aca="1" ref="K451" ca="1">SUM(MID(C451,{1,2,3},1)*1)</f>
        <v>4</v>
      </c>
    </row>
    <row r="452" spans="2:11" x14ac:dyDescent="0.3">
      <c r="B452" s="10" t="s">
        <v>983</v>
      </c>
      <c r="C452" s="45" t="str">
        <f ca="1">Table3[[#This Row],[RECENCY Score]] &amp; Table3[[#This Row],[FREQUENCY Score]] &amp; Table3[[#This Row],[MONETARY Score]]</f>
        <v>454</v>
      </c>
      <c r="D452" s="46" cm="1">
        <f t="array" aca="1" ref="D452" ca="1">_xlfn.IFS(G452 &lt;= 100, 5,G452 &lt;= 200, 4,G452 &lt;= 300, 3,G452 &lt;= 400, 2,G452 &gt; 400, 1)</f>
        <v>4</v>
      </c>
      <c r="E452" s="45" cm="1">
        <f t="array" ref="E452">_xlfn.IFS(I452 &gt;= 12, 5, I452&gt;= 10, 4, I452 &gt;= 8, 3, I452 &gt;= 5, 2, I452 &gt;= 2, 1)</f>
        <v>5</v>
      </c>
      <c r="F452" s="45" cm="1">
        <f t="array" ref="F452">_xlfn.IFS(Table3[[#This Row],[Purchase Amount]] &lt;= 100, 5,Table3[[#This Row],[Purchase Amount]]  &lt;= 200, 4,Table3[[#This Row],[Purchase Amount]]  &lt;= 300, 3,Table3[[#This Row],[Purchase Amount]]  &lt;= 400, 2,Table3[[#This Row],[Purchase Amount]]  &gt; 400, 1)</f>
        <v>4</v>
      </c>
      <c r="G452" s="10">
        <f ca="1">DATEDIF(Table3[[#This Row],[Time of Purchase ]], TODAY(), "d")</f>
        <v>167</v>
      </c>
      <c r="H452" s="14">
        <f>_xlfn.XLOOKUP('RFM Analysis (Basic)'!$B452,Table4[Customer_ID],Table4[Time_of_Purchase],,0)</f>
        <v>45568</v>
      </c>
      <c r="I452" s="10">
        <f>_xlfn.XLOOKUP('RFM Analysis (Basic)'!$B452,Table4[Customer_ID],Table4[Frequency_of_Purchase],,0)</f>
        <v>12</v>
      </c>
      <c r="J452" s="10">
        <f>_xlfn.XLOOKUP(B452,Table4[Customer_ID],Table4[Purchase_Amount],,0)</f>
        <v>122.99</v>
      </c>
      <c r="K452" s="52" cm="1">
        <f t="array" aca="1" ref="K452" ca="1">SUM(MID(C452,{1,2,3},1)*1)</f>
        <v>13</v>
      </c>
    </row>
    <row r="453" spans="2:11" x14ac:dyDescent="0.3">
      <c r="B453" s="10" t="s">
        <v>985</v>
      </c>
      <c r="C453" s="45" t="str">
        <f ca="1">Table3[[#This Row],[RECENCY Score]] &amp; Table3[[#This Row],[FREQUENCY Score]] &amp; Table3[[#This Row],[MONETARY Score]]</f>
        <v>322</v>
      </c>
      <c r="D453" s="46" cm="1">
        <f t="array" aca="1" ref="D453" ca="1">_xlfn.IFS(G453 &lt;= 100, 5,G453 &lt;= 200, 4,G453 &lt;= 300, 3,G453 &lt;= 400, 2,G453 &gt; 400, 1)</f>
        <v>3</v>
      </c>
      <c r="E453" s="45" cm="1">
        <f t="array" ref="E453">_xlfn.IFS(I453 &gt;= 12, 5, I453&gt;= 10, 4, I453 &gt;= 8, 3, I453 &gt;= 5, 2, I453 &gt;= 2, 1)</f>
        <v>2</v>
      </c>
      <c r="F453" s="45" cm="1">
        <f t="array" ref="F453">_xlfn.IFS(Table3[[#This Row],[Purchase Amount]] &lt;= 100, 5,Table3[[#This Row],[Purchase Amount]]  &lt;= 200, 4,Table3[[#This Row],[Purchase Amount]]  &lt;= 300, 3,Table3[[#This Row],[Purchase Amount]]  &lt;= 400, 2,Table3[[#This Row],[Purchase Amount]]  &gt; 400, 1)</f>
        <v>2</v>
      </c>
      <c r="G453" s="10">
        <f ca="1">DATEDIF(Table3[[#This Row],[Time of Purchase ]], TODAY(), "d")</f>
        <v>224</v>
      </c>
      <c r="H453" s="14">
        <f>_xlfn.XLOOKUP('RFM Analysis (Basic)'!$B453,Table4[Customer_ID],Table4[Time_of_Purchase],,0)</f>
        <v>45511</v>
      </c>
      <c r="I453" s="10">
        <f>_xlfn.XLOOKUP('RFM Analysis (Basic)'!$B453,Table4[Customer_ID],Table4[Frequency_of_Purchase],,0)</f>
        <v>7</v>
      </c>
      <c r="J453" s="10">
        <f>_xlfn.XLOOKUP(B453,Table4[Customer_ID],Table4[Purchase_Amount],,0)</f>
        <v>322.39999999999998</v>
      </c>
      <c r="K453" s="52" cm="1">
        <f t="array" aca="1" ref="K453" ca="1">SUM(MID(C453,{1,2,3},1)*1)</f>
        <v>7</v>
      </c>
    </row>
    <row r="454" spans="2:11" x14ac:dyDescent="0.3">
      <c r="B454" s="10" t="s">
        <v>987</v>
      </c>
      <c r="C454" s="45" t="str">
        <f ca="1">Table3[[#This Row],[RECENCY Score]] &amp; Table3[[#This Row],[FREQUENCY Score]] &amp; Table3[[#This Row],[MONETARY Score]]</f>
        <v>225</v>
      </c>
      <c r="D454" s="46" cm="1">
        <f t="array" aca="1" ref="D454" ca="1">_xlfn.IFS(G454 &lt;= 100, 5,G454 &lt;= 200, 4,G454 &lt;= 300, 3,G454 &lt;= 400, 2,G454 &gt; 400, 1)</f>
        <v>2</v>
      </c>
      <c r="E454" s="45" cm="1">
        <f t="array" ref="E454">_xlfn.IFS(I454 &gt;= 12, 5, I454&gt;= 10, 4, I454 &gt;= 8, 3, I454 &gt;= 5, 2, I454 &gt;= 2, 1)</f>
        <v>2</v>
      </c>
      <c r="F454" s="45" cm="1">
        <f t="array" ref="F454">_xlfn.IFS(Table3[[#This Row],[Purchase Amount]] &lt;= 100, 5,Table3[[#This Row],[Purchase Amount]]  &lt;= 200, 4,Table3[[#This Row],[Purchase Amount]]  &lt;= 300, 3,Table3[[#This Row],[Purchase Amount]]  &lt;= 400, 2,Table3[[#This Row],[Purchase Amount]]  &gt; 400, 1)</f>
        <v>5</v>
      </c>
      <c r="G454" s="10">
        <f ca="1">DATEDIF(Table3[[#This Row],[Time of Purchase ]], TODAY(), "d")</f>
        <v>342</v>
      </c>
      <c r="H454" s="14">
        <f>_xlfn.XLOOKUP('RFM Analysis (Basic)'!$B454,Table4[Customer_ID],Table4[Time_of_Purchase],,0)</f>
        <v>45393</v>
      </c>
      <c r="I454" s="10">
        <f>_xlfn.XLOOKUP('RFM Analysis (Basic)'!$B454,Table4[Customer_ID],Table4[Frequency_of_Purchase],,0)</f>
        <v>5</v>
      </c>
      <c r="J454" s="10">
        <f>_xlfn.XLOOKUP(B454,Table4[Customer_ID],Table4[Purchase_Amount],,0)</f>
        <v>73.19</v>
      </c>
      <c r="K454" s="52" cm="1">
        <f t="array" aca="1" ref="K454" ca="1">SUM(MID(C454,{1,2,3},1)*1)</f>
        <v>9</v>
      </c>
    </row>
    <row r="455" spans="2:11" x14ac:dyDescent="0.3">
      <c r="B455" s="10" t="s">
        <v>989</v>
      </c>
      <c r="C455" s="45" t="str">
        <f ca="1">Table3[[#This Row],[RECENCY Score]] &amp; Table3[[#This Row],[FREQUENCY Score]] &amp; Table3[[#This Row],[MONETARY Score]]</f>
        <v>243</v>
      </c>
      <c r="D455" s="46" cm="1">
        <f t="array" aca="1" ref="D455" ca="1">_xlfn.IFS(G455 &lt;= 100, 5,G455 &lt;= 200, 4,G455 &lt;= 300, 3,G455 &lt;= 400, 2,G455 &gt; 400, 1)</f>
        <v>2</v>
      </c>
      <c r="E455" s="45" cm="1">
        <f t="array" ref="E455">_xlfn.IFS(I455 &gt;= 12, 5, I455&gt;= 10, 4, I455 &gt;= 8, 3, I455 &gt;= 5, 2, I455 &gt;= 2, 1)</f>
        <v>4</v>
      </c>
      <c r="F455" s="45" cm="1">
        <f t="array" ref="F455">_xlfn.IFS(Table3[[#This Row],[Purchase Amount]] &lt;= 100, 5,Table3[[#This Row],[Purchase Amount]]  &lt;= 200, 4,Table3[[#This Row],[Purchase Amount]]  &lt;= 300, 3,Table3[[#This Row],[Purchase Amount]]  &lt;= 400, 2,Table3[[#This Row],[Purchase Amount]]  &gt; 400, 1)</f>
        <v>3</v>
      </c>
      <c r="G455" s="10">
        <f ca="1">DATEDIF(Table3[[#This Row],[Time of Purchase ]], TODAY(), "d")</f>
        <v>328</v>
      </c>
      <c r="H455" s="14">
        <f>_xlfn.XLOOKUP('RFM Analysis (Basic)'!$B455,Table4[Customer_ID],Table4[Time_of_Purchase],,0)</f>
        <v>45407</v>
      </c>
      <c r="I455" s="10">
        <f>_xlfn.XLOOKUP('RFM Analysis (Basic)'!$B455,Table4[Customer_ID],Table4[Frequency_of_Purchase],,0)</f>
        <v>10</v>
      </c>
      <c r="J455" s="10">
        <f>_xlfn.XLOOKUP(B455,Table4[Customer_ID],Table4[Purchase_Amount],,0)</f>
        <v>279.08</v>
      </c>
      <c r="K455" s="52" cm="1">
        <f t="array" aca="1" ref="K455" ca="1">SUM(MID(C455,{1,2,3},1)*1)</f>
        <v>9</v>
      </c>
    </row>
    <row r="456" spans="2:11" x14ac:dyDescent="0.3">
      <c r="B456" s="10" t="s">
        <v>990</v>
      </c>
      <c r="C456" s="45" t="str">
        <f ca="1">Table3[[#This Row],[RECENCY Score]] &amp; Table3[[#This Row],[FREQUENCY Score]] &amp; Table3[[#This Row],[MONETARY Score]]</f>
        <v>241</v>
      </c>
      <c r="D456" s="46" cm="1">
        <f t="array" aca="1" ref="D456" ca="1">_xlfn.IFS(G456 &lt;= 100, 5,G456 &lt;= 200, 4,G456 &lt;= 300, 3,G456 &lt;= 400, 2,G456 &gt; 400, 1)</f>
        <v>2</v>
      </c>
      <c r="E456" s="45" cm="1">
        <f t="array" ref="E456">_xlfn.IFS(I456 &gt;= 12, 5, I456&gt;= 10, 4, I456 &gt;= 8, 3, I456 &gt;= 5, 2, I456 &gt;= 2, 1)</f>
        <v>4</v>
      </c>
      <c r="F456" s="45" cm="1">
        <f t="array" ref="F456">_xlfn.IFS(Table3[[#This Row],[Purchase Amount]] &lt;= 100, 5,Table3[[#This Row],[Purchase Amount]]  &lt;= 200, 4,Table3[[#This Row],[Purchase Amount]]  &lt;= 300, 3,Table3[[#This Row],[Purchase Amount]]  &lt;= 400, 2,Table3[[#This Row],[Purchase Amount]]  &gt; 400, 1)</f>
        <v>1</v>
      </c>
      <c r="G456" s="10">
        <f ca="1">DATEDIF(Table3[[#This Row],[Time of Purchase ]], TODAY(), "d")</f>
        <v>325</v>
      </c>
      <c r="H456" s="14">
        <f>_xlfn.XLOOKUP('RFM Analysis (Basic)'!$B456,Table4[Customer_ID],Table4[Time_of_Purchase],,0)</f>
        <v>45410</v>
      </c>
      <c r="I456" s="10">
        <f>_xlfn.XLOOKUP('RFM Analysis (Basic)'!$B456,Table4[Customer_ID],Table4[Frequency_of_Purchase],,0)</f>
        <v>10</v>
      </c>
      <c r="J456" s="10">
        <f>_xlfn.XLOOKUP(B456,Table4[Customer_ID],Table4[Purchase_Amount],,0)</f>
        <v>478.85</v>
      </c>
      <c r="K456" s="52" cm="1">
        <f t="array" aca="1" ref="K456" ca="1">SUM(MID(C456,{1,2,3},1)*1)</f>
        <v>7</v>
      </c>
    </row>
    <row r="457" spans="2:11" x14ac:dyDescent="0.3">
      <c r="B457" s="10" t="s">
        <v>992</v>
      </c>
      <c r="C457" s="45" t="str">
        <f ca="1">Table3[[#This Row],[RECENCY Score]] &amp; Table3[[#This Row],[FREQUENCY Score]] &amp; Table3[[#This Row],[MONETARY Score]]</f>
        <v>425</v>
      </c>
      <c r="D457" s="46" cm="1">
        <f t="array" aca="1" ref="D457" ca="1">_xlfn.IFS(G457 &lt;= 100, 5,G457 &lt;= 200, 4,G457 &lt;= 300, 3,G457 &lt;= 400, 2,G457 &gt; 400, 1)</f>
        <v>4</v>
      </c>
      <c r="E457" s="45" cm="1">
        <f t="array" ref="E457">_xlfn.IFS(I457 &gt;= 12, 5, I457&gt;= 10, 4, I457 &gt;= 8, 3, I457 &gt;= 5, 2, I457 &gt;= 2, 1)</f>
        <v>2</v>
      </c>
      <c r="F457" s="45" cm="1">
        <f t="array" ref="F457">_xlfn.IFS(Table3[[#This Row],[Purchase Amount]] &lt;= 100, 5,Table3[[#This Row],[Purchase Amount]]  &lt;= 200, 4,Table3[[#This Row],[Purchase Amount]]  &lt;= 300, 3,Table3[[#This Row],[Purchase Amount]]  &lt;= 400, 2,Table3[[#This Row],[Purchase Amount]]  &gt; 400, 1)</f>
        <v>5</v>
      </c>
      <c r="G457" s="10">
        <f ca="1">DATEDIF(Table3[[#This Row],[Time of Purchase ]], TODAY(), "d")</f>
        <v>191</v>
      </c>
      <c r="H457" s="14">
        <f>_xlfn.XLOOKUP('RFM Analysis (Basic)'!$B457,Table4[Customer_ID],Table4[Time_of_Purchase],,0)</f>
        <v>45544</v>
      </c>
      <c r="I457" s="10">
        <f>_xlfn.XLOOKUP('RFM Analysis (Basic)'!$B457,Table4[Customer_ID],Table4[Frequency_of_Purchase],,0)</f>
        <v>5</v>
      </c>
      <c r="J457" s="10">
        <f>_xlfn.XLOOKUP(B457,Table4[Customer_ID],Table4[Purchase_Amount],,0)</f>
        <v>86.39</v>
      </c>
      <c r="K457" s="52" cm="1">
        <f t="array" aca="1" ref="K457" ca="1">SUM(MID(C457,{1,2,3},1)*1)</f>
        <v>11</v>
      </c>
    </row>
    <row r="458" spans="2:11" x14ac:dyDescent="0.3">
      <c r="B458" s="10" t="s">
        <v>994</v>
      </c>
      <c r="C458" s="45" t="str">
        <f ca="1">Table3[[#This Row],[RECENCY Score]] &amp; Table3[[#This Row],[FREQUENCY Score]] &amp; Table3[[#This Row],[MONETARY Score]]</f>
        <v>244</v>
      </c>
      <c r="D458" s="46" cm="1">
        <f t="array" aca="1" ref="D458" ca="1">_xlfn.IFS(G458 &lt;= 100, 5,G458 &lt;= 200, 4,G458 &lt;= 300, 3,G458 &lt;= 400, 2,G458 &gt; 400, 1)</f>
        <v>2</v>
      </c>
      <c r="E458" s="45" cm="1">
        <f t="array" ref="E458">_xlfn.IFS(I458 &gt;= 12, 5, I458&gt;= 10, 4, I458 &gt;= 8, 3, I458 &gt;= 5, 2, I458 &gt;= 2, 1)</f>
        <v>4</v>
      </c>
      <c r="F458" s="45" cm="1">
        <f t="array" ref="F458">_xlfn.IFS(Table3[[#This Row],[Purchase Amount]] &lt;= 100, 5,Table3[[#This Row],[Purchase Amount]]  &lt;= 200, 4,Table3[[#This Row],[Purchase Amount]]  &lt;= 300, 3,Table3[[#This Row],[Purchase Amount]]  &lt;= 400, 2,Table3[[#This Row],[Purchase Amount]]  &gt; 400, 1)</f>
        <v>4</v>
      </c>
      <c r="G458" s="10">
        <f ca="1">DATEDIF(Table3[[#This Row],[Time of Purchase ]], TODAY(), "d")</f>
        <v>315</v>
      </c>
      <c r="H458" s="14">
        <f>_xlfn.XLOOKUP('RFM Analysis (Basic)'!$B458,Table4[Customer_ID],Table4[Time_of_Purchase],,0)</f>
        <v>45420</v>
      </c>
      <c r="I458" s="10">
        <f>_xlfn.XLOOKUP('RFM Analysis (Basic)'!$B458,Table4[Customer_ID],Table4[Frequency_of_Purchase],,0)</f>
        <v>11</v>
      </c>
      <c r="J458" s="10">
        <f>_xlfn.XLOOKUP(B458,Table4[Customer_ID],Table4[Purchase_Amount],,0)</f>
        <v>192.35</v>
      </c>
      <c r="K458" s="52" cm="1">
        <f t="array" aca="1" ref="K458" ca="1">SUM(MID(C458,{1,2,3},1)*1)</f>
        <v>10</v>
      </c>
    </row>
    <row r="459" spans="2:11" x14ac:dyDescent="0.3">
      <c r="B459" s="10" t="s">
        <v>996</v>
      </c>
      <c r="C459" s="45" t="str">
        <f ca="1">Table3[[#This Row],[RECENCY Score]] &amp; Table3[[#This Row],[FREQUENCY Score]] &amp; Table3[[#This Row],[MONETARY Score]]</f>
        <v>323</v>
      </c>
      <c r="D459" s="46" cm="1">
        <f t="array" aca="1" ref="D459" ca="1">_xlfn.IFS(G459 &lt;= 100, 5,G459 &lt;= 200, 4,G459 &lt;= 300, 3,G459 &lt;= 400, 2,G459 &gt; 400, 1)</f>
        <v>3</v>
      </c>
      <c r="E459" s="45" cm="1">
        <f t="array" ref="E459">_xlfn.IFS(I459 &gt;= 12, 5, I459&gt;= 10, 4, I459 &gt;= 8, 3, I459 &gt;= 5, 2, I459 &gt;= 2, 1)</f>
        <v>2</v>
      </c>
      <c r="F459" s="45" cm="1">
        <f t="array" ref="F459">_xlfn.IFS(Table3[[#This Row],[Purchase Amount]] &lt;= 100, 5,Table3[[#This Row],[Purchase Amount]]  &lt;= 200, 4,Table3[[#This Row],[Purchase Amount]]  &lt;= 300, 3,Table3[[#This Row],[Purchase Amount]]  &lt;= 400, 2,Table3[[#This Row],[Purchase Amount]]  &gt; 400, 1)</f>
        <v>3</v>
      </c>
      <c r="G459" s="10">
        <f ca="1">DATEDIF(Table3[[#This Row],[Time of Purchase ]], TODAY(), "d")</f>
        <v>283</v>
      </c>
      <c r="H459" s="14">
        <f>_xlfn.XLOOKUP('RFM Analysis (Basic)'!$B459,Table4[Customer_ID],Table4[Time_of_Purchase],,0)</f>
        <v>45452</v>
      </c>
      <c r="I459" s="10">
        <f>_xlfn.XLOOKUP('RFM Analysis (Basic)'!$B459,Table4[Customer_ID],Table4[Frequency_of_Purchase],,0)</f>
        <v>7</v>
      </c>
      <c r="J459" s="10">
        <f>_xlfn.XLOOKUP(B459,Table4[Customer_ID],Table4[Purchase_Amount],,0)</f>
        <v>235.32</v>
      </c>
      <c r="K459" s="52" cm="1">
        <f t="array" aca="1" ref="K459" ca="1">SUM(MID(C459,{1,2,3},1)*1)</f>
        <v>8</v>
      </c>
    </row>
    <row r="460" spans="2:11" x14ac:dyDescent="0.3">
      <c r="B460" s="10" t="s">
        <v>998</v>
      </c>
      <c r="C460" s="45" t="str">
        <f ca="1">Table3[[#This Row],[RECENCY Score]] &amp; Table3[[#This Row],[FREQUENCY Score]] &amp; Table3[[#This Row],[MONETARY Score]]</f>
        <v>333</v>
      </c>
      <c r="D460" s="46" cm="1">
        <f t="array" aca="1" ref="D460" ca="1">_xlfn.IFS(G460 &lt;= 100, 5,G460 &lt;= 200, 4,G460 &lt;= 300, 3,G460 &lt;= 400, 2,G460 &gt; 400, 1)</f>
        <v>3</v>
      </c>
      <c r="E460" s="45" cm="1">
        <f t="array" ref="E460">_xlfn.IFS(I460 &gt;= 12, 5, I460&gt;= 10, 4, I460 &gt;= 8, 3, I460 &gt;= 5, 2, I460 &gt;= 2, 1)</f>
        <v>3</v>
      </c>
      <c r="F460" s="45" cm="1">
        <f t="array" ref="F460">_xlfn.IFS(Table3[[#This Row],[Purchase Amount]] &lt;= 100, 5,Table3[[#This Row],[Purchase Amount]]  &lt;= 200, 4,Table3[[#This Row],[Purchase Amount]]  &lt;= 300, 3,Table3[[#This Row],[Purchase Amount]]  &lt;= 400, 2,Table3[[#This Row],[Purchase Amount]]  &gt; 400, 1)</f>
        <v>3</v>
      </c>
      <c r="G460" s="10">
        <f ca="1">DATEDIF(Table3[[#This Row],[Time of Purchase ]], TODAY(), "d")</f>
        <v>204</v>
      </c>
      <c r="H460" s="14">
        <f>_xlfn.XLOOKUP('RFM Analysis (Basic)'!$B460,Table4[Customer_ID],Table4[Time_of_Purchase],,0)</f>
        <v>45531</v>
      </c>
      <c r="I460" s="10">
        <f>_xlfn.XLOOKUP('RFM Analysis (Basic)'!$B460,Table4[Customer_ID],Table4[Frequency_of_Purchase],,0)</f>
        <v>8</v>
      </c>
      <c r="J460" s="10">
        <f>_xlfn.XLOOKUP(B460,Table4[Customer_ID],Table4[Purchase_Amount],,0)</f>
        <v>212.63</v>
      </c>
      <c r="K460" s="52" cm="1">
        <f t="array" aca="1" ref="K460" ca="1">SUM(MID(C460,{1,2,3},1)*1)</f>
        <v>9</v>
      </c>
    </row>
    <row r="461" spans="2:11" x14ac:dyDescent="0.3">
      <c r="B461" s="10" t="s">
        <v>1000</v>
      </c>
      <c r="C461" s="45" t="str">
        <f ca="1">Table3[[#This Row],[RECENCY Score]] &amp; Table3[[#This Row],[FREQUENCY Score]] &amp; Table3[[#This Row],[MONETARY Score]]</f>
        <v>233</v>
      </c>
      <c r="D461" s="46" cm="1">
        <f t="array" aca="1" ref="D461" ca="1">_xlfn.IFS(G461 &lt;= 100, 5,G461 &lt;= 200, 4,G461 &lt;= 300, 3,G461 &lt;= 400, 2,G461 &gt; 400, 1)</f>
        <v>2</v>
      </c>
      <c r="E461" s="45" cm="1">
        <f t="array" ref="E461">_xlfn.IFS(I461 &gt;= 12, 5, I461&gt;= 10, 4, I461 &gt;= 8, 3, I461 &gt;= 5, 2, I461 &gt;= 2, 1)</f>
        <v>3</v>
      </c>
      <c r="F461" s="45" cm="1">
        <f t="array" ref="F461">_xlfn.IFS(Table3[[#This Row],[Purchase Amount]] &lt;= 100, 5,Table3[[#This Row],[Purchase Amount]]  &lt;= 200, 4,Table3[[#This Row],[Purchase Amount]]  &lt;= 300, 3,Table3[[#This Row],[Purchase Amount]]  &lt;= 400, 2,Table3[[#This Row],[Purchase Amount]]  &gt; 400, 1)</f>
        <v>3</v>
      </c>
      <c r="G461" s="10">
        <f ca="1">DATEDIF(Table3[[#This Row],[Time of Purchase ]], TODAY(), "d")</f>
        <v>352</v>
      </c>
      <c r="H461" s="14">
        <f>_xlfn.XLOOKUP('RFM Analysis (Basic)'!$B461,Table4[Customer_ID],Table4[Time_of_Purchase],,0)</f>
        <v>45383</v>
      </c>
      <c r="I461" s="10">
        <f>_xlfn.XLOOKUP('RFM Analysis (Basic)'!$B461,Table4[Customer_ID],Table4[Frequency_of_Purchase],,0)</f>
        <v>8</v>
      </c>
      <c r="J461" s="10">
        <f>_xlfn.XLOOKUP(B461,Table4[Customer_ID],Table4[Purchase_Amount],,0)</f>
        <v>246.63</v>
      </c>
      <c r="K461" s="52" cm="1">
        <f t="array" aca="1" ref="K461" ca="1">SUM(MID(C461,{1,2,3},1)*1)</f>
        <v>8</v>
      </c>
    </row>
    <row r="462" spans="2:11" x14ac:dyDescent="0.3">
      <c r="B462" s="10" t="s">
        <v>1002</v>
      </c>
      <c r="C462" s="45" t="str">
        <f ca="1">Table3[[#This Row],[RECENCY Score]] &amp; Table3[[#This Row],[FREQUENCY Score]] &amp; Table3[[#This Row],[MONETARY Score]]</f>
        <v>333</v>
      </c>
      <c r="D462" s="46" cm="1">
        <f t="array" aca="1" ref="D462" ca="1">_xlfn.IFS(G462 &lt;= 100, 5,G462 &lt;= 200, 4,G462 &lt;= 300, 3,G462 &lt;= 400, 2,G462 &gt; 400, 1)</f>
        <v>3</v>
      </c>
      <c r="E462" s="45" cm="1">
        <f t="array" ref="E462">_xlfn.IFS(I462 &gt;= 12, 5, I462&gt;= 10, 4, I462 &gt;= 8, 3, I462 &gt;= 5, 2, I462 &gt;= 2, 1)</f>
        <v>3</v>
      </c>
      <c r="F462" s="45" cm="1">
        <f t="array" ref="F462">_xlfn.IFS(Table3[[#This Row],[Purchase Amount]] &lt;= 100, 5,Table3[[#This Row],[Purchase Amount]]  &lt;= 200, 4,Table3[[#This Row],[Purchase Amount]]  &lt;= 300, 3,Table3[[#This Row],[Purchase Amount]]  &lt;= 400, 2,Table3[[#This Row],[Purchase Amount]]  &gt; 400, 1)</f>
        <v>3</v>
      </c>
      <c r="G462" s="10">
        <f ca="1">DATEDIF(Table3[[#This Row],[Time of Purchase ]], TODAY(), "d")</f>
        <v>202</v>
      </c>
      <c r="H462" s="14">
        <f>_xlfn.XLOOKUP('RFM Analysis (Basic)'!$B462,Table4[Customer_ID],Table4[Time_of_Purchase],,0)</f>
        <v>45533</v>
      </c>
      <c r="I462" s="10">
        <f>_xlfn.XLOOKUP('RFM Analysis (Basic)'!$B462,Table4[Customer_ID],Table4[Frequency_of_Purchase],,0)</f>
        <v>9</v>
      </c>
      <c r="J462" s="10">
        <f>_xlfn.XLOOKUP(B462,Table4[Customer_ID],Table4[Purchase_Amount],,0)</f>
        <v>228.47</v>
      </c>
      <c r="K462" s="52" cm="1">
        <f t="array" aca="1" ref="K462" ca="1">SUM(MID(C462,{1,2,3},1)*1)</f>
        <v>9</v>
      </c>
    </row>
    <row r="463" spans="2:11" x14ac:dyDescent="0.3">
      <c r="B463" s="10" t="s">
        <v>1003</v>
      </c>
      <c r="C463" s="45" t="str">
        <f ca="1">Table3[[#This Row],[RECENCY Score]] &amp; Table3[[#This Row],[FREQUENCY Score]] &amp; Table3[[#This Row],[MONETARY Score]]</f>
        <v>422</v>
      </c>
      <c r="D463" s="46" cm="1">
        <f t="array" aca="1" ref="D463" ca="1">_xlfn.IFS(G463 &lt;= 100, 5,G463 &lt;= 200, 4,G463 &lt;= 300, 3,G463 &lt;= 400, 2,G463 &gt; 400, 1)</f>
        <v>4</v>
      </c>
      <c r="E463" s="45" cm="1">
        <f t="array" ref="E463">_xlfn.IFS(I463 &gt;= 12, 5, I463&gt;= 10, 4, I463 &gt;= 8, 3, I463 &gt;= 5, 2, I463 &gt;= 2, 1)</f>
        <v>2</v>
      </c>
      <c r="F463" s="45" cm="1">
        <f t="array" ref="F463">_xlfn.IFS(Table3[[#This Row],[Purchase Amount]] &lt;= 100, 5,Table3[[#This Row],[Purchase Amount]]  &lt;= 200, 4,Table3[[#This Row],[Purchase Amount]]  &lt;= 300, 3,Table3[[#This Row],[Purchase Amount]]  &lt;= 400, 2,Table3[[#This Row],[Purchase Amount]]  &gt; 400, 1)</f>
        <v>2</v>
      </c>
      <c r="G463" s="10">
        <f ca="1">DATEDIF(Table3[[#This Row],[Time of Purchase ]], TODAY(), "d")</f>
        <v>182</v>
      </c>
      <c r="H463" s="14">
        <f>_xlfn.XLOOKUP('RFM Analysis (Basic)'!$B463,Table4[Customer_ID],Table4[Time_of_Purchase],,0)</f>
        <v>45553</v>
      </c>
      <c r="I463" s="10">
        <f>_xlfn.XLOOKUP('RFM Analysis (Basic)'!$B463,Table4[Customer_ID],Table4[Frequency_of_Purchase],,0)</f>
        <v>6</v>
      </c>
      <c r="J463" s="10">
        <f>_xlfn.XLOOKUP(B463,Table4[Customer_ID],Table4[Purchase_Amount],,0)</f>
        <v>343.77</v>
      </c>
      <c r="K463" s="52" cm="1">
        <f t="array" aca="1" ref="K463" ca="1">SUM(MID(C463,{1,2,3},1)*1)</f>
        <v>8</v>
      </c>
    </row>
    <row r="464" spans="2:11" x14ac:dyDescent="0.3">
      <c r="B464" s="10" t="s">
        <v>1005</v>
      </c>
      <c r="C464" s="45" t="str">
        <f ca="1">Table3[[#This Row],[RECENCY Score]] &amp; Table3[[#This Row],[FREQUENCY Score]] &amp; Table3[[#This Row],[MONETARY Score]]</f>
        <v>432</v>
      </c>
      <c r="D464" s="46" cm="1">
        <f t="array" aca="1" ref="D464" ca="1">_xlfn.IFS(G464 &lt;= 100, 5,G464 &lt;= 200, 4,G464 &lt;= 300, 3,G464 &lt;= 400, 2,G464 &gt; 400, 1)</f>
        <v>4</v>
      </c>
      <c r="E464" s="45" cm="1">
        <f t="array" ref="E464">_xlfn.IFS(I464 &gt;= 12, 5, I464&gt;= 10, 4, I464 &gt;= 8, 3, I464 &gt;= 5, 2, I464 &gt;= 2, 1)</f>
        <v>3</v>
      </c>
      <c r="F464" s="45" cm="1">
        <f t="array" ref="F464">_xlfn.IFS(Table3[[#This Row],[Purchase Amount]] &lt;= 100, 5,Table3[[#This Row],[Purchase Amount]]  &lt;= 200, 4,Table3[[#This Row],[Purchase Amount]]  &lt;= 300, 3,Table3[[#This Row],[Purchase Amount]]  &lt;= 400, 2,Table3[[#This Row],[Purchase Amount]]  &gt; 400, 1)</f>
        <v>2</v>
      </c>
      <c r="G464" s="10">
        <f ca="1">DATEDIF(Table3[[#This Row],[Time of Purchase ]], TODAY(), "d")</f>
        <v>195</v>
      </c>
      <c r="H464" s="14">
        <f>_xlfn.XLOOKUP('RFM Analysis (Basic)'!$B464,Table4[Customer_ID],Table4[Time_of_Purchase],,0)</f>
        <v>45540</v>
      </c>
      <c r="I464" s="10">
        <f>_xlfn.XLOOKUP('RFM Analysis (Basic)'!$B464,Table4[Customer_ID],Table4[Frequency_of_Purchase],,0)</f>
        <v>9</v>
      </c>
      <c r="J464" s="10">
        <f>_xlfn.XLOOKUP(B464,Table4[Customer_ID],Table4[Purchase_Amount],,0)</f>
        <v>339.32</v>
      </c>
      <c r="K464" s="52" cm="1">
        <f t="array" aca="1" ref="K464" ca="1">SUM(MID(C464,{1,2,3},1)*1)</f>
        <v>9</v>
      </c>
    </row>
    <row r="465" spans="2:11" x14ac:dyDescent="0.3">
      <c r="B465" s="10" t="s">
        <v>1007</v>
      </c>
      <c r="C465" s="45" t="str">
        <f ca="1">Table3[[#This Row],[RECENCY Score]] &amp; Table3[[#This Row],[FREQUENCY Score]] &amp; Table3[[#This Row],[MONETARY Score]]</f>
        <v>332</v>
      </c>
      <c r="D465" s="46" cm="1">
        <f t="array" aca="1" ref="D465" ca="1">_xlfn.IFS(G465 &lt;= 100, 5,G465 &lt;= 200, 4,G465 &lt;= 300, 3,G465 &lt;= 400, 2,G465 &gt; 400, 1)</f>
        <v>3</v>
      </c>
      <c r="E465" s="45" cm="1">
        <f t="array" ref="E465">_xlfn.IFS(I465 &gt;= 12, 5, I465&gt;= 10, 4, I465 &gt;= 8, 3, I465 &gt;= 5, 2, I465 &gt;= 2, 1)</f>
        <v>3</v>
      </c>
      <c r="F465" s="45" cm="1">
        <f t="array" ref="F465">_xlfn.IFS(Table3[[#This Row],[Purchase Amount]] &lt;= 100, 5,Table3[[#This Row],[Purchase Amount]]  &lt;= 200, 4,Table3[[#This Row],[Purchase Amount]]  &lt;= 300, 3,Table3[[#This Row],[Purchase Amount]]  &lt;= 400, 2,Table3[[#This Row],[Purchase Amount]]  &gt; 400, 1)</f>
        <v>2</v>
      </c>
      <c r="G465" s="10">
        <f ca="1">DATEDIF(Table3[[#This Row],[Time of Purchase ]], TODAY(), "d")</f>
        <v>225</v>
      </c>
      <c r="H465" s="14">
        <f>_xlfn.XLOOKUP('RFM Analysis (Basic)'!$B465,Table4[Customer_ID],Table4[Time_of_Purchase],,0)</f>
        <v>45510</v>
      </c>
      <c r="I465" s="10">
        <f>_xlfn.XLOOKUP('RFM Analysis (Basic)'!$B465,Table4[Customer_ID],Table4[Frequency_of_Purchase],,0)</f>
        <v>9</v>
      </c>
      <c r="J465" s="10">
        <f>_xlfn.XLOOKUP(B465,Table4[Customer_ID],Table4[Purchase_Amount],,0)</f>
        <v>327.05</v>
      </c>
      <c r="K465" s="52" cm="1">
        <f t="array" aca="1" ref="K465" ca="1">SUM(MID(C465,{1,2,3},1)*1)</f>
        <v>8</v>
      </c>
    </row>
    <row r="466" spans="2:11" x14ac:dyDescent="0.3">
      <c r="B466" s="10" t="s">
        <v>1009</v>
      </c>
      <c r="C466" s="45" t="str">
        <f ca="1">Table3[[#This Row],[RECENCY Score]] &amp; Table3[[#This Row],[FREQUENCY Score]] &amp; Table3[[#This Row],[MONETARY Score]]</f>
        <v>312</v>
      </c>
      <c r="D466" s="46" cm="1">
        <f t="array" aca="1" ref="D466" ca="1">_xlfn.IFS(G466 &lt;= 100, 5,G466 &lt;= 200, 4,G466 &lt;= 300, 3,G466 &lt;= 400, 2,G466 &gt; 400, 1)</f>
        <v>3</v>
      </c>
      <c r="E466" s="45" cm="1">
        <f t="array" ref="E466">_xlfn.IFS(I466 &gt;= 12, 5, I466&gt;= 10, 4, I466 &gt;= 8, 3, I466 &gt;= 5, 2, I466 &gt;= 2, 1)</f>
        <v>1</v>
      </c>
      <c r="F466" s="45" cm="1">
        <f t="array" ref="F466">_xlfn.IFS(Table3[[#This Row],[Purchase Amount]] &lt;= 100, 5,Table3[[#This Row],[Purchase Amount]]  &lt;= 200, 4,Table3[[#This Row],[Purchase Amount]]  &lt;= 300, 3,Table3[[#This Row],[Purchase Amount]]  &lt;= 400, 2,Table3[[#This Row],[Purchase Amount]]  &gt; 400, 1)</f>
        <v>2</v>
      </c>
      <c r="G466" s="10">
        <f ca="1">DATEDIF(Table3[[#This Row],[Time of Purchase ]], TODAY(), "d")</f>
        <v>274</v>
      </c>
      <c r="H466" s="14">
        <f>_xlfn.XLOOKUP('RFM Analysis (Basic)'!$B466,Table4[Customer_ID],Table4[Time_of_Purchase],,0)</f>
        <v>45461</v>
      </c>
      <c r="I466" s="10">
        <f>_xlfn.XLOOKUP('RFM Analysis (Basic)'!$B466,Table4[Customer_ID],Table4[Frequency_of_Purchase],,0)</f>
        <v>2</v>
      </c>
      <c r="J466" s="10">
        <f>_xlfn.XLOOKUP(B466,Table4[Customer_ID],Table4[Purchase_Amount],,0)</f>
        <v>334.45</v>
      </c>
      <c r="K466" s="52" cm="1">
        <f t="array" aca="1" ref="K466" ca="1">SUM(MID(C466,{1,2,3},1)*1)</f>
        <v>6</v>
      </c>
    </row>
    <row r="467" spans="2:11" x14ac:dyDescent="0.3">
      <c r="B467" s="10" t="s">
        <v>1011</v>
      </c>
      <c r="C467" s="45" t="str">
        <f ca="1">Table3[[#This Row],[RECENCY Score]] &amp; Table3[[#This Row],[FREQUENCY Score]] &amp; Table3[[#This Row],[MONETARY Score]]</f>
        <v>352</v>
      </c>
      <c r="D467" s="46" cm="1">
        <f t="array" aca="1" ref="D467" ca="1">_xlfn.IFS(G467 &lt;= 100, 5,G467 &lt;= 200, 4,G467 &lt;= 300, 3,G467 &lt;= 400, 2,G467 &gt; 400, 1)</f>
        <v>3</v>
      </c>
      <c r="E467" s="45" cm="1">
        <f t="array" ref="E467">_xlfn.IFS(I467 &gt;= 12, 5, I467&gt;= 10, 4, I467 &gt;= 8, 3, I467 &gt;= 5, 2, I467 &gt;= 2, 1)</f>
        <v>5</v>
      </c>
      <c r="F467" s="45" cm="1">
        <f t="array" ref="F467">_xlfn.IFS(Table3[[#This Row],[Purchase Amount]] &lt;= 100, 5,Table3[[#This Row],[Purchase Amount]]  &lt;= 200, 4,Table3[[#This Row],[Purchase Amount]]  &lt;= 300, 3,Table3[[#This Row],[Purchase Amount]]  &lt;= 400, 2,Table3[[#This Row],[Purchase Amount]]  &gt; 400, 1)</f>
        <v>2</v>
      </c>
      <c r="G467" s="10">
        <f ca="1">DATEDIF(Table3[[#This Row],[Time of Purchase ]], TODAY(), "d")</f>
        <v>205</v>
      </c>
      <c r="H467" s="14">
        <f>_xlfn.XLOOKUP('RFM Analysis (Basic)'!$B467,Table4[Customer_ID],Table4[Time_of_Purchase],,0)</f>
        <v>45530</v>
      </c>
      <c r="I467" s="10">
        <f>_xlfn.XLOOKUP('RFM Analysis (Basic)'!$B467,Table4[Customer_ID],Table4[Frequency_of_Purchase],,0)</f>
        <v>12</v>
      </c>
      <c r="J467" s="10">
        <f>_xlfn.XLOOKUP(B467,Table4[Customer_ID],Table4[Purchase_Amount],,0)</f>
        <v>366.16</v>
      </c>
      <c r="K467" s="52" cm="1">
        <f t="array" aca="1" ref="K467" ca="1">SUM(MID(C467,{1,2,3},1)*1)</f>
        <v>10</v>
      </c>
    </row>
    <row r="468" spans="2:11" x14ac:dyDescent="0.3">
      <c r="B468" s="10" t="s">
        <v>1013</v>
      </c>
      <c r="C468" s="45" t="str">
        <f ca="1">Table3[[#This Row],[RECENCY Score]] &amp; Table3[[#This Row],[FREQUENCY Score]] &amp; Table3[[#This Row],[MONETARY Score]]</f>
        <v>231</v>
      </c>
      <c r="D468" s="46" cm="1">
        <f t="array" aca="1" ref="D468" ca="1">_xlfn.IFS(G468 &lt;= 100, 5,G468 &lt;= 200, 4,G468 &lt;= 300, 3,G468 &lt;= 400, 2,G468 &gt; 400, 1)</f>
        <v>2</v>
      </c>
      <c r="E468" s="45" cm="1">
        <f t="array" ref="E468">_xlfn.IFS(I468 &gt;= 12, 5, I468&gt;= 10, 4, I468 &gt;= 8, 3, I468 &gt;= 5, 2, I468 &gt;= 2, 1)</f>
        <v>3</v>
      </c>
      <c r="F468" s="45" cm="1">
        <f t="array" ref="F468">_xlfn.IFS(Table3[[#This Row],[Purchase Amount]] &lt;= 100, 5,Table3[[#This Row],[Purchase Amount]]  &lt;= 200, 4,Table3[[#This Row],[Purchase Amount]]  &lt;= 300, 3,Table3[[#This Row],[Purchase Amount]]  &lt;= 400, 2,Table3[[#This Row],[Purchase Amount]]  &gt; 400, 1)</f>
        <v>1</v>
      </c>
      <c r="G468" s="10">
        <f ca="1">DATEDIF(Table3[[#This Row],[Time of Purchase ]], TODAY(), "d")</f>
        <v>329</v>
      </c>
      <c r="H468" s="14">
        <f>_xlfn.XLOOKUP('RFM Analysis (Basic)'!$B468,Table4[Customer_ID],Table4[Time_of_Purchase],,0)</f>
        <v>45406</v>
      </c>
      <c r="I468" s="10">
        <f>_xlfn.XLOOKUP('RFM Analysis (Basic)'!$B468,Table4[Customer_ID],Table4[Frequency_of_Purchase],,0)</f>
        <v>8</v>
      </c>
      <c r="J468" s="10">
        <f>_xlfn.XLOOKUP(B468,Table4[Customer_ID],Table4[Purchase_Amount],,0)</f>
        <v>481.78</v>
      </c>
      <c r="K468" s="52" cm="1">
        <f t="array" aca="1" ref="K468" ca="1">SUM(MID(C468,{1,2,3},1)*1)</f>
        <v>6</v>
      </c>
    </row>
    <row r="469" spans="2:11" x14ac:dyDescent="0.3">
      <c r="B469" s="10" t="s">
        <v>1015</v>
      </c>
      <c r="C469" s="45" t="str">
        <f ca="1">Table3[[#This Row],[RECENCY Score]] &amp; Table3[[#This Row],[FREQUENCY Score]] &amp; Table3[[#This Row],[MONETARY Score]]</f>
        <v>334</v>
      </c>
      <c r="D469" s="46" cm="1">
        <f t="array" aca="1" ref="D469" ca="1">_xlfn.IFS(G469 &lt;= 100, 5,G469 &lt;= 200, 4,G469 &lt;= 300, 3,G469 &lt;= 400, 2,G469 &gt; 400, 1)</f>
        <v>3</v>
      </c>
      <c r="E469" s="45" cm="1">
        <f t="array" ref="E469">_xlfn.IFS(I469 &gt;= 12, 5, I469&gt;= 10, 4, I469 &gt;= 8, 3, I469 &gt;= 5, 2, I469 &gt;= 2, 1)</f>
        <v>3</v>
      </c>
      <c r="F469" s="45" cm="1">
        <f t="array" ref="F469">_xlfn.IFS(Table3[[#This Row],[Purchase Amount]] &lt;= 100, 5,Table3[[#This Row],[Purchase Amount]]  &lt;= 200, 4,Table3[[#This Row],[Purchase Amount]]  &lt;= 300, 3,Table3[[#This Row],[Purchase Amount]]  &lt;= 400, 2,Table3[[#This Row],[Purchase Amount]]  &gt; 400, 1)</f>
        <v>4</v>
      </c>
      <c r="G469" s="10">
        <f ca="1">DATEDIF(Table3[[#This Row],[Time of Purchase ]], TODAY(), "d")</f>
        <v>223</v>
      </c>
      <c r="H469" s="14">
        <f>_xlfn.XLOOKUP('RFM Analysis (Basic)'!$B469,Table4[Customer_ID],Table4[Time_of_Purchase],,0)</f>
        <v>45512</v>
      </c>
      <c r="I469" s="10">
        <f>_xlfn.XLOOKUP('RFM Analysis (Basic)'!$B469,Table4[Customer_ID],Table4[Frequency_of_Purchase],,0)</f>
        <v>8</v>
      </c>
      <c r="J469" s="10">
        <f>_xlfn.XLOOKUP(B469,Table4[Customer_ID],Table4[Purchase_Amount],,0)</f>
        <v>131.47999999999999</v>
      </c>
      <c r="K469" s="52" cm="1">
        <f t="array" aca="1" ref="K469" ca="1">SUM(MID(C469,{1,2,3},1)*1)</f>
        <v>10</v>
      </c>
    </row>
    <row r="470" spans="2:11" x14ac:dyDescent="0.3">
      <c r="B470" s="10" t="s">
        <v>1017</v>
      </c>
      <c r="C470" s="45" t="str">
        <f ca="1">Table3[[#This Row],[RECENCY Score]] &amp; Table3[[#This Row],[FREQUENCY Score]] &amp; Table3[[#This Row],[MONETARY Score]]</f>
        <v>441</v>
      </c>
      <c r="D470" s="46" cm="1">
        <f t="array" aca="1" ref="D470" ca="1">_xlfn.IFS(G470 &lt;= 100, 5,G470 &lt;= 200, 4,G470 &lt;= 300, 3,G470 &lt;= 400, 2,G470 &gt; 400, 1)</f>
        <v>4</v>
      </c>
      <c r="E470" s="45" cm="1">
        <f t="array" ref="E470">_xlfn.IFS(I470 &gt;= 12, 5, I470&gt;= 10, 4, I470 &gt;= 8, 3, I470 &gt;= 5, 2, I470 &gt;= 2, 1)</f>
        <v>4</v>
      </c>
      <c r="F470" s="45" cm="1">
        <f t="array" ref="F470">_xlfn.IFS(Table3[[#This Row],[Purchase Amount]] &lt;= 100, 5,Table3[[#This Row],[Purchase Amount]]  &lt;= 200, 4,Table3[[#This Row],[Purchase Amount]]  &lt;= 300, 3,Table3[[#This Row],[Purchase Amount]]  &lt;= 400, 2,Table3[[#This Row],[Purchase Amount]]  &gt; 400, 1)</f>
        <v>1</v>
      </c>
      <c r="G470" s="10">
        <f ca="1">DATEDIF(Table3[[#This Row],[Time of Purchase ]], TODAY(), "d")</f>
        <v>195</v>
      </c>
      <c r="H470" s="14">
        <f>_xlfn.XLOOKUP('RFM Analysis (Basic)'!$B470,Table4[Customer_ID],Table4[Time_of_Purchase],,0)</f>
        <v>45540</v>
      </c>
      <c r="I470" s="10">
        <f>_xlfn.XLOOKUP('RFM Analysis (Basic)'!$B470,Table4[Customer_ID],Table4[Frequency_of_Purchase],,0)</f>
        <v>11</v>
      </c>
      <c r="J470" s="10">
        <f>_xlfn.XLOOKUP(B470,Table4[Customer_ID],Table4[Purchase_Amount],,0)</f>
        <v>402.86</v>
      </c>
      <c r="K470" s="52" cm="1">
        <f t="array" aca="1" ref="K470" ca="1">SUM(MID(C470,{1,2,3},1)*1)</f>
        <v>9</v>
      </c>
    </row>
    <row r="471" spans="2:11" x14ac:dyDescent="0.3">
      <c r="B471" s="10" t="s">
        <v>1019</v>
      </c>
      <c r="C471" s="45" t="str">
        <f ca="1">Table3[[#This Row],[RECENCY Score]] &amp; Table3[[#This Row],[FREQUENCY Score]] &amp; Table3[[#This Row],[MONETARY Score]]</f>
        <v>222</v>
      </c>
      <c r="D471" s="46" cm="1">
        <f t="array" aca="1" ref="D471" ca="1">_xlfn.IFS(G471 &lt;= 100, 5,G471 &lt;= 200, 4,G471 &lt;= 300, 3,G471 &lt;= 400, 2,G471 &gt; 400, 1)</f>
        <v>2</v>
      </c>
      <c r="E471" s="45" cm="1">
        <f t="array" ref="E471">_xlfn.IFS(I471 &gt;= 12, 5, I471&gt;= 10, 4, I471 &gt;= 8, 3, I471 &gt;= 5, 2, I471 &gt;= 2, 1)</f>
        <v>2</v>
      </c>
      <c r="F471" s="45" cm="1">
        <f t="array" ref="F471">_xlfn.IFS(Table3[[#This Row],[Purchase Amount]] &lt;= 100, 5,Table3[[#This Row],[Purchase Amount]]  &lt;= 200, 4,Table3[[#This Row],[Purchase Amount]]  &lt;= 300, 3,Table3[[#This Row],[Purchase Amount]]  &lt;= 400, 2,Table3[[#This Row],[Purchase Amount]]  &gt; 400, 1)</f>
        <v>2</v>
      </c>
      <c r="G471" s="10">
        <f ca="1">DATEDIF(Table3[[#This Row],[Time of Purchase ]], TODAY(), "d")</f>
        <v>337</v>
      </c>
      <c r="H471" s="14">
        <f>_xlfn.XLOOKUP('RFM Analysis (Basic)'!$B471,Table4[Customer_ID],Table4[Time_of_Purchase],,0)</f>
        <v>45398</v>
      </c>
      <c r="I471" s="10">
        <f>_xlfn.XLOOKUP('RFM Analysis (Basic)'!$B471,Table4[Customer_ID],Table4[Frequency_of_Purchase],,0)</f>
        <v>6</v>
      </c>
      <c r="J471" s="10">
        <f>_xlfn.XLOOKUP(B471,Table4[Customer_ID],Table4[Purchase_Amount],,0)</f>
        <v>333.18</v>
      </c>
      <c r="K471" s="52" cm="1">
        <f t="array" aca="1" ref="K471" ca="1">SUM(MID(C471,{1,2,3},1)*1)</f>
        <v>6</v>
      </c>
    </row>
    <row r="472" spans="2:11" x14ac:dyDescent="0.3">
      <c r="B472" s="10" t="s">
        <v>1021</v>
      </c>
      <c r="C472" s="45" t="str">
        <f ca="1">Table3[[#This Row],[RECENCY Score]] &amp; Table3[[#This Row],[FREQUENCY Score]] &amp; Table3[[#This Row],[MONETARY Score]]</f>
        <v>335</v>
      </c>
      <c r="D472" s="46" cm="1">
        <f t="array" aca="1" ref="D472" ca="1">_xlfn.IFS(G472 &lt;= 100, 5,G472 &lt;= 200, 4,G472 &lt;= 300, 3,G472 &lt;= 400, 2,G472 &gt; 400, 1)</f>
        <v>3</v>
      </c>
      <c r="E472" s="45" cm="1">
        <f t="array" ref="E472">_xlfn.IFS(I472 &gt;= 12, 5, I472&gt;= 10, 4, I472 &gt;= 8, 3, I472 &gt;= 5, 2, I472 &gt;= 2, 1)</f>
        <v>3</v>
      </c>
      <c r="F472" s="45" cm="1">
        <f t="array" ref="F472">_xlfn.IFS(Table3[[#This Row],[Purchase Amount]] &lt;= 100, 5,Table3[[#This Row],[Purchase Amount]]  &lt;= 200, 4,Table3[[#This Row],[Purchase Amount]]  &lt;= 300, 3,Table3[[#This Row],[Purchase Amount]]  &lt;= 400, 2,Table3[[#This Row],[Purchase Amount]]  &gt; 400, 1)</f>
        <v>5</v>
      </c>
      <c r="G472" s="10">
        <f ca="1">DATEDIF(Table3[[#This Row],[Time of Purchase ]], TODAY(), "d")</f>
        <v>245</v>
      </c>
      <c r="H472" s="14">
        <f>_xlfn.XLOOKUP('RFM Analysis (Basic)'!$B472,Table4[Customer_ID],Table4[Time_of_Purchase],,0)</f>
        <v>45490</v>
      </c>
      <c r="I472" s="10">
        <f>_xlfn.XLOOKUP('RFM Analysis (Basic)'!$B472,Table4[Customer_ID],Table4[Frequency_of_Purchase],,0)</f>
        <v>8</v>
      </c>
      <c r="J472" s="10">
        <f>_xlfn.XLOOKUP(B472,Table4[Customer_ID],Table4[Purchase_Amount],,0)</f>
        <v>73.23</v>
      </c>
      <c r="K472" s="52" cm="1">
        <f t="array" aca="1" ref="K472" ca="1">SUM(MID(C472,{1,2,3},1)*1)</f>
        <v>11</v>
      </c>
    </row>
    <row r="473" spans="2:11" x14ac:dyDescent="0.3">
      <c r="B473" s="10" t="s">
        <v>1023</v>
      </c>
      <c r="C473" s="45" t="str">
        <f ca="1">Table3[[#This Row],[RECENCY Score]] &amp; Table3[[#This Row],[FREQUENCY Score]] &amp; Table3[[#This Row],[MONETARY Score]]</f>
        <v>241</v>
      </c>
      <c r="D473" s="46" cm="1">
        <f t="array" aca="1" ref="D473" ca="1">_xlfn.IFS(G473 &lt;= 100, 5,G473 &lt;= 200, 4,G473 &lt;= 300, 3,G473 &lt;= 400, 2,G473 &gt; 400, 1)</f>
        <v>2</v>
      </c>
      <c r="E473" s="45" cm="1">
        <f t="array" ref="E473">_xlfn.IFS(I473 &gt;= 12, 5, I473&gt;= 10, 4, I473 &gt;= 8, 3, I473 &gt;= 5, 2, I473 &gt;= 2, 1)</f>
        <v>4</v>
      </c>
      <c r="F473" s="45" cm="1">
        <f t="array" ref="F473">_xlfn.IFS(Table3[[#This Row],[Purchase Amount]] &lt;= 100, 5,Table3[[#This Row],[Purchase Amount]]  &lt;= 200, 4,Table3[[#This Row],[Purchase Amount]]  &lt;= 300, 3,Table3[[#This Row],[Purchase Amount]]  &lt;= 400, 2,Table3[[#This Row],[Purchase Amount]]  &gt; 400, 1)</f>
        <v>1</v>
      </c>
      <c r="G473" s="10">
        <f ca="1">DATEDIF(Table3[[#This Row],[Time of Purchase ]], TODAY(), "d")</f>
        <v>366</v>
      </c>
      <c r="H473" s="14">
        <f>_xlfn.XLOOKUP('RFM Analysis (Basic)'!$B473,Table4[Customer_ID],Table4[Time_of_Purchase],,0)</f>
        <v>45369</v>
      </c>
      <c r="I473" s="10">
        <f>_xlfn.XLOOKUP('RFM Analysis (Basic)'!$B473,Table4[Customer_ID],Table4[Frequency_of_Purchase],,0)</f>
        <v>11</v>
      </c>
      <c r="J473" s="10">
        <f>_xlfn.XLOOKUP(B473,Table4[Customer_ID],Table4[Purchase_Amount],,0)</f>
        <v>450.47</v>
      </c>
      <c r="K473" s="52" cm="1">
        <f t="array" aca="1" ref="K473" ca="1">SUM(MID(C473,{1,2,3},1)*1)</f>
        <v>7</v>
      </c>
    </row>
    <row r="474" spans="2:11" x14ac:dyDescent="0.3">
      <c r="B474" s="10" t="s">
        <v>1025</v>
      </c>
      <c r="C474" s="45" t="str">
        <f ca="1">Table3[[#This Row],[RECENCY Score]] &amp; Table3[[#This Row],[FREQUENCY Score]] &amp; Table3[[#This Row],[MONETARY Score]]</f>
        <v>324</v>
      </c>
      <c r="D474" s="46" cm="1">
        <f t="array" aca="1" ref="D474" ca="1">_xlfn.IFS(G474 &lt;= 100, 5,G474 &lt;= 200, 4,G474 &lt;= 300, 3,G474 &lt;= 400, 2,G474 &gt; 400, 1)</f>
        <v>3</v>
      </c>
      <c r="E474" s="45" cm="1">
        <f t="array" ref="E474">_xlfn.IFS(I474 &gt;= 12, 5, I474&gt;= 10, 4, I474 &gt;= 8, 3, I474 &gt;= 5, 2, I474 &gt;= 2, 1)</f>
        <v>2</v>
      </c>
      <c r="F474" s="45" cm="1">
        <f t="array" ref="F474">_xlfn.IFS(Table3[[#This Row],[Purchase Amount]] &lt;= 100, 5,Table3[[#This Row],[Purchase Amount]]  &lt;= 200, 4,Table3[[#This Row],[Purchase Amount]]  &lt;= 300, 3,Table3[[#This Row],[Purchase Amount]]  &lt;= 400, 2,Table3[[#This Row],[Purchase Amount]]  &gt; 400, 1)</f>
        <v>4</v>
      </c>
      <c r="G474" s="10">
        <f ca="1">DATEDIF(Table3[[#This Row],[Time of Purchase ]], TODAY(), "d")</f>
        <v>244</v>
      </c>
      <c r="H474" s="14">
        <f>_xlfn.XLOOKUP('RFM Analysis (Basic)'!$B474,Table4[Customer_ID],Table4[Time_of_Purchase],,0)</f>
        <v>45491</v>
      </c>
      <c r="I474" s="10">
        <f>_xlfn.XLOOKUP('RFM Analysis (Basic)'!$B474,Table4[Customer_ID],Table4[Frequency_of_Purchase],,0)</f>
        <v>5</v>
      </c>
      <c r="J474" s="10">
        <f>_xlfn.XLOOKUP(B474,Table4[Customer_ID],Table4[Purchase_Amount],,0)</f>
        <v>175.74</v>
      </c>
      <c r="K474" s="52" cm="1">
        <f t="array" aca="1" ref="K474" ca="1">SUM(MID(C474,{1,2,3},1)*1)</f>
        <v>9</v>
      </c>
    </row>
    <row r="475" spans="2:11" x14ac:dyDescent="0.3">
      <c r="B475" s="10" t="s">
        <v>1027</v>
      </c>
      <c r="C475" s="45" t="str">
        <f ca="1">Table3[[#This Row],[RECENCY Score]] &amp; Table3[[#This Row],[FREQUENCY Score]] &amp; Table3[[#This Row],[MONETARY Score]]</f>
        <v>314</v>
      </c>
      <c r="D475" s="46" cm="1">
        <f t="array" aca="1" ref="D475" ca="1">_xlfn.IFS(G475 &lt;= 100, 5,G475 &lt;= 200, 4,G475 &lt;= 300, 3,G475 &lt;= 400, 2,G475 &gt; 400, 1)</f>
        <v>3</v>
      </c>
      <c r="E475" s="45" cm="1">
        <f t="array" ref="E475">_xlfn.IFS(I475 &gt;= 12, 5, I475&gt;= 10, 4, I475 &gt;= 8, 3, I475 &gt;= 5, 2, I475 &gt;= 2, 1)</f>
        <v>1</v>
      </c>
      <c r="F475" s="45" cm="1">
        <f t="array" ref="F475">_xlfn.IFS(Table3[[#This Row],[Purchase Amount]] &lt;= 100, 5,Table3[[#This Row],[Purchase Amount]]  &lt;= 200, 4,Table3[[#This Row],[Purchase Amount]]  &lt;= 300, 3,Table3[[#This Row],[Purchase Amount]]  &lt;= 400, 2,Table3[[#This Row],[Purchase Amount]]  &gt; 400, 1)</f>
        <v>4</v>
      </c>
      <c r="G475" s="10">
        <f ca="1">DATEDIF(Table3[[#This Row],[Time of Purchase ]], TODAY(), "d")</f>
        <v>292</v>
      </c>
      <c r="H475" s="14">
        <f>_xlfn.XLOOKUP('RFM Analysis (Basic)'!$B475,Table4[Customer_ID],Table4[Time_of_Purchase],,0)</f>
        <v>45443</v>
      </c>
      <c r="I475" s="10">
        <f>_xlfn.XLOOKUP('RFM Analysis (Basic)'!$B475,Table4[Customer_ID],Table4[Frequency_of_Purchase],,0)</f>
        <v>4</v>
      </c>
      <c r="J475" s="10">
        <f>_xlfn.XLOOKUP(B475,Table4[Customer_ID],Table4[Purchase_Amount],,0)</f>
        <v>182.6</v>
      </c>
      <c r="K475" s="52" cm="1">
        <f t="array" aca="1" ref="K475" ca="1">SUM(MID(C475,{1,2,3},1)*1)</f>
        <v>8</v>
      </c>
    </row>
    <row r="476" spans="2:11" x14ac:dyDescent="0.3">
      <c r="B476" s="10" t="s">
        <v>1029</v>
      </c>
      <c r="C476" s="45" t="str">
        <f ca="1">Table3[[#This Row],[RECENCY Score]] &amp; Table3[[#This Row],[FREQUENCY Score]] &amp; Table3[[#This Row],[MONETARY Score]]</f>
        <v>111</v>
      </c>
      <c r="D476" s="46" cm="1">
        <f t="array" aca="1" ref="D476" ca="1">_xlfn.IFS(G476 &lt;= 100, 5,G476 &lt;= 200, 4,G476 &lt;= 300, 3,G476 &lt;= 400, 2,G476 &gt; 400, 1)</f>
        <v>1</v>
      </c>
      <c r="E476" s="45" cm="1">
        <f t="array" ref="E476">_xlfn.IFS(I476 &gt;= 12, 5, I476&gt;= 10, 4, I476 &gt;= 8, 3, I476 &gt;= 5, 2, I476 &gt;= 2, 1)</f>
        <v>1</v>
      </c>
      <c r="F476" s="45" cm="1">
        <f t="array" ref="F476">_xlfn.IFS(Table3[[#This Row],[Purchase Amount]] &lt;= 100, 5,Table3[[#This Row],[Purchase Amount]]  &lt;= 200, 4,Table3[[#This Row],[Purchase Amount]]  &lt;= 300, 3,Table3[[#This Row],[Purchase Amount]]  &lt;= 400, 2,Table3[[#This Row],[Purchase Amount]]  &gt; 400, 1)</f>
        <v>1</v>
      </c>
      <c r="G476" s="10">
        <f ca="1">DATEDIF(Table3[[#This Row],[Time of Purchase ]], TODAY(), "d")</f>
        <v>423</v>
      </c>
      <c r="H476" s="14">
        <f>_xlfn.XLOOKUP('RFM Analysis (Basic)'!$B476,Table4[Customer_ID],Table4[Time_of_Purchase],,0)</f>
        <v>45312</v>
      </c>
      <c r="I476" s="10">
        <f>_xlfn.XLOOKUP('RFM Analysis (Basic)'!$B476,Table4[Customer_ID],Table4[Frequency_of_Purchase],,0)</f>
        <v>2</v>
      </c>
      <c r="J476" s="10">
        <f>_xlfn.XLOOKUP(B476,Table4[Customer_ID],Table4[Purchase_Amount],,0)</f>
        <v>497.8</v>
      </c>
      <c r="K476" s="52" cm="1">
        <f t="array" aca="1" ref="K476" ca="1">SUM(MID(C476,{1,2,3},1)*1)</f>
        <v>3</v>
      </c>
    </row>
    <row r="477" spans="2:11" x14ac:dyDescent="0.3">
      <c r="B477" s="10" t="s">
        <v>1031</v>
      </c>
      <c r="C477" s="45" t="str">
        <f ca="1">Table3[[#This Row],[RECENCY Score]] &amp; Table3[[#This Row],[FREQUENCY Score]] &amp; Table3[[#This Row],[MONETARY Score]]</f>
        <v>314</v>
      </c>
      <c r="D477" s="46" cm="1">
        <f t="array" aca="1" ref="D477" ca="1">_xlfn.IFS(G477 &lt;= 100, 5,G477 &lt;= 200, 4,G477 &lt;= 300, 3,G477 &lt;= 400, 2,G477 &gt; 400, 1)</f>
        <v>3</v>
      </c>
      <c r="E477" s="45" cm="1">
        <f t="array" ref="E477">_xlfn.IFS(I477 &gt;= 12, 5, I477&gt;= 10, 4, I477 &gt;= 8, 3, I477 &gt;= 5, 2, I477 &gt;= 2, 1)</f>
        <v>1</v>
      </c>
      <c r="F477" s="45" cm="1">
        <f t="array" ref="F477">_xlfn.IFS(Table3[[#This Row],[Purchase Amount]] &lt;= 100, 5,Table3[[#This Row],[Purchase Amount]]  &lt;= 200, 4,Table3[[#This Row],[Purchase Amount]]  &lt;= 300, 3,Table3[[#This Row],[Purchase Amount]]  &lt;= 400, 2,Table3[[#This Row],[Purchase Amount]]  &gt; 400, 1)</f>
        <v>4</v>
      </c>
      <c r="G477" s="10">
        <f ca="1">DATEDIF(Table3[[#This Row],[Time of Purchase ]], TODAY(), "d")</f>
        <v>277</v>
      </c>
      <c r="H477" s="14">
        <f>_xlfn.XLOOKUP('RFM Analysis (Basic)'!$B477,Table4[Customer_ID],Table4[Time_of_Purchase],,0)</f>
        <v>45458</v>
      </c>
      <c r="I477" s="10">
        <f>_xlfn.XLOOKUP('RFM Analysis (Basic)'!$B477,Table4[Customer_ID],Table4[Frequency_of_Purchase],,0)</f>
        <v>4</v>
      </c>
      <c r="J477" s="10">
        <f>_xlfn.XLOOKUP(B477,Table4[Customer_ID],Table4[Purchase_Amount],,0)</f>
        <v>171.17</v>
      </c>
      <c r="K477" s="52" cm="1">
        <f t="array" aca="1" ref="K477" ca="1">SUM(MID(C477,{1,2,3},1)*1)</f>
        <v>8</v>
      </c>
    </row>
    <row r="478" spans="2:11" x14ac:dyDescent="0.3">
      <c r="B478" s="10" t="s">
        <v>1033</v>
      </c>
      <c r="C478" s="45" t="str">
        <f ca="1">Table3[[#This Row],[RECENCY Score]] &amp; Table3[[#This Row],[FREQUENCY Score]] &amp; Table3[[#This Row],[MONETARY Score]]</f>
        <v>211</v>
      </c>
      <c r="D478" s="46" cm="1">
        <f t="array" aca="1" ref="D478" ca="1">_xlfn.IFS(G478 &lt;= 100, 5,G478 &lt;= 200, 4,G478 &lt;= 300, 3,G478 &lt;= 400, 2,G478 &gt; 400, 1)</f>
        <v>2</v>
      </c>
      <c r="E478" s="45" cm="1">
        <f t="array" ref="E478">_xlfn.IFS(I478 &gt;= 12, 5, I478&gt;= 10, 4, I478 &gt;= 8, 3, I478 &gt;= 5, 2, I478 &gt;= 2, 1)</f>
        <v>1</v>
      </c>
      <c r="F478" s="45" cm="1">
        <f t="array" ref="F478">_xlfn.IFS(Table3[[#This Row],[Purchase Amount]] &lt;= 100, 5,Table3[[#This Row],[Purchase Amount]]  &lt;= 200, 4,Table3[[#This Row],[Purchase Amount]]  &lt;= 300, 3,Table3[[#This Row],[Purchase Amount]]  &lt;= 400, 2,Table3[[#This Row],[Purchase Amount]]  &gt; 400, 1)</f>
        <v>1</v>
      </c>
      <c r="G478" s="10">
        <f ca="1">DATEDIF(Table3[[#This Row],[Time of Purchase ]], TODAY(), "d")</f>
        <v>334</v>
      </c>
      <c r="H478" s="14">
        <f>_xlfn.XLOOKUP('RFM Analysis (Basic)'!$B478,Table4[Customer_ID],Table4[Time_of_Purchase],,0)</f>
        <v>45401</v>
      </c>
      <c r="I478" s="10">
        <f>_xlfn.XLOOKUP('RFM Analysis (Basic)'!$B478,Table4[Customer_ID],Table4[Frequency_of_Purchase],,0)</f>
        <v>3</v>
      </c>
      <c r="J478" s="10">
        <f>_xlfn.XLOOKUP(B478,Table4[Customer_ID],Table4[Purchase_Amount],,0)</f>
        <v>425.82</v>
      </c>
      <c r="K478" s="52" cm="1">
        <f t="array" aca="1" ref="K478" ca="1">SUM(MID(C478,{1,2,3},1)*1)</f>
        <v>4</v>
      </c>
    </row>
    <row r="479" spans="2:11" x14ac:dyDescent="0.3">
      <c r="B479" s="10" t="s">
        <v>1035</v>
      </c>
      <c r="C479" s="45" t="str">
        <f ca="1">Table3[[#This Row],[RECENCY Score]] &amp; Table3[[#This Row],[FREQUENCY Score]] &amp; Table3[[#This Row],[MONETARY Score]]</f>
        <v>443</v>
      </c>
      <c r="D479" s="46" cm="1">
        <f t="array" aca="1" ref="D479" ca="1">_xlfn.IFS(G479 &lt;= 100, 5,G479 &lt;= 200, 4,G479 &lt;= 300, 3,G479 &lt;= 400, 2,G479 &gt; 400, 1)</f>
        <v>4</v>
      </c>
      <c r="E479" s="45" cm="1">
        <f t="array" ref="E479">_xlfn.IFS(I479 &gt;= 12, 5, I479&gt;= 10, 4, I479 &gt;= 8, 3, I479 &gt;= 5, 2, I479 &gt;= 2, 1)</f>
        <v>4</v>
      </c>
      <c r="F479" s="45" cm="1">
        <f t="array" ref="F479">_xlfn.IFS(Table3[[#This Row],[Purchase Amount]] &lt;= 100, 5,Table3[[#This Row],[Purchase Amount]]  &lt;= 200, 4,Table3[[#This Row],[Purchase Amount]]  &lt;= 300, 3,Table3[[#This Row],[Purchase Amount]]  &lt;= 400, 2,Table3[[#This Row],[Purchase Amount]]  &gt; 400, 1)</f>
        <v>3</v>
      </c>
      <c r="G479" s="10">
        <f ca="1">DATEDIF(Table3[[#This Row],[Time of Purchase ]], TODAY(), "d")</f>
        <v>188</v>
      </c>
      <c r="H479" s="14">
        <f>_xlfn.XLOOKUP('RFM Analysis (Basic)'!$B479,Table4[Customer_ID],Table4[Time_of_Purchase],,0)</f>
        <v>45547</v>
      </c>
      <c r="I479" s="10">
        <f>_xlfn.XLOOKUP('RFM Analysis (Basic)'!$B479,Table4[Customer_ID],Table4[Frequency_of_Purchase],,0)</f>
        <v>10</v>
      </c>
      <c r="J479" s="10">
        <f>_xlfn.XLOOKUP(B479,Table4[Customer_ID],Table4[Purchase_Amount],,0)</f>
        <v>210.58</v>
      </c>
      <c r="K479" s="52" cm="1">
        <f t="array" aca="1" ref="K479" ca="1">SUM(MID(C479,{1,2,3},1)*1)</f>
        <v>11</v>
      </c>
    </row>
    <row r="480" spans="2:11" x14ac:dyDescent="0.3">
      <c r="B480" s="10" t="s">
        <v>1037</v>
      </c>
      <c r="C480" s="45" t="str">
        <f ca="1">Table3[[#This Row],[RECENCY Score]] &amp; Table3[[#This Row],[FREQUENCY Score]] &amp; Table3[[#This Row],[MONETARY Score]]</f>
        <v>444</v>
      </c>
      <c r="D480" s="46" cm="1">
        <f t="array" aca="1" ref="D480" ca="1">_xlfn.IFS(G480 &lt;= 100, 5,G480 &lt;= 200, 4,G480 &lt;= 300, 3,G480 &lt;= 400, 2,G480 &gt; 400, 1)</f>
        <v>4</v>
      </c>
      <c r="E480" s="45" cm="1">
        <f t="array" ref="E480">_xlfn.IFS(I480 &gt;= 12, 5, I480&gt;= 10, 4, I480 &gt;= 8, 3, I480 &gt;= 5, 2, I480 &gt;= 2, 1)</f>
        <v>4</v>
      </c>
      <c r="F480" s="45" cm="1">
        <f t="array" ref="F480">_xlfn.IFS(Table3[[#This Row],[Purchase Amount]] &lt;= 100, 5,Table3[[#This Row],[Purchase Amount]]  &lt;= 200, 4,Table3[[#This Row],[Purchase Amount]]  &lt;= 300, 3,Table3[[#This Row],[Purchase Amount]]  &lt;= 400, 2,Table3[[#This Row],[Purchase Amount]]  &gt; 400, 1)</f>
        <v>4</v>
      </c>
      <c r="G480" s="10">
        <f ca="1">DATEDIF(Table3[[#This Row],[Time of Purchase ]], TODAY(), "d")</f>
        <v>196</v>
      </c>
      <c r="H480" s="14">
        <f>_xlfn.XLOOKUP('RFM Analysis (Basic)'!$B480,Table4[Customer_ID],Table4[Time_of_Purchase],,0)</f>
        <v>45539</v>
      </c>
      <c r="I480" s="10">
        <f>_xlfn.XLOOKUP('RFM Analysis (Basic)'!$B480,Table4[Customer_ID],Table4[Frequency_of_Purchase],,0)</f>
        <v>11</v>
      </c>
      <c r="J480" s="10">
        <f>_xlfn.XLOOKUP(B480,Table4[Customer_ID],Table4[Purchase_Amount],,0)</f>
        <v>199.64</v>
      </c>
      <c r="K480" s="52" cm="1">
        <f t="array" aca="1" ref="K480" ca="1">SUM(MID(C480,{1,2,3},1)*1)</f>
        <v>12</v>
      </c>
    </row>
    <row r="481" spans="2:11" x14ac:dyDescent="0.3">
      <c r="B481" s="10" t="s">
        <v>1039</v>
      </c>
      <c r="C481" s="45" t="str">
        <f ca="1">Table3[[#This Row],[RECENCY Score]] &amp; Table3[[#This Row],[FREQUENCY Score]] &amp; Table3[[#This Row],[MONETARY Score]]</f>
        <v>244</v>
      </c>
      <c r="D481" s="46" cm="1">
        <f t="array" aca="1" ref="D481" ca="1">_xlfn.IFS(G481 &lt;= 100, 5,G481 &lt;= 200, 4,G481 &lt;= 300, 3,G481 &lt;= 400, 2,G481 &gt; 400, 1)</f>
        <v>2</v>
      </c>
      <c r="E481" s="45" cm="1">
        <f t="array" ref="E481">_xlfn.IFS(I481 &gt;= 12, 5, I481&gt;= 10, 4, I481 &gt;= 8, 3, I481 &gt;= 5, 2, I481 &gt;= 2, 1)</f>
        <v>4</v>
      </c>
      <c r="F481" s="45" cm="1">
        <f t="array" ref="F481">_xlfn.IFS(Table3[[#This Row],[Purchase Amount]] &lt;= 100, 5,Table3[[#This Row],[Purchase Amount]]  &lt;= 200, 4,Table3[[#This Row],[Purchase Amount]]  &lt;= 300, 3,Table3[[#This Row],[Purchase Amount]]  &lt;= 400, 2,Table3[[#This Row],[Purchase Amount]]  &gt; 400, 1)</f>
        <v>4</v>
      </c>
      <c r="G481" s="10">
        <f ca="1">DATEDIF(Table3[[#This Row],[Time of Purchase ]], TODAY(), "d")</f>
        <v>325</v>
      </c>
      <c r="H481" s="14">
        <f>_xlfn.XLOOKUP('RFM Analysis (Basic)'!$B481,Table4[Customer_ID],Table4[Time_of_Purchase],,0)</f>
        <v>45410</v>
      </c>
      <c r="I481" s="10">
        <f>_xlfn.XLOOKUP('RFM Analysis (Basic)'!$B481,Table4[Customer_ID],Table4[Frequency_of_Purchase],,0)</f>
        <v>10</v>
      </c>
      <c r="J481" s="10">
        <f>_xlfn.XLOOKUP(B481,Table4[Customer_ID],Table4[Purchase_Amount],,0)</f>
        <v>162.22</v>
      </c>
      <c r="K481" s="52" cm="1">
        <f t="array" aca="1" ref="K481" ca="1">SUM(MID(C481,{1,2,3},1)*1)</f>
        <v>10</v>
      </c>
    </row>
    <row r="482" spans="2:11" x14ac:dyDescent="0.3">
      <c r="B482" s="10" t="s">
        <v>1041</v>
      </c>
      <c r="C482" s="45" t="str">
        <f ca="1">Table3[[#This Row],[RECENCY Score]] &amp; Table3[[#This Row],[FREQUENCY Score]] &amp; Table3[[#This Row],[MONETARY Score]]</f>
        <v>431</v>
      </c>
      <c r="D482" s="46" cm="1">
        <f t="array" aca="1" ref="D482" ca="1">_xlfn.IFS(G482 &lt;= 100, 5,G482 &lt;= 200, 4,G482 &lt;= 300, 3,G482 &lt;= 400, 2,G482 &gt; 400, 1)</f>
        <v>4</v>
      </c>
      <c r="E482" s="45" cm="1">
        <f t="array" ref="E482">_xlfn.IFS(I482 &gt;= 12, 5, I482&gt;= 10, 4, I482 &gt;= 8, 3, I482 &gt;= 5, 2, I482 &gt;= 2, 1)</f>
        <v>3</v>
      </c>
      <c r="F482" s="45" cm="1">
        <f t="array" ref="F482">_xlfn.IFS(Table3[[#This Row],[Purchase Amount]] &lt;= 100, 5,Table3[[#This Row],[Purchase Amount]]  &lt;= 200, 4,Table3[[#This Row],[Purchase Amount]]  &lt;= 300, 3,Table3[[#This Row],[Purchase Amount]]  &lt;= 400, 2,Table3[[#This Row],[Purchase Amount]]  &gt; 400, 1)</f>
        <v>1</v>
      </c>
      <c r="G482" s="10">
        <f ca="1">DATEDIF(Table3[[#This Row],[Time of Purchase ]], TODAY(), "d")</f>
        <v>101</v>
      </c>
      <c r="H482" s="14">
        <f>_xlfn.XLOOKUP('RFM Analysis (Basic)'!$B482,Table4[Customer_ID],Table4[Time_of_Purchase],,0)</f>
        <v>45634</v>
      </c>
      <c r="I482" s="10">
        <f>_xlfn.XLOOKUP('RFM Analysis (Basic)'!$B482,Table4[Customer_ID],Table4[Frequency_of_Purchase],,0)</f>
        <v>8</v>
      </c>
      <c r="J482" s="10">
        <f>_xlfn.XLOOKUP(B482,Table4[Customer_ID],Table4[Purchase_Amount],,0)</f>
        <v>401.75</v>
      </c>
      <c r="K482" s="52" cm="1">
        <f t="array" aca="1" ref="K482" ca="1">SUM(MID(C482,{1,2,3},1)*1)</f>
        <v>8</v>
      </c>
    </row>
    <row r="483" spans="2:11" x14ac:dyDescent="0.3">
      <c r="B483" s="10" t="s">
        <v>1043</v>
      </c>
      <c r="C483" s="45" t="str">
        <f ca="1">Table3[[#This Row],[RECENCY Score]] &amp; Table3[[#This Row],[FREQUENCY Score]] &amp; Table3[[#This Row],[MONETARY Score]]</f>
        <v>452</v>
      </c>
      <c r="D483" s="46" cm="1">
        <f t="array" aca="1" ref="D483" ca="1">_xlfn.IFS(G483 &lt;= 100, 5,G483 &lt;= 200, 4,G483 &lt;= 300, 3,G483 &lt;= 400, 2,G483 &gt; 400, 1)</f>
        <v>4</v>
      </c>
      <c r="E483" s="45" cm="1">
        <f t="array" ref="E483">_xlfn.IFS(I483 &gt;= 12, 5, I483&gt;= 10, 4, I483 &gt;= 8, 3, I483 &gt;= 5, 2, I483 &gt;= 2, 1)</f>
        <v>5</v>
      </c>
      <c r="F483" s="45" cm="1">
        <f t="array" ref="F483">_xlfn.IFS(Table3[[#This Row],[Purchase Amount]] &lt;= 100, 5,Table3[[#This Row],[Purchase Amount]]  &lt;= 200, 4,Table3[[#This Row],[Purchase Amount]]  &lt;= 300, 3,Table3[[#This Row],[Purchase Amount]]  &lt;= 400, 2,Table3[[#This Row],[Purchase Amount]]  &gt; 400, 1)</f>
        <v>2</v>
      </c>
      <c r="G483" s="10">
        <f ca="1">DATEDIF(Table3[[#This Row],[Time of Purchase ]], TODAY(), "d")</f>
        <v>134</v>
      </c>
      <c r="H483" s="14">
        <f>_xlfn.XLOOKUP('RFM Analysis (Basic)'!$B483,Table4[Customer_ID],Table4[Time_of_Purchase],,0)</f>
        <v>45601</v>
      </c>
      <c r="I483" s="10">
        <f>_xlfn.XLOOKUP('RFM Analysis (Basic)'!$B483,Table4[Customer_ID],Table4[Frequency_of_Purchase],,0)</f>
        <v>12</v>
      </c>
      <c r="J483" s="10">
        <f>_xlfn.XLOOKUP(B483,Table4[Customer_ID],Table4[Purchase_Amount],,0)</f>
        <v>365.88</v>
      </c>
      <c r="K483" s="52" cm="1">
        <f t="array" aca="1" ref="K483" ca="1">SUM(MID(C483,{1,2,3},1)*1)</f>
        <v>11</v>
      </c>
    </row>
    <row r="484" spans="2:11" x14ac:dyDescent="0.3">
      <c r="B484" s="10" t="s">
        <v>1045</v>
      </c>
      <c r="C484" s="45" t="str">
        <f ca="1">Table3[[#This Row],[RECENCY Score]] &amp; Table3[[#This Row],[FREQUENCY Score]] &amp; Table3[[#This Row],[MONETARY Score]]</f>
        <v>225</v>
      </c>
      <c r="D484" s="46" cm="1">
        <f t="array" aca="1" ref="D484" ca="1">_xlfn.IFS(G484 &lt;= 100, 5,G484 &lt;= 200, 4,G484 &lt;= 300, 3,G484 &lt;= 400, 2,G484 &gt; 400, 1)</f>
        <v>2</v>
      </c>
      <c r="E484" s="45" cm="1">
        <f t="array" ref="E484">_xlfn.IFS(I484 &gt;= 12, 5, I484&gt;= 10, 4, I484 &gt;= 8, 3, I484 &gt;= 5, 2, I484 &gt;= 2, 1)</f>
        <v>2</v>
      </c>
      <c r="F484" s="45" cm="1">
        <f t="array" ref="F484">_xlfn.IFS(Table3[[#This Row],[Purchase Amount]] &lt;= 100, 5,Table3[[#This Row],[Purchase Amount]]  &lt;= 200, 4,Table3[[#This Row],[Purchase Amount]]  &lt;= 300, 3,Table3[[#This Row],[Purchase Amount]]  &lt;= 400, 2,Table3[[#This Row],[Purchase Amount]]  &gt; 400, 1)</f>
        <v>5</v>
      </c>
      <c r="G484" s="10">
        <f ca="1">DATEDIF(Table3[[#This Row],[Time of Purchase ]], TODAY(), "d")</f>
        <v>400</v>
      </c>
      <c r="H484" s="14">
        <f>_xlfn.XLOOKUP('RFM Analysis (Basic)'!$B484,Table4[Customer_ID],Table4[Time_of_Purchase],,0)</f>
        <v>45335</v>
      </c>
      <c r="I484" s="10">
        <f>_xlfn.XLOOKUP('RFM Analysis (Basic)'!$B484,Table4[Customer_ID],Table4[Frequency_of_Purchase],,0)</f>
        <v>6</v>
      </c>
      <c r="J484" s="10">
        <f>_xlfn.XLOOKUP(B484,Table4[Customer_ID],Table4[Purchase_Amount],,0)</f>
        <v>58.29</v>
      </c>
      <c r="K484" s="52" cm="1">
        <f t="array" aca="1" ref="K484" ca="1">SUM(MID(C484,{1,2,3},1)*1)</f>
        <v>9</v>
      </c>
    </row>
    <row r="485" spans="2:11" x14ac:dyDescent="0.3">
      <c r="B485" s="10" t="s">
        <v>1047</v>
      </c>
      <c r="C485" s="45" t="str">
        <f ca="1">Table3[[#This Row],[RECENCY Score]] &amp; Table3[[#This Row],[FREQUENCY Score]] &amp; Table3[[#This Row],[MONETARY Score]]</f>
        <v>115</v>
      </c>
      <c r="D485" s="46" cm="1">
        <f t="array" aca="1" ref="D485" ca="1">_xlfn.IFS(G485 &lt;= 100, 5,G485 &lt;= 200, 4,G485 &lt;= 300, 3,G485 &lt;= 400, 2,G485 &gt; 400, 1)</f>
        <v>1</v>
      </c>
      <c r="E485" s="45" cm="1">
        <f t="array" ref="E485">_xlfn.IFS(I485 &gt;= 12, 5, I485&gt;= 10, 4, I485 &gt;= 8, 3, I485 &gt;= 5, 2, I485 &gt;= 2, 1)</f>
        <v>1</v>
      </c>
      <c r="F485" s="45" cm="1">
        <f t="array" ref="F485">_xlfn.IFS(Table3[[#This Row],[Purchase Amount]] &lt;= 100, 5,Table3[[#This Row],[Purchase Amount]]  &lt;= 200, 4,Table3[[#This Row],[Purchase Amount]]  &lt;= 300, 3,Table3[[#This Row],[Purchase Amount]]  &lt;= 400, 2,Table3[[#This Row],[Purchase Amount]]  &gt; 400, 1)</f>
        <v>5</v>
      </c>
      <c r="G485" s="10">
        <f ca="1">DATEDIF(Table3[[#This Row],[Time of Purchase ]], TODAY(), "d")</f>
        <v>419</v>
      </c>
      <c r="H485" s="14">
        <f>_xlfn.XLOOKUP('RFM Analysis (Basic)'!$B485,Table4[Customer_ID],Table4[Time_of_Purchase],,0)</f>
        <v>45316</v>
      </c>
      <c r="I485" s="10">
        <f>_xlfn.XLOOKUP('RFM Analysis (Basic)'!$B485,Table4[Customer_ID],Table4[Frequency_of_Purchase],,0)</f>
        <v>3</v>
      </c>
      <c r="J485" s="10">
        <f>_xlfn.XLOOKUP(B485,Table4[Customer_ID],Table4[Purchase_Amount],,0)</f>
        <v>66.86</v>
      </c>
      <c r="K485" s="52" cm="1">
        <f t="array" aca="1" ref="K485" ca="1">SUM(MID(C485,{1,2,3},1)*1)</f>
        <v>7</v>
      </c>
    </row>
    <row r="486" spans="2:11" x14ac:dyDescent="0.3">
      <c r="B486" s="10" t="s">
        <v>1048</v>
      </c>
      <c r="C486" s="45" t="str">
        <f ca="1">Table3[[#This Row],[RECENCY Score]] &amp; Table3[[#This Row],[FREQUENCY Score]] &amp; Table3[[#This Row],[MONETARY Score]]</f>
        <v>323</v>
      </c>
      <c r="D486" s="46" cm="1">
        <f t="array" aca="1" ref="D486" ca="1">_xlfn.IFS(G486 &lt;= 100, 5,G486 &lt;= 200, 4,G486 &lt;= 300, 3,G486 &lt;= 400, 2,G486 &gt; 400, 1)</f>
        <v>3</v>
      </c>
      <c r="E486" s="45" cm="1">
        <f t="array" ref="E486">_xlfn.IFS(I486 &gt;= 12, 5, I486&gt;= 10, 4, I486 &gt;= 8, 3, I486 &gt;= 5, 2, I486 &gt;= 2, 1)</f>
        <v>2</v>
      </c>
      <c r="F486" s="45" cm="1">
        <f t="array" ref="F486">_xlfn.IFS(Table3[[#This Row],[Purchase Amount]] &lt;= 100, 5,Table3[[#This Row],[Purchase Amount]]  &lt;= 200, 4,Table3[[#This Row],[Purchase Amount]]  &lt;= 300, 3,Table3[[#This Row],[Purchase Amount]]  &lt;= 400, 2,Table3[[#This Row],[Purchase Amount]]  &gt; 400, 1)</f>
        <v>3</v>
      </c>
      <c r="G486" s="10">
        <f ca="1">DATEDIF(Table3[[#This Row],[Time of Purchase ]], TODAY(), "d")</f>
        <v>209</v>
      </c>
      <c r="H486" s="14">
        <f>_xlfn.XLOOKUP('RFM Analysis (Basic)'!$B486,Table4[Customer_ID],Table4[Time_of_Purchase],,0)</f>
        <v>45526</v>
      </c>
      <c r="I486" s="10">
        <f>_xlfn.XLOOKUP('RFM Analysis (Basic)'!$B486,Table4[Customer_ID],Table4[Frequency_of_Purchase],,0)</f>
        <v>5</v>
      </c>
      <c r="J486" s="10">
        <f>_xlfn.XLOOKUP(B486,Table4[Customer_ID],Table4[Purchase_Amount],,0)</f>
        <v>279.33999999999997</v>
      </c>
      <c r="K486" s="52" cm="1">
        <f t="array" aca="1" ref="K486" ca="1">SUM(MID(C486,{1,2,3},1)*1)</f>
        <v>8</v>
      </c>
    </row>
    <row r="487" spans="2:11" x14ac:dyDescent="0.3">
      <c r="B487" s="10" t="s">
        <v>1050</v>
      </c>
      <c r="C487" s="45" t="str">
        <f ca="1">Table3[[#This Row],[RECENCY Score]] &amp; Table3[[#This Row],[FREQUENCY Score]] &amp; Table3[[#This Row],[MONETARY Score]]</f>
        <v>412</v>
      </c>
      <c r="D487" s="46" cm="1">
        <f t="array" aca="1" ref="D487" ca="1">_xlfn.IFS(G487 &lt;= 100, 5,G487 &lt;= 200, 4,G487 &lt;= 300, 3,G487 &lt;= 400, 2,G487 &gt; 400, 1)</f>
        <v>4</v>
      </c>
      <c r="E487" s="45" cm="1">
        <f t="array" ref="E487">_xlfn.IFS(I487 &gt;= 12, 5, I487&gt;= 10, 4, I487 &gt;= 8, 3, I487 &gt;= 5, 2, I487 &gt;= 2, 1)</f>
        <v>1</v>
      </c>
      <c r="F487" s="45" cm="1">
        <f t="array" ref="F487">_xlfn.IFS(Table3[[#This Row],[Purchase Amount]] &lt;= 100, 5,Table3[[#This Row],[Purchase Amount]]  &lt;= 200, 4,Table3[[#This Row],[Purchase Amount]]  &lt;= 300, 3,Table3[[#This Row],[Purchase Amount]]  &lt;= 400, 2,Table3[[#This Row],[Purchase Amount]]  &gt; 400, 1)</f>
        <v>2</v>
      </c>
      <c r="G487" s="10">
        <f ca="1">DATEDIF(Table3[[#This Row],[Time of Purchase ]], TODAY(), "d")</f>
        <v>125</v>
      </c>
      <c r="H487" s="14">
        <f>_xlfn.XLOOKUP('RFM Analysis (Basic)'!$B487,Table4[Customer_ID],Table4[Time_of_Purchase],,0)</f>
        <v>45610</v>
      </c>
      <c r="I487" s="10">
        <f>_xlfn.XLOOKUP('RFM Analysis (Basic)'!$B487,Table4[Customer_ID],Table4[Frequency_of_Purchase],,0)</f>
        <v>3</v>
      </c>
      <c r="J487" s="10">
        <f>_xlfn.XLOOKUP(B487,Table4[Customer_ID],Table4[Purchase_Amount],,0)</f>
        <v>358.5</v>
      </c>
      <c r="K487" s="52" cm="1">
        <f t="array" aca="1" ref="K487" ca="1">SUM(MID(C487,{1,2,3},1)*1)</f>
        <v>7</v>
      </c>
    </row>
    <row r="488" spans="2:11" x14ac:dyDescent="0.3">
      <c r="B488" s="10" t="s">
        <v>1052</v>
      </c>
      <c r="C488" s="45" t="str">
        <f ca="1">Table3[[#This Row],[RECENCY Score]] &amp; Table3[[#This Row],[FREQUENCY Score]] &amp; Table3[[#This Row],[MONETARY Score]]</f>
        <v>422</v>
      </c>
      <c r="D488" s="46" cm="1">
        <f t="array" aca="1" ref="D488" ca="1">_xlfn.IFS(G488 &lt;= 100, 5,G488 &lt;= 200, 4,G488 &lt;= 300, 3,G488 &lt;= 400, 2,G488 &gt; 400, 1)</f>
        <v>4</v>
      </c>
      <c r="E488" s="45" cm="1">
        <f t="array" ref="E488">_xlfn.IFS(I488 &gt;= 12, 5, I488&gt;= 10, 4, I488 &gt;= 8, 3, I488 &gt;= 5, 2, I488 &gt;= 2, 1)</f>
        <v>2</v>
      </c>
      <c r="F488" s="45" cm="1">
        <f t="array" ref="F488">_xlfn.IFS(Table3[[#This Row],[Purchase Amount]] &lt;= 100, 5,Table3[[#This Row],[Purchase Amount]]  &lt;= 200, 4,Table3[[#This Row],[Purchase Amount]]  &lt;= 300, 3,Table3[[#This Row],[Purchase Amount]]  &lt;= 400, 2,Table3[[#This Row],[Purchase Amount]]  &gt; 400, 1)</f>
        <v>2</v>
      </c>
      <c r="G488" s="10">
        <f ca="1">DATEDIF(Table3[[#This Row],[Time of Purchase ]], TODAY(), "d")</f>
        <v>129</v>
      </c>
      <c r="H488" s="14">
        <f>_xlfn.XLOOKUP('RFM Analysis (Basic)'!$B488,Table4[Customer_ID],Table4[Time_of_Purchase],,0)</f>
        <v>45606</v>
      </c>
      <c r="I488" s="10">
        <f>_xlfn.XLOOKUP('RFM Analysis (Basic)'!$B488,Table4[Customer_ID],Table4[Frequency_of_Purchase],,0)</f>
        <v>7</v>
      </c>
      <c r="J488" s="10">
        <f>_xlfn.XLOOKUP(B488,Table4[Customer_ID],Table4[Purchase_Amount],,0)</f>
        <v>360.92</v>
      </c>
      <c r="K488" s="52" cm="1">
        <f t="array" aca="1" ref="K488" ca="1">SUM(MID(C488,{1,2,3},1)*1)</f>
        <v>8</v>
      </c>
    </row>
    <row r="489" spans="2:11" x14ac:dyDescent="0.3">
      <c r="B489" s="10" t="s">
        <v>1054</v>
      </c>
      <c r="C489" s="45" t="str">
        <f ca="1">Table3[[#This Row],[RECENCY Score]] &amp; Table3[[#This Row],[FREQUENCY Score]] &amp; Table3[[#This Row],[MONETARY Score]]</f>
        <v>412</v>
      </c>
      <c r="D489" s="46" cm="1">
        <f t="array" aca="1" ref="D489" ca="1">_xlfn.IFS(G489 &lt;= 100, 5,G489 &lt;= 200, 4,G489 &lt;= 300, 3,G489 &lt;= 400, 2,G489 &gt; 400, 1)</f>
        <v>4</v>
      </c>
      <c r="E489" s="45" cm="1">
        <f t="array" ref="E489">_xlfn.IFS(I489 &gt;= 12, 5, I489&gt;= 10, 4, I489 &gt;= 8, 3, I489 &gt;= 5, 2, I489 &gt;= 2, 1)</f>
        <v>1</v>
      </c>
      <c r="F489" s="45" cm="1">
        <f t="array" ref="F489">_xlfn.IFS(Table3[[#This Row],[Purchase Amount]] &lt;= 100, 5,Table3[[#This Row],[Purchase Amount]]  &lt;= 200, 4,Table3[[#This Row],[Purchase Amount]]  &lt;= 300, 3,Table3[[#This Row],[Purchase Amount]]  &lt;= 400, 2,Table3[[#This Row],[Purchase Amount]]  &gt; 400, 1)</f>
        <v>2</v>
      </c>
      <c r="G489" s="10">
        <f ca="1">DATEDIF(Table3[[#This Row],[Time of Purchase ]], TODAY(), "d")</f>
        <v>167</v>
      </c>
      <c r="H489" s="14">
        <f>_xlfn.XLOOKUP('RFM Analysis (Basic)'!$B489,Table4[Customer_ID],Table4[Time_of_Purchase],,0)</f>
        <v>45568</v>
      </c>
      <c r="I489" s="10">
        <f>_xlfn.XLOOKUP('RFM Analysis (Basic)'!$B489,Table4[Customer_ID],Table4[Frequency_of_Purchase],,0)</f>
        <v>4</v>
      </c>
      <c r="J489" s="10">
        <f>_xlfn.XLOOKUP(B489,Table4[Customer_ID],Table4[Purchase_Amount],,0)</f>
        <v>374.36</v>
      </c>
      <c r="K489" s="52" cm="1">
        <f t="array" aca="1" ref="K489" ca="1">SUM(MID(C489,{1,2,3},1)*1)</f>
        <v>7</v>
      </c>
    </row>
    <row r="490" spans="2:11" x14ac:dyDescent="0.3">
      <c r="B490" s="10" t="s">
        <v>1056</v>
      </c>
      <c r="C490" s="45" t="str">
        <f ca="1">Table3[[#This Row],[RECENCY Score]] &amp; Table3[[#This Row],[FREQUENCY Score]] &amp; Table3[[#This Row],[MONETARY Score]]</f>
        <v>341</v>
      </c>
      <c r="D490" s="46" cm="1">
        <f t="array" aca="1" ref="D490" ca="1">_xlfn.IFS(G490 &lt;= 100, 5,G490 &lt;= 200, 4,G490 &lt;= 300, 3,G490 &lt;= 400, 2,G490 &gt; 400, 1)</f>
        <v>3</v>
      </c>
      <c r="E490" s="45" cm="1">
        <f t="array" ref="E490">_xlfn.IFS(I490 &gt;= 12, 5, I490&gt;= 10, 4, I490 &gt;= 8, 3, I490 &gt;= 5, 2, I490 &gt;= 2, 1)</f>
        <v>4</v>
      </c>
      <c r="F490" s="45" cm="1">
        <f t="array" ref="F490">_xlfn.IFS(Table3[[#This Row],[Purchase Amount]] &lt;= 100, 5,Table3[[#This Row],[Purchase Amount]]  &lt;= 200, 4,Table3[[#This Row],[Purchase Amount]]  &lt;= 300, 3,Table3[[#This Row],[Purchase Amount]]  &lt;= 400, 2,Table3[[#This Row],[Purchase Amount]]  &gt; 400, 1)</f>
        <v>1</v>
      </c>
      <c r="G490" s="10">
        <f ca="1">DATEDIF(Table3[[#This Row],[Time of Purchase ]], TODAY(), "d")</f>
        <v>201</v>
      </c>
      <c r="H490" s="14">
        <f>_xlfn.XLOOKUP('RFM Analysis (Basic)'!$B490,Table4[Customer_ID],Table4[Time_of_Purchase],,0)</f>
        <v>45534</v>
      </c>
      <c r="I490" s="10">
        <f>_xlfn.XLOOKUP('RFM Analysis (Basic)'!$B490,Table4[Customer_ID],Table4[Frequency_of_Purchase],,0)</f>
        <v>11</v>
      </c>
      <c r="J490" s="10">
        <f>_xlfn.XLOOKUP(B490,Table4[Customer_ID],Table4[Purchase_Amount],,0)</f>
        <v>435.37</v>
      </c>
      <c r="K490" s="52" cm="1">
        <f t="array" aca="1" ref="K490" ca="1">SUM(MID(C490,{1,2,3},1)*1)</f>
        <v>8</v>
      </c>
    </row>
    <row r="491" spans="2:11" x14ac:dyDescent="0.3">
      <c r="B491" s="10" t="s">
        <v>1058</v>
      </c>
      <c r="C491" s="45" t="str">
        <f ca="1">Table3[[#This Row],[RECENCY Score]] &amp; Table3[[#This Row],[FREQUENCY Score]] &amp; Table3[[#This Row],[MONETARY Score]]</f>
        <v>431</v>
      </c>
      <c r="D491" s="46" cm="1">
        <f t="array" aca="1" ref="D491" ca="1">_xlfn.IFS(G491 &lt;= 100, 5,G491 &lt;= 200, 4,G491 &lt;= 300, 3,G491 &lt;= 400, 2,G491 &gt; 400, 1)</f>
        <v>4</v>
      </c>
      <c r="E491" s="45" cm="1">
        <f t="array" ref="E491">_xlfn.IFS(I491 &gt;= 12, 5, I491&gt;= 10, 4, I491 &gt;= 8, 3, I491 &gt;= 5, 2, I491 &gt;= 2, 1)</f>
        <v>3</v>
      </c>
      <c r="F491" s="45" cm="1">
        <f t="array" ref="F491">_xlfn.IFS(Table3[[#This Row],[Purchase Amount]] &lt;= 100, 5,Table3[[#This Row],[Purchase Amount]]  &lt;= 200, 4,Table3[[#This Row],[Purchase Amount]]  &lt;= 300, 3,Table3[[#This Row],[Purchase Amount]]  &lt;= 400, 2,Table3[[#This Row],[Purchase Amount]]  &gt; 400, 1)</f>
        <v>1</v>
      </c>
      <c r="G491" s="10">
        <f ca="1">DATEDIF(Table3[[#This Row],[Time of Purchase ]], TODAY(), "d")</f>
        <v>161</v>
      </c>
      <c r="H491" s="14">
        <f>_xlfn.XLOOKUP('RFM Analysis (Basic)'!$B491,Table4[Customer_ID],Table4[Time_of_Purchase],,0)</f>
        <v>45574</v>
      </c>
      <c r="I491" s="10">
        <f>_xlfn.XLOOKUP('RFM Analysis (Basic)'!$B491,Table4[Customer_ID],Table4[Frequency_of_Purchase],,0)</f>
        <v>9</v>
      </c>
      <c r="J491" s="10">
        <f>_xlfn.XLOOKUP(B491,Table4[Customer_ID],Table4[Purchase_Amount],,0)</f>
        <v>459.3</v>
      </c>
      <c r="K491" s="52" cm="1">
        <f t="array" aca="1" ref="K491" ca="1">SUM(MID(C491,{1,2,3},1)*1)</f>
        <v>8</v>
      </c>
    </row>
    <row r="492" spans="2:11" x14ac:dyDescent="0.3">
      <c r="B492" s="10" t="s">
        <v>1060</v>
      </c>
      <c r="C492" s="45" t="str">
        <f ca="1">Table3[[#This Row],[RECENCY Score]] &amp; Table3[[#This Row],[FREQUENCY Score]] &amp; Table3[[#This Row],[MONETARY Score]]</f>
        <v>411</v>
      </c>
      <c r="D492" s="46" cm="1">
        <f t="array" aca="1" ref="D492" ca="1">_xlfn.IFS(G492 &lt;= 100, 5,G492 &lt;= 200, 4,G492 &lt;= 300, 3,G492 &lt;= 400, 2,G492 &gt; 400, 1)</f>
        <v>4</v>
      </c>
      <c r="E492" s="45" cm="1">
        <f t="array" ref="E492">_xlfn.IFS(I492 &gt;= 12, 5, I492&gt;= 10, 4, I492 &gt;= 8, 3, I492 &gt;= 5, 2, I492 &gt;= 2, 1)</f>
        <v>1</v>
      </c>
      <c r="F492" s="45" cm="1">
        <f t="array" ref="F492">_xlfn.IFS(Table3[[#This Row],[Purchase Amount]] &lt;= 100, 5,Table3[[#This Row],[Purchase Amount]]  &lt;= 200, 4,Table3[[#This Row],[Purchase Amount]]  &lt;= 300, 3,Table3[[#This Row],[Purchase Amount]]  &lt;= 400, 2,Table3[[#This Row],[Purchase Amount]]  &gt; 400, 1)</f>
        <v>1</v>
      </c>
      <c r="G492" s="10">
        <f ca="1">DATEDIF(Table3[[#This Row],[Time of Purchase ]], TODAY(), "d")</f>
        <v>137</v>
      </c>
      <c r="H492" s="14">
        <f>_xlfn.XLOOKUP('RFM Analysis (Basic)'!$B492,Table4[Customer_ID],Table4[Time_of_Purchase],,0)</f>
        <v>45598</v>
      </c>
      <c r="I492" s="10">
        <f>_xlfn.XLOOKUP('RFM Analysis (Basic)'!$B492,Table4[Customer_ID],Table4[Frequency_of_Purchase],,0)</f>
        <v>2</v>
      </c>
      <c r="J492" s="10">
        <f>_xlfn.XLOOKUP(B492,Table4[Customer_ID],Table4[Purchase_Amount],,0)</f>
        <v>426.89</v>
      </c>
      <c r="K492" s="52" cm="1">
        <f t="array" aca="1" ref="K492" ca="1">SUM(MID(C492,{1,2,3},1)*1)</f>
        <v>6</v>
      </c>
    </row>
    <row r="493" spans="2:11" x14ac:dyDescent="0.3">
      <c r="B493" s="10" t="s">
        <v>1062</v>
      </c>
      <c r="C493" s="45" t="str">
        <f ca="1">Table3[[#This Row],[RECENCY Score]] &amp; Table3[[#This Row],[FREQUENCY Score]] &amp; Table3[[#This Row],[MONETARY Score]]</f>
        <v>322</v>
      </c>
      <c r="D493" s="46" cm="1">
        <f t="array" aca="1" ref="D493" ca="1">_xlfn.IFS(G493 &lt;= 100, 5,G493 &lt;= 200, 4,G493 &lt;= 300, 3,G493 &lt;= 400, 2,G493 &gt; 400, 1)</f>
        <v>3</v>
      </c>
      <c r="E493" s="45" cm="1">
        <f t="array" ref="E493">_xlfn.IFS(I493 &gt;= 12, 5, I493&gt;= 10, 4, I493 &gt;= 8, 3, I493 &gt;= 5, 2, I493 &gt;= 2, 1)</f>
        <v>2</v>
      </c>
      <c r="F493" s="45" cm="1">
        <f t="array" ref="F493">_xlfn.IFS(Table3[[#This Row],[Purchase Amount]] &lt;= 100, 5,Table3[[#This Row],[Purchase Amount]]  &lt;= 200, 4,Table3[[#This Row],[Purchase Amount]]  &lt;= 300, 3,Table3[[#This Row],[Purchase Amount]]  &lt;= 400, 2,Table3[[#This Row],[Purchase Amount]]  &gt; 400, 1)</f>
        <v>2</v>
      </c>
      <c r="G493" s="10">
        <f ca="1">DATEDIF(Table3[[#This Row],[Time of Purchase ]], TODAY(), "d")</f>
        <v>260</v>
      </c>
      <c r="H493" s="14">
        <f>_xlfn.XLOOKUP('RFM Analysis (Basic)'!$B493,Table4[Customer_ID],Table4[Time_of_Purchase],,0)</f>
        <v>45475</v>
      </c>
      <c r="I493" s="10">
        <f>_xlfn.XLOOKUP('RFM Analysis (Basic)'!$B493,Table4[Customer_ID],Table4[Frequency_of_Purchase],,0)</f>
        <v>6</v>
      </c>
      <c r="J493" s="10">
        <f>_xlfn.XLOOKUP(B493,Table4[Customer_ID],Table4[Purchase_Amount],,0)</f>
        <v>365.37</v>
      </c>
      <c r="K493" s="52" cm="1">
        <f t="array" aca="1" ref="K493" ca="1">SUM(MID(C493,{1,2,3},1)*1)</f>
        <v>7</v>
      </c>
    </row>
    <row r="494" spans="2:11" x14ac:dyDescent="0.3">
      <c r="B494" s="10" t="s">
        <v>1064</v>
      </c>
      <c r="C494" s="45" t="str">
        <f ca="1">Table3[[#This Row],[RECENCY Score]] &amp; Table3[[#This Row],[FREQUENCY Score]] &amp; Table3[[#This Row],[MONETARY Score]]</f>
        <v>411</v>
      </c>
      <c r="D494" s="46" cm="1">
        <f t="array" aca="1" ref="D494" ca="1">_xlfn.IFS(G494 &lt;= 100, 5,G494 &lt;= 200, 4,G494 &lt;= 300, 3,G494 &lt;= 400, 2,G494 &gt; 400, 1)</f>
        <v>4</v>
      </c>
      <c r="E494" s="45" cm="1">
        <f t="array" ref="E494">_xlfn.IFS(I494 &gt;= 12, 5, I494&gt;= 10, 4, I494 &gt;= 8, 3, I494 &gt;= 5, 2, I494 &gt;= 2, 1)</f>
        <v>1</v>
      </c>
      <c r="F494" s="45" cm="1">
        <f t="array" ref="F494">_xlfn.IFS(Table3[[#This Row],[Purchase Amount]] &lt;= 100, 5,Table3[[#This Row],[Purchase Amount]]  &lt;= 200, 4,Table3[[#This Row],[Purchase Amount]]  &lt;= 300, 3,Table3[[#This Row],[Purchase Amount]]  &lt;= 400, 2,Table3[[#This Row],[Purchase Amount]]  &gt; 400, 1)</f>
        <v>1</v>
      </c>
      <c r="G494" s="10">
        <f ca="1">DATEDIF(Table3[[#This Row],[Time of Purchase ]], TODAY(), "d")</f>
        <v>162</v>
      </c>
      <c r="H494" s="14">
        <f>_xlfn.XLOOKUP('RFM Analysis (Basic)'!$B494,Table4[Customer_ID],Table4[Time_of_Purchase],,0)</f>
        <v>45573</v>
      </c>
      <c r="I494" s="10">
        <f>_xlfn.XLOOKUP('RFM Analysis (Basic)'!$B494,Table4[Customer_ID],Table4[Frequency_of_Purchase],,0)</f>
        <v>4</v>
      </c>
      <c r="J494" s="10">
        <f>_xlfn.XLOOKUP(B494,Table4[Customer_ID],Table4[Purchase_Amount],,0)</f>
        <v>487.25</v>
      </c>
      <c r="K494" s="52" cm="1">
        <f t="array" aca="1" ref="K494" ca="1">SUM(MID(C494,{1,2,3},1)*1)</f>
        <v>6</v>
      </c>
    </row>
    <row r="495" spans="2:11" x14ac:dyDescent="0.3">
      <c r="B495" s="10" t="s">
        <v>1066</v>
      </c>
      <c r="C495" s="45" t="str">
        <f ca="1">Table3[[#This Row],[RECENCY Score]] &amp; Table3[[#This Row],[FREQUENCY Score]] &amp; Table3[[#This Row],[MONETARY Score]]</f>
        <v>344</v>
      </c>
      <c r="D495" s="46" cm="1">
        <f t="array" aca="1" ref="D495" ca="1">_xlfn.IFS(G495 &lt;= 100, 5,G495 &lt;= 200, 4,G495 &lt;= 300, 3,G495 &lt;= 400, 2,G495 &gt; 400, 1)</f>
        <v>3</v>
      </c>
      <c r="E495" s="45" cm="1">
        <f t="array" ref="E495">_xlfn.IFS(I495 &gt;= 12, 5, I495&gt;= 10, 4, I495 &gt;= 8, 3, I495 &gt;= 5, 2, I495 &gt;= 2, 1)</f>
        <v>4</v>
      </c>
      <c r="F495" s="45" cm="1">
        <f t="array" ref="F495">_xlfn.IFS(Table3[[#This Row],[Purchase Amount]] &lt;= 100, 5,Table3[[#This Row],[Purchase Amount]]  &lt;= 200, 4,Table3[[#This Row],[Purchase Amount]]  &lt;= 300, 3,Table3[[#This Row],[Purchase Amount]]  &lt;= 400, 2,Table3[[#This Row],[Purchase Amount]]  &gt; 400, 1)</f>
        <v>4</v>
      </c>
      <c r="G495" s="10">
        <f ca="1">DATEDIF(Table3[[#This Row],[Time of Purchase ]], TODAY(), "d")</f>
        <v>288</v>
      </c>
      <c r="H495" s="14">
        <f>_xlfn.XLOOKUP('RFM Analysis (Basic)'!$B495,Table4[Customer_ID],Table4[Time_of_Purchase],,0)</f>
        <v>45447</v>
      </c>
      <c r="I495" s="10">
        <f>_xlfn.XLOOKUP('RFM Analysis (Basic)'!$B495,Table4[Customer_ID],Table4[Frequency_of_Purchase],,0)</f>
        <v>10</v>
      </c>
      <c r="J495" s="10">
        <f>_xlfn.XLOOKUP(B495,Table4[Customer_ID],Table4[Purchase_Amount],,0)</f>
        <v>187.22</v>
      </c>
      <c r="K495" s="52" cm="1">
        <f t="array" aca="1" ref="K495" ca="1">SUM(MID(C495,{1,2,3},1)*1)</f>
        <v>11</v>
      </c>
    </row>
    <row r="496" spans="2:11" x14ac:dyDescent="0.3">
      <c r="B496" s="10" t="s">
        <v>1068</v>
      </c>
      <c r="C496" s="45" t="str">
        <f ca="1">Table3[[#This Row],[RECENCY Score]] &amp; Table3[[#This Row],[FREQUENCY Score]] &amp; Table3[[#This Row],[MONETARY Score]]</f>
        <v>322</v>
      </c>
      <c r="D496" s="46" cm="1">
        <f t="array" aca="1" ref="D496" ca="1">_xlfn.IFS(G496 &lt;= 100, 5,G496 &lt;= 200, 4,G496 &lt;= 300, 3,G496 &lt;= 400, 2,G496 &gt; 400, 1)</f>
        <v>3</v>
      </c>
      <c r="E496" s="45" cm="1">
        <f t="array" ref="E496">_xlfn.IFS(I496 &gt;= 12, 5, I496&gt;= 10, 4, I496 &gt;= 8, 3, I496 &gt;= 5, 2, I496 &gt;= 2, 1)</f>
        <v>2</v>
      </c>
      <c r="F496" s="45" cm="1">
        <f t="array" ref="F496">_xlfn.IFS(Table3[[#This Row],[Purchase Amount]] &lt;= 100, 5,Table3[[#This Row],[Purchase Amount]]  &lt;= 200, 4,Table3[[#This Row],[Purchase Amount]]  &lt;= 300, 3,Table3[[#This Row],[Purchase Amount]]  &lt;= 400, 2,Table3[[#This Row],[Purchase Amount]]  &gt; 400, 1)</f>
        <v>2</v>
      </c>
      <c r="G496" s="10">
        <f ca="1">DATEDIF(Table3[[#This Row],[Time of Purchase ]], TODAY(), "d")</f>
        <v>218</v>
      </c>
      <c r="H496" s="14">
        <f>_xlfn.XLOOKUP('RFM Analysis (Basic)'!$B496,Table4[Customer_ID],Table4[Time_of_Purchase],,0)</f>
        <v>45517</v>
      </c>
      <c r="I496" s="10">
        <f>_xlfn.XLOOKUP('RFM Analysis (Basic)'!$B496,Table4[Customer_ID],Table4[Frequency_of_Purchase],,0)</f>
        <v>7</v>
      </c>
      <c r="J496" s="10">
        <f>_xlfn.XLOOKUP(B496,Table4[Customer_ID],Table4[Purchase_Amount],,0)</f>
        <v>396.82</v>
      </c>
      <c r="K496" s="52" cm="1">
        <f t="array" aca="1" ref="K496" ca="1">SUM(MID(C496,{1,2,3},1)*1)</f>
        <v>7</v>
      </c>
    </row>
    <row r="497" spans="2:11" x14ac:dyDescent="0.3">
      <c r="B497" s="10" t="s">
        <v>1070</v>
      </c>
      <c r="C497" s="45" t="str">
        <f ca="1">Table3[[#This Row],[RECENCY Score]] &amp; Table3[[#This Row],[FREQUENCY Score]] &amp; Table3[[#This Row],[MONETARY Score]]</f>
        <v>243</v>
      </c>
      <c r="D497" s="46" cm="1">
        <f t="array" aca="1" ref="D497" ca="1">_xlfn.IFS(G497 &lt;= 100, 5,G497 &lt;= 200, 4,G497 &lt;= 300, 3,G497 &lt;= 400, 2,G497 &gt; 400, 1)</f>
        <v>2</v>
      </c>
      <c r="E497" s="45" cm="1">
        <f t="array" ref="E497">_xlfn.IFS(I497 &gt;= 12, 5, I497&gt;= 10, 4, I497 &gt;= 8, 3, I497 &gt;= 5, 2, I497 &gt;= 2, 1)</f>
        <v>4</v>
      </c>
      <c r="F497" s="45" cm="1">
        <f t="array" ref="F497">_xlfn.IFS(Table3[[#This Row],[Purchase Amount]] &lt;= 100, 5,Table3[[#This Row],[Purchase Amount]]  &lt;= 200, 4,Table3[[#This Row],[Purchase Amount]]  &lt;= 300, 3,Table3[[#This Row],[Purchase Amount]]  &lt;= 400, 2,Table3[[#This Row],[Purchase Amount]]  &gt; 400, 1)</f>
        <v>3</v>
      </c>
      <c r="G497" s="10">
        <f ca="1">DATEDIF(Table3[[#This Row],[Time of Purchase ]], TODAY(), "d")</f>
        <v>357</v>
      </c>
      <c r="H497" s="14">
        <f>_xlfn.XLOOKUP('RFM Analysis (Basic)'!$B497,Table4[Customer_ID],Table4[Time_of_Purchase],,0)</f>
        <v>45378</v>
      </c>
      <c r="I497" s="10">
        <f>_xlfn.XLOOKUP('RFM Analysis (Basic)'!$B497,Table4[Customer_ID],Table4[Frequency_of_Purchase],,0)</f>
        <v>10</v>
      </c>
      <c r="J497" s="10">
        <f>_xlfn.XLOOKUP(B497,Table4[Customer_ID],Table4[Purchase_Amount],,0)</f>
        <v>246.74</v>
      </c>
      <c r="K497" s="52" cm="1">
        <f t="array" aca="1" ref="K497" ca="1">SUM(MID(C497,{1,2,3},1)*1)</f>
        <v>9</v>
      </c>
    </row>
    <row r="498" spans="2:11" x14ac:dyDescent="0.3">
      <c r="B498" s="10" t="s">
        <v>1072</v>
      </c>
      <c r="C498" s="45" t="str">
        <f ca="1">Table3[[#This Row],[RECENCY Score]] &amp; Table3[[#This Row],[FREQUENCY Score]] &amp; Table3[[#This Row],[MONETARY Score]]</f>
        <v>154</v>
      </c>
      <c r="D498" s="46" cm="1">
        <f t="array" aca="1" ref="D498" ca="1">_xlfn.IFS(G498 &lt;= 100, 5,G498 &lt;= 200, 4,G498 &lt;= 300, 3,G498 &lt;= 400, 2,G498 &gt; 400, 1)</f>
        <v>1</v>
      </c>
      <c r="E498" s="45" cm="1">
        <f t="array" ref="E498">_xlfn.IFS(I498 &gt;= 12, 5, I498&gt;= 10, 4, I498 &gt;= 8, 3, I498 &gt;= 5, 2, I498 &gt;= 2, 1)</f>
        <v>5</v>
      </c>
      <c r="F498" s="45" cm="1">
        <f t="array" ref="F498">_xlfn.IFS(Table3[[#This Row],[Purchase Amount]] &lt;= 100, 5,Table3[[#This Row],[Purchase Amount]]  &lt;= 200, 4,Table3[[#This Row],[Purchase Amount]]  &lt;= 300, 3,Table3[[#This Row],[Purchase Amount]]  &lt;= 400, 2,Table3[[#This Row],[Purchase Amount]]  &gt; 400, 1)</f>
        <v>4</v>
      </c>
      <c r="G498" s="10">
        <f ca="1">DATEDIF(Table3[[#This Row],[Time of Purchase ]], TODAY(), "d")</f>
        <v>438</v>
      </c>
      <c r="H498" s="14">
        <f>_xlfn.XLOOKUP('RFM Analysis (Basic)'!$B498,Table4[Customer_ID],Table4[Time_of_Purchase],,0)</f>
        <v>45297</v>
      </c>
      <c r="I498" s="10">
        <f>_xlfn.XLOOKUP('RFM Analysis (Basic)'!$B498,Table4[Customer_ID],Table4[Frequency_of_Purchase],,0)</f>
        <v>12</v>
      </c>
      <c r="J498" s="10">
        <f>_xlfn.XLOOKUP(B498,Table4[Customer_ID],Table4[Purchase_Amount],,0)</f>
        <v>128.74</v>
      </c>
      <c r="K498" s="52" cm="1">
        <f t="array" aca="1" ref="K498" ca="1">SUM(MID(C498,{1,2,3},1)*1)</f>
        <v>10</v>
      </c>
    </row>
    <row r="499" spans="2:11" x14ac:dyDescent="0.3">
      <c r="B499" s="10" t="s">
        <v>1074</v>
      </c>
      <c r="C499" s="45" t="str">
        <f ca="1">Table3[[#This Row],[RECENCY Score]] &amp; Table3[[#This Row],[FREQUENCY Score]] &amp; Table3[[#This Row],[MONETARY Score]]</f>
        <v>312</v>
      </c>
      <c r="D499" s="46" cm="1">
        <f t="array" aca="1" ref="D499" ca="1">_xlfn.IFS(G499 &lt;= 100, 5,G499 &lt;= 200, 4,G499 &lt;= 300, 3,G499 &lt;= 400, 2,G499 &gt; 400, 1)</f>
        <v>3</v>
      </c>
      <c r="E499" s="45" cm="1">
        <f t="array" ref="E499">_xlfn.IFS(I499 &gt;= 12, 5, I499&gt;= 10, 4, I499 &gt;= 8, 3, I499 &gt;= 5, 2, I499 &gt;= 2, 1)</f>
        <v>1</v>
      </c>
      <c r="F499" s="45" cm="1">
        <f t="array" ref="F499">_xlfn.IFS(Table3[[#This Row],[Purchase Amount]] &lt;= 100, 5,Table3[[#This Row],[Purchase Amount]]  &lt;= 200, 4,Table3[[#This Row],[Purchase Amount]]  &lt;= 300, 3,Table3[[#This Row],[Purchase Amount]]  &lt;= 400, 2,Table3[[#This Row],[Purchase Amount]]  &gt; 400, 1)</f>
        <v>2</v>
      </c>
      <c r="G499" s="10">
        <f ca="1">DATEDIF(Table3[[#This Row],[Time of Purchase ]], TODAY(), "d")</f>
        <v>205</v>
      </c>
      <c r="H499" s="14">
        <f>_xlfn.XLOOKUP('RFM Analysis (Basic)'!$B499,Table4[Customer_ID],Table4[Time_of_Purchase],,0)</f>
        <v>45530</v>
      </c>
      <c r="I499" s="10">
        <f>_xlfn.XLOOKUP('RFM Analysis (Basic)'!$B499,Table4[Customer_ID],Table4[Frequency_of_Purchase],,0)</f>
        <v>2</v>
      </c>
      <c r="J499" s="10">
        <f>_xlfn.XLOOKUP(B499,Table4[Customer_ID],Table4[Purchase_Amount],,0)</f>
        <v>339.63</v>
      </c>
      <c r="K499" s="52" cm="1">
        <f t="array" aca="1" ref="K499" ca="1">SUM(MID(C499,{1,2,3},1)*1)</f>
        <v>6</v>
      </c>
    </row>
    <row r="500" spans="2:11" x14ac:dyDescent="0.3">
      <c r="B500" s="10" t="s">
        <v>1076</v>
      </c>
      <c r="C500" s="45" t="str">
        <f ca="1">Table3[[#This Row],[RECENCY Score]] &amp; Table3[[#This Row],[FREQUENCY Score]] &amp; Table3[[#This Row],[MONETARY Score]]</f>
        <v>243</v>
      </c>
      <c r="D500" s="46" cm="1">
        <f t="array" aca="1" ref="D500" ca="1">_xlfn.IFS(G500 &lt;= 100, 5,G500 &lt;= 200, 4,G500 &lt;= 300, 3,G500 &lt;= 400, 2,G500 &gt; 400, 1)</f>
        <v>2</v>
      </c>
      <c r="E500" s="45" cm="1">
        <f t="array" ref="E500">_xlfn.IFS(I500 &gt;= 12, 5, I500&gt;= 10, 4, I500 &gt;= 8, 3, I500 &gt;= 5, 2, I500 &gt;= 2, 1)</f>
        <v>4</v>
      </c>
      <c r="F500" s="45" cm="1">
        <f t="array" ref="F500">_xlfn.IFS(Table3[[#This Row],[Purchase Amount]] &lt;= 100, 5,Table3[[#This Row],[Purchase Amount]]  &lt;= 200, 4,Table3[[#This Row],[Purchase Amount]]  &lt;= 300, 3,Table3[[#This Row],[Purchase Amount]]  &lt;= 400, 2,Table3[[#This Row],[Purchase Amount]]  &gt; 400, 1)</f>
        <v>3</v>
      </c>
      <c r="G500" s="10">
        <f ca="1">DATEDIF(Table3[[#This Row],[Time of Purchase ]], TODAY(), "d")</f>
        <v>303</v>
      </c>
      <c r="H500" s="14">
        <f>_xlfn.XLOOKUP('RFM Analysis (Basic)'!$B500,Table4[Customer_ID],Table4[Time_of_Purchase],,0)</f>
        <v>45432</v>
      </c>
      <c r="I500" s="10">
        <f>_xlfn.XLOOKUP('RFM Analysis (Basic)'!$B500,Table4[Customer_ID],Table4[Frequency_of_Purchase],,0)</f>
        <v>11</v>
      </c>
      <c r="J500" s="10">
        <f>_xlfn.XLOOKUP(B500,Table4[Customer_ID],Table4[Purchase_Amount],,0)</f>
        <v>223.58</v>
      </c>
      <c r="K500" s="52" cm="1">
        <f t="array" aca="1" ref="K500" ca="1">SUM(MID(C500,{1,2,3},1)*1)</f>
        <v>9</v>
      </c>
    </row>
    <row r="501" spans="2:11" x14ac:dyDescent="0.3">
      <c r="B501" s="10" t="s">
        <v>1078</v>
      </c>
      <c r="C501" s="45" t="str">
        <f ca="1">Table3[[#This Row],[RECENCY Score]] &amp; Table3[[#This Row],[FREQUENCY Score]] &amp; Table3[[#This Row],[MONETARY Score]]</f>
        <v>321</v>
      </c>
      <c r="D501" s="46" cm="1">
        <f t="array" aca="1" ref="D501" ca="1">_xlfn.IFS(G501 &lt;= 100, 5,G501 &lt;= 200, 4,G501 &lt;= 300, 3,G501 &lt;= 400, 2,G501 &gt; 400, 1)</f>
        <v>3</v>
      </c>
      <c r="E501" s="45" cm="1">
        <f t="array" ref="E501">_xlfn.IFS(I501 &gt;= 12, 5, I501&gt;= 10, 4, I501 &gt;= 8, 3, I501 &gt;= 5, 2, I501 &gt;= 2, 1)</f>
        <v>2</v>
      </c>
      <c r="F501" s="45" cm="1">
        <f t="array" ref="F501">_xlfn.IFS(Table3[[#This Row],[Purchase Amount]] &lt;= 100, 5,Table3[[#This Row],[Purchase Amount]]  &lt;= 200, 4,Table3[[#This Row],[Purchase Amount]]  &lt;= 300, 3,Table3[[#This Row],[Purchase Amount]]  &lt;= 400, 2,Table3[[#This Row],[Purchase Amount]]  &gt; 400, 1)</f>
        <v>1</v>
      </c>
      <c r="G501" s="10">
        <f ca="1">DATEDIF(Table3[[#This Row],[Time of Purchase ]], TODAY(), "d")</f>
        <v>243</v>
      </c>
      <c r="H501" s="14">
        <f>_xlfn.XLOOKUP('RFM Analysis (Basic)'!$B501,Table4[Customer_ID],Table4[Time_of_Purchase],,0)</f>
        <v>45492</v>
      </c>
      <c r="I501" s="10">
        <f>_xlfn.XLOOKUP('RFM Analysis (Basic)'!$B501,Table4[Customer_ID],Table4[Frequency_of_Purchase],,0)</f>
        <v>5</v>
      </c>
      <c r="J501" s="10">
        <f>_xlfn.XLOOKUP(B501,Table4[Customer_ID],Table4[Purchase_Amount],,0)</f>
        <v>446.92</v>
      </c>
      <c r="K501" s="52" cm="1">
        <f t="array" aca="1" ref="K501" ca="1">SUM(MID(C501,{1,2,3},1)*1)</f>
        <v>6</v>
      </c>
    </row>
    <row r="502" spans="2:11" x14ac:dyDescent="0.3">
      <c r="B502" s="10" t="s">
        <v>1080</v>
      </c>
      <c r="C502" s="45" t="str">
        <f ca="1">Table3[[#This Row],[RECENCY Score]] &amp; Table3[[#This Row],[FREQUENCY Score]] &amp; Table3[[#This Row],[MONETARY Score]]</f>
        <v>444</v>
      </c>
      <c r="D502" s="46" cm="1">
        <f t="array" aca="1" ref="D502" ca="1">_xlfn.IFS(G502 &lt;= 100, 5,G502 &lt;= 200, 4,G502 &lt;= 300, 3,G502 &lt;= 400, 2,G502 &gt; 400, 1)</f>
        <v>4</v>
      </c>
      <c r="E502" s="45" cm="1">
        <f t="array" ref="E502">_xlfn.IFS(I502 &gt;= 12, 5, I502&gt;= 10, 4, I502 &gt;= 8, 3, I502 &gt;= 5, 2, I502 &gt;= 2, 1)</f>
        <v>4</v>
      </c>
      <c r="F502" s="45" cm="1">
        <f t="array" ref="F502">_xlfn.IFS(Table3[[#This Row],[Purchase Amount]] &lt;= 100, 5,Table3[[#This Row],[Purchase Amount]]  &lt;= 200, 4,Table3[[#This Row],[Purchase Amount]]  &lt;= 300, 3,Table3[[#This Row],[Purchase Amount]]  &lt;= 400, 2,Table3[[#This Row],[Purchase Amount]]  &gt; 400, 1)</f>
        <v>4</v>
      </c>
      <c r="G502" s="10">
        <f ca="1">DATEDIF(Table3[[#This Row],[Time of Purchase ]], TODAY(), "d")</f>
        <v>101</v>
      </c>
      <c r="H502" s="14">
        <f>_xlfn.XLOOKUP('RFM Analysis (Basic)'!$B502,Table4[Customer_ID],Table4[Time_of_Purchase],,0)</f>
        <v>45634</v>
      </c>
      <c r="I502" s="10">
        <f>_xlfn.XLOOKUP('RFM Analysis (Basic)'!$B502,Table4[Customer_ID],Table4[Frequency_of_Purchase],,0)</f>
        <v>11</v>
      </c>
      <c r="J502" s="10">
        <f>_xlfn.XLOOKUP(B502,Table4[Customer_ID],Table4[Purchase_Amount],,0)</f>
        <v>175.65</v>
      </c>
      <c r="K502" s="52" cm="1">
        <f t="array" aca="1" ref="K502" ca="1">SUM(MID(C502,{1,2,3},1)*1)</f>
        <v>12</v>
      </c>
    </row>
    <row r="503" spans="2:11" x14ac:dyDescent="0.3">
      <c r="B503" s="10" t="s">
        <v>1082</v>
      </c>
      <c r="C503" s="45" t="str">
        <f ca="1">Table3[[#This Row],[RECENCY Score]] &amp; Table3[[#This Row],[FREQUENCY Score]] &amp; Table3[[#This Row],[MONETARY Score]]</f>
        <v>341</v>
      </c>
      <c r="D503" s="46" cm="1">
        <f t="array" aca="1" ref="D503" ca="1">_xlfn.IFS(G503 &lt;= 100, 5,G503 &lt;= 200, 4,G503 &lt;= 300, 3,G503 &lt;= 400, 2,G503 &gt; 400, 1)</f>
        <v>3</v>
      </c>
      <c r="E503" s="45" cm="1">
        <f t="array" ref="E503">_xlfn.IFS(I503 &gt;= 12, 5, I503&gt;= 10, 4, I503 &gt;= 8, 3, I503 &gt;= 5, 2, I503 &gt;= 2, 1)</f>
        <v>4</v>
      </c>
      <c r="F503" s="45" cm="1">
        <f t="array" ref="F503">_xlfn.IFS(Table3[[#This Row],[Purchase Amount]] &lt;= 100, 5,Table3[[#This Row],[Purchase Amount]]  &lt;= 200, 4,Table3[[#This Row],[Purchase Amount]]  &lt;= 300, 3,Table3[[#This Row],[Purchase Amount]]  &lt;= 400, 2,Table3[[#This Row],[Purchase Amount]]  &gt; 400, 1)</f>
        <v>1</v>
      </c>
      <c r="G503" s="10">
        <f ca="1">DATEDIF(Table3[[#This Row],[Time of Purchase ]], TODAY(), "d")</f>
        <v>295</v>
      </c>
      <c r="H503" s="14">
        <f>_xlfn.XLOOKUP('RFM Analysis (Basic)'!$B503,Table4[Customer_ID],Table4[Time_of_Purchase],,0)</f>
        <v>45440</v>
      </c>
      <c r="I503" s="10">
        <f>_xlfn.XLOOKUP('RFM Analysis (Basic)'!$B503,Table4[Customer_ID],Table4[Frequency_of_Purchase],,0)</f>
        <v>10</v>
      </c>
      <c r="J503" s="10">
        <f>_xlfn.XLOOKUP(B503,Table4[Customer_ID],Table4[Purchase_Amount],,0)</f>
        <v>491.49</v>
      </c>
      <c r="K503" s="52" cm="1">
        <f t="array" aca="1" ref="K503" ca="1">SUM(MID(C503,{1,2,3},1)*1)</f>
        <v>8</v>
      </c>
    </row>
    <row r="504" spans="2:11" x14ac:dyDescent="0.3">
      <c r="B504" s="10" t="s">
        <v>1084</v>
      </c>
      <c r="C504" s="45" t="str">
        <f ca="1">Table3[[#This Row],[RECENCY Score]] &amp; Table3[[#This Row],[FREQUENCY Score]] &amp; Table3[[#This Row],[MONETARY Score]]</f>
        <v>325</v>
      </c>
      <c r="D504" s="46" cm="1">
        <f t="array" aca="1" ref="D504" ca="1">_xlfn.IFS(G504 &lt;= 100, 5,G504 &lt;= 200, 4,G504 &lt;= 300, 3,G504 &lt;= 400, 2,G504 &gt; 400, 1)</f>
        <v>3</v>
      </c>
      <c r="E504" s="45" cm="1">
        <f t="array" ref="E504">_xlfn.IFS(I504 &gt;= 12, 5, I504&gt;= 10, 4, I504 &gt;= 8, 3, I504 &gt;= 5, 2, I504 &gt;= 2, 1)</f>
        <v>2</v>
      </c>
      <c r="F504" s="45" cm="1">
        <f t="array" ref="F504">_xlfn.IFS(Table3[[#This Row],[Purchase Amount]] &lt;= 100, 5,Table3[[#This Row],[Purchase Amount]]  &lt;= 200, 4,Table3[[#This Row],[Purchase Amount]]  &lt;= 300, 3,Table3[[#This Row],[Purchase Amount]]  &lt;= 400, 2,Table3[[#This Row],[Purchase Amount]]  &gt; 400, 1)</f>
        <v>5</v>
      </c>
      <c r="G504" s="10">
        <f ca="1">DATEDIF(Table3[[#This Row],[Time of Purchase ]], TODAY(), "d")</f>
        <v>297</v>
      </c>
      <c r="H504" s="14">
        <f>_xlfn.XLOOKUP('RFM Analysis (Basic)'!$B504,Table4[Customer_ID],Table4[Time_of_Purchase],,0)</f>
        <v>45438</v>
      </c>
      <c r="I504" s="10">
        <f>_xlfn.XLOOKUP('RFM Analysis (Basic)'!$B504,Table4[Customer_ID],Table4[Frequency_of_Purchase],,0)</f>
        <v>5</v>
      </c>
      <c r="J504" s="10">
        <f>_xlfn.XLOOKUP(B504,Table4[Customer_ID],Table4[Purchase_Amount],,0)</f>
        <v>88.4</v>
      </c>
      <c r="K504" s="52" cm="1">
        <f t="array" aca="1" ref="K504" ca="1">SUM(MID(C504,{1,2,3},1)*1)</f>
        <v>10</v>
      </c>
    </row>
    <row r="505" spans="2:11" x14ac:dyDescent="0.3">
      <c r="B505" s="10" t="s">
        <v>1086</v>
      </c>
      <c r="C505" s="45" t="str">
        <f ca="1">Table3[[#This Row],[RECENCY Score]] &amp; Table3[[#This Row],[FREQUENCY Score]] &amp; Table3[[#This Row],[MONETARY Score]]</f>
        <v>331</v>
      </c>
      <c r="D505" s="46" cm="1">
        <f t="array" aca="1" ref="D505" ca="1">_xlfn.IFS(G505 &lt;= 100, 5,G505 &lt;= 200, 4,G505 &lt;= 300, 3,G505 &lt;= 400, 2,G505 &gt; 400, 1)</f>
        <v>3</v>
      </c>
      <c r="E505" s="45" cm="1">
        <f t="array" ref="E505">_xlfn.IFS(I505 &gt;= 12, 5, I505&gt;= 10, 4, I505 &gt;= 8, 3, I505 &gt;= 5, 2, I505 &gt;= 2, 1)</f>
        <v>3</v>
      </c>
      <c r="F505" s="45" cm="1">
        <f t="array" ref="F505">_xlfn.IFS(Table3[[#This Row],[Purchase Amount]] &lt;= 100, 5,Table3[[#This Row],[Purchase Amount]]  &lt;= 200, 4,Table3[[#This Row],[Purchase Amount]]  &lt;= 300, 3,Table3[[#This Row],[Purchase Amount]]  &lt;= 400, 2,Table3[[#This Row],[Purchase Amount]]  &gt; 400, 1)</f>
        <v>1</v>
      </c>
      <c r="G505" s="10">
        <f ca="1">DATEDIF(Table3[[#This Row],[Time of Purchase ]], TODAY(), "d")</f>
        <v>286</v>
      </c>
      <c r="H505" s="14">
        <f>_xlfn.XLOOKUP('RFM Analysis (Basic)'!$B505,Table4[Customer_ID],Table4[Time_of_Purchase],,0)</f>
        <v>45449</v>
      </c>
      <c r="I505" s="10">
        <f>_xlfn.XLOOKUP('RFM Analysis (Basic)'!$B505,Table4[Customer_ID],Table4[Frequency_of_Purchase],,0)</f>
        <v>8</v>
      </c>
      <c r="J505" s="10">
        <f>_xlfn.XLOOKUP(B505,Table4[Customer_ID],Table4[Purchase_Amount],,0)</f>
        <v>430.9</v>
      </c>
      <c r="K505" s="52" cm="1">
        <f t="array" aca="1" ref="K505" ca="1">SUM(MID(C505,{1,2,3},1)*1)</f>
        <v>7</v>
      </c>
    </row>
    <row r="506" spans="2:11" x14ac:dyDescent="0.3">
      <c r="B506" s="10" t="s">
        <v>1088</v>
      </c>
      <c r="C506" s="45" t="str">
        <f ca="1">Table3[[#This Row],[RECENCY Score]] &amp; Table3[[#This Row],[FREQUENCY Score]] &amp; Table3[[#This Row],[MONETARY Score]]</f>
        <v>211</v>
      </c>
      <c r="D506" s="46" cm="1">
        <f t="array" aca="1" ref="D506" ca="1">_xlfn.IFS(G506 &lt;= 100, 5,G506 &lt;= 200, 4,G506 &lt;= 300, 3,G506 &lt;= 400, 2,G506 &gt; 400, 1)</f>
        <v>2</v>
      </c>
      <c r="E506" s="45" cm="1">
        <f t="array" ref="E506">_xlfn.IFS(I506 &gt;= 12, 5, I506&gt;= 10, 4, I506 &gt;= 8, 3, I506 &gt;= 5, 2, I506 &gt;= 2, 1)</f>
        <v>1</v>
      </c>
      <c r="F506" s="45" cm="1">
        <f t="array" ref="F506">_xlfn.IFS(Table3[[#This Row],[Purchase Amount]] &lt;= 100, 5,Table3[[#This Row],[Purchase Amount]]  &lt;= 200, 4,Table3[[#This Row],[Purchase Amount]]  &lt;= 300, 3,Table3[[#This Row],[Purchase Amount]]  &lt;= 400, 2,Table3[[#This Row],[Purchase Amount]]  &gt; 400, 1)</f>
        <v>1</v>
      </c>
      <c r="G506" s="10">
        <f ca="1">DATEDIF(Table3[[#This Row],[Time of Purchase ]], TODAY(), "d")</f>
        <v>386</v>
      </c>
      <c r="H506" s="14">
        <f>_xlfn.XLOOKUP('RFM Analysis (Basic)'!$B506,Table4[Customer_ID],Table4[Time_of_Purchase],,0)</f>
        <v>45349</v>
      </c>
      <c r="I506" s="10">
        <f>_xlfn.XLOOKUP('RFM Analysis (Basic)'!$B506,Table4[Customer_ID],Table4[Frequency_of_Purchase],,0)</f>
        <v>2</v>
      </c>
      <c r="J506" s="10">
        <f>_xlfn.XLOOKUP(B506,Table4[Customer_ID],Table4[Purchase_Amount],,0)</f>
        <v>435.23</v>
      </c>
      <c r="K506" s="52" cm="1">
        <f t="array" aca="1" ref="K506" ca="1">SUM(MID(C506,{1,2,3},1)*1)</f>
        <v>4</v>
      </c>
    </row>
    <row r="507" spans="2:11" x14ac:dyDescent="0.3">
      <c r="B507" s="10" t="s">
        <v>1090</v>
      </c>
      <c r="C507" s="45" t="str">
        <f ca="1">Table3[[#This Row],[RECENCY Score]] &amp; Table3[[#This Row],[FREQUENCY Score]] &amp; Table3[[#This Row],[MONETARY Score]]</f>
        <v>313</v>
      </c>
      <c r="D507" s="46" cm="1">
        <f t="array" aca="1" ref="D507" ca="1">_xlfn.IFS(G507 &lt;= 100, 5,G507 &lt;= 200, 4,G507 &lt;= 300, 3,G507 &lt;= 400, 2,G507 &gt; 400, 1)</f>
        <v>3</v>
      </c>
      <c r="E507" s="45" cm="1">
        <f t="array" ref="E507">_xlfn.IFS(I507 &gt;= 12, 5, I507&gt;= 10, 4, I507 &gt;= 8, 3, I507 &gt;= 5, 2, I507 &gt;= 2, 1)</f>
        <v>1</v>
      </c>
      <c r="F507" s="45" cm="1">
        <f t="array" ref="F507">_xlfn.IFS(Table3[[#This Row],[Purchase Amount]] &lt;= 100, 5,Table3[[#This Row],[Purchase Amount]]  &lt;= 200, 4,Table3[[#This Row],[Purchase Amount]]  &lt;= 300, 3,Table3[[#This Row],[Purchase Amount]]  &lt;= 400, 2,Table3[[#This Row],[Purchase Amount]]  &gt; 400, 1)</f>
        <v>3</v>
      </c>
      <c r="G507" s="10">
        <f ca="1">DATEDIF(Table3[[#This Row],[Time of Purchase ]], TODAY(), "d")</f>
        <v>245</v>
      </c>
      <c r="H507" s="14">
        <f>_xlfn.XLOOKUP('RFM Analysis (Basic)'!$B507,Table4[Customer_ID],Table4[Time_of_Purchase],,0)</f>
        <v>45490</v>
      </c>
      <c r="I507" s="10">
        <f>_xlfn.XLOOKUP('RFM Analysis (Basic)'!$B507,Table4[Customer_ID],Table4[Frequency_of_Purchase],,0)</f>
        <v>3</v>
      </c>
      <c r="J507" s="10">
        <f>_xlfn.XLOOKUP(B507,Table4[Customer_ID],Table4[Purchase_Amount],,0)</f>
        <v>218.65</v>
      </c>
      <c r="K507" s="52" cm="1">
        <f t="array" aca="1" ref="K507" ca="1">SUM(MID(C507,{1,2,3},1)*1)</f>
        <v>7</v>
      </c>
    </row>
    <row r="508" spans="2:11" x14ac:dyDescent="0.3">
      <c r="B508" s="10" t="s">
        <v>1092</v>
      </c>
      <c r="C508" s="45" t="str">
        <f ca="1">Table3[[#This Row],[RECENCY Score]] &amp; Table3[[#This Row],[FREQUENCY Score]] &amp; Table3[[#This Row],[MONETARY Score]]</f>
        <v>343</v>
      </c>
      <c r="D508" s="46" cm="1">
        <f t="array" aca="1" ref="D508" ca="1">_xlfn.IFS(G508 &lt;= 100, 5,G508 &lt;= 200, 4,G508 &lt;= 300, 3,G508 &lt;= 400, 2,G508 &gt; 400, 1)</f>
        <v>3</v>
      </c>
      <c r="E508" s="45" cm="1">
        <f t="array" ref="E508">_xlfn.IFS(I508 &gt;= 12, 5, I508&gt;= 10, 4, I508 &gt;= 8, 3, I508 &gt;= 5, 2, I508 &gt;= 2, 1)</f>
        <v>4</v>
      </c>
      <c r="F508" s="45" cm="1">
        <f t="array" ref="F508">_xlfn.IFS(Table3[[#This Row],[Purchase Amount]] &lt;= 100, 5,Table3[[#This Row],[Purchase Amount]]  &lt;= 200, 4,Table3[[#This Row],[Purchase Amount]]  &lt;= 300, 3,Table3[[#This Row],[Purchase Amount]]  &lt;= 400, 2,Table3[[#This Row],[Purchase Amount]]  &gt; 400, 1)</f>
        <v>3</v>
      </c>
      <c r="G508" s="10">
        <f ca="1">DATEDIF(Table3[[#This Row],[Time of Purchase ]], TODAY(), "d")</f>
        <v>254</v>
      </c>
      <c r="H508" s="14">
        <f>_xlfn.XLOOKUP('RFM Analysis (Basic)'!$B508,Table4[Customer_ID],Table4[Time_of_Purchase],,0)</f>
        <v>45481</v>
      </c>
      <c r="I508" s="10">
        <f>_xlfn.XLOOKUP('RFM Analysis (Basic)'!$B508,Table4[Customer_ID],Table4[Frequency_of_Purchase],,0)</f>
        <v>10</v>
      </c>
      <c r="J508" s="10">
        <f>_xlfn.XLOOKUP(B508,Table4[Customer_ID],Table4[Purchase_Amount],,0)</f>
        <v>207.66</v>
      </c>
      <c r="K508" s="52" cm="1">
        <f t="array" aca="1" ref="K508" ca="1">SUM(MID(C508,{1,2,3},1)*1)</f>
        <v>10</v>
      </c>
    </row>
    <row r="509" spans="2:11" x14ac:dyDescent="0.3">
      <c r="B509" s="10" t="s">
        <v>1094</v>
      </c>
      <c r="C509" s="45" t="str">
        <f ca="1">Table3[[#This Row],[RECENCY Score]] &amp; Table3[[#This Row],[FREQUENCY Score]] &amp; Table3[[#This Row],[MONETARY Score]]</f>
        <v>324</v>
      </c>
      <c r="D509" s="46" cm="1">
        <f t="array" aca="1" ref="D509" ca="1">_xlfn.IFS(G509 &lt;= 100, 5,G509 &lt;= 200, 4,G509 &lt;= 300, 3,G509 &lt;= 400, 2,G509 &gt; 400, 1)</f>
        <v>3</v>
      </c>
      <c r="E509" s="45" cm="1">
        <f t="array" ref="E509">_xlfn.IFS(I509 &gt;= 12, 5, I509&gt;= 10, 4, I509 &gt;= 8, 3, I509 &gt;= 5, 2, I509 &gt;= 2, 1)</f>
        <v>2</v>
      </c>
      <c r="F509" s="45" cm="1">
        <f t="array" ref="F509">_xlfn.IFS(Table3[[#This Row],[Purchase Amount]] &lt;= 100, 5,Table3[[#This Row],[Purchase Amount]]  &lt;= 200, 4,Table3[[#This Row],[Purchase Amount]]  &lt;= 300, 3,Table3[[#This Row],[Purchase Amount]]  &lt;= 400, 2,Table3[[#This Row],[Purchase Amount]]  &gt; 400, 1)</f>
        <v>4</v>
      </c>
      <c r="G509" s="10">
        <f ca="1">DATEDIF(Table3[[#This Row],[Time of Purchase ]], TODAY(), "d")</f>
        <v>273</v>
      </c>
      <c r="H509" s="14">
        <f>_xlfn.XLOOKUP('RFM Analysis (Basic)'!$B509,Table4[Customer_ID],Table4[Time_of_Purchase],,0)</f>
        <v>45462</v>
      </c>
      <c r="I509" s="10">
        <f>_xlfn.XLOOKUP('RFM Analysis (Basic)'!$B509,Table4[Customer_ID],Table4[Frequency_of_Purchase],,0)</f>
        <v>7</v>
      </c>
      <c r="J509" s="10">
        <f>_xlfn.XLOOKUP(B509,Table4[Customer_ID],Table4[Purchase_Amount],,0)</f>
        <v>141.09</v>
      </c>
      <c r="K509" s="52" cm="1">
        <f t="array" aca="1" ref="K509" ca="1">SUM(MID(C509,{1,2,3},1)*1)</f>
        <v>9</v>
      </c>
    </row>
    <row r="510" spans="2:11" x14ac:dyDescent="0.3">
      <c r="B510" s="10" t="s">
        <v>1096</v>
      </c>
      <c r="C510" s="45" t="str">
        <f ca="1">Table3[[#This Row],[RECENCY Score]] &amp; Table3[[#This Row],[FREQUENCY Score]] &amp; Table3[[#This Row],[MONETARY Score]]</f>
        <v>224</v>
      </c>
      <c r="D510" s="46" cm="1">
        <f t="array" aca="1" ref="D510" ca="1">_xlfn.IFS(G510 &lt;= 100, 5,G510 &lt;= 200, 4,G510 &lt;= 300, 3,G510 &lt;= 400, 2,G510 &gt; 400, 1)</f>
        <v>2</v>
      </c>
      <c r="E510" s="45" cm="1">
        <f t="array" ref="E510">_xlfn.IFS(I510 &gt;= 12, 5, I510&gt;= 10, 4, I510 &gt;= 8, 3, I510 &gt;= 5, 2, I510 &gt;= 2, 1)</f>
        <v>2</v>
      </c>
      <c r="F510" s="45" cm="1">
        <f t="array" ref="F510">_xlfn.IFS(Table3[[#This Row],[Purchase Amount]] &lt;= 100, 5,Table3[[#This Row],[Purchase Amount]]  &lt;= 200, 4,Table3[[#This Row],[Purchase Amount]]  &lt;= 300, 3,Table3[[#This Row],[Purchase Amount]]  &lt;= 400, 2,Table3[[#This Row],[Purchase Amount]]  &gt; 400, 1)</f>
        <v>4</v>
      </c>
      <c r="G510" s="10">
        <f ca="1">DATEDIF(Table3[[#This Row],[Time of Purchase ]], TODAY(), "d")</f>
        <v>306</v>
      </c>
      <c r="H510" s="14">
        <f>_xlfn.XLOOKUP('RFM Analysis (Basic)'!$B510,Table4[Customer_ID],Table4[Time_of_Purchase],,0)</f>
        <v>45429</v>
      </c>
      <c r="I510" s="10">
        <f>_xlfn.XLOOKUP('RFM Analysis (Basic)'!$B510,Table4[Customer_ID],Table4[Frequency_of_Purchase],,0)</f>
        <v>6</v>
      </c>
      <c r="J510" s="10">
        <f>_xlfn.XLOOKUP(B510,Table4[Customer_ID],Table4[Purchase_Amount],,0)</f>
        <v>142.69999999999999</v>
      </c>
      <c r="K510" s="52" cm="1">
        <f t="array" aca="1" ref="K510" ca="1">SUM(MID(C510,{1,2,3},1)*1)</f>
        <v>8</v>
      </c>
    </row>
    <row r="511" spans="2:11" x14ac:dyDescent="0.3">
      <c r="B511" s="10" t="s">
        <v>1098</v>
      </c>
      <c r="C511" s="45" t="str">
        <f ca="1">Table3[[#This Row],[RECENCY Score]] &amp; Table3[[#This Row],[FREQUENCY Score]] &amp; Table3[[#This Row],[MONETARY Score]]</f>
        <v>445</v>
      </c>
      <c r="D511" s="46" cm="1">
        <f t="array" aca="1" ref="D511" ca="1">_xlfn.IFS(G511 &lt;= 100, 5,G511 &lt;= 200, 4,G511 &lt;= 300, 3,G511 &lt;= 400, 2,G511 &gt; 400, 1)</f>
        <v>4</v>
      </c>
      <c r="E511" s="45" cm="1">
        <f t="array" ref="E511">_xlfn.IFS(I511 &gt;= 12, 5, I511&gt;= 10, 4, I511 &gt;= 8, 3, I511 &gt;= 5, 2, I511 &gt;= 2, 1)</f>
        <v>4</v>
      </c>
      <c r="F511" s="45" cm="1">
        <f t="array" ref="F511">_xlfn.IFS(Table3[[#This Row],[Purchase Amount]] &lt;= 100, 5,Table3[[#This Row],[Purchase Amount]]  &lt;= 200, 4,Table3[[#This Row],[Purchase Amount]]  &lt;= 300, 3,Table3[[#This Row],[Purchase Amount]]  &lt;= 400, 2,Table3[[#This Row],[Purchase Amount]]  &gt; 400, 1)</f>
        <v>5</v>
      </c>
      <c r="G511" s="10">
        <f ca="1">DATEDIF(Table3[[#This Row],[Time of Purchase ]], TODAY(), "d")</f>
        <v>150</v>
      </c>
      <c r="H511" s="14">
        <f>_xlfn.XLOOKUP('RFM Analysis (Basic)'!$B511,Table4[Customer_ID],Table4[Time_of_Purchase],,0)</f>
        <v>45585</v>
      </c>
      <c r="I511" s="10">
        <f>_xlfn.XLOOKUP('RFM Analysis (Basic)'!$B511,Table4[Customer_ID],Table4[Frequency_of_Purchase],,0)</f>
        <v>10</v>
      </c>
      <c r="J511" s="10">
        <f>_xlfn.XLOOKUP(B511,Table4[Customer_ID],Table4[Purchase_Amount],,0)</f>
        <v>64.09</v>
      </c>
      <c r="K511" s="52" cm="1">
        <f t="array" aca="1" ref="K511" ca="1">SUM(MID(C511,{1,2,3},1)*1)</f>
        <v>13</v>
      </c>
    </row>
    <row r="512" spans="2:11" x14ac:dyDescent="0.3">
      <c r="B512" s="10" t="s">
        <v>1100</v>
      </c>
      <c r="C512" s="45" t="str">
        <f ca="1">Table3[[#This Row],[RECENCY Score]] &amp; Table3[[#This Row],[FREQUENCY Score]] &amp; Table3[[#This Row],[MONETARY Score]]</f>
        <v>414</v>
      </c>
      <c r="D512" s="46" cm="1">
        <f t="array" aca="1" ref="D512" ca="1">_xlfn.IFS(G512 &lt;= 100, 5,G512 &lt;= 200, 4,G512 &lt;= 300, 3,G512 &lt;= 400, 2,G512 &gt; 400, 1)</f>
        <v>4</v>
      </c>
      <c r="E512" s="45" cm="1">
        <f t="array" ref="E512">_xlfn.IFS(I512 &gt;= 12, 5, I512&gt;= 10, 4, I512 &gt;= 8, 3, I512 &gt;= 5, 2, I512 &gt;= 2, 1)</f>
        <v>1</v>
      </c>
      <c r="F512" s="45" cm="1">
        <f t="array" ref="F512">_xlfn.IFS(Table3[[#This Row],[Purchase Amount]] &lt;= 100, 5,Table3[[#This Row],[Purchase Amount]]  &lt;= 200, 4,Table3[[#This Row],[Purchase Amount]]  &lt;= 300, 3,Table3[[#This Row],[Purchase Amount]]  &lt;= 400, 2,Table3[[#This Row],[Purchase Amount]]  &gt; 400, 1)</f>
        <v>4</v>
      </c>
      <c r="G512" s="10">
        <f ca="1">DATEDIF(Table3[[#This Row],[Time of Purchase ]], TODAY(), "d")</f>
        <v>181</v>
      </c>
      <c r="H512" s="14">
        <f>_xlfn.XLOOKUP('RFM Analysis (Basic)'!$B512,Table4[Customer_ID],Table4[Time_of_Purchase],,0)</f>
        <v>45554</v>
      </c>
      <c r="I512" s="10">
        <f>_xlfn.XLOOKUP('RFM Analysis (Basic)'!$B512,Table4[Customer_ID],Table4[Frequency_of_Purchase],,0)</f>
        <v>2</v>
      </c>
      <c r="J512" s="10">
        <f>_xlfn.XLOOKUP(B512,Table4[Customer_ID],Table4[Purchase_Amount],,0)</f>
        <v>126.26</v>
      </c>
      <c r="K512" s="52" cm="1">
        <f t="array" aca="1" ref="K512" ca="1">SUM(MID(C512,{1,2,3},1)*1)</f>
        <v>9</v>
      </c>
    </row>
    <row r="513" spans="2:11" x14ac:dyDescent="0.3">
      <c r="B513" s="10" t="s">
        <v>1101</v>
      </c>
      <c r="C513" s="45" t="str">
        <f ca="1">Table3[[#This Row],[RECENCY Score]] &amp; Table3[[#This Row],[FREQUENCY Score]] &amp; Table3[[#This Row],[MONETARY Score]]</f>
        <v>224</v>
      </c>
      <c r="D513" s="46" cm="1">
        <f t="array" aca="1" ref="D513" ca="1">_xlfn.IFS(G513 &lt;= 100, 5,G513 &lt;= 200, 4,G513 &lt;= 300, 3,G513 &lt;= 400, 2,G513 &gt; 400, 1)</f>
        <v>2</v>
      </c>
      <c r="E513" s="45" cm="1">
        <f t="array" ref="E513">_xlfn.IFS(I513 &gt;= 12, 5, I513&gt;= 10, 4, I513 &gt;= 8, 3, I513 &gt;= 5, 2, I513 &gt;= 2, 1)</f>
        <v>2</v>
      </c>
      <c r="F513" s="45" cm="1">
        <f t="array" ref="F513">_xlfn.IFS(Table3[[#This Row],[Purchase Amount]] &lt;= 100, 5,Table3[[#This Row],[Purchase Amount]]  &lt;= 200, 4,Table3[[#This Row],[Purchase Amount]]  &lt;= 300, 3,Table3[[#This Row],[Purchase Amount]]  &lt;= 400, 2,Table3[[#This Row],[Purchase Amount]]  &gt; 400, 1)</f>
        <v>4</v>
      </c>
      <c r="G513" s="10">
        <f ca="1">DATEDIF(Table3[[#This Row],[Time of Purchase ]], TODAY(), "d")</f>
        <v>302</v>
      </c>
      <c r="H513" s="14">
        <f>_xlfn.XLOOKUP('RFM Analysis (Basic)'!$B513,Table4[Customer_ID],Table4[Time_of_Purchase],,0)</f>
        <v>45433</v>
      </c>
      <c r="I513" s="10">
        <f>_xlfn.XLOOKUP('RFM Analysis (Basic)'!$B513,Table4[Customer_ID],Table4[Frequency_of_Purchase],,0)</f>
        <v>5</v>
      </c>
      <c r="J513" s="10">
        <f>_xlfn.XLOOKUP(B513,Table4[Customer_ID],Table4[Purchase_Amount],,0)</f>
        <v>195.05</v>
      </c>
      <c r="K513" s="52" cm="1">
        <f t="array" aca="1" ref="K513" ca="1">SUM(MID(C513,{1,2,3},1)*1)</f>
        <v>8</v>
      </c>
    </row>
    <row r="514" spans="2:11" x14ac:dyDescent="0.3">
      <c r="B514" s="10" t="s">
        <v>1103</v>
      </c>
      <c r="C514" s="45" t="str">
        <f ca="1">Table3[[#This Row],[RECENCY Score]] &amp; Table3[[#This Row],[FREQUENCY Score]] &amp; Table3[[#This Row],[MONETARY Score]]</f>
        <v>121</v>
      </c>
      <c r="D514" s="46" cm="1">
        <f t="array" aca="1" ref="D514" ca="1">_xlfn.IFS(G514 &lt;= 100, 5,G514 &lt;= 200, 4,G514 &lt;= 300, 3,G514 &lt;= 400, 2,G514 &gt; 400, 1)</f>
        <v>1</v>
      </c>
      <c r="E514" s="45" cm="1">
        <f t="array" ref="E514">_xlfn.IFS(I514 &gt;= 12, 5, I514&gt;= 10, 4, I514 &gt;= 8, 3, I514 &gt;= 5, 2, I514 &gt;= 2, 1)</f>
        <v>2</v>
      </c>
      <c r="F514" s="45" cm="1">
        <f t="array" ref="F514">_xlfn.IFS(Table3[[#This Row],[Purchase Amount]] &lt;= 100, 5,Table3[[#This Row],[Purchase Amount]]  &lt;= 200, 4,Table3[[#This Row],[Purchase Amount]]  &lt;= 300, 3,Table3[[#This Row],[Purchase Amount]]  &lt;= 400, 2,Table3[[#This Row],[Purchase Amount]]  &gt; 400, 1)</f>
        <v>1</v>
      </c>
      <c r="G514" s="10">
        <f ca="1">DATEDIF(Table3[[#This Row],[Time of Purchase ]], TODAY(), "d")</f>
        <v>408</v>
      </c>
      <c r="H514" s="14">
        <f>_xlfn.XLOOKUP('RFM Analysis (Basic)'!$B514,Table4[Customer_ID],Table4[Time_of_Purchase],,0)</f>
        <v>45327</v>
      </c>
      <c r="I514" s="10">
        <f>_xlfn.XLOOKUP('RFM Analysis (Basic)'!$B514,Table4[Customer_ID],Table4[Frequency_of_Purchase],,0)</f>
        <v>7</v>
      </c>
      <c r="J514" s="10">
        <f>_xlfn.XLOOKUP(B514,Table4[Customer_ID],Table4[Purchase_Amount],,0)</f>
        <v>432.84</v>
      </c>
      <c r="K514" s="52" cm="1">
        <f t="array" aca="1" ref="K514" ca="1">SUM(MID(C514,{1,2,3},1)*1)</f>
        <v>4</v>
      </c>
    </row>
    <row r="515" spans="2:11" x14ac:dyDescent="0.3">
      <c r="B515" s="10" t="s">
        <v>1105</v>
      </c>
      <c r="C515" s="45" t="str">
        <f ca="1">Table3[[#This Row],[RECENCY Score]] &amp; Table3[[#This Row],[FREQUENCY Score]] &amp; Table3[[#This Row],[MONETARY Score]]</f>
        <v>221</v>
      </c>
      <c r="D515" s="46" cm="1">
        <f t="array" aca="1" ref="D515" ca="1">_xlfn.IFS(G515 &lt;= 100, 5,G515 &lt;= 200, 4,G515 &lt;= 300, 3,G515 &lt;= 400, 2,G515 &gt; 400, 1)</f>
        <v>2</v>
      </c>
      <c r="E515" s="45" cm="1">
        <f t="array" ref="E515">_xlfn.IFS(I515 &gt;= 12, 5, I515&gt;= 10, 4, I515 &gt;= 8, 3, I515 &gt;= 5, 2, I515 &gt;= 2, 1)</f>
        <v>2</v>
      </c>
      <c r="F515" s="45" cm="1">
        <f t="array" ref="F515">_xlfn.IFS(Table3[[#This Row],[Purchase Amount]] &lt;= 100, 5,Table3[[#This Row],[Purchase Amount]]  &lt;= 200, 4,Table3[[#This Row],[Purchase Amount]]  &lt;= 300, 3,Table3[[#This Row],[Purchase Amount]]  &lt;= 400, 2,Table3[[#This Row],[Purchase Amount]]  &gt; 400, 1)</f>
        <v>1</v>
      </c>
      <c r="G515" s="10">
        <f ca="1">DATEDIF(Table3[[#This Row],[Time of Purchase ]], TODAY(), "d")</f>
        <v>384</v>
      </c>
      <c r="H515" s="14">
        <f>_xlfn.XLOOKUP('RFM Analysis (Basic)'!$B515,Table4[Customer_ID],Table4[Time_of_Purchase],,0)</f>
        <v>45351</v>
      </c>
      <c r="I515" s="10">
        <f>_xlfn.XLOOKUP('RFM Analysis (Basic)'!$B515,Table4[Customer_ID],Table4[Frequency_of_Purchase],,0)</f>
        <v>6</v>
      </c>
      <c r="J515" s="10">
        <f>_xlfn.XLOOKUP(B515,Table4[Customer_ID],Table4[Purchase_Amount],,0)</f>
        <v>404.12</v>
      </c>
      <c r="K515" s="52" cm="1">
        <f t="array" aca="1" ref="K515" ca="1">SUM(MID(C515,{1,2,3},1)*1)</f>
        <v>5</v>
      </c>
    </row>
    <row r="516" spans="2:11" x14ac:dyDescent="0.3">
      <c r="B516" s="10" t="s">
        <v>1107</v>
      </c>
      <c r="C516" s="45" t="str">
        <f ca="1">Table3[[#This Row],[RECENCY Score]] &amp; Table3[[#This Row],[FREQUENCY Score]] &amp; Table3[[#This Row],[MONETARY Score]]</f>
        <v>341</v>
      </c>
      <c r="D516" s="46" cm="1">
        <f t="array" aca="1" ref="D516" ca="1">_xlfn.IFS(G516 &lt;= 100, 5,G516 &lt;= 200, 4,G516 &lt;= 300, 3,G516 &lt;= 400, 2,G516 &gt; 400, 1)</f>
        <v>3</v>
      </c>
      <c r="E516" s="45" cm="1">
        <f t="array" ref="E516">_xlfn.IFS(I516 &gt;= 12, 5, I516&gt;= 10, 4, I516 &gt;= 8, 3, I516 &gt;= 5, 2, I516 &gt;= 2, 1)</f>
        <v>4</v>
      </c>
      <c r="F516" s="45" cm="1">
        <f t="array" ref="F516">_xlfn.IFS(Table3[[#This Row],[Purchase Amount]] &lt;= 100, 5,Table3[[#This Row],[Purchase Amount]]  &lt;= 200, 4,Table3[[#This Row],[Purchase Amount]]  &lt;= 300, 3,Table3[[#This Row],[Purchase Amount]]  &lt;= 400, 2,Table3[[#This Row],[Purchase Amount]]  &gt; 400, 1)</f>
        <v>1</v>
      </c>
      <c r="G516" s="10">
        <f ca="1">DATEDIF(Table3[[#This Row],[Time of Purchase ]], TODAY(), "d")</f>
        <v>258</v>
      </c>
      <c r="H516" s="14">
        <f>_xlfn.XLOOKUP('RFM Analysis (Basic)'!$B516,Table4[Customer_ID],Table4[Time_of_Purchase],,0)</f>
        <v>45477</v>
      </c>
      <c r="I516" s="10">
        <f>_xlfn.XLOOKUP('RFM Analysis (Basic)'!$B516,Table4[Customer_ID],Table4[Frequency_of_Purchase],,0)</f>
        <v>10</v>
      </c>
      <c r="J516" s="10">
        <f>_xlfn.XLOOKUP(B516,Table4[Customer_ID],Table4[Purchase_Amount],,0)</f>
        <v>438.26</v>
      </c>
      <c r="K516" s="52" cm="1">
        <f t="array" aca="1" ref="K516" ca="1">SUM(MID(C516,{1,2,3},1)*1)</f>
        <v>8</v>
      </c>
    </row>
    <row r="517" spans="2:11" x14ac:dyDescent="0.3">
      <c r="B517" s="10" t="s">
        <v>1109</v>
      </c>
      <c r="C517" s="45" t="str">
        <f ca="1">Table3[[#This Row],[RECENCY Score]] &amp; Table3[[#This Row],[FREQUENCY Score]] &amp; Table3[[#This Row],[MONETARY Score]]</f>
        <v>413</v>
      </c>
      <c r="D517" s="46" cm="1">
        <f t="array" aca="1" ref="D517" ca="1">_xlfn.IFS(G517 &lt;= 100, 5,G517 &lt;= 200, 4,G517 &lt;= 300, 3,G517 &lt;= 400, 2,G517 &gt; 400, 1)</f>
        <v>4</v>
      </c>
      <c r="E517" s="45" cm="1">
        <f t="array" ref="E517">_xlfn.IFS(I517 &gt;= 12, 5, I517&gt;= 10, 4, I517 &gt;= 8, 3, I517 &gt;= 5, 2, I517 &gt;= 2, 1)</f>
        <v>1</v>
      </c>
      <c r="F517" s="45" cm="1">
        <f t="array" ref="F517">_xlfn.IFS(Table3[[#This Row],[Purchase Amount]] &lt;= 100, 5,Table3[[#This Row],[Purchase Amount]]  &lt;= 200, 4,Table3[[#This Row],[Purchase Amount]]  &lt;= 300, 3,Table3[[#This Row],[Purchase Amount]]  &lt;= 400, 2,Table3[[#This Row],[Purchase Amount]]  &gt; 400, 1)</f>
        <v>3</v>
      </c>
      <c r="G517" s="10">
        <f ca="1">DATEDIF(Table3[[#This Row],[Time of Purchase ]], TODAY(), "d")</f>
        <v>141</v>
      </c>
      <c r="H517" s="14">
        <f>_xlfn.XLOOKUP('RFM Analysis (Basic)'!$B517,Table4[Customer_ID],Table4[Time_of_Purchase],,0)</f>
        <v>45594</v>
      </c>
      <c r="I517" s="10">
        <f>_xlfn.XLOOKUP('RFM Analysis (Basic)'!$B517,Table4[Customer_ID],Table4[Frequency_of_Purchase],,0)</f>
        <v>4</v>
      </c>
      <c r="J517" s="10">
        <f>_xlfn.XLOOKUP(B517,Table4[Customer_ID],Table4[Purchase_Amount],,0)</f>
        <v>233.02</v>
      </c>
      <c r="K517" s="52" cm="1">
        <f t="array" aca="1" ref="K517" ca="1">SUM(MID(C517,{1,2,3},1)*1)</f>
        <v>8</v>
      </c>
    </row>
    <row r="518" spans="2:11" x14ac:dyDescent="0.3">
      <c r="B518" s="10" t="s">
        <v>1111</v>
      </c>
      <c r="C518" s="45" t="str">
        <f ca="1">Table3[[#This Row],[RECENCY Score]] &amp; Table3[[#This Row],[FREQUENCY Score]] &amp; Table3[[#This Row],[MONETARY Score]]</f>
        <v>423</v>
      </c>
      <c r="D518" s="46" cm="1">
        <f t="array" aca="1" ref="D518" ca="1">_xlfn.IFS(G518 &lt;= 100, 5,G518 &lt;= 200, 4,G518 &lt;= 300, 3,G518 &lt;= 400, 2,G518 &gt; 400, 1)</f>
        <v>4</v>
      </c>
      <c r="E518" s="45" cm="1">
        <f t="array" ref="E518">_xlfn.IFS(I518 &gt;= 12, 5, I518&gt;= 10, 4, I518 &gt;= 8, 3, I518 &gt;= 5, 2, I518 &gt;= 2, 1)</f>
        <v>2</v>
      </c>
      <c r="F518" s="45" cm="1">
        <f t="array" ref="F518">_xlfn.IFS(Table3[[#This Row],[Purchase Amount]] &lt;= 100, 5,Table3[[#This Row],[Purchase Amount]]  &lt;= 200, 4,Table3[[#This Row],[Purchase Amount]]  &lt;= 300, 3,Table3[[#This Row],[Purchase Amount]]  &lt;= 400, 2,Table3[[#This Row],[Purchase Amount]]  &gt; 400, 1)</f>
        <v>3</v>
      </c>
      <c r="G518" s="10">
        <f ca="1">DATEDIF(Table3[[#This Row],[Time of Purchase ]], TODAY(), "d")</f>
        <v>153</v>
      </c>
      <c r="H518" s="14">
        <f>_xlfn.XLOOKUP('RFM Analysis (Basic)'!$B518,Table4[Customer_ID],Table4[Time_of_Purchase],,0)</f>
        <v>45582</v>
      </c>
      <c r="I518" s="10">
        <f>_xlfn.XLOOKUP('RFM Analysis (Basic)'!$B518,Table4[Customer_ID],Table4[Frequency_of_Purchase],,0)</f>
        <v>7</v>
      </c>
      <c r="J518" s="10">
        <f>_xlfn.XLOOKUP(B518,Table4[Customer_ID],Table4[Purchase_Amount],,0)</f>
        <v>273.41000000000003</v>
      </c>
      <c r="K518" s="52" cm="1">
        <f t="array" aca="1" ref="K518" ca="1">SUM(MID(C518,{1,2,3},1)*1)</f>
        <v>9</v>
      </c>
    </row>
    <row r="519" spans="2:11" x14ac:dyDescent="0.3">
      <c r="B519" s="10" t="s">
        <v>1113</v>
      </c>
      <c r="C519" s="45" t="str">
        <f ca="1">Table3[[#This Row],[RECENCY Score]] &amp; Table3[[#This Row],[FREQUENCY Score]] &amp; Table3[[#This Row],[MONETARY Score]]</f>
        <v>442</v>
      </c>
      <c r="D519" s="46" cm="1">
        <f t="array" aca="1" ref="D519" ca="1">_xlfn.IFS(G519 &lt;= 100, 5,G519 &lt;= 200, 4,G519 &lt;= 300, 3,G519 &lt;= 400, 2,G519 &gt; 400, 1)</f>
        <v>4</v>
      </c>
      <c r="E519" s="45" cm="1">
        <f t="array" ref="E519">_xlfn.IFS(I519 &gt;= 12, 5, I519&gt;= 10, 4, I519 &gt;= 8, 3, I519 &gt;= 5, 2, I519 &gt;= 2, 1)</f>
        <v>4</v>
      </c>
      <c r="F519" s="45" cm="1">
        <f t="array" ref="F519">_xlfn.IFS(Table3[[#This Row],[Purchase Amount]] &lt;= 100, 5,Table3[[#This Row],[Purchase Amount]]  &lt;= 200, 4,Table3[[#This Row],[Purchase Amount]]  &lt;= 300, 3,Table3[[#This Row],[Purchase Amount]]  &lt;= 400, 2,Table3[[#This Row],[Purchase Amount]]  &gt; 400, 1)</f>
        <v>2</v>
      </c>
      <c r="G519" s="10">
        <f ca="1">DATEDIF(Table3[[#This Row],[Time of Purchase ]], TODAY(), "d")</f>
        <v>135</v>
      </c>
      <c r="H519" s="14">
        <f>_xlfn.XLOOKUP('RFM Analysis (Basic)'!$B519,Table4[Customer_ID],Table4[Time_of_Purchase],,0)</f>
        <v>45600</v>
      </c>
      <c r="I519" s="10">
        <f>_xlfn.XLOOKUP('RFM Analysis (Basic)'!$B519,Table4[Customer_ID],Table4[Frequency_of_Purchase],,0)</f>
        <v>10</v>
      </c>
      <c r="J519" s="10">
        <f>_xlfn.XLOOKUP(B519,Table4[Customer_ID],Table4[Purchase_Amount],,0)</f>
        <v>338.96</v>
      </c>
      <c r="K519" s="52" cm="1">
        <f t="array" aca="1" ref="K519" ca="1">SUM(MID(C519,{1,2,3},1)*1)</f>
        <v>10</v>
      </c>
    </row>
    <row r="520" spans="2:11" x14ac:dyDescent="0.3">
      <c r="B520" s="10" t="s">
        <v>1115</v>
      </c>
      <c r="C520" s="45" t="str">
        <f ca="1">Table3[[#This Row],[RECENCY Score]] &amp; Table3[[#This Row],[FREQUENCY Score]] &amp; Table3[[#This Row],[MONETARY Score]]</f>
        <v>455</v>
      </c>
      <c r="D520" s="46" cm="1">
        <f t="array" aca="1" ref="D520" ca="1">_xlfn.IFS(G520 &lt;= 100, 5,G520 &lt;= 200, 4,G520 &lt;= 300, 3,G520 &lt;= 400, 2,G520 &gt; 400, 1)</f>
        <v>4</v>
      </c>
      <c r="E520" s="45" cm="1">
        <f t="array" ref="E520">_xlfn.IFS(I520 &gt;= 12, 5, I520&gt;= 10, 4, I520 &gt;= 8, 3, I520 &gt;= 5, 2, I520 &gt;= 2, 1)</f>
        <v>5</v>
      </c>
      <c r="F520" s="45" cm="1">
        <f t="array" ref="F520">_xlfn.IFS(Table3[[#This Row],[Purchase Amount]] &lt;= 100, 5,Table3[[#This Row],[Purchase Amount]]  &lt;= 200, 4,Table3[[#This Row],[Purchase Amount]]  &lt;= 300, 3,Table3[[#This Row],[Purchase Amount]]  &lt;= 400, 2,Table3[[#This Row],[Purchase Amount]]  &gt; 400, 1)</f>
        <v>5</v>
      </c>
      <c r="G520" s="10">
        <f ca="1">DATEDIF(Table3[[#This Row],[Time of Purchase ]], TODAY(), "d")</f>
        <v>118</v>
      </c>
      <c r="H520" s="14">
        <f>_xlfn.XLOOKUP('RFM Analysis (Basic)'!$B520,Table4[Customer_ID],Table4[Time_of_Purchase],,0)</f>
        <v>45617</v>
      </c>
      <c r="I520" s="10">
        <f>_xlfn.XLOOKUP('RFM Analysis (Basic)'!$B520,Table4[Customer_ID],Table4[Frequency_of_Purchase],,0)</f>
        <v>12</v>
      </c>
      <c r="J520" s="10">
        <f>_xlfn.XLOOKUP(B520,Table4[Customer_ID],Table4[Purchase_Amount],,0)</f>
        <v>75.91</v>
      </c>
      <c r="K520" s="52" cm="1">
        <f t="array" aca="1" ref="K520" ca="1">SUM(MID(C520,{1,2,3},1)*1)</f>
        <v>14</v>
      </c>
    </row>
    <row r="521" spans="2:11" x14ac:dyDescent="0.3">
      <c r="B521" s="10" t="s">
        <v>1117</v>
      </c>
      <c r="C521" s="45" t="str">
        <f ca="1">Table3[[#This Row],[RECENCY Score]] &amp; Table3[[#This Row],[FREQUENCY Score]] &amp; Table3[[#This Row],[MONETARY Score]]</f>
        <v>251</v>
      </c>
      <c r="D521" s="46" cm="1">
        <f t="array" aca="1" ref="D521" ca="1">_xlfn.IFS(G521 &lt;= 100, 5,G521 &lt;= 200, 4,G521 &lt;= 300, 3,G521 &lt;= 400, 2,G521 &gt; 400, 1)</f>
        <v>2</v>
      </c>
      <c r="E521" s="45" cm="1">
        <f t="array" ref="E521">_xlfn.IFS(I521 &gt;= 12, 5, I521&gt;= 10, 4, I521 &gt;= 8, 3, I521 &gt;= 5, 2, I521 &gt;= 2, 1)</f>
        <v>5</v>
      </c>
      <c r="F521" s="45" cm="1">
        <f t="array" ref="F521">_xlfn.IFS(Table3[[#This Row],[Purchase Amount]] &lt;= 100, 5,Table3[[#This Row],[Purchase Amount]]  &lt;= 200, 4,Table3[[#This Row],[Purchase Amount]]  &lt;= 300, 3,Table3[[#This Row],[Purchase Amount]]  &lt;= 400, 2,Table3[[#This Row],[Purchase Amount]]  &gt; 400, 1)</f>
        <v>1</v>
      </c>
      <c r="G521" s="10">
        <f ca="1">DATEDIF(Table3[[#This Row],[Time of Purchase ]], TODAY(), "d")</f>
        <v>359</v>
      </c>
      <c r="H521" s="14">
        <f>_xlfn.XLOOKUP('RFM Analysis (Basic)'!$B521,Table4[Customer_ID],Table4[Time_of_Purchase],,0)</f>
        <v>45376</v>
      </c>
      <c r="I521" s="10">
        <f>_xlfn.XLOOKUP('RFM Analysis (Basic)'!$B521,Table4[Customer_ID],Table4[Frequency_of_Purchase],,0)</f>
        <v>12</v>
      </c>
      <c r="J521" s="10">
        <f>_xlfn.XLOOKUP(B521,Table4[Customer_ID],Table4[Purchase_Amount],,0)</f>
        <v>425.21</v>
      </c>
      <c r="K521" s="52" cm="1">
        <f t="array" aca="1" ref="K521" ca="1">SUM(MID(C521,{1,2,3},1)*1)</f>
        <v>8</v>
      </c>
    </row>
    <row r="522" spans="2:11" x14ac:dyDescent="0.3">
      <c r="B522" s="10" t="s">
        <v>1119</v>
      </c>
      <c r="C522" s="45" t="str">
        <f ca="1">Table3[[#This Row],[RECENCY Score]] &amp; Table3[[#This Row],[FREQUENCY Score]] &amp; Table3[[#This Row],[MONETARY Score]]</f>
        <v>213</v>
      </c>
      <c r="D522" s="46" cm="1">
        <f t="array" aca="1" ref="D522" ca="1">_xlfn.IFS(G522 &lt;= 100, 5,G522 &lt;= 200, 4,G522 &lt;= 300, 3,G522 &lt;= 400, 2,G522 &gt; 400, 1)</f>
        <v>2</v>
      </c>
      <c r="E522" s="45" cm="1">
        <f t="array" ref="E522">_xlfn.IFS(I522 &gt;= 12, 5, I522&gt;= 10, 4, I522 &gt;= 8, 3, I522 &gt;= 5, 2, I522 &gt;= 2, 1)</f>
        <v>1</v>
      </c>
      <c r="F522" s="45" cm="1">
        <f t="array" ref="F522">_xlfn.IFS(Table3[[#This Row],[Purchase Amount]] &lt;= 100, 5,Table3[[#This Row],[Purchase Amount]]  &lt;= 200, 4,Table3[[#This Row],[Purchase Amount]]  &lt;= 300, 3,Table3[[#This Row],[Purchase Amount]]  &lt;= 400, 2,Table3[[#This Row],[Purchase Amount]]  &gt; 400, 1)</f>
        <v>3</v>
      </c>
      <c r="G522" s="10">
        <f ca="1">DATEDIF(Table3[[#This Row],[Time of Purchase ]], TODAY(), "d")</f>
        <v>333</v>
      </c>
      <c r="H522" s="14">
        <f>_xlfn.XLOOKUP('RFM Analysis (Basic)'!$B522,Table4[Customer_ID],Table4[Time_of_Purchase],,0)</f>
        <v>45402</v>
      </c>
      <c r="I522" s="10">
        <f>_xlfn.XLOOKUP('RFM Analysis (Basic)'!$B522,Table4[Customer_ID],Table4[Frequency_of_Purchase],,0)</f>
        <v>2</v>
      </c>
      <c r="J522" s="10">
        <f>_xlfn.XLOOKUP(B522,Table4[Customer_ID],Table4[Purchase_Amount],,0)</f>
        <v>268.8</v>
      </c>
      <c r="K522" s="52" cm="1">
        <f t="array" aca="1" ref="K522" ca="1">SUM(MID(C522,{1,2,3},1)*1)</f>
        <v>6</v>
      </c>
    </row>
    <row r="523" spans="2:11" x14ac:dyDescent="0.3">
      <c r="B523" s="10" t="s">
        <v>1121</v>
      </c>
      <c r="C523" s="45" t="str">
        <f ca="1">Table3[[#This Row],[RECENCY Score]] &amp; Table3[[#This Row],[FREQUENCY Score]] &amp; Table3[[#This Row],[MONETARY Score]]</f>
        <v>244</v>
      </c>
      <c r="D523" s="46" cm="1">
        <f t="array" aca="1" ref="D523" ca="1">_xlfn.IFS(G523 &lt;= 100, 5,G523 &lt;= 200, 4,G523 &lt;= 300, 3,G523 &lt;= 400, 2,G523 &gt; 400, 1)</f>
        <v>2</v>
      </c>
      <c r="E523" s="45" cm="1">
        <f t="array" ref="E523">_xlfn.IFS(I523 &gt;= 12, 5, I523&gt;= 10, 4, I523 &gt;= 8, 3, I523 &gt;= 5, 2, I523 &gt;= 2, 1)</f>
        <v>4</v>
      </c>
      <c r="F523" s="45" cm="1">
        <f t="array" ref="F523">_xlfn.IFS(Table3[[#This Row],[Purchase Amount]] &lt;= 100, 5,Table3[[#This Row],[Purchase Amount]]  &lt;= 200, 4,Table3[[#This Row],[Purchase Amount]]  &lt;= 300, 3,Table3[[#This Row],[Purchase Amount]]  &lt;= 400, 2,Table3[[#This Row],[Purchase Amount]]  &gt; 400, 1)</f>
        <v>4</v>
      </c>
      <c r="G523" s="10">
        <f ca="1">DATEDIF(Table3[[#This Row],[Time of Purchase ]], TODAY(), "d")</f>
        <v>339</v>
      </c>
      <c r="H523" s="14">
        <f>_xlfn.XLOOKUP('RFM Analysis (Basic)'!$B523,Table4[Customer_ID],Table4[Time_of_Purchase],,0)</f>
        <v>45396</v>
      </c>
      <c r="I523" s="10">
        <f>_xlfn.XLOOKUP('RFM Analysis (Basic)'!$B523,Table4[Customer_ID],Table4[Frequency_of_Purchase],,0)</f>
        <v>10</v>
      </c>
      <c r="J523" s="10">
        <f>_xlfn.XLOOKUP(B523,Table4[Customer_ID],Table4[Purchase_Amount],,0)</f>
        <v>170.71</v>
      </c>
      <c r="K523" s="52" cm="1">
        <f t="array" aca="1" ref="K523" ca="1">SUM(MID(C523,{1,2,3},1)*1)</f>
        <v>10</v>
      </c>
    </row>
    <row r="524" spans="2:11" x14ac:dyDescent="0.3">
      <c r="B524" s="10" t="s">
        <v>1123</v>
      </c>
      <c r="C524" s="45" t="str">
        <f ca="1">Table3[[#This Row],[RECENCY Score]] &amp; Table3[[#This Row],[FREQUENCY Score]] &amp; Table3[[#This Row],[MONETARY Score]]</f>
        <v>341</v>
      </c>
      <c r="D524" s="46" cm="1">
        <f t="array" aca="1" ref="D524" ca="1">_xlfn.IFS(G524 &lt;= 100, 5,G524 &lt;= 200, 4,G524 &lt;= 300, 3,G524 &lt;= 400, 2,G524 &gt; 400, 1)</f>
        <v>3</v>
      </c>
      <c r="E524" s="45" cm="1">
        <f t="array" ref="E524">_xlfn.IFS(I524 &gt;= 12, 5, I524&gt;= 10, 4, I524 &gt;= 8, 3, I524 &gt;= 5, 2, I524 &gt;= 2, 1)</f>
        <v>4</v>
      </c>
      <c r="F524" s="45" cm="1">
        <f t="array" ref="F524">_xlfn.IFS(Table3[[#This Row],[Purchase Amount]] &lt;= 100, 5,Table3[[#This Row],[Purchase Amount]]  &lt;= 200, 4,Table3[[#This Row],[Purchase Amount]]  &lt;= 300, 3,Table3[[#This Row],[Purchase Amount]]  &lt;= 400, 2,Table3[[#This Row],[Purchase Amount]]  &gt; 400, 1)</f>
        <v>1</v>
      </c>
      <c r="G524" s="10">
        <f ca="1">DATEDIF(Table3[[#This Row],[Time of Purchase ]], TODAY(), "d")</f>
        <v>288</v>
      </c>
      <c r="H524" s="14">
        <f>_xlfn.XLOOKUP('RFM Analysis (Basic)'!$B524,Table4[Customer_ID],Table4[Time_of_Purchase],,0)</f>
        <v>45447</v>
      </c>
      <c r="I524" s="10">
        <f>_xlfn.XLOOKUP('RFM Analysis (Basic)'!$B524,Table4[Customer_ID],Table4[Frequency_of_Purchase],,0)</f>
        <v>10</v>
      </c>
      <c r="J524" s="10">
        <f>_xlfn.XLOOKUP(B524,Table4[Customer_ID],Table4[Purchase_Amount],,0)</f>
        <v>444.05</v>
      </c>
      <c r="K524" s="52" cm="1">
        <f t="array" aca="1" ref="K524" ca="1">SUM(MID(C524,{1,2,3},1)*1)</f>
        <v>8</v>
      </c>
    </row>
    <row r="525" spans="2:11" x14ac:dyDescent="0.3">
      <c r="B525" s="10" t="s">
        <v>1125</v>
      </c>
      <c r="C525" s="45" t="str">
        <f ca="1">Table3[[#This Row],[RECENCY Score]] &amp; Table3[[#This Row],[FREQUENCY Score]] &amp; Table3[[#This Row],[MONETARY Score]]</f>
        <v>123</v>
      </c>
      <c r="D525" s="46" cm="1">
        <f t="array" aca="1" ref="D525" ca="1">_xlfn.IFS(G525 &lt;= 100, 5,G525 &lt;= 200, 4,G525 &lt;= 300, 3,G525 &lt;= 400, 2,G525 &gt; 400, 1)</f>
        <v>1</v>
      </c>
      <c r="E525" s="45" cm="1">
        <f t="array" ref="E525">_xlfn.IFS(I525 &gt;= 12, 5, I525&gt;= 10, 4, I525 &gt;= 8, 3, I525 &gt;= 5, 2, I525 &gt;= 2, 1)</f>
        <v>2</v>
      </c>
      <c r="F525" s="45" cm="1">
        <f t="array" ref="F525">_xlfn.IFS(Table3[[#This Row],[Purchase Amount]] &lt;= 100, 5,Table3[[#This Row],[Purchase Amount]]  &lt;= 200, 4,Table3[[#This Row],[Purchase Amount]]  &lt;= 300, 3,Table3[[#This Row],[Purchase Amount]]  &lt;= 400, 2,Table3[[#This Row],[Purchase Amount]]  &gt; 400, 1)</f>
        <v>3</v>
      </c>
      <c r="G525" s="10">
        <f ca="1">DATEDIF(Table3[[#This Row],[Time of Purchase ]], TODAY(), "d")</f>
        <v>416</v>
      </c>
      <c r="H525" s="14">
        <f>_xlfn.XLOOKUP('RFM Analysis (Basic)'!$B525,Table4[Customer_ID],Table4[Time_of_Purchase],,0)</f>
        <v>45319</v>
      </c>
      <c r="I525" s="10">
        <f>_xlfn.XLOOKUP('RFM Analysis (Basic)'!$B525,Table4[Customer_ID],Table4[Frequency_of_Purchase],,0)</f>
        <v>5</v>
      </c>
      <c r="J525" s="10">
        <f>_xlfn.XLOOKUP(B525,Table4[Customer_ID],Table4[Purchase_Amount],,0)</f>
        <v>255.1</v>
      </c>
      <c r="K525" s="52" cm="1">
        <f t="array" aca="1" ref="K525" ca="1">SUM(MID(C525,{1,2,3},1)*1)</f>
        <v>6</v>
      </c>
    </row>
    <row r="526" spans="2:11" x14ac:dyDescent="0.3">
      <c r="B526" s="10" t="s">
        <v>1127</v>
      </c>
      <c r="C526" s="45" t="str">
        <f ca="1">Table3[[#This Row],[RECENCY Score]] &amp; Table3[[#This Row],[FREQUENCY Score]] &amp; Table3[[#This Row],[MONETARY Score]]</f>
        <v>223</v>
      </c>
      <c r="D526" s="46" cm="1">
        <f t="array" aca="1" ref="D526" ca="1">_xlfn.IFS(G526 &lt;= 100, 5,G526 &lt;= 200, 4,G526 &lt;= 300, 3,G526 &lt;= 400, 2,G526 &gt; 400, 1)</f>
        <v>2</v>
      </c>
      <c r="E526" s="45" cm="1">
        <f t="array" ref="E526">_xlfn.IFS(I526 &gt;= 12, 5, I526&gt;= 10, 4, I526 &gt;= 8, 3, I526 &gt;= 5, 2, I526 &gt;= 2, 1)</f>
        <v>2</v>
      </c>
      <c r="F526" s="45" cm="1">
        <f t="array" ref="F526">_xlfn.IFS(Table3[[#This Row],[Purchase Amount]] &lt;= 100, 5,Table3[[#This Row],[Purchase Amount]]  &lt;= 200, 4,Table3[[#This Row],[Purchase Amount]]  &lt;= 300, 3,Table3[[#This Row],[Purchase Amount]]  &lt;= 400, 2,Table3[[#This Row],[Purchase Amount]]  &gt; 400, 1)</f>
        <v>3</v>
      </c>
      <c r="G526" s="10">
        <f ca="1">DATEDIF(Table3[[#This Row],[Time of Purchase ]], TODAY(), "d")</f>
        <v>308</v>
      </c>
      <c r="H526" s="14">
        <f>_xlfn.XLOOKUP('RFM Analysis (Basic)'!$B526,Table4[Customer_ID],Table4[Time_of_Purchase],,0)</f>
        <v>45427</v>
      </c>
      <c r="I526" s="10">
        <f>_xlfn.XLOOKUP('RFM Analysis (Basic)'!$B526,Table4[Customer_ID],Table4[Frequency_of_Purchase],,0)</f>
        <v>6</v>
      </c>
      <c r="J526" s="10">
        <f>_xlfn.XLOOKUP(B526,Table4[Customer_ID],Table4[Purchase_Amount],,0)</f>
        <v>236.44</v>
      </c>
      <c r="K526" s="52" cm="1">
        <f t="array" aca="1" ref="K526" ca="1">SUM(MID(C526,{1,2,3},1)*1)</f>
        <v>7</v>
      </c>
    </row>
    <row r="527" spans="2:11" x14ac:dyDescent="0.3">
      <c r="B527" s="10" t="s">
        <v>1129</v>
      </c>
      <c r="C527" s="45" t="str">
        <f ca="1">Table3[[#This Row],[RECENCY Score]] &amp; Table3[[#This Row],[FREQUENCY Score]] &amp; Table3[[#This Row],[MONETARY Score]]</f>
        <v>343</v>
      </c>
      <c r="D527" s="46" cm="1">
        <f t="array" aca="1" ref="D527" ca="1">_xlfn.IFS(G527 &lt;= 100, 5,G527 &lt;= 200, 4,G527 &lt;= 300, 3,G527 &lt;= 400, 2,G527 &gt; 400, 1)</f>
        <v>3</v>
      </c>
      <c r="E527" s="45" cm="1">
        <f t="array" ref="E527">_xlfn.IFS(I527 &gt;= 12, 5, I527&gt;= 10, 4, I527 &gt;= 8, 3, I527 &gt;= 5, 2, I527 &gt;= 2, 1)</f>
        <v>4</v>
      </c>
      <c r="F527" s="45" cm="1">
        <f t="array" ref="F527">_xlfn.IFS(Table3[[#This Row],[Purchase Amount]] &lt;= 100, 5,Table3[[#This Row],[Purchase Amount]]  &lt;= 200, 4,Table3[[#This Row],[Purchase Amount]]  &lt;= 300, 3,Table3[[#This Row],[Purchase Amount]]  &lt;= 400, 2,Table3[[#This Row],[Purchase Amount]]  &gt; 400, 1)</f>
        <v>3</v>
      </c>
      <c r="G527" s="10">
        <f ca="1">DATEDIF(Table3[[#This Row],[Time of Purchase ]], TODAY(), "d")</f>
        <v>243</v>
      </c>
      <c r="H527" s="14">
        <f>_xlfn.XLOOKUP('RFM Analysis (Basic)'!$B527,Table4[Customer_ID],Table4[Time_of_Purchase],,0)</f>
        <v>45492</v>
      </c>
      <c r="I527" s="10">
        <f>_xlfn.XLOOKUP('RFM Analysis (Basic)'!$B527,Table4[Customer_ID],Table4[Frequency_of_Purchase],,0)</f>
        <v>11</v>
      </c>
      <c r="J527" s="10">
        <f>_xlfn.XLOOKUP(B527,Table4[Customer_ID],Table4[Purchase_Amount],,0)</f>
        <v>201.69</v>
      </c>
      <c r="K527" s="52" cm="1">
        <f t="array" aca="1" ref="K527" ca="1">SUM(MID(C527,{1,2,3},1)*1)</f>
        <v>10</v>
      </c>
    </row>
    <row r="528" spans="2:11" x14ac:dyDescent="0.3">
      <c r="B528" s="10" t="s">
        <v>1131</v>
      </c>
      <c r="C528" s="45" t="str">
        <f ca="1">Table3[[#This Row],[RECENCY Score]] &amp; Table3[[#This Row],[FREQUENCY Score]] &amp; Table3[[#This Row],[MONETARY Score]]</f>
        <v>222</v>
      </c>
      <c r="D528" s="46" cm="1">
        <f t="array" aca="1" ref="D528" ca="1">_xlfn.IFS(G528 &lt;= 100, 5,G528 &lt;= 200, 4,G528 &lt;= 300, 3,G528 &lt;= 400, 2,G528 &gt; 400, 1)</f>
        <v>2</v>
      </c>
      <c r="E528" s="45" cm="1">
        <f t="array" ref="E528">_xlfn.IFS(I528 &gt;= 12, 5, I528&gt;= 10, 4, I528 &gt;= 8, 3, I528 &gt;= 5, 2, I528 &gt;= 2, 1)</f>
        <v>2</v>
      </c>
      <c r="F528" s="45" cm="1">
        <f t="array" ref="F528">_xlfn.IFS(Table3[[#This Row],[Purchase Amount]] &lt;= 100, 5,Table3[[#This Row],[Purchase Amount]]  &lt;= 200, 4,Table3[[#This Row],[Purchase Amount]]  &lt;= 300, 3,Table3[[#This Row],[Purchase Amount]]  &lt;= 400, 2,Table3[[#This Row],[Purchase Amount]]  &gt; 400, 1)</f>
        <v>2</v>
      </c>
      <c r="G528" s="10">
        <f ca="1">DATEDIF(Table3[[#This Row],[Time of Purchase ]], TODAY(), "d")</f>
        <v>338</v>
      </c>
      <c r="H528" s="14">
        <f>_xlfn.XLOOKUP('RFM Analysis (Basic)'!$B528,Table4[Customer_ID],Table4[Time_of_Purchase],,0)</f>
        <v>45397</v>
      </c>
      <c r="I528" s="10">
        <f>_xlfn.XLOOKUP('RFM Analysis (Basic)'!$B528,Table4[Customer_ID],Table4[Frequency_of_Purchase],,0)</f>
        <v>6</v>
      </c>
      <c r="J528" s="10">
        <f>_xlfn.XLOOKUP(B528,Table4[Customer_ID],Table4[Purchase_Amount],,0)</f>
        <v>390.51</v>
      </c>
      <c r="K528" s="52" cm="1">
        <f t="array" aca="1" ref="K528" ca="1">SUM(MID(C528,{1,2,3},1)*1)</f>
        <v>6</v>
      </c>
    </row>
    <row r="529" spans="2:11" x14ac:dyDescent="0.3">
      <c r="B529" s="10" t="s">
        <v>1133</v>
      </c>
      <c r="C529" s="45" t="str">
        <f ca="1">Table3[[#This Row],[RECENCY Score]] &amp; Table3[[#This Row],[FREQUENCY Score]] &amp; Table3[[#This Row],[MONETARY Score]]</f>
        <v>431</v>
      </c>
      <c r="D529" s="46" cm="1">
        <f t="array" aca="1" ref="D529" ca="1">_xlfn.IFS(G529 &lt;= 100, 5,G529 &lt;= 200, 4,G529 &lt;= 300, 3,G529 &lt;= 400, 2,G529 &gt; 400, 1)</f>
        <v>4</v>
      </c>
      <c r="E529" s="45" cm="1">
        <f t="array" ref="E529">_xlfn.IFS(I529 &gt;= 12, 5, I529&gt;= 10, 4, I529 &gt;= 8, 3, I529 &gt;= 5, 2, I529 &gt;= 2, 1)</f>
        <v>3</v>
      </c>
      <c r="F529" s="45" cm="1">
        <f t="array" ref="F529">_xlfn.IFS(Table3[[#This Row],[Purchase Amount]] &lt;= 100, 5,Table3[[#This Row],[Purchase Amount]]  &lt;= 200, 4,Table3[[#This Row],[Purchase Amount]]  &lt;= 300, 3,Table3[[#This Row],[Purchase Amount]]  &lt;= 400, 2,Table3[[#This Row],[Purchase Amount]]  &gt; 400, 1)</f>
        <v>1</v>
      </c>
      <c r="G529" s="10">
        <f ca="1">DATEDIF(Table3[[#This Row],[Time of Purchase ]], TODAY(), "d")</f>
        <v>189</v>
      </c>
      <c r="H529" s="14">
        <f>_xlfn.XLOOKUP('RFM Analysis (Basic)'!$B529,Table4[Customer_ID],Table4[Time_of_Purchase],,0)</f>
        <v>45546</v>
      </c>
      <c r="I529" s="10">
        <f>_xlfn.XLOOKUP('RFM Analysis (Basic)'!$B529,Table4[Customer_ID],Table4[Frequency_of_Purchase],,0)</f>
        <v>9</v>
      </c>
      <c r="J529" s="10">
        <f>_xlfn.XLOOKUP(B529,Table4[Customer_ID],Table4[Purchase_Amount],,0)</f>
        <v>442.29</v>
      </c>
      <c r="K529" s="52" cm="1">
        <f t="array" aca="1" ref="K529" ca="1">SUM(MID(C529,{1,2,3},1)*1)</f>
        <v>8</v>
      </c>
    </row>
    <row r="530" spans="2:11" x14ac:dyDescent="0.3">
      <c r="B530" s="10" t="s">
        <v>1135</v>
      </c>
      <c r="C530" s="45" t="str">
        <f ca="1">Table3[[#This Row],[RECENCY Score]] &amp; Table3[[#This Row],[FREQUENCY Score]] &amp; Table3[[#This Row],[MONETARY Score]]</f>
        <v>225</v>
      </c>
      <c r="D530" s="46" cm="1">
        <f t="array" aca="1" ref="D530" ca="1">_xlfn.IFS(G530 &lt;= 100, 5,G530 &lt;= 200, 4,G530 &lt;= 300, 3,G530 &lt;= 400, 2,G530 &gt; 400, 1)</f>
        <v>2</v>
      </c>
      <c r="E530" s="45" cm="1">
        <f t="array" ref="E530">_xlfn.IFS(I530 &gt;= 12, 5, I530&gt;= 10, 4, I530 &gt;= 8, 3, I530 &gt;= 5, 2, I530 &gt;= 2, 1)</f>
        <v>2</v>
      </c>
      <c r="F530" s="45" cm="1">
        <f t="array" ref="F530">_xlfn.IFS(Table3[[#This Row],[Purchase Amount]] &lt;= 100, 5,Table3[[#This Row],[Purchase Amount]]  &lt;= 200, 4,Table3[[#This Row],[Purchase Amount]]  &lt;= 300, 3,Table3[[#This Row],[Purchase Amount]]  &lt;= 400, 2,Table3[[#This Row],[Purchase Amount]]  &gt; 400, 1)</f>
        <v>5</v>
      </c>
      <c r="G530" s="10">
        <f ca="1">DATEDIF(Table3[[#This Row],[Time of Purchase ]], TODAY(), "d")</f>
        <v>374</v>
      </c>
      <c r="H530" s="14">
        <f>_xlfn.XLOOKUP('RFM Analysis (Basic)'!$B530,Table4[Customer_ID],Table4[Time_of_Purchase],,0)</f>
        <v>45361</v>
      </c>
      <c r="I530" s="10">
        <f>_xlfn.XLOOKUP('RFM Analysis (Basic)'!$B530,Table4[Customer_ID],Table4[Frequency_of_Purchase],,0)</f>
        <v>7</v>
      </c>
      <c r="J530" s="10">
        <f>_xlfn.XLOOKUP(B530,Table4[Customer_ID],Table4[Purchase_Amount],,0)</f>
        <v>89.6</v>
      </c>
      <c r="K530" s="52" cm="1">
        <f t="array" aca="1" ref="K530" ca="1">SUM(MID(C530,{1,2,3},1)*1)</f>
        <v>9</v>
      </c>
    </row>
    <row r="531" spans="2:11" x14ac:dyDescent="0.3">
      <c r="B531" s="10" t="s">
        <v>1137</v>
      </c>
      <c r="C531" s="45" t="str">
        <f ca="1">Table3[[#This Row],[RECENCY Score]] &amp; Table3[[#This Row],[FREQUENCY Score]] &amp; Table3[[#This Row],[MONETARY Score]]</f>
        <v>124</v>
      </c>
      <c r="D531" s="46" cm="1">
        <f t="array" aca="1" ref="D531" ca="1">_xlfn.IFS(G531 &lt;= 100, 5,G531 &lt;= 200, 4,G531 &lt;= 300, 3,G531 &lt;= 400, 2,G531 &gt; 400, 1)</f>
        <v>1</v>
      </c>
      <c r="E531" s="45" cm="1">
        <f t="array" ref="E531">_xlfn.IFS(I531 &gt;= 12, 5, I531&gt;= 10, 4, I531 &gt;= 8, 3, I531 &gt;= 5, 2, I531 &gt;= 2, 1)</f>
        <v>2</v>
      </c>
      <c r="F531" s="45" cm="1">
        <f t="array" ref="F531">_xlfn.IFS(Table3[[#This Row],[Purchase Amount]] &lt;= 100, 5,Table3[[#This Row],[Purchase Amount]]  &lt;= 200, 4,Table3[[#This Row],[Purchase Amount]]  &lt;= 300, 3,Table3[[#This Row],[Purchase Amount]]  &lt;= 400, 2,Table3[[#This Row],[Purchase Amount]]  &gt; 400, 1)</f>
        <v>4</v>
      </c>
      <c r="G531" s="10">
        <f ca="1">DATEDIF(Table3[[#This Row],[Time of Purchase ]], TODAY(), "d")</f>
        <v>430</v>
      </c>
      <c r="H531" s="14">
        <f>_xlfn.XLOOKUP('RFM Analysis (Basic)'!$B531,Table4[Customer_ID],Table4[Time_of_Purchase],,0)</f>
        <v>45305</v>
      </c>
      <c r="I531" s="10">
        <f>_xlfn.XLOOKUP('RFM Analysis (Basic)'!$B531,Table4[Customer_ID],Table4[Frequency_of_Purchase],,0)</f>
        <v>6</v>
      </c>
      <c r="J531" s="10">
        <f>_xlfn.XLOOKUP(B531,Table4[Customer_ID],Table4[Purchase_Amount],,0)</f>
        <v>166.74</v>
      </c>
      <c r="K531" s="52" cm="1">
        <f t="array" aca="1" ref="K531" ca="1">SUM(MID(C531,{1,2,3},1)*1)</f>
        <v>7</v>
      </c>
    </row>
    <row r="532" spans="2:11" x14ac:dyDescent="0.3">
      <c r="B532" s="10" t="s">
        <v>1139</v>
      </c>
      <c r="C532" s="45" t="str">
        <f ca="1">Table3[[#This Row],[RECENCY Score]] &amp; Table3[[#This Row],[FREQUENCY Score]] &amp; Table3[[#This Row],[MONETARY Score]]</f>
        <v>353</v>
      </c>
      <c r="D532" s="46" cm="1">
        <f t="array" aca="1" ref="D532" ca="1">_xlfn.IFS(G532 &lt;= 100, 5,G532 &lt;= 200, 4,G532 &lt;= 300, 3,G532 &lt;= 400, 2,G532 &gt; 400, 1)</f>
        <v>3</v>
      </c>
      <c r="E532" s="45" cm="1">
        <f t="array" ref="E532">_xlfn.IFS(I532 &gt;= 12, 5, I532&gt;= 10, 4, I532 &gt;= 8, 3, I532 &gt;= 5, 2, I532 &gt;= 2, 1)</f>
        <v>5</v>
      </c>
      <c r="F532" s="45" cm="1">
        <f t="array" ref="F532">_xlfn.IFS(Table3[[#This Row],[Purchase Amount]] &lt;= 100, 5,Table3[[#This Row],[Purchase Amount]]  &lt;= 200, 4,Table3[[#This Row],[Purchase Amount]]  &lt;= 300, 3,Table3[[#This Row],[Purchase Amount]]  &lt;= 400, 2,Table3[[#This Row],[Purchase Amount]]  &gt; 400, 1)</f>
        <v>3</v>
      </c>
      <c r="G532" s="10">
        <f ca="1">DATEDIF(Table3[[#This Row],[Time of Purchase ]], TODAY(), "d")</f>
        <v>294</v>
      </c>
      <c r="H532" s="14">
        <f>_xlfn.XLOOKUP('RFM Analysis (Basic)'!$B532,Table4[Customer_ID],Table4[Time_of_Purchase],,0)</f>
        <v>45441</v>
      </c>
      <c r="I532" s="10">
        <f>_xlfn.XLOOKUP('RFM Analysis (Basic)'!$B532,Table4[Customer_ID],Table4[Frequency_of_Purchase],,0)</f>
        <v>12</v>
      </c>
      <c r="J532" s="10">
        <f>_xlfn.XLOOKUP(B532,Table4[Customer_ID],Table4[Purchase_Amount],,0)</f>
        <v>299.27999999999997</v>
      </c>
      <c r="K532" s="52" cm="1">
        <f t="array" aca="1" ref="K532" ca="1">SUM(MID(C532,{1,2,3},1)*1)</f>
        <v>11</v>
      </c>
    </row>
    <row r="533" spans="2:11" x14ac:dyDescent="0.3">
      <c r="B533" s="10" t="s">
        <v>1141</v>
      </c>
      <c r="C533" s="45" t="str">
        <f ca="1">Table3[[#This Row],[RECENCY Score]] &amp; Table3[[#This Row],[FREQUENCY Score]] &amp; Table3[[#This Row],[MONETARY Score]]</f>
        <v>421</v>
      </c>
      <c r="D533" s="46" cm="1">
        <f t="array" aca="1" ref="D533" ca="1">_xlfn.IFS(G533 &lt;= 100, 5,G533 &lt;= 200, 4,G533 &lt;= 300, 3,G533 &lt;= 400, 2,G533 &gt; 400, 1)</f>
        <v>4</v>
      </c>
      <c r="E533" s="45" cm="1">
        <f t="array" ref="E533">_xlfn.IFS(I533 &gt;= 12, 5, I533&gt;= 10, 4, I533 &gt;= 8, 3, I533 &gt;= 5, 2, I533 &gt;= 2, 1)</f>
        <v>2</v>
      </c>
      <c r="F533" s="45" cm="1">
        <f t="array" ref="F533">_xlfn.IFS(Table3[[#This Row],[Purchase Amount]] &lt;= 100, 5,Table3[[#This Row],[Purchase Amount]]  &lt;= 200, 4,Table3[[#This Row],[Purchase Amount]]  &lt;= 300, 3,Table3[[#This Row],[Purchase Amount]]  &lt;= 400, 2,Table3[[#This Row],[Purchase Amount]]  &gt; 400, 1)</f>
        <v>1</v>
      </c>
      <c r="G533" s="10">
        <f ca="1">DATEDIF(Table3[[#This Row],[Time of Purchase ]], TODAY(), "d")</f>
        <v>200</v>
      </c>
      <c r="H533" s="14">
        <f>_xlfn.XLOOKUP('RFM Analysis (Basic)'!$B533,Table4[Customer_ID],Table4[Time_of_Purchase],,0)</f>
        <v>45535</v>
      </c>
      <c r="I533" s="10">
        <f>_xlfn.XLOOKUP('RFM Analysis (Basic)'!$B533,Table4[Customer_ID],Table4[Frequency_of_Purchase],,0)</f>
        <v>5</v>
      </c>
      <c r="J533" s="10">
        <f>_xlfn.XLOOKUP(B533,Table4[Customer_ID],Table4[Purchase_Amount],,0)</f>
        <v>404.57</v>
      </c>
      <c r="K533" s="52" cm="1">
        <f t="array" aca="1" ref="K533" ca="1">SUM(MID(C533,{1,2,3},1)*1)</f>
        <v>7</v>
      </c>
    </row>
    <row r="534" spans="2:11" x14ac:dyDescent="0.3">
      <c r="B534" s="10" t="s">
        <v>1143</v>
      </c>
      <c r="C534" s="45" t="str">
        <f ca="1">Table3[[#This Row],[RECENCY Score]] &amp; Table3[[#This Row],[FREQUENCY Score]] &amp; Table3[[#This Row],[MONETARY Score]]</f>
        <v>542</v>
      </c>
      <c r="D534" s="46" cm="1">
        <f t="array" aca="1" ref="D534" ca="1">_xlfn.IFS(G534 &lt;= 100, 5,G534 &lt;= 200, 4,G534 &lt;= 300, 3,G534 &lt;= 400, 2,G534 &gt; 400, 1)</f>
        <v>5</v>
      </c>
      <c r="E534" s="45" cm="1">
        <f t="array" ref="E534">_xlfn.IFS(I534 &gt;= 12, 5, I534&gt;= 10, 4, I534 &gt;= 8, 3, I534 &gt;= 5, 2, I534 &gt;= 2, 1)</f>
        <v>4</v>
      </c>
      <c r="F534" s="45" cm="1">
        <f t="array" ref="F534">_xlfn.IFS(Table3[[#This Row],[Purchase Amount]] &lt;= 100, 5,Table3[[#This Row],[Purchase Amount]]  &lt;= 200, 4,Table3[[#This Row],[Purchase Amount]]  &lt;= 300, 3,Table3[[#This Row],[Purchase Amount]]  &lt;= 400, 2,Table3[[#This Row],[Purchase Amount]]  &gt; 400, 1)</f>
        <v>2</v>
      </c>
      <c r="G534" s="10">
        <f ca="1">DATEDIF(Table3[[#This Row],[Time of Purchase ]], TODAY(), "d")</f>
        <v>86</v>
      </c>
      <c r="H534" s="14">
        <f>_xlfn.XLOOKUP('RFM Analysis (Basic)'!$B534,Table4[Customer_ID],Table4[Time_of_Purchase],,0)</f>
        <v>45649</v>
      </c>
      <c r="I534" s="10">
        <f>_xlfn.XLOOKUP('RFM Analysis (Basic)'!$B534,Table4[Customer_ID],Table4[Frequency_of_Purchase],,0)</f>
        <v>10</v>
      </c>
      <c r="J534" s="10">
        <f>_xlfn.XLOOKUP(B534,Table4[Customer_ID],Table4[Purchase_Amount],,0)</f>
        <v>344.81</v>
      </c>
      <c r="K534" s="52" cm="1">
        <f t="array" aca="1" ref="K534" ca="1">SUM(MID(C534,{1,2,3},1)*1)</f>
        <v>11</v>
      </c>
    </row>
    <row r="535" spans="2:11" x14ac:dyDescent="0.3">
      <c r="B535" s="10" t="s">
        <v>1145</v>
      </c>
      <c r="C535" s="45" t="str">
        <f ca="1">Table3[[#This Row],[RECENCY Score]] &amp; Table3[[#This Row],[FREQUENCY Score]] &amp; Table3[[#This Row],[MONETARY Score]]</f>
        <v>143</v>
      </c>
      <c r="D535" s="46" cm="1">
        <f t="array" aca="1" ref="D535" ca="1">_xlfn.IFS(G535 &lt;= 100, 5,G535 &lt;= 200, 4,G535 &lt;= 300, 3,G535 &lt;= 400, 2,G535 &gt; 400, 1)</f>
        <v>1</v>
      </c>
      <c r="E535" s="45" cm="1">
        <f t="array" ref="E535">_xlfn.IFS(I535 &gt;= 12, 5, I535&gt;= 10, 4, I535 &gt;= 8, 3, I535 &gt;= 5, 2, I535 &gt;= 2, 1)</f>
        <v>4</v>
      </c>
      <c r="F535" s="45" cm="1">
        <f t="array" ref="F535">_xlfn.IFS(Table3[[#This Row],[Purchase Amount]] &lt;= 100, 5,Table3[[#This Row],[Purchase Amount]]  &lt;= 200, 4,Table3[[#This Row],[Purchase Amount]]  &lt;= 300, 3,Table3[[#This Row],[Purchase Amount]]  &lt;= 400, 2,Table3[[#This Row],[Purchase Amount]]  &gt; 400, 1)</f>
        <v>3</v>
      </c>
      <c r="G535" s="10">
        <f ca="1">DATEDIF(Table3[[#This Row],[Time of Purchase ]], TODAY(), "d")</f>
        <v>428</v>
      </c>
      <c r="H535" s="14">
        <f>_xlfn.XLOOKUP('RFM Analysis (Basic)'!$B535,Table4[Customer_ID],Table4[Time_of_Purchase],,0)</f>
        <v>45307</v>
      </c>
      <c r="I535" s="10">
        <f>_xlfn.XLOOKUP('RFM Analysis (Basic)'!$B535,Table4[Customer_ID],Table4[Frequency_of_Purchase],,0)</f>
        <v>10</v>
      </c>
      <c r="J535" s="10">
        <f>_xlfn.XLOOKUP(B535,Table4[Customer_ID],Table4[Purchase_Amount],,0)</f>
        <v>217.84</v>
      </c>
      <c r="K535" s="52" cm="1">
        <f t="array" aca="1" ref="K535" ca="1">SUM(MID(C535,{1,2,3},1)*1)</f>
        <v>8</v>
      </c>
    </row>
    <row r="536" spans="2:11" x14ac:dyDescent="0.3">
      <c r="B536" s="10" t="s">
        <v>1147</v>
      </c>
      <c r="C536" s="45" t="str">
        <f ca="1">Table3[[#This Row],[RECENCY Score]] &amp; Table3[[#This Row],[FREQUENCY Score]] &amp; Table3[[#This Row],[MONETARY Score]]</f>
        <v>231</v>
      </c>
      <c r="D536" s="46" cm="1">
        <f t="array" aca="1" ref="D536" ca="1">_xlfn.IFS(G536 &lt;= 100, 5,G536 &lt;= 200, 4,G536 &lt;= 300, 3,G536 &lt;= 400, 2,G536 &gt; 400, 1)</f>
        <v>2</v>
      </c>
      <c r="E536" s="45" cm="1">
        <f t="array" ref="E536">_xlfn.IFS(I536 &gt;= 12, 5, I536&gt;= 10, 4, I536 &gt;= 8, 3, I536 &gt;= 5, 2, I536 &gt;= 2, 1)</f>
        <v>3</v>
      </c>
      <c r="F536" s="45" cm="1">
        <f t="array" ref="F536">_xlfn.IFS(Table3[[#This Row],[Purchase Amount]] &lt;= 100, 5,Table3[[#This Row],[Purchase Amount]]  &lt;= 200, 4,Table3[[#This Row],[Purchase Amount]]  &lt;= 300, 3,Table3[[#This Row],[Purchase Amount]]  &lt;= 400, 2,Table3[[#This Row],[Purchase Amount]]  &gt; 400, 1)</f>
        <v>1</v>
      </c>
      <c r="G536" s="10">
        <f ca="1">DATEDIF(Table3[[#This Row],[Time of Purchase ]], TODAY(), "d")</f>
        <v>380</v>
      </c>
      <c r="H536" s="14">
        <f>_xlfn.XLOOKUP('RFM Analysis (Basic)'!$B536,Table4[Customer_ID],Table4[Time_of_Purchase],,0)</f>
        <v>45355</v>
      </c>
      <c r="I536" s="10">
        <f>_xlfn.XLOOKUP('RFM Analysis (Basic)'!$B536,Table4[Customer_ID],Table4[Frequency_of_Purchase],,0)</f>
        <v>9</v>
      </c>
      <c r="J536" s="10">
        <f>_xlfn.XLOOKUP(B536,Table4[Customer_ID],Table4[Purchase_Amount],,0)</f>
        <v>445.34</v>
      </c>
      <c r="K536" s="52" cm="1">
        <f t="array" aca="1" ref="K536" ca="1">SUM(MID(C536,{1,2,3},1)*1)</f>
        <v>6</v>
      </c>
    </row>
    <row r="537" spans="2:11" x14ac:dyDescent="0.3">
      <c r="B537" s="10" t="s">
        <v>1149</v>
      </c>
      <c r="C537" s="45" t="str">
        <f ca="1">Table3[[#This Row],[RECENCY Score]] &amp; Table3[[#This Row],[FREQUENCY Score]] &amp; Table3[[#This Row],[MONETARY Score]]</f>
        <v>414</v>
      </c>
      <c r="D537" s="46" cm="1">
        <f t="array" aca="1" ref="D537" ca="1">_xlfn.IFS(G537 &lt;= 100, 5,G537 &lt;= 200, 4,G537 &lt;= 300, 3,G537 &lt;= 400, 2,G537 &gt; 400, 1)</f>
        <v>4</v>
      </c>
      <c r="E537" s="45" cm="1">
        <f t="array" ref="E537">_xlfn.IFS(I537 &gt;= 12, 5, I537&gt;= 10, 4, I537 &gt;= 8, 3, I537 &gt;= 5, 2, I537 &gt;= 2, 1)</f>
        <v>1</v>
      </c>
      <c r="F537" s="45" cm="1">
        <f t="array" ref="F537">_xlfn.IFS(Table3[[#This Row],[Purchase Amount]] &lt;= 100, 5,Table3[[#This Row],[Purchase Amount]]  &lt;= 200, 4,Table3[[#This Row],[Purchase Amount]]  &lt;= 300, 3,Table3[[#This Row],[Purchase Amount]]  &lt;= 400, 2,Table3[[#This Row],[Purchase Amount]]  &gt; 400, 1)</f>
        <v>4</v>
      </c>
      <c r="G537" s="10">
        <f ca="1">DATEDIF(Table3[[#This Row],[Time of Purchase ]], TODAY(), "d")</f>
        <v>176</v>
      </c>
      <c r="H537" s="14">
        <f>_xlfn.XLOOKUP('RFM Analysis (Basic)'!$B537,Table4[Customer_ID],Table4[Time_of_Purchase],,0)</f>
        <v>45559</v>
      </c>
      <c r="I537" s="10">
        <f>_xlfn.XLOOKUP('RFM Analysis (Basic)'!$B537,Table4[Customer_ID],Table4[Frequency_of_Purchase],,0)</f>
        <v>3</v>
      </c>
      <c r="J537" s="10">
        <f>_xlfn.XLOOKUP(B537,Table4[Customer_ID],Table4[Purchase_Amount],,0)</f>
        <v>151.72999999999999</v>
      </c>
      <c r="K537" s="52" cm="1">
        <f t="array" aca="1" ref="K537" ca="1">SUM(MID(C537,{1,2,3},1)*1)</f>
        <v>9</v>
      </c>
    </row>
    <row r="538" spans="2:11" x14ac:dyDescent="0.3">
      <c r="B538" s="10" t="s">
        <v>1151</v>
      </c>
      <c r="C538" s="45" t="str">
        <f ca="1">Table3[[#This Row],[RECENCY Score]] &amp; Table3[[#This Row],[FREQUENCY Score]] &amp; Table3[[#This Row],[MONETARY Score]]</f>
        <v>434</v>
      </c>
      <c r="D538" s="46" cm="1">
        <f t="array" aca="1" ref="D538" ca="1">_xlfn.IFS(G538 &lt;= 100, 5,G538 &lt;= 200, 4,G538 &lt;= 300, 3,G538 &lt;= 400, 2,G538 &gt; 400, 1)</f>
        <v>4</v>
      </c>
      <c r="E538" s="45" cm="1">
        <f t="array" ref="E538">_xlfn.IFS(I538 &gt;= 12, 5, I538&gt;= 10, 4, I538 &gt;= 8, 3, I538 &gt;= 5, 2, I538 &gt;= 2, 1)</f>
        <v>3</v>
      </c>
      <c r="F538" s="45" cm="1">
        <f t="array" ref="F538">_xlfn.IFS(Table3[[#This Row],[Purchase Amount]] &lt;= 100, 5,Table3[[#This Row],[Purchase Amount]]  &lt;= 200, 4,Table3[[#This Row],[Purchase Amount]]  &lt;= 300, 3,Table3[[#This Row],[Purchase Amount]]  &lt;= 400, 2,Table3[[#This Row],[Purchase Amount]]  &gt; 400, 1)</f>
        <v>4</v>
      </c>
      <c r="G538" s="10">
        <f ca="1">DATEDIF(Table3[[#This Row],[Time of Purchase ]], TODAY(), "d")</f>
        <v>163</v>
      </c>
      <c r="H538" s="14">
        <f>_xlfn.XLOOKUP('RFM Analysis (Basic)'!$B538,Table4[Customer_ID],Table4[Time_of_Purchase],,0)</f>
        <v>45572</v>
      </c>
      <c r="I538" s="10">
        <f>_xlfn.XLOOKUP('RFM Analysis (Basic)'!$B538,Table4[Customer_ID],Table4[Frequency_of_Purchase],,0)</f>
        <v>9</v>
      </c>
      <c r="J538" s="10">
        <f>_xlfn.XLOOKUP(B538,Table4[Customer_ID],Table4[Purchase_Amount],,0)</f>
        <v>123.73</v>
      </c>
      <c r="K538" s="52" cm="1">
        <f t="array" aca="1" ref="K538" ca="1">SUM(MID(C538,{1,2,3},1)*1)</f>
        <v>11</v>
      </c>
    </row>
    <row r="539" spans="2:11" x14ac:dyDescent="0.3">
      <c r="B539" s="10" t="s">
        <v>1153</v>
      </c>
      <c r="C539" s="45" t="str">
        <f ca="1">Table3[[#This Row],[RECENCY Score]] &amp; Table3[[#This Row],[FREQUENCY Score]] &amp; Table3[[#This Row],[MONETARY Score]]</f>
        <v>212</v>
      </c>
      <c r="D539" s="46" cm="1">
        <f t="array" aca="1" ref="D539" ca="1">_xlfn.IFS(G539 &lt;= 100, 5,G539 &lt;= 200, 4,G539 &lt;= 300, 3,G539 &lt;= 400, 2,G539 &gt; 400, 1)</f>
        <v>2</v>
      </c>
      <c r="E539" s="45" cm="1">
        <f t="array" ref="E539">_xlfn.IFS(I539 &gt;= 12, 5, I539&gt;= 10, 4, I539 &gt;= 8, 3, I539 &gt;= 5, 2, I539 &gt;= 2, 1)</f>
        <v>1</v>
      </c>
      <c r="F539" s="45" cm="1">
        <f t="array" ref="F539">_xlfn.IFS(Table3[[#This Row],[Purchase Amount]] &lt;= 100, 5,Table3[[#This Row],[Purchase Amount]]  &lt;= 200, 4,Table3[[#This Row],[Purchase Amount]]  &lt;= 300, 3,Table3[[#This Row],[Purchase Amount]]  &lt;= 400, 2,Table3[[#This Row],[Purchase Amount]]  &gt; 400, 1)</f>
        <v>2</v>
      </c>
      <c r="G539" s="10">
        <f ca="1">DATEDIF(Table3[[#This Row],[Time of Purchase ]], TODAY(), "d")</f>
        <v>359</v>
      </c>
      <c r="H539" s="14">
        <f>_xlfn.XLOOKUP('RFM Analysis (Basic)'!$B539,Table4[Customer_ID],Table4[Time_of_Purchase],,0)</f>
        <v>45376</v>
      </c>
      <c r="I539" s="10">
        <f>_xlfn.XLOOKUP('RFM Analysis (Basic)'!$B539,Table4[Customer_ID],Table4[Frequency_of_Purchase],,0)</f>
        <v>2</v>
      </c>
      <c r="J539" s="10">
        <f>_xlfn.XLOOKUP(B539,Table4[Customer_ID],Table4[Purchase_Amount],,0)</f>
        <v>370.54</v>
      </c>
      <c r="K539" s="52" cm="1">
        <f t="array" aca="1" ref="K539" ca="1">SUM(MID(C539,{1,2,3},1)*1)</f>
        <v>5</v>
      </c>
    </row>
    <row r="540" spans="2:11" x14ac:dyDescent="0.3">
      <c r="B540" s="10" t="s">
        <v>1155</v>
      </c>
      <c r="C540" s="45" t="str">
        <f ca="1">Table3[[#This Row],[RECENCY Score]] &amp; Table3[[#This Row],[FREQUENCY Score]] &amp; Table3[[#This Row],[MONETARY Score]]</f>
        <v>314</v>
      </c>
      <c r="D540" s="46" cm="1">
        <f t="array" aca="1" ref="D540" ca="1">_xlfn.IFS(G540 &lt;= 100, 5,G540 &lt;= 200, 4,G540 &lt;= 300, 3,G540 &lt;= 400, 2,G540 &gt; 400, 1)</f>
        <v>3</v>
      </c>
      <c r="E540" s="45" cm="1">
        <f t="array" ref="E540">_xlfn.IFS(I540 &gt;= 12, 5, I540&gt;= 10, 4, I540 &gt;= 8, 3, I540 &gt;= 5, 2, I540 &gt;= 2, 1)</f>
        <v>1</v>
      </c>
      <c r="F540" s="45" cm="1">
        <f t="array" ref="F540">_xlfn.IFS(Table3[[#This Row],[Purchase Amount]] &lt;= 100, 5,Table3[[#This Row],[Purchase Amount]]  &lt;= 200, 4,Table3[[#This Row],[Purchase Amount]]  &lt;= 300, 3,Table3[[#This Row],[Purchase Amount]]  &lt;= 400, 2,Table3[[#This Row],[Purchase Amount]]  &gt; 400, 1)</f>
        <v>4</v>
      </c>
      <c r="G540" s="10">
        <f ca="1">DATEDIF(Table3[[#This Row],[Time of Purchase ]], TODAY(), "d")</f>
        <v>211</v>
      </c>
      <c r="H540" s="14">
        <f>_xlfn.XLOOKUP('RFM Analysis (Basic)'!$B540,Table4[Customer_ID],Table4[Time_of_Purchase],,0)</f>
        <v>45524</v>
      </c>
      <c r="I540" s="10">
        <f>_xlfn.XLOOKUP('RFM Analysis (Basic)'!$B540,Table4[Customer_ID],Table4[Frequency_of_Purchase],,0)</f>
        <v>3</v>
      </c>
      <c r="J540" s="10">
        <f>_xlfn.XLOOKUP(B540,Table4[Customer_ID],Table4[Purchase_Amount],,0)</f>
        <v>152.87</v>
      </c>
      <c r="K540" s="52" cm="1">
        <f t="array" aca="1" ref="K540" ca="1">SUM(MID(C540,{1,2,3},1)*1)</f>
        <v>8</v>
      </c>
    </row>
    <row r="541" spans="2:11" x14ac:dyDescent="0.3">
      <c r="B541" s="10" t="s">
        <v>1157</v>
      </c>
      <c r="C541" s="45" t="str">
        <f ca="1">Table3[[#This Row],[RECENCY Score]] &amp; Table3[[#This Row],[FREQUENCY Score]] &amp; Table3[[#This Row],[MONETARY Score]]</f>
        <v>413</v>
      </c>
      <c r="D541" s="46" cm="1">
        <f t="array" aca="1" ref="D541" ca="1">_xlfn.IFS(G541 &lt;= 100, 5,G541 &lt;= 200, 4,G541 &lt;= 300, 3,G541 &lt;= 400, 2,G541 &gt; 400, 1)</f>
        <v>4</v>
      </c>
      <c r="E541" s="45" cm="1">
        <f t="array" ref="E541">_xlfn.IFS(I541 &gt;= 12, 5, I541&gt;= 10, 4, I541 &gt;= 8, 3, I541 &gt;= 5, 2, I541 &gt;= 2, 1)</f>
        <v>1</v>
      </c>
      <c r="F541" s="45" cm="1">
        <f t="array" ref="F541">_xlfn.IFS(Table3[[#This Row],[Purchase Amount]] &lt;= 100, 5,Table3[[#This Row],[Purchase Amount]]  &lt;= 200, 4,Table3[[#This Row],[Purchase Amount]]  &lt;= 300, 3,Table3[[#This Row],[Purchase Amount]]  &lt;= 400, 2,Table3[[#This Row],[Purchase Amount]]  &gt; 400, 1)</f>
        <v>3</v>
      </c>
      <c r="G541" s="10">
        <f ca="1">DATEDIF(Table3[[#This Row],[Time of Purchase ]], TODAY(), "d")</f>
        <v>102</v>
      </c>
      <c r="H541" s="14">
        <f>_xlfn.XLOOKUP('RFM Analysis (Basic)'!$B541,Table4[Customer_ID],Table4[Time_of_Purchase],,0)</f>
        <v>45633</v>
      </c>
      <c r="I541" s="10">
        <f>_xlfn.XLOOKUP('RFM Analysis (Basic)'!$B541,Table4[Customer_ID],Table4[Frequency_of_Purchase],,0)</f>
        <v>4</v>
      </c>
      <c r="J541" s="10">
        <f>_xlfn.XLOOKUP(B541,Table4[Customer_ID],Table4[Purchase_Amount],,0)</f>
        <v>295.75</v>
      </c>
      <c r="K541" s="52" cm="1">
        <f t="array" aca="1" ref="K541" ca="1">SUM(MID(C541,{1,2,3},1)*1)</f>
        <v>8</v>
      </c>
    </row>
    <row r="542" spans="2:11" x14ac:dyDescent="0.3">
      <c r="B542" s="10" t="s">
        <v>1159</v>
      </c>
      <c r="C542" s="45" t="str">
        <f ca="1">Table3[[#This Row],[RECENCY Score]] &amp; Table3[[#This Row],[FREQUENCY Score]] &amp; Table3[[#This Row],[MONETARY Score]]</f>
        <v>442</v>
      </c>
      <c r="D542" s="46" cm="1">
        <f t="array" aca="1" ref="D542" ca="1">_xlfn.IFS(G542 &lt;= 100, 5,G542 &lt;= 200, 4,G542 &lt;= 300, 3,G542 &lt;= 400, 2,G542 &gt; 400, 1)</f>
        <v>4</v>
      </c>
      <c r="E542" s="45" cm="1">
        <f t="array" ref="E542">_xlfn.IFS(I542 &gt;= 12, 5, I542&gt;= 10, 4, I542 &gt;= 8, 3, I542 &gt;= 5, 2, I542 &gt;= 2, 1)</f>
        <v>4</v>
      </c>
      <c r="F542" s="45" cm="1">
        <f t="array" ref="F542">_xlfn.IFS(Table3[[#This Row],[Purchase Amount]] &lt;= 100, 5,Table3[[#This Row],[Purchase Amount]]  &lt;= 200, 4,Table3[[#This Row],[Purchase Amount]]  &lt;= 300, 3,Table3[[#This Row],[Purchase Amount]]  &lt;= 400, 2,Table3[[#This Row],[Purchase Amount]]  &gt; 400, 1)</f>
        <v>2</v>
      </c>
      <c r="G542" s="10">
        <f ca="1">DATEDIF(Table3[[#This Row],[Time of Purchase ]], TODAY(), "d")</f>
        <v>197</v>
      </c>
      <c r="H542" s="14">
        <f>_xlfn.XLOOKUP('RFM Analysis (Basic)'!$B542,Table4[Customer_ID],Table4[Time_of_Purchase],,0)</f>
        <v>45538</v>
      </c>
      <c r="I542" s="10">
        <f>_xlfn.XLOOKUP('RFM Analysis (Basic)'!$B542,Table4[Customer_ID],Table4[Frequency_of_Purchase],,0)</f>
        <v>11</v>
      </c>
      <c r="J542" s="10">
        <f>_xlfn.XLOOKUP(B542,Table4[Customer_ID],Table4[Purchase_Amount],,0)</f>
        <v>358.11</v>
      </c>
      <c r="K542" s="52" cm="1">
        <f t="array" aca="1" ref="K542" ca="1">SUM(MID(C542,{1,2,3},1)*1)</f>
        <v>10</v>
      </c>
    </row>
    <row r="543" spans="2:11" x14ac:dyDescent="0.3">
      <c r="B543" s="10" t="s">
        <v>1161</v>
      </c>
      <c r="C543" s="45" t="str">
        <f ca="1">Table3[[#This Row],[RECENCY Score]] &amp; Table3[[#This Row],[FREQUENCY Score]] &amp; Table3[[#This Row],[MONETARY Score]]</f>
        <v>155</v>
      </c>
      <c r="D543" s="46" cm="1">
        <f t="array" aca="1" ref="D543" ca="1">_xlfn.IFS(G543 &lt;= 100, 5,G543 &lt;= 200, 4,G543 &lt;= 300, 3,G543 &lt;= 400, 2,G543 &gt; 400, 1)</f>
        <v>1</v>
      </c>
      <c r="E543" s="45" cm="1">
        <f t="array" ref="E543">_xlfn.IFS(I543 &gt;= 12, 5, I543&gt;= 10, 4, I543 &gt;= 8, 3, I543 &gt;= 5, 2, I543 &gt;= 2, 1)</f>
        <v>5</v>
      </c>
      <c r="F543" s="45" cm="1">
        <f t="array" ref="F543">_xlfn.IFS(Table3[[#This Row],[Purchase Amount]] &lt;= 100, 5,Table3[[#This Row],[Purchase Amount]]  &lt;= 200, 4,Table3[[#This Row],[Purchase Amount]]  &lt;= 300, 3,Table3[[#This Row],[Purchase Amount]]  &lt;= 400, 2,Table3[[#This Row],[Purchase Amount]]  &gt; 400, 1)</f>
        <v>5</v>
      </c>
      <c r="G543" s="10">
        <f ca="1">DATEDIF(Table3[[#This Row],[Time of Purchase ]], TODAY(), "d")</f>
        <v>404</v>
      </c>
      <c r="H543" s="14">
        <f>_xlfn.XLOOKUP('RFM Analysis (Basic)'!$B543,Table4[Customer_ID],Table4[Time_of_Purchase],,0)</f>
        <v>45331</v>
      </c>
      <c r="I543" s="10">
        <f>_xlfn.XLOOKUP('RFM Analysis (Basic)'!$B543,Table4[Customer_ID],Table4[Frequency_of_Purchase],,0)</f>
        <v>12</v>
      </c>
      <c r="J543" s="10">
        <f>_xlfn.XLOOKUP(B543,Table4[Customer_ID],Table4[Purchase_Amount],,0)</f>
        <v>63.6</v>
      </c>
      <c r="K543" s="52" cm="1">
        <f t="array" aca="1" ref="K543" ca="1">SUM(MID(C543,{1,2,3},1)*1)</f>
        <v>11</v>
      </c>
    </row>
    <row r="544" spans="2:11" x14ac:dyDescent="0.3">
      <c r="B544" s="10" t="s">
        <v>1163</v>
      </c>
      <c r="C544" s="45" t="str">
        <f ca="1">Table3[[#This Row],[RECENCY Score]] &amp; Table3[[#This Row],[FREQUENCY Score]] &amp; Table3[[#This Row],[MONETARY Score]]</f>
        <v>211</v>
      </c>
      <c r="D544" s="46" cm="1">
        <f t="array" aca="1" ref="D544" ca="1">_xlfn.IFS(G544 &lt;= 100, 5,G544 &lt;= 200, 4,G544 &lt;= 300, 3,G544 &lt;= 400, 2,G544 &gt; 400, 1)</f>
        <v>2</v>
      </c>
      <c r="E544" s="45" cm="1">
        <f t="array" ref="E544">_xlfn.IFS(I544 &gt;= 12, 5, I544&gt;= 10, 4, I544 &gt;= 8, 3, I544 &gt;= 5, 2, I544 &gt;= 2, 1)</f>
        <v>1</v>
      </c>
      <c r="F544" s="45" cm="1">
        <f t="array" ref="F544">_xlfn.IFS(Table3[[#This Row],[Purchase Amount]] &lt;= 100, 5,Table3[[#This Row],[Purchase Amount]]  &lt;= 200, 4,Table3[[#This Row],[Purchase Amount]]  &lt;= 300, 3,Table3[[#This Row],[Purchase Amount]]  &lt;= 400, 2,Table3[[#This Row],[Purchase Amount]]  &gt; 400, 1)</f>
        <v>1</v>
      </c>
      <c r="G544" s="10">
        <f ca="1">DATEDIF(Table3[[#This Row],[Time of Purchase ]], TODAY(), "d")</f>
        <v>357</v>
      </c>
      <c r="H544" s="14">
        <f>_xlfn.XLOOKUP('RFM Analysis (Basic)'!$B544,Table4[Customer_ID],Table4[Time_of_Purchase],,0)</f>
        <v>45378</v>
      </c>
      <c r="I544" s="10">
        <f>_xlfn.XLOOKUP('RFM Analysis (Basic)'!$B544,Table4[Customer_ID],Table4[Frequency_of_Purchase],,0)</f>
        <v>3</v>
      </c>
      <c r="J544" s="10">
        <f>_xlfn.XLOOKUP(B544,Table4[Customer_ID],Table4[Purchase_Amount],,0)</f>
        <v>419.53</v>
      </c>
      <c r="K544" s="52" cm="1">
        <f t="array" aca="1" ref="K544" ca="1">SUM(MID(C544,{1,2,3},1)*1)</f>
        <v>4</v>
      </c>
    </row>
    <row r="545" spans="2:11" x14ac:dyDescent="0.3">
      <c r="B545" s="10" t="s">
        <v>1165</v>
      </c>
      <c r="C545" s="45" t="str">
        <f ca="1">Table3[[#This Row],[RECENCY Score]] &amp; Table3[[#This Row],[FREQUENCY Score]] &amp; Table3[[#This Row],[MONETARY Score]]</f>
        <v>541</v>
      </c>
      <c r="D545" s="46" cm="1">
        <f t="array" aca="1" ref="D545" ca="1">_xlfn.IFS(G545 &lt;= 100, 5,G545 &lt;= 200, 4,G545 &lt;= 300, 3,G545 &lt;= 400, 2,G545 &gt; 400, 1)</f>
        <v>5</v>
      </c>
      <c r="E545" s="45" cm="1">
        <f t="array" ref="E545">_xlfn.IFS(I545 &gt;= 12, 5, I545&gt;= 10, 4, I545 &gt;= 8, 3, I545 &gt;= 5, 2, I545 &gt;= 2, 1)</f>
        <v>4</v>
      </c>
      <c r="F545" s="45" cm="1">
        <f t="array" ref="F545">_xlfn.IFS(Table3[[#This Row],[Purchase Amount]] &lt;= 100, 5,Table3[[#This Row],[Purchase Amount]]  &lt;= 200, 4,Table3[[#This Row],[Purchase Amount]]  &lt;= 300, 3,Table3[[#This Row],[Purchase Amount]]  &lt;= 400, 2,Table3[[#This Row],[Purchase Amount]]  &gt; 400, 1)</f>
        <v>1</v>
      </c>
      <c r="G545" s="10">
        <f ca="1">DATEDIF(Table3[[#This Row],[Time of Purchase ]], TODAY(), "d")</f>
        <v>80</v>
      </c>
      <c r="H545" s="14">
        <f>_xlfn.XLOOKUP('RFM Analysis (Basic)'!$B545,Table4[Customer_ID],Table4[Time_of_Purchase],,0)</f>
        <v>45655</v>
      </c>
      <c r="I545" s="10">
        <f>_xlfn.XLOOKUP('RFM Analysis (Basic)'!$B545,Table4[Customer_ID],Table4[Frequency_of_Purchase],,0)</f>
        <v>10</v>
      </c>
      <c r="J545" s="10">
        <f>_xlfn.XLOOKUP(B545,Table4[Customer_ID],Table4[Purchase_Amount],,0)</f>
        <v>491.92</v>
      </c>
      <c r="K545" s="52" cm="1">
        <f t="array" aca="1" ref="K545" ca="1">SUM(MID(C545,{1,2,3},1)*1)</f>
        <v>10</v>
      </c>
    </row>
    <row r="546" spans="2:11" x14ac:dyDescent="0.3">
      <c r="B546" s="10" t="s">
        <v>1167</v>
      </c>
      <c r="C546" s="45" t="str">
        <f ca="1">Table3[[#This Row],[RECENCY Score]] &amp; Table3[[#This Row],[FREQUENCY Score]] &amp; Table3[[#This Row],[MONETARY Score]]</f>
        <v>414</v>
      </c>
      <c r="D546" s="46" cm="1">
        <f t="array" aca="1" ref="D546" ca="1">_xlfn.IFS(G546 &lt;= 100, 5,G546 &lt;= 200, 4,G546 &lt;= 300, 3,G546 &lt;= 400, 2,G546 &gt; 400, 1)</f>
        <v>4</v>
      </c>
      <c r="E546" s="45" cm="1">
        <f t="array" ref="E546">_xlfn.IFS(I546 &gt;= 12, 5, I546&gt;= 10, 4, I546 &gt;= 8, 3, I546 &gt;= 5, 2, I546 &gt;= 2, 1)</f>
        <v>1</v>
      </c>
      <c r="F546" s="45" cm="1">
        <f t="array" ref="F546">_xlfn.IFS(Table3[[#This Row],[Purchase Amount]] &lt;= 100, 5,Table3[[#This Row],[Purchase Amount]]  &lt;= 200, 4,Table3[[#This Row],[Purchase Amount]]  &lt;= 300, 3,Table3[[#This Row],[Purchase Amount]]  &lt;= 400, 2,Table3[[#This Row],[Purchase Amount]]  &gt; 400, 1)</f>
        <v>4</v>
      </c>
      <c r="G546" s="10">
        <f ca="1">DATEDIF(Table3[[#This Row],[Time of Purchase ]], TODAY(), "d")</f>
        <v>150</v>
      </c>
      <c r="H546" s="14">
        <f>_xlfn.XLOOKUP('RFM Analysis (Basic)'!$B546,Table4[Customer_ID],Table4[Time_of_Purchase],,0)</f>
        <v>45585</v>
      </c>
      <c r="I546" s="10">
        <f>_xlfn.XLOOKUP('RFM Analysis (Basic)'!$B546,Table4[Customer_ID],Table4[Frequency_of_Purchase],,0)</f>
        <v>4</v>
      </c>
      <c r="J546" s="10">
        <f>_xlfn.XLOOKUP(B546,Table4[Customer_ID],Table4[Purchase_Amount],,0)</f>
        <v>114.44</v>
      </c>
      <c r="K546" s="52" cm="1">
        <f t="array" aca="1" ref="K546" ca="1">SUM(MID(C546,{1,2,3},1)*1)</f>
        <v>9</v>
      </c>
    </row>
    <row r="547" spans="2:11" x14ac:dyDescent="0.3">
      <c r="B547" s="10" t="s">
        <v>1169</v>
      </c>
      <c r="C547" s="45" t="str">
        <f ca="1">Table3[[#This Row],[RECENCY Score]] &amp; Table3[[#This Row],[FREQUENCY Score]] &amp; Table3[[#This Row],[MONETARY Score]]</f>
        <v>442</v>
      </c>
      <c r="D547" s="46" cm="1">
        <f t="array" aca="1" ref="D547" ca="1">_xlfn.IFS(G547 &lt;= 100, 5,G547 &lt;= 200, 4,G547 &lt;= 300, 3,G547 &lt;= 400, 2,G547 &gt; 400, 1)</f>
        <v>4</v>
      </c>
      <c r="E547" s="45" cm="1">
        <f t="array" ref="E547">_xlfn.IFS(I547 &gt;= 12, 5, I547&gt;= 10, 4, I547 &gt;= 8, 3, I547 &gt;= 5, 2, I547 &gt;= 2, 1)</f>
        <v>4</v>
      </c>
      <c r="F547" s="45" cm="1">
        <f t="array" ref="F547">_xlfn.IFS(Table3[[#This Row],[Purchase Amount]] &lt;= 100, 5,Table3[[#This Row],[Purchase Amount]]  &lt;= 200, 4,Table3[[#This Row],[Purchase Amount]]  &lt;= 300, 3,Table3[[#This Row],[Purchase Amount]]  &lt;= 400, 2,Table3[[#This Row],[Purchase Amount]]  &gt; 400, 1)</f>
        <v>2</v>
      </c>
      <c r="G547" s="10">
        <f ca="1">DATEDIF(Table3[[#This Row],[Time of Purchase ]], TODAY(), "d")</f>
        <v>197</v>
      </c>
      <c r="H547" s="14">
        <f>_xlfn.XLOOKUP('RFM Analysis (Basic)'!$B547,Table4[Customer_ID],Table4[Time_of_Purchase],,0)</f>
        <v>45538</v>
      </c>
      <c r="I547" s="10">
        <f>_xlfn.XLOOKUP('RFM Analysis (Basic)'!$B547,Table4[Customer_ID],Table4[Frequency_of_Purchase],,0)</f>
        <v>10</v>
      </c>
      <c r="J547" s="10">
        <f>_xlfn.XLOOKUP(B547,Table4[Customer_ID],Table4[Purchase_Amount],,0)</f>
        <v>388.82</v>
      </c>
      <c r="K547" s="52" cm="1">
        <f t="array" aca="1" ref="K547" ca="1">SUM(MID(C547,{1,2,3},1)*1)</f>
        <v>10</v>
      </c>
    </row>
    <row r="548" spans="2:11" x14ac:dyDescent="0.3">
      <c r="B548" s="10" t="s">
        <v>1171</v>
      </c>
      <c r="C548" s="45" t="str">
        <f ca="1">Table3[[#This Row],[RECENCY Score]] &amp; Table3[[#This Row],[FREQUENCY Score]] &amp; Table3[[#This Row],[MONETARY Score]]</f>
        <v>225</v>
      </c>
      <c r="D548" s="46" cm="1">
        <f t="array" aca="1" ref="D548" ca="1">_xlfn.IFS(G548 &lt;= 100, 5,G548 &lt;= 200, 4,G548 &lt;= 300, 3,G548 &lt;= 400, 2,G548 &gt; 400, 1)</f>
        <v>2</v>
      </c>
      <c r="E548" s="45" cm="1">
        <f t="array" ref="E548">_xlfn.IFS(I548 &gt;= 12, 5, I548&gt;= 10, 4, I548 &gt;= 8, 3, I548 &gt;= 5, 2, I548 &gt;= 2, 1)</f>
        <v>2</v>
      </c>
      <c r="F548" s="45" cm="1">
        <f t="array" ref="F548">_xlfn.IFS(Table3[[#This Row],[Purchase Amount]] &lt;= 100, 5,Table3[[#This Row],[Purchase Amount]]  &lt;= 200, 4,Table3[[#This Row],[Purchase Amount]]  &lt;= 300, 3,Table3[[#This Row],[Purchase Amount]]  &lt;= 400, 2,Table3[[#This Row],[Purchase Amount]]  &gt; 400, 1)</f>
        <v>5</v>
      </c>
      <c r="G548" s="10">
        <f ca="1">DATEDIF(Table3[[#This Row],[Time of Purchase ]], TODAY(), "d")</f>
        <v>371</v>
      </c>
      <c r="H548" s="14">
        <f>_xlfn.XLOOKUP('RFM Analysis (Basic)'!$B548,Table4[Customer_ID],Table4[Time_of_Purchase],,0)</f>
        <v>45364</v>
      </c>
      <c r="I548" s="10">
        <f>_xlfn.XLOOKUP('RFM Analysis (Basic)'!$B548,Table4[Customer_ID],Table4[Frequency_of_Purchase],,0)</f>
        <v>7</v>
      </c>
      <c r="J548" s="10">
        <f>_xlfn.XLOOKUP(B548,Table4[Customer_ID],Table4[Purchase_Amount],,0)</f>
        <v>58.32</v>
      </c>
      <c r="K548" s="52" cm="1">
        <f t="array" aca="1" ref="K548" ca="1">SUM(MID(C548,{1,2,3},1)*1)</f>
        <v>9</v>
      </c>
    </row>
    <row r="549" spans="2:11" x14ac:dyDescent="0.3">
      <c r="B549" s="10" t="s">
        <v>1173</v>
      </c>
      <c r="C549" s="45" t="str">
        <f ca="1">Table3[[#This Row],[RECENCY Score]] &amp; Table3[[#This Row],[FREQUENCY Score]] &amp; Table3[[#This Row],[MONETARY Score]]</f>
        <v>111</v>
      </c>
      <c r="D549" s="46" cm="1">
        <f t="array" aca="1" ref="D549" ca="1">_xlfn.IFS(G549 &lt;= 100, 5,G549 &lt;= 200, 4,G549 &lt;= 300, 3,G549 &lt;= 400, 2,G549 &gt; 400, 1)</f>
        <v>1</v>
      </c>
      <c r="E549" s="45" cm="1">
        <f t="array" ref="E549">_xlfn.IFS(I549 &gt;= 12, 5, I549&gt;= 10, 4, I549 &gt;= 8, 3, I549 &gt;= 5, 2, I549 &gt;= 2, 1)</f>
        <v>1</v>
      </c>
      <c r="F549" s="45" cm="1">
        <f t="array" ref="F549">_xlfn.IFS(Table3[[#This Row],[Purchase Amount]] &lt;= 100, 5,Table3[[#This Row],[Purchase Amount]]  &lt;= 200, 4,Table3[[#This Row],[Purchase Amount]]  &lt;= 300, 3,Table3[[#This Row],[Purchase Amount]]  &lt;= 400, 2,Table3[[#This Row],[Purchase Amount]]  &gt; 400, 1)</f>
        <v>1</v>
      </c>
      <c r="G549" s="10">
        <f ca="1">DATEDIF(Table3[[#This Row],[Time of Purchase ]], TODAY(), "d")</f>
        <v>409</v>
      </c>
      <c r="H549" s="14">
        <f>_xlfn.XLOOKUP('RFM Analysis (Basic)'!$B549,Table4[Customer_ID],Table4[Time_of_Purchase],,0)</f>
        <v>45326</v>
      </c>
      <c r="I549" s="10">
        <f>_xlfn.XLOOKUP('RFM Analysis (Basic)'!$B549,Table4[Customer_ID],Table4[Frequency_of_Purchase],,0)</f>
        <v>2</v>
      </c>
      <c r="J549" s="10">
        <f>_xlfn.XLOOKUP(B549,Table4[Customer_ID],Table4[Purchase_Amount],,0)</f>
        <v>464.76</v>
      </c>
      <c r="K549" s="52" cm="1">
        <f t="array" aca="1" ref="K549" ca="1">SUM(MID(C549,{1,2,3},1)*1)</f>
        <v>3</v>
      </c>
    </row>
    <row r="550" spans="2:11" x14ac:dyDescent="0.3">
      <c r="B550" s="10" t="s">
        <v>1175</v>
      </c>
      <c r="C550" s="45" t="str">
        <f ca="1">Table3[[#This Row],[RECENCY Score]] &amp; Table3[[#This Row],[FREQUENCY Score]] &amp; Table3[[#This Row],[MONETARY Score]]</f>
        <v>224</v>
      </c>
      <c r="D550" s="46" cm="1">
        <f t="array" aca="1" ref="D550" ca="1">_xlfn.IFS(G550 &lt;= 100, 5,G550 &lt;= 200, 4,G550 &lt;= 300, 3,G550 &lt;= 400, 2,G550 &gt; 400, 1)</f>
        <v>2</v>
      </c>
      <c r="E550" s="45" cm="1">
        <f t="array" ref="E550">_xlfn.IFS(I550 &gt;= 12, 5, I550&gt;= 10, 4, I550 &gt;= 8, 3, I550 &gt;= 5, 2, I550 &gt;= 2, 1)</f>
        <v>2</v>
      </c>
      <c r="F550" s="45" cm="1">
        <f t="array" ref="F550">_xlfn.IFS(Table3[[#This Row],[Purchase Amount]] &lt;= 100, 5,Table3[[#This Row],[Purchase Amount]]  &lt;= 200, 4,Table3[[#This Row],[Purchase Amount]]  &lt;= 300, 3,Table3[[#This Row],[Purchase Amount]]  &lt;= 400, 2,Table3[[#This Row],[Purchase Amount]]  &gt; 400, 1)</f>
        <v>4</v>
      </c>
      <c r="G550" s="10">
        <f ca="1">DATEDIF(Table3[[#This Row],[Time of Purchase ]], TODAY(), "d")</f>
        <v>353</v>
      </c>
      <c r="H550" s="14">
        <f>_xlfn.XLOOKUP('RFM Analysis (Basic)'!$B550,Table4[Customer_ID],Table4[Time_of_Purchase],,0)</f>
        <v>45382</v>
      </c>
      <c r="I550" s="10">
        <f>_xlfn.XLOOKUP('RFM Analysis (Basic)'!$B550,Table4[Customer_ID],Table4[Frequency_of_Purchase],,0)</f>
        <v>7</v>
      </c>
      <c r="J550" s="10">
        <f>_xlfn.XLOOKUP(B550,Table4[Customer_ID],Table4[Purchase_Amount],,0)</f>
        <v>116.92</v>
      </c>
      <c r="K550" s="52" cm="1">
        <f t="array" aca="1" ref="K550" ca="1">SUM(MID(C550,{1,2,3},1)*1)</f>
        <v>8</v>
      </c>
    </row>
    <row r="551" spans="2:11" x14ac:dyDescent="0.3">
      <c r="B551" s="10" t="s">
        <v>1177</v>
      </c>
      <c r="C551" s="45" t="str">
        <f ca="1">Table3[[#This Row],[RECENCY Score]] &amp; Table3[[#This Row],[FREQUENCY Score]] &amp; Table3[[#This Row],[MONETARY Score]]</f>
        <v>332</v>
      </c>
      <c r="D551" s="46" cm="1">
        <f t="array" aca="1" ref="D551" ca="1">_xlfn.IFS(G551 &lt;= 100, 5,G551 &lt;= 200, 4,G551 &lt;= 300, 3,G551 &lt;= 400, 2,G551 &gt; 400, 1)</f>
        <v>3</v>
      </c>
      <c r="E551" s="45" cm="1">
        <f t="array" ref="E551">_xlfn.IFS(I551 &gt;= 12, 5, I551&gt;= 10, 4, I551 &gt;= 8, 3, I551 &gt;= 5, 2, I551 &gt;= 2, 1)</f>
        <v>3</v>
      </c>
      <c r="F551" s="45" cm="1">
        <f t="array" ref="F551">_xlfn.IFS(Table3[[#This Row],[Purchase Amount]] &lt;= 100, 5,Table3[[#This Row],[Purchase Amount]]  &lt;= 200, 4,Table3[[#This Row],[Purchase Amount]]  &lt;= 300, 3,Table3[[#This Row],[Purchase Amount]]  &lt;= 400, 2,Table3[[#This Row],[Purchase Amount]]  &gt; 400, 1)</f>
        <v>2</v>
      </c>
      <c r="G551" s="10">
        <f ca="1">DATEDIF(Table3[[#This Row],[Time of Purchase ]], TODAY(), "d")</f>
        <v>245</v>
      </c>
      <c r="H551" s="14">
        <f>_xlfn.XLOOKUP('RFM Analysis (Basic)'!$B551,Table4[Customer_ID],Table4[Time_of_Purchase],,0)</f>
        <v>45490</v>
      </c>
      <c r="I551" s="10">
        <f>_xlfn.XLOOKUP('RFM Analysis (Basic)'!$B551,Table4[Customer_ID],Table4[Frequency_of_Purchase],,0)</f>
        <v>8</v>
      </c>
      <c r="J551" s="10">
        <f>_xlfn.XLOOKUP(B551,Table4[Customer_ID],Table4[Purchase_Amount],,0)</f>
        <v>396.76</v>
      </c>
      <c r="K551" s="52" cm="1">
        <f t="array" aca="1" ref="K551" ca="1">SUM(MID(C551,{1,2,3},1)*1)</f>
        <v>8</v>
      </c>
    </row>
    <row r="552" spans="2:11" x14ac:dyDescent="0.3">
      <c r="B552" s="10" t="s">
        <v>1179</v>
      </c>
      <c r="C552" s="45" t="str">
        <f ca="1">Table3[[#This Row],[RECENCY Score]] &amp; Table3[[#This Row],[FREQUENCY Score]] &amp; Table3[[#This Row],[MONETARY Score]]</f>
        <v>322</v>
      </c>
      <c r="D552" s="46" cm="1">
        <f t="array" aca="1" ref="D552" ca="1">_xlfn.IFS(G552 &lt;= 100, 5,G552 &lt;= 200, 4,G552 &lt;= 300, 3,G552 &lt;= 400, 2,G552 &gt; 400, 1)</f>
        <v>3</v>
      </c>
      <c r="E552" s="45" cm="1">
        <f t="array" ref="E552">_xlfn.IFS(I552 &gt;= 12, 5, I552&gt;= 10, 4, I552 &gt;= 8, 3, I552 &gt;= 5, 2, I552 &gt;= 2, 1)</f>
        <v>2</v>
      </c>
      <c r="F552" s="45" cm="1">
        <f t="array" ref="F552">_xlfn.IFS(Table3[[#This Row],[Purchase Amount]] &lt;= 100, 5,Table3[[#This Row],[Purchase Amount]]  &lt;= 200, 4,Table3[[#This Row],[Purchase Amount]]  &lt;= 300, 3,Table3[[#This Row],[Purchase Amount]]  &lt;= 400, 2,Table3[[#This Row],[Purchase Amount]]  &gt; 400, 1)</f>
        <v>2</v>
      </c>
      <c r="G552" s="10">
        <f ca="1">DATEDIF(Table3[[#This Row],[Time of Purchase ]], TODAY(), "d")</f>
        <v>276</v>
      </c>
      <c r="H552" s="14">
        <f>_xlfn.XLOOKUP('RFM Analysis (Basic)'!$B552,Table4[Customer_ID],Table4[Time_of_Purchase],,0)</f>
        <v>45459</v>
      </c>
      <c r="I552" s="10">
        <f>_xlfn.XLOOKUP('RFM Analysis (Basic)'!$B552,Table4[Customer_ID],Table4[Frequency_of_Purchase],,0)</f>
        <v>7</v>
      </c>
      <c r="J552" s="10">
        <f>_xlfn.XLOOKUP(B552,Table4[Customer_ID],Table4[Purchase_Amount],,0)</f>
        <v>393.35</v>
      </c>
      <c r="K552" s="52" cm="1">
        <f t="array" aca="1" ref="K552" ca="1">SUM(MID(C552,{1,2,3},1)*1)</f>
        <v>7</v>
      </c>
    </row>
    <row r="553" spans="2:11" x14ac:dyDescent="0.3">
      <c r="B553" s="10" t="s">
        <v>1181</v>
      </c>
      <c r="C553" s="45" t="str">
        <f ca="1">Table3[[#This Row],[RECENCY Score]] &amp; Table3[[#This Row],[FREQUENCY Score]] &amp; Table3[[#This Row],[MONETARY Score]]</f>
        <v>224</v>
      </c>
      <c r="D553" s="46" cm="1">
        <f t="array" aca="1" ref="D553" ca="1">_xlfn.IFS(G553 &lt;= 100, 5,G553 &lt;= 200, 4,G553 &lt;= 300, 3,G553 &lt;= 400, 2,G553 &gt; 400, 1)</f>
        <v>2</v>
      </c>
      <c r="E553" s="45" cm="1">
        <f t="array" ref="E553">_xlfn.IFS(I553 &gt;= 12, 5, I553&gt;= 10, 4, I553 &gt;= 8, 3, I553 &gt;= 5, 2, I553 &gt;= 2, 1)</f>
        <v>2</v>
      </c>
      <c r="F553" s="45" cm="1">
        <f t="array" ref="F553">_xlfn.IFS(Table3[[#This Row],[Purchase Amount]] &lt;= 100, 5,Table3[[#This Row],[Purchase Amount]]  &lt;= 200, 4,Table3[[#This Row],[Purchase Amount]]  &lt;= 300, 3,Table3[[#This Row],[Purchase Amount]]  &lt;= 400, 2,Table3[[#This Row],[Purchase Amount]]  &gt; 400, 1)</f>
        <v>4</v>
      </c>
      <c r="G553" s="10">
        <f ca="1">DATEDIF(Table3[[#This Row],[Time of Purchase ]], TODAY(), "d")</f>
        <v>340</v>
      </c>
      <c r="H553" s="14">
        <f>_xlfn.XLOOKUP('RFM Analysis (Basic)'!$B553,Table4[Customer_ID],Table4[Time_of_Purchase],,0)</f>
        <v>45395</v>
      </c>
      <c r="I553" s="10">
        <f>_xlfn.XLOOKUP('RFM Analysis (Basic)'!$B553,Table4[Customer_ID],Table4[Frequency_of_Purchase],,0)</f>
        <v>7</v>
      </c>
      <c r="J553" s="10">
        <f>_xlfn.XLOOKUP(B553,Table4[Customer_ID],Table4[Purchase_Amount],,0)</f>
        <v>114.03</v>
      </c>
      <c r="K553" s="52" cm="1">
        <f t="array" aca="1" ref="K553" ca="1">SUM(MID(C553,{1,2,3},1)*1)</f>
        <v>8</v>
      </c>
    </row>
    <row r="554" spans="2:11" x14ac:dyDescent="0.3">
      <c r="B554" s="10" t="s">
        <v>1183</v>
      </c>
      <c r="C554" s="45" t="str">
        <f ca="1">Table3[[#This Row],[RECENCY Score]] &amp; Table3[[#This Row],[FREQUENCY Score]] &amp; Table3[[#This Row],[MONETARY Score]]</f>
        <v>314</v>
      </c>
      <c r="D554" s="46" cm="1">
        <f t="array" aca="1" ref="D554" ca="1">_xlfn.IFS(G554 &lt;= 100, 5,G554 &lt;= 200, 4,G554 &lt;= 300, 3,G554 &lt;= 400, 2,G554 &gt; 400, 1)</f>
        <v>3</v>
      </c>
      <c r="E554" s="45" cm="1">
        <f t="array" ref="E554">_xlfn.IFS(I554 &gt;= 12, 5, I554&gt;= 10, 4, I554 &gt;= 8, 3, I554 &gt;= 5, 2, I554 &gt;= 2, 1)</f>
        <v>1</v>
      </c>
      <c r="F554" s="45" cm="1">
        <f t="array" ref="F554">_xlfn.IFS(Table3[[#This Row],[Purchase Amount]] &lt;= 100, 5,Table3[[#This Row],[Purchase Amount]]  &lt;= 200, 4,Table3[[#This Row],[Purchase Amount]]  &lt;= 300, 3,Table3[[#This Row],[Purchase Amount]]  &lt;= 400, 2,Table3[[#This Row],[Purchase Amount]]  &gt; 400, 1)</f>
        <v>4</v>
      </c>
      <c r="G554" s="10">
        <f ca="1">DATEDIF(Table3[[#This Row],[Time of Purchase ]], TODAY(), "d")</f>
        <v>219</v>
      </c>
      <c r="H554" s="14">
        <f>_xlfn.XLOOKUP('RFM Analysis (Basic)'!$B554,Table4[Customer_ID],Table4[Time_of_Purchase],,0)</f>
        <v>45516</v>
      </c>
      <c r="I554" s="10">
        <f>_xlfn.XLOOKUP('RFM Analysis (Basic)'!$B554,Table4[Customer_ID],Table4[Frequency_of_Purchase],,0)</f>
        <v>4</v>
      </c>
      <c r="J554" s="10">
        <f>_xlfn.XLOOKUP(B554,Table4[Customer_ID],Table4[Purchase_Amount],,0)</f>
        <v>109.97</v>
      </c>
      <c r="K554" s="52" cm="1">
        <f t="array" aca="1" ref="K554" ca="1">SUM(MID(C554,{1,2,3},1)*1)</f>
        <v>8</v>
      </c>
    </row>
    <row r="555" spans="2:11" x14ac:dyDescent="0.3">
      <c r="B555" s="10" t="s">
        <v>1185</v>
      </c>
      <c r="C555" s="45" t="str">
        <f ca="1">Table3[[#This Row],[RECENCY Score]] &amp; Table3[[#This Row],[FREQUENCY Score]] &amp; Table3[[#This Row],[MONETARY Score]]</f>
        <v>552</v>
      </c>
      <c r="D555" s="46" cm="1">
        <f t="array" aca="1" ref="D555" ca="1">_xlfn.IFS(G555 &lt;= 100, 5,G555 &lt;= 200, 4,G555 &lt;= 300, 3,G555 &lt;= 400, 2,G555 &gt; 400, 1)</f>
        <v>5</v>
      </c>
      <c r="E555" s="45" cm="1">
        <f t="array" ref="E555">_xlfn.IFS(I555 &gt;= 12, 5, I555&gt;= 10, 4, I555 &gt;= 8, 3, I555 &gt;= 5, 2, I555 &gt;= 2, 1)</f>
        <v>5</v>
      </c>
      <c r="F555" s="45" cm="1">
        <f t="array" ref="F555">_xlfn.IFS(Table3[[#This Row],[Purchase Amount]] &lt;= 100, 5,Table3[[#This Row],[Purchase Amount]]  &lt;= 200, 4,Table3[[#This Row],[Purchase Amount]]  &lt;= 300, 3,Table3[[#This Row],[Purchase Amount]]  &lt;= 400, 2,Table3[[#This Row],[Purchase Amount]]  &gt; 400, 1)</f>
        <v>2</v>
      </c>
      <c r="G555" s="10">
        <f ca="1">DATEDIF(Table3[[#This Row],[Time of Purchase ]], TODAY(), "d")</f>
        <v>92</v>
      </c>
      <c r="H555" s="14">
        <f>_xlfn.XLOOKUP('RFM Analysis (Basic)'!$B555,Table4[Customer_ID],Table4[Time_of_Purchase],,0)</f>
        <v>45643</v>
      </c>
      <c r="I555" s="10">
        <f>_xlfn.XLOOKUP('RFM Analysis (Basic)'!$B555,Table4[Customer_ID],Table4[Frequency_of_Purchase],,0)</f>
        <v>12</v>
      </c>
      <c r="J555" s="10">
        <f>_xlfn.XLOOKUP(B555,Table4[Customer_ID],Table4[Purchase_Amount],,0)</f>
        <v>310.23</v>
      </c>
      <c r="K555" s="52" cm="1">
        <f t="array" aca="1" ref="K555" ca="1">SUM(MID(C555,{1,2,3},1)*1)</f>
        <v>12</v>
      </c>
    </row>
    <row r="556" spans="2:11" x14ac:dyDescent="0.3">
      <c r="B556" s="10" t="s">
        <v>1187</v>
      </c>
      <c r="C556" s="45" t="str">
        <f ca="1">Table3[[#This Row],[RECENCY Score]] &amp; Table3[[#This Row],[FREQUENCY Score]] &amp; Table3[[#This Row],[MONETARY Score]]</f>
        <v>412</v>
      </c>
      <c r="D556" s="46" cm="1">
        <f t="array" aca="1" ref="D556" ca="1">_xlfn.IFS(G556 &lt;= 100, 5,G556 &lt;= 200, 4,G556 &lt;= 300, 3,G556 &lt;= 400, 2,G556 &gt; 400, 1)</f>
        <v>4</v>
      </c>
      <c r="E556" s="45" cm="1">
        <f t="array" ref="E556">_xlfn.IFS(I556 &gt;= 12, 5, I556&gt;= 10, 4, I556 &gt;= 8, 3, I556 &gt;= 5, 2, I556 &gt;= 2, 1)</f>
        <v>1</v>
      </c>
      <c r="F556" s="45" cm="1">
        <f t="array" ref="F556">_xlfn.IFS(Table3[[#This Row],[Purchase Amount]] &lt;= 100, 5,Table3[[#This Row],[Purchase Amount]]  &lt;= 200, 4,Table3[[#This Row],[Purchase Amount]]  &lt;= 300, 3,Table3[[#This Row],[Purchase Amount]]  &lt;= 400, 2,Table3[[#This Row],[Purchase Amount]]  &gt; 400, 1)</f>
        <v>2</v>
      </c>
      <c r="G556" s="10">
        <f ca="1">DATEDIF(Table3[[#This Row],[Time of Purchase ]], TODAY(), "d")</f>
        <v>175</v>
      </c>
      <c r="H556" s="14">
        <f>_xlfn.XLOOKUP('RFM Analysis (Basic)'!$B556,Table4[Customer_ID],Table4[Time_of_Purchase],,0)</f>
        <v>45560</v>
      </c>
      <c r="I556" s="10">
        <f>_xlfn.XLOOKUP('RFM Analysis (Basic)'!$B556,Table4[Customer_ID],Table4[Frequency_of_Purchase],,0)</f>
        <v>3</v>
      </c>
      <c r="J556" s="10">
        <f>_xlfn.XLOOKUP(B556,Table4[Customer_ID],Table4[Purchase_Amount],,0)</f>
        <v>383.13</v>
      </c>
      <c r="K556" s="52" cm="1">
        <f t="array" aca="1" ref="K556" ca="1">SUM(MID(C556,{1,2,3},1)*1)</f>
        <v>7</v>
      </c>
    </row>
    <row r="557" spans="2:11" x14ac:dyDescent="0.3">
      <c r="B557" s="10" t="s">
        <v>1188</v>
      </c>
      <c r="C557" s="45" t="str">
        <f ca="1">Table3[[#This Row],[RECENCY Score]] &amp; Table3[[#This Row],[FREQUENCY Score]] &amp; Table3[[#This Row],[MONETARY Score]]</f>
        <v>341</v>
      </c>
      <c r="D557" s="46" cm="1">
        <f t="array" aca="1" ref="D557" ca="1">_xlfn.IFS(G557 &lt;= 100, 5,G557 &lt;= 200, 4,G557 &lt;= 300, 3,G557 &lt;= 400, 2,G557 &gt; 400, 1)</f>
        <v>3</v>
      </c>
      <c r="E557" s="45" cm="1">
        <f t="array" ref="E557">_xlfn.IFS(I557 &gt;= 12, 5, I557&gt;= 10, 4, I557 &gt;= 8, 3, I557 &gt;= 5, 2, I557 &gt;= 2, 1)</f>
        <v>4</v>
      </c>
      <c r="F557" s="45" cm="1">
        <f t="array" ref="F557">_xlfn.IFS(Table3[[#This Row],[Purchase Amount]] &lt;= 100, 5,Table3[[#This Row],[Purchase Amount]]  &lt;= 200, 4,Table3[[#This Row],[Purchase Amount]]  &lt;= 300, 3,Table3[[#This Row],[Purchase Amount]]  &lt;= 400, 2,Table3[[#This Row],[Purchase Amount]]  &gt; 400, 1)</f>
        <v>1</v>
      </c>
      <c r="G557" s="10">
        <f ca="1">DATEDIF(Table3[[#This Row],[Time of Purchase ]], TODAY(), "d")</f>
        <v>268</v>
      </c>
      <c r="H557" s="14">
        <f>_xlfn.XLOOKUP('RFM Analysis (Basic)'!$B557,Table4[Customer_ID],Table4[Time_of_Purchase],,0)</f>
        <v>45467</v>
      </c>
      <c r="I557" s="10">
        <f>_xlfn.XLOOKUP('RFM Analysis (Basic)'!$B557,Table4[Customer_ID],Table4[Frequency_of_Purchase],,0)</f>
        <v>11</v>
      </c>
      <c r="J557" s="10">
        <f>_xlfn.XLOOKUP(B557,Table4[Customer_ID],Table4[Purchase_Amount],,0)</f>
        <v>434.86</v>
      </c>
      <c r="K557" s="52" cm="1">
        <f t="array" aca="1" ref="K557" ca="1">SUM(MID(C557,{1,2,3},1)*1)</f>
        <v>8</v>
      </c>
    </row>
    <row r="558" spans="2:11" x14ac:dyDescent="0.3">
      <c r="B558" s="10" t="s">
        <v>1190</v>
      </c>
      <c r="C558" s="45" t="str">
        <f ca="1">Table3[[#This Row],[RECENCY Score]] &amp; Table3[[#This Row],[FREQUENCY Score]] &amp; Table3[[#This Row],[MONETARY Score]]</f>
        <v>431</v>
      </c>
      <c r="D558" s="46" cm="1">
        <f t="array" aca="1" ref="D558" ca="1">_xlfn.IFS(G558 &lt;= 100, 5,G558 &lt;= 200, 4,G558 &lt;= 300, 3,G558 &lt;= 400, 2,G558 &gt; 400, 1)</f>
        <v>4</v>
      </c>
      <c r="E558" s="45" cm="1">
        <f t="array" ref="E558">_xlfn.IFS(I558 &gt;= 12, 5, I558&gt;= 10, 4, I558 &gt;= 8, 3, I558 &gt;= 5, 2, I558 &gt;= 2, 1)</f>
        <v>3</v>
      </c>
      <c r="F558" s="45" cm="1">
        <f t="array" ref="F558">_xlfn.IFS(Table3[[#This Row],[Purchase Amount]] &lt;= 100, 5,Table3[[#This Row],[Purchase Amount]]  &lt;= 200, 4,Table3[[#This Row],[Purchase Amount]]  &lt;= 300, 3,Table3[[#This Row],[Purchase Amount]]  &lt;= 400, 2,Table3[[#This Row],[Purchase Amount]]  &gt; 400, 1)</f>
        <v>1</v>
      </c>
      <c r="G558" s="10">
        <f ca="1">DATEDIF(Table3[[#This Row],[Time of Purchase ]], TODAY(), "d")</f>
        <v>121</v>
      </c>
      <c r="H558" s="14">
        <f>_xlfn.XLOOKUP('RFM Analysis (Basic)'!$B558,Table4[Customer_ID],Table4[Time_of_Purchase],,0)</f>
        <v>45614</v>
      </c>
      <c r="I558" s="10">
        <f>_xlfn.XLOOKUP('RFM Analysis (Basic)'!$B558,Table4[Customer_ID],Table4[Frequency_of_Purchase],,0)</f>
        <v>9</v>
      </c>
      <c r="J558" s="10">
        <f>_xlfn.XLOOKUP(B558,Table4[Customer_ID],Table4[Purchase_Amount],,0)</f>
        <v>489.1</v>
      </c>
      <c r="K558" s="52" cm="1">
        <f t="array" aca="1" ref="K558" ca="1">SUM(MID(C558,{1,2,3},1)*1)</f>
        <v>8</v>
      </c>
    </row>
    <row r="559" spans="2:11" x14ac:dyDescent="0.3">
      <c r="B559" s="10" t="s">
        <v>1192</v>
      </c>
      <c r="C559" s="45" t="str">
        <f ca="1">Table3[[#This Row],[RECENCY Score]] &amp; Table3[[#This Row],[FREQUENCY Score]] &amp; Table3[[#This Row],[MONETARY Score]]</f>
        <v>313</v>
      </c>
      <c r="D559" s="46" cm="1">
        <f t="array" aca="1" ref="D559" ca="1">_xlfn.IFS(G559 &lt;= 100, 5,G559 &lt;= 200, 4,G559 &lt;= 300, 3,G559 &lt;= 400, 2,G559 &gt; 400, 1)</f>
        <v>3</v>
      </c>
      <c r="E559" s="45" cm="1">
        <f t="array" ref="E559">_xlfn.IFS(I559 &gt;= 12, 5, I559&gt;= 10, 4, I559 &gt;= 8, 3, I559 &gt;= 5, 2, I559 &gt;= 2, 1)</f>
        <v>1</v>
      </c>
      <c r="F559" s="45" cm="1">
        <f t="array" ref="F559">_xlfn.IFS(Table3[[#This Row],[Purchase Amount]] &lt;= 100, 5,Table3[[#This Row],[Purchase Amount]]  &lt;= 200, 4,Table3[[#This Row],[Purchase Amount]]  &lt;= 300, 3,Table3[[#This Row],[Purchase Amount]]  &lt;= 400, 2,Table3[[#This Row],[Purchase Amount]]  &gt; 400, 1)</f>
        <v>3</v>
      </c>
      <c r="G559" s="10">
        <f ca="1">DATEDIF(Table3[[#This Row],[Time of Purchase ]], TODAY(), "d")</f>
        <v>225</v>
      </c>
      <c r="H559" s="14">
        <f>_xlfn.XLOOKUP('RFM Analysis (Basic)'!$B559,Table4[Customer_ID],Table4[Time_of_Purchase],,0)</f>
        <v>45510</v>
      </c>
      <c r="I559" s="10">
        <f>_xlfn.XLOOKUP('RFM Analysis (Basic)'!$B559,Table4[Customer_ID],Table4[Frequency_of_Purchase],,0)</f>
        <v>3</v>
      </c>
      <c r="J559" s="10">
        <f>_xlfn.XLOOKUP(B559,Table4[Customer_ID],Table4[Purchase_Amount],,0)</f>
        <v>288.14999999999998</v>
      </c>
      <c r="K559" s="52" cm="1">
        <f t="array" aca="1" ref="K559" ca="1">SUM(MID(C559,{1,2,3},1)*1)</f>
        <v>7</v>
      </c>
    </row>
    <row r="560" spans="2:11" x14ac:dyDescent="0.3">
      <c r="B560" s="10" t="s">
        <v>1194</v>
      </c>
      <c r="C560" s="45" t="str">
        <f ca="1">Table3[[#This Row],[RECENCY Score]] &amp; Table3[[#This Row],[FREQUENCY Score]] &amp; Table3[[#This Row],[MONETARY Score]]</f>
        <v>454</v>
      </c>
      <c r="D560" s="46" cm="1">
        <f t="array" aca="1" ref="D560" ca="1">_xlfn.IFS(G560 &lt;= 100, 5,G560 &lt;= 200, 4,G560 &lt;= 300, 3,G560 &lt;= 400, 2,G560 &gt; 400, 1)</f>
        <v>4</v>
      </c>
      <c r="E560" s="45" cm="1">
        <f t="array" ref="E560">_xlfn.IFS(I560 &gt;= 12, 5, I560&gt;= 10, 4, I560 &gt;= 8, 3, I560 &gt;= 5, 2, I560 &gt;= 2, 1)</f>
        <v>5</v>
      </c>
      <c r="F560" s="45" cm="1">
        <f t="array" ref="F560">_xlfn.IFS(Table3[[#This Row],[Purchase Amount]] &lt;= 100, 5,Table3[[#This Row],[Purchase Amount]]  &lt;= 200, 4,Table3[[#This Row],[Purchase Amount]]  &lt;= 300, 3,Table3[[#This Row],[Purchase Amount]]  &lt;= 400, 2,Table3[[#This Row],[Purchase Amount]]  &gt; 400, 1)</f>
        <v>4</v>
      </c>
      <c r="G560" s="10">
        <f ca="1">DATEDIF(Table3[[#This Row],[Time of Purchase ]], TODAY(), "d")</f>
        <v>185</v>
      </c>
      <c r="H560" s="14">
        <f>_xlfn.XLOOKUP('RFM Analysis (Basic)'!$B560,Table4[Customer_ID],Table4[Time_of_Purchase],,0)</f>
        <v>45550</v>
      </c>
      <c r="I560" s="10">
        <f>_xlfn.XLOOKUP('RFM Analysis (Basic)'!$B560,Table4[Customer_ID],Table4[Frequency_of_Purchase],,0)</f>
        <v>12</v>
      </c>
      <c r="J560" s="10">
        <f>_xlfn.XLOOKUP(B560,Table4[Customer_ID],Table4[Purchase_Amount],,0)</f>
        <v>105.87</v>
      </c>
      <c r="K560" s="52" cm="1">
        <f t="array" aca="1" ref="K560" ca="1">SUM(MID(C560,{1,2,3},1)*1)</f>
        <v>13</v>
      </c>
    </row>
    <row r="561" spans="2:11" x14ac:dyDescent="0.3">
      <c r="B561" s="10" t="s">
        <v>1196</v>
      </c>
      <c r="C561" s="45" t="str">
        <f ca="1">Table3[[#This Row],[RECENCY Score]] &amp; Table3[[#This Row],[FREQUENCY Score]] &amp; Table3[[#This Row],[MONETARY Score]]</f>
        <v>314</v>
      </c>
      <c r="D561" s="46" cm="1">
        <f t="array" aca="1" ref="D561" ca="1">_xlfn.IFS(G561 &lt;= 100, 5,G561 &lt;= 200, 4,G561 &lt;= 300, 3,G561 &lt;= 400, 2,G561 &gt; 400, 1)</f>
        <v>3</v>
      </c>
      <c r="E561" s="45" cm="1">
        <f t="array" ref="E561">_xlfn.IFS(I561 &gt;= 12, 5, I561&gt;= 10, 4, I561 &gt;= 8, 3, I561 &gt;= 5, 2, I561 &gt;= 2, 1)</f>
        <v>1</v>
      </c>
      <c r="F561" s="45" cm="1">
        <f t="array" ref="F561">_xlfn.IFS(Table3[[#This Row],[Purchase Amount]] &lt;= 100, 5,Table3[[#This Row],[Purchase Amount]]  &lt;= 200, 4,Table3[[#This Row],[Purchase Amount]]  &lt;= 300, 3,Table3[[#This Row],[Purchase Amount]]  &lt;= 400, 2,Table3[[#This Row],[Purchase Amount]]  &gt; 400, 1)</f>
        <v>4</v>
      </c>
      <c r="G561" s="10">
        <f ca="1">DATEDIF(Table3[[#This Row],[Time of Purchase ]], TODAY(), "d")</f>
        <v>254</v>
      </c>
      <c r="H561" s="14">
        <f>_xlfn.XLOOKUP('RFM Analysis (Basic)'!$B561,Table4[Customer_ID],Table4[Time_of_Purchase],,0)</f>
        <v>45481</v>
      </c>
      <c r="I561" s="10">
        <f>_xlfn.XLOOKUP('RFM Analysis (Basic)'!$B561,Table4[Customer_ID],Table4[Frequency_of_Purchase],,0)</f>
        <v>3</v>
      </c>
      <c r="J561" s="10">
        <f>_xlfn.XLOOKUP(B561,Table4[Customer_ID],Table4[Purchase_Amount],,0)</f>
        <v>163.4</v>
      </c>
      <c r="K561" s="52" cm="1">
        <f t="array" aca="1" ref="K561" ca="1">SUM(MID(C561,{1,2,3},1)*1)</f>
        <v>8</v>
      </c>
    </row>
    <row r="562" spans="2:11" x14ac:dyDescent="0.3">
      <c r="B562" s="10" t="s">
        <v>1198</v>
      </c>
      <c r="C562" s="45" t="str">
        <f ca="1">Table3[[#This Row],[RECENCY Score]] &amp; Table3[[#This Row],[FREQUENCY Score]] &amp; Table3[[#This Row],[MONETARY Score]]</f>
        <v>421</v>
      </c>
      <c r="D562" s="46" cm="1">
        <f t="array" aca="1" ref="D562" ca="1">_xlfn.IFS(G562 &lt;= 100, 5,G562 &lt;= 200, 4,G562 &lt;= 300, 3,G562 &lt;= 400, 2,G562 &gt; 400, 1)</f>
        <v>4</v>
      </c>
      <c r="E562" s="45" cm="1">
        <f t="array" ref="E562">_xlfn.IFS(I562 &gt;= 12, 5, I562&gt;= 10, 4, I562 &gt;= 8, 3, I562 &gt;= 5, 2, I562 &gt;= 2, 1)</f>
        <v>2</v>
      </c>
      <c r="F562" s="45" cm="1">
        <f t="array" ref="F562">_xlfn.IFS(Table3[[#This Row],[Purchase Amount]] &lt;= 100, 5,Table3[[#This Row],[Purchase Amount]]  &lt;= 200, 4,Table3[[#This Row],[Purchase Amount]]  &lt;= 300, 3,Table3[[#This Row],[Purchase Amount]]  &lt;= 400, 2,Table3[[#This Row],[Purchase Amount]]  &gt; 400, 1)</f>
        <v>1</v>
      </c>
      <c r="G562" s="10">
        <f ca="1">DATEDIF(Table3[[#This Row],[Time of Purchase ]], TODAY(), "d")</f>
        <v>153</v>
      </c>
      <c r="H562" s="14">
        <f>_xlfn.XLOOKUP('RFM Analysis (Basic)'!$B562,Table4[Customer_ID],Table4[Time_of_Purchase],,0)</f>
        <v>45582</v>
      </c>
      <c r="I562" s="10">
        <f>_xlfn.XLOOKUP('RFM Analysis (Basic)'!$B562,Table4[Customer_ID],Table4[Frequency_of_Purchase],,0)</f>
        <v>6</v>
      </c>
      <c r="J562" s="10">
        <f>_xlfn.XLOOKUP(B562,Table4[Customer_ID],Table4[Purchase_Amount],,0)</f>
        <v>422.92</v>
      </c>
      <c r="K562" s="52" cm="1">
        <f t="array" aca="1" ref="K562" ca="1">SUM(MID(C562,{1,2,3},1)*1)</f>
        <v>7</v>
      </c>
    </row>
    <row r="563" spans="2:11" x14ac:dyDescent="0.3">
      <c r="B563" s="10" t="s">
        <v>1200</v>
      </c>
      <c r="C563" s="45" t="str">
        <f ca="1">Table3[[#This Row],[RECENCY Score]] &amp; Table3[[#This Row],[FREQUENCY Score]] &amp; Table3[[#This Row],[MONETARY Score]]</f>
        <v>342</v>
      </c>
      <c r="D563" s="46" cm="1">
        <f t="array" aca="1" ref="D563" ca="1">_xlfn.IFS(G563 &lt;= 100, 5,G563 &lt;= 200, 4,G563 &lt;= 300, 3,G563 &lt;= 400, 2,G563 &gt; 400, 1)</f>
        <v>3</v>
      </c>
      <c r="E563" s="45" cm="1">
        <f t="array" ref="E563">_xlfn.IFS(I563 &gt;= 12, 5, I563&gt;= 10, 4, I563 &gt;= 8, 3, I563 &gt;= 5, 2, I563 &gt;= 2, 1)</f>
        <v>4</v>
      </c>
      <c r="F563" s="45" cm="1">
        <f t="array" ref="F563">_xlfn.IFS(Table3[[#This Row],[Purchase Amount]] &lt;= 100, 5,Table3[[#This Row],[Purchase Amount]]  &lt;= 200, 4,Table3[[#This Row],[Purchase Amount]]  &lt;= 300, 3,Table3[[#This Row],[Purchase Amount]]  &lt;= 400, 2,Table3[[#This Row],[Purchase Amount]]  &gt; 400, 1)</f>
        <v>2</v>
      </c>
      <c r="G563" s="10">
        <f ca="1">DATEDIF(Table3[[#This Row],[Time of Purchase ]], TODAY(), "d")</f>
        <v>276</v>
      </c>
      <c r="H563" s="14">
        <f>_xlfn.XLOOKUP('RFM Analysis (Basic)'!$B563,Table4[Customer_ID],Table4[Time_of_Purchase],,0)</f>
        <v>45459</v>
      </c>
      <c r="I563" s="10">
        <f>_xlfn.XLOOKUP('RFM Analysis (Basic)'!$B563,Table4[Customer_ID],Table4[Frequency_of_Purchase],,0)</f>
        <v>10</v>
      </c>
      <c r="J563" s="10">
        <f>_xlfn.XLOOKUP(B563,Table4[Customer_ID],Table4[Purchase_Amount],,0)</f>
        <v>361.48</v>
      </c>
      <c r="K563" s="52" cm="1">
        <f t="array" aca="1" ref="K563" ca="1">SUM(MID(C563,{1,2,3},1)*1)</f>
        <v>9</v>
      </c>
    </row>
    <row r="564" spans="2:11" x14ac:dyDescent="0.3">
      <c r="B564" s="10" t="s">
        <v>1202</v>
      </c>
      <c r="C564" s="45" t="str">
        <f ca="1">Table3[[#This Row],[RECENCY Score]] &amp; Table3[[#This Row],[FREQUENCY Score]] &amp; Table3[[#This Row],[MONETARY Score]]</f>
        <v>413</v>
      </c>
      <c r="D564" s="46" cm="1">
        <f t="array" aca="1" ref="D564" ca="1">_xlfn.IFS(G564 &lt;= 100, 5,G564 &lt;= 200, 4,G564 &lt;= 300, 3,G564 &lt;= 400, 2,G564 &gt; 400, 1)</f>
        <v>4</v>
      </c>
      <c r="E564" s="45" cm="1">
        <f t="array" ref="E564">_xlfn.IFS(I564 &gt;= 12, 5, I564&gt;= 10, 4, I564 &gt;= 8, 3, I564 &gt;= 5, 2, I564 &gt;= 2, 1)</f>
        <v>1</v>
      </c>
      <c r="F564" s="45" cm="1">
        <f t="array" ref="F564">_xlfn.IFS(Table3[[#This Row],[Purchase Amount]] &lt;= 100, 5,Table3[[#This Row],[Purchase Amount]]  &lt;= 200, 4,Table3[[#This Row],[Purchase Amount]]  &lt;= 300, 3,Table3[[#This Row],[Purchase Amount]]  &lt;= 400, 2,Table3[[#This Row],[Purchase Amount]]  &gt; 400, 1)</f>
        <v>3</v>
      </c>
      <c r="G564" s="10">
        <f ca="1">DATEDIF(Table3[[#This Row],[Time of Purchase ]], TODAY(), "d")</f>
        <v>140</v>
      </c>
      <c r="H564" s="14">
        <f>_xlfn.XLOOKUP('RFM Analysis (Basic)'!$B564,Table4[Customer_ID],Table4[Time_of_Purchase],,0)</f>
        <v>45595</v>
      </c>
      <c r="I564" s="10">
        <f>_xlfn.XLOOKUP('RFM Analysis (Basic)'!$B564,Table4[Customer_ID],Table4[Frequency_of_Purchase],,0)</f>
        <v>2</v>
      </c>
      <c r="J564" s="10">
        <f>_xlfn.XLOOKUP(B564,Table4[Customer_ID],Table4[Purchase_Amount],,0)</f>
        <v>270.82</v>
      </c>
      <c r="K564" s="52" cm="1">
        <f t="array" aca="1" ref="K564" ca="1">SUM(MID(C564,{1,2,3},1)*1)</f>
        <v>8</v>
      </c>
    </row>
    <row r="565" spans="2:11" x14ac:dyDescent="0.3">
      <c r="B565" s="10" t="s">
        <v>1204</v>
      </c>
      <c r="C565" s="45" t="str">
        <f ca="1">Table3[[#This Row],[RECENCY Score]] &amp; Table3[[#This Row],[FREQUENCY Score]] &amp; Table3[[#This Row],[MONETARY Score]]</f>
        <v>342</v>
      </c>
      <c r="D565" s="46" cm="1">
        <f t="array" aca="1" ref="D565" ca="1">_xlfn.IFS(G565 &lt;= 100, 5,G565 &lt;= 200, 4,G565 &lt;= 300, 3,G565 &lt;= 400, 2,G565 &gt; 400, 1)</f>
        <v>3</v>
      </c>
      <c r="E565" s="45" cm="1">
        <f t="array" ref="E565">_xlfn.IFS(I565 &gt;= 12, 5, I565&gt;= 10, 4, I565 &gt;= 8, 3, I565 &gt;= 5, 2, I565 &gt;= 2, 1)</f>
        <v>4</v>
      </c>
      <c r="F565" s="45" cm="1">
        <f t="array" ref="F565">_xlfn.IFS(Table3[[#This Row],[Purchase Amount]] &lt;= 100, 5,Table3[[#This Row],[Purchase Amount]]  &lt;= 200, 4,Table3[[#This Row],[Purchase Amount]]  &lt;= 300, 3,Table3[[#This Row],[Purchase Amount]]  &lt;= 400, 2,Table3[[#This Row],[Purchase Amount]]  &gt; 400, 1)</f>
        <v>2</v>
      </c>
      <c r="G565" s="10">
        <f ca="1">DATEDIF(Table3[[#This Row],[Time of Purchase ]], TODAY(), "d")</f>
        <v>218</v>
      </c>
      <c r="H565" s="14">
        <f>_xlfn.XLOOKUP('RFM Analysis (Basic)'!$B565,Table4[Customer_ID],Table4[Time_of_Purchase],,0)</f>
        <v>45517</v>
      </c>
      <c r="I565" s="10">
        <f>_xlfn.XLOOKUP('RFM Analysis (Basic)'!$B565,Table4[Customer_ID],Table4[Frequency_of_Purchase],,0)</f>
        <v>11</v>
      </c>
      <c r="J565" s="10">
        <f>_xlfn.XLOOKUP(B565,Table4[Customer_ID],Table4[Purchase_Amount],,0)</f>
        <v>372.26</v>
      </c>
      <c r="K565" s="52" cm="1">
        <f t="array" aca="1" ref="K565" ca="1">SUM(MID(C565,{1,2,3},1)*1)</f>
        <v>9</v>
      </c>
    </row>
    <row r="566" spans="2:11" x14ac:dyDescent="0.3">
      <c r="B566" s="10" t="s">
        <v>1206</v>
      </c>
      <c r="C566" s="45" t="str">
        <f ca="1">Table3[[#This Row],[RECENCY Score]] &amp; Table3[[#This Row],[FREQUENCY Score]] &amp; Table3[[#This Row],[MONETARY Score]]</f>
        <v>413</v>
      </c>
      <c r="D566" s="46" cm="1">
        <f t="array" aca="1" ref="D566" ca="1">_xlfn.IFS(G566 &lt;= 100, 5,G566 &lt;= 200, 4,G566 &lt;= 300, 3,G566 &lt;= 400, 2,G566 &gt; 400, 1)</f>
        <v>4</v>
      </c>
      <c r="E566" s="45" cm="1">
        <f t="array" ref="E566">_xlfn.IFS(I566 &gt;= 12, 5, I566&gt;= 10, 4, I566 &gt;= 8, 3, I566 &gt;= 5, 2, I566 &gt;= 2, 1)</f>
        <v>1</v>
      </c>
      <c r="F566" s="45" cm="1">
        <f t="array" ref="F566">_xlfn.IFS(Table3[[#This Row],[Purchase Amount]] &lt;= 100, 5,Table3[[#This Row],[Purchase Amount]]  &lt;= 200, 4,Table3[[#This Row],[Purchase Amount]]  &lt;= 300, 3,Table3[[#This Row],[Purchase Amount]]  &lt;= 400, 2,Table3[[#This Row],[Purchase Amount]]  &gt; 400, 1)</f>
        <v>3</v>
      </c>
      <c r="G566" s="10">
        <f ca="1">DATEDIF(Table3[[#This Row],[Time of Purchase ]], TODAY(), "d")</f>
        <v>197</v>
      </c>
      <c r="H566" s="14">
        <f>_xlfn.XLOOKUP('RFM Analysis (Basic)'!$B566,Table4[Customer_ID],Table4[Time_of_Purchase],,0)</f>
        <v>45538</v>
      </c>
      <c r="I566" s="10">
        <f>_xlfn.XLOOKUP('RFM Analysis (Basic)'!$B566,Table4[Customer_ID],Table4[Frequency_of_Purchase],,0)</f>
        <v>3</v>
      </c>
      <c r="J566" s="10">
        <f>_xlfn.XLOOKUP(B566,Table4[Customer_ID],Table4[Purchase_Amount],,0)</f>
        <v>208.59</v>
      </c>
      <c r="K566" s="52" cm="1">
        <f t="array" aca="1" ref="K566" ca="1">SUM(MID(C566,{1,2,3},1)*1)</f>
        <v>8</v>
      </c>
    </row>
    <row r="567" spans="2:11" x14ac:dyDescent="0.3">
      <c r="B567" s="10" t="s">
        <v>1208</v>
      </c>
      <c r="C567" s="45" t="str">
        <f ca="1">Table3[[#This Row],[RECENCY Score]] &amp; Table3[[#This Row],[FREQUENCY Score]] &amp; Table3[[#This Row],[MONETARY Score]]</f>
        <v>334</v>
      </c>
      <c r="D567" s="46" cm="1">
        <f t="array" aca="1" ref="D567" ca="1">_xlfn.IFS(G567 &lt;= 100, 5,G567 &lt;= 200, 4,G567 &lt;= 300, 3,G567 &lt;= 400, 2,G567 &gt; 400, 1)</f>
        <v>3</v>
      </c>
      <c r="E567" s="45" cm="1">
        <f t="array" ref="E567">_xlfn.IFS(I567 &gt;= 12, 5, I567&gt;= 10, 4, I567 &gt;= 8, 3, I567 &gt;= 5, 2, I567 &gt;= 2, 1)</f>
        <v>3</v>
      </c>
      <c r="F567" s="45" cm="1">
        <f t="array" ref="F567">_xlfn.IFS(Table3[[#This Row],[Purchase Amount]] &lt;= 100, 5,Table3[[#This Row],[Purchase Amount]]  &lt;= 200, 4,Table3[[#This Row],[Purchase Amount]]  &lt;= 300, 3,Table3[[#This Row],[Purchase Amount]]  &lt;= 400, 2,Table3[[#This Row],[Purchase Amount]]  &gt; 400, 1)</f>
        <v>4</v>
      </c>
      <c r="G567" s="10">
        <f ca="1">DATEDIF(Table3[[#This Row],[Time of Purchase ]], TODAY(), "d")</f>
        <v>261</v>
      </c>
      <c r="H567" s="14">
        <f>_xlfn.XLOOKUP('RFM Analysis (Basic)'!$B567,Table4[Customer_ID],Table4[Time_of_Purchase],,0)</f>
        <v>45474</v>
      </c>
      <c r="I567" s="10">
        <f>_xlfn.XLOOKUP('RFM Analysis (Basic)'!$B567,Table4[Customer_ID],Table4[Frequency_of_Purchase],,0)</f>
        <v>8</v>
      </c>
      <c r="J567" s="10">
        <f>_xlfn.XLOOKUP(B567,Table4[Customer_ID],Table4[Purchase_Amount],,0)</f>
        <v>163.22</v>
      </c>
      <c r="K567" s="52" cm="1">
        <f t="array" aca="1" ref="K567" ca="1">SUM(MID(C567,{1,2,3},1)*1)</f>
        <v>10</v>
      </c>
    </row>
    <row r="568" spans="2:11" x14ac:dyDescent="0.3">
      <c r="B568" s="10" t="s">
        <v>1210</v>
      </c>
      <c r="C568" s="45" t="str">
        <f ca="1">Table3[[#This Row],[RECENCY Score]] &amp; Table3[[#This Row],[FREQUENCY Score]] &amp; Table3[[#This Row],[MONETARY Score]]</f>
        <v>222</v>
      </c>
      <c r="D568" s="46" cm="1">
        <f t="array" aca="1" ref="D568" ca="1">_xlfn.IFS(G568 &lt;= 100, 5,G568 &lt;= 200, 4,G568 &lt;= 300, 3,G568 &lt;= 400, 2,G568 &gt; 400, 1)</f>
        <v>2</v>
      </c>
      <c r="E568" s="45" cm="1">
        <f t="array" ref="E568">_xlfn.IFS(I568 &gt;= 12, 5, I568&gt;= 10, 4, I568 &gt;= 8, 3, I568 &gt;= 5, 2, I568 &gt;= 2, 1)</f>
        <v>2</v>
      </c>
      <c r="F568" s="45" cm="1">
        <f t="array" ref="F568">_xlfn.IFS(Table3[[#This Row],[Purchase Amount]] &lt;= 100, 5,Table3[[#This Row],[Purchase Amount]]  &lt;= 200, 4,Table3[[#This Row],[Purchase Amount]]  &lt;= 300, 3,Table3[[#This Row],[Purchase Amount]]  &lt;= 400, 2,Table3[[#This Row],[Purchase Amount]]  &gt; 400, 1)</f>
        <v>2</v>
      </c>
      <c r="G568" s="10">
        <f ca="1">DATEDIF(Table3[[#This Row],[Time of Purchase ]], TODAY(), "d")</f>
        <v>312</v>
      </c>
      <c r="H568" s="14">
        <f>_xlfn.XLOOKUP('RFM Analysis (Basic)'!$B568,Table4[Customer_ID],Table4[Time_of_Purchase],,0)</f>
        <v>45423</v>
      </c>
      <c r="I568" s="10">
        <f>_xlfn.XLOOKUP('RFM Analysis (Basic)'!$B568,Table4[Customer_ID],Table4[Frequency_of_Purchase],,0)</f>
        <v>7</v>
      </c>
      <c r="J568" s="10">
        <f>_xlfn.XLOOKUP(B568,Table4[Customer_ID],Table4[Purchase_Amount],,0)</f>
        <v>364.98</v>
      </c>
      <c r="K568" s="52" cm="1">
        <f t="array" aca="1" ref="K568" ca="1">SUM(MID(C568,{1,2,3},1)*1)</f>
        <v>6</v>
      </c>
    </row>
    <row r="569" spans="2:11" x14ac:dyDescent="0.3">
      <c r="B569" s="10" t="s">
        <v>1212</v>
      </c>
      <c r="C569" s="45" t="str">
        <f ca="1">Table3[[#This Row],[RECENCY Score]] &amp; Table3[[#This Row],[FREQUENCY Score]] &amp; Table3[[#This Row],[MONETARY Score]]</f>
        <v>414</v>
      </c>
      <c r="D569" s="46" cm="1">
        <f t="array" aca="1" ref="D569" ca="1">_xlfn.IFS(G569 &lt;= 100, 5,G569 &lt;= 200, 4,G569 &lt;= 300, 3,G569 &lt;= 400, 2,G569 &gt; 400, 1)</f>
        <v>4</v>
      </c>
      <c r="E569" s="45" cm="1">
        <f t="array" ref="E569">_xlfn.IFS(I569 &gt;= 12, 5, I569&gt;= 10, 4, I569 &gt;= 8, 3, I569 &gt;= 5, 2, I569 &gt;= 2, 1)</f>
        <v>1</v>
      </c>
      <c r="F569" s="45" cm="1">
        <f t="array" ref="F569">_xlfn.IFS(Table3[[#This Row],[Purchase Amount]] &lt;= 100, 5,Table3[[#This Row],[Purchase Amount]]  &lt;= 200, 4,Table3[[#This Row],[Purchase Amount]]  &lt;= 300, 3,Table3[[#This Row],[Purchase Amount]]  &lt;= 400, 2,Table3[[#This Row],[Purchase Amount]]  &gt; 400, 1)</f>
        <v>4</v>
      </c>
      <c r="G569" s="10">
        <f ca="1">DATEDIF(Table3[[#This Row],[Time of Purchase ]], TODAY(), "d")</f>
        <v>172</v>
      </c>
      <c r="H569" s="14">
        <f>_xlfn.XLOOKUP('RFM Analysis (Basic)'!$B569,Table4[Customer_ID],Table4[Time_of_Purchase],,0)</f>
        <v>45563</v>
      </c>
      <c r="I569" s="10">
        <f>_xlfn.XLOOKUP('RFM Analysis (Basic)'!$B569,Table4[Customer_ID],Table4[Frequency_of_Purchase],,0)</f>
        <v>3</v>
      </c>
      <c r="J569" s="10">
        <f>_xlfn.XLOOKUP(B569,Table4[Customer_ID],Table4[Purchase_Amount],,0)</f>
        <v>142.43</v>
      </c>
      <c r="K569" s="52" cm="1">
        <f t="array" aca="1" ref="K569" ca="1">SUM(MID(C569,{1,2,3},1)*1)</f>
        <v>9</v>
      </c>
    </row>
    <row r="570" spans="2:11" x14ac:dyDescent="0.3">
      <c r="B570" s="10" t="s">
        <v>1214</v>
      </c>
      <c r="C570" s="45" t="str">
        <f ca="1">Table3[[#This Row],[RECENCY Score]] &amp; Table3[[#This Row],[FREQUENCY Score]] &amp; Table3[[#This Row],[MONETARY Score]]</f>
        <v>211</v>
      </c>
      <c r="D570" s="46" cm="1">
        <f t="array" aca="1" ref="D570" ca="1">_xlfn.IFS(G570 &lt;= 100, 5,G570 &lt;= 200, 4,G570 &lt;= 300, 3,G570 &lt;= 400, 2,G570 &gt; 400, 1)</f>
        <v>2</v>
      </c>
      <c r="E570" s="45" cm="1">
        <f t="array" ref="E570">_xlfn.IFS(I570 &gt;= 12, 5, I570&gt;= 10, 4, I570 &gt;= 8, 3, I570 &gt;= 5, 2, I570 &gt;= 2, 1)</f>
        <v>1</v>
      </c>
      <c r="F570" s="45" cm="1">
        <f t="array" ref="F570">_xlfn.IFS(Table3[[#This Row],[Purchase Amount]] &lt;= 100, 5,Table3[[#This Row],[Purchase Amount]]  &lt;= 200, 4,Table3[[#This Row],[Purchase Amount]]  &lt;= 300, 3,Table3[[#This Row],[Purchase Amount]]  &lt;= 400, 2,Table3[[#This Row],[Purchase Amount]]  &gt; 400, 1)</f>
        <v>1</v>
      </c>
      <c r="G570" s="10">
        <f ca="1">DATEDIF(Table3[[#This Row],[Time of Purchase ]], TODAY(), "d")</f>
        <v>395</v>
      </c>
      <c r="H570" s="14">
        <f>_xlfn.XLOOKUP('RFM Analysis (Basic)'!$B570,Table4[Customer_ID],Table4[Time_of_Purchase],,0)</f>
        <v>45340</v>
      </c>
      <c r="I570" s="10">
        <f>_xlfn.XLOOKUP('RFM Analysis (Basic)'!$B570,Table4[Customer_ID],Table4[Frequency_of_Purchase],,0)</f>
        <v>3</v>
      </c>
      <c r="J570" s="10">
        <f>_xlfn.XLOOKUP(B570,Table4[Customer_ID],Table4[Purchase_Amount],,0)</f>
        <v>449.72</v>
      </c>
      <c r="K570" s="52" cm="1">
        <f t="array" aca="1" ref="K570" ca="1">SUM(MID(C570,{1,2,3},1)*1)</f>
        <v>4</v>
      </c>
    </row>
    <row r="571" spans="2:11" x14ac:dyDescent="0.3">
      <c r="B571" s="10" t="s">
        <v>1216</v>
      </c>
      <c r="C571" s="45" t="str">
        <f ca="1">Table3[[#This Row],[RECENCY Score]] &amp; Table3[[#This Row],[FREQUENCY Score]] &amp; Table3[[#This Row],[MONETARY Score]]</f>
        <v>453</v>
      </c>
      <c r="D571" s="46" cm="1">
        <f t="array" aca="1" ref="D571" ca="1">_xlfn.IFS(G571 &lt;= 100, 5,G571 &lt;= 200, 4,G571 &lt;= 300, 3,G571 &lt;= 400, 2,G571 &gt; 400, 1)</f>
        <v>4</v>
      </c>
      <c r="E571" s="45" cm="1">
        <f t="array" ref="E571">_xlfn.IFS(I571 &gt;= 12, 5, I571&gt;= 10, 4, I571 &gt;= 8, 3, I571 &gt;= 5, 2, I571 &gt;= 2, 1)</f>
        <v>5</v>
      </c>
      <c r="F571" s="45" cm="1">
        <f t="array" ref="F571">_xlfn.IFS(Table3[[#This Row],[Purchase Amount]] &lt;= 100, 5,Table3[[#This Row],[Purchase Amount]]  &lt;= 200, 4,Table3[[#This Row],[Purchase Amount]]  &lt;= 300, 3,Table3[[#This Row],[Purchase Amount]]  &lt;= 400, 2,Table3[[#This Row],[Purchase Amount]]  &gt; 400, 1)</f>
        <v>3</v>
      </c>
      <c r="G571" s="10">
        <f ca="1">DATEDIF(Table3[[#This Row],[Time of Purchase ]], TODAY(), "d")</f>
        <v>111</v>
      </c>
      <c r="H571" s="14">
        <f>_xlfn.XLOOKUP('RFM Analysis (Basic)'!$B571,Table4[Customer_ID],Table4[Time_of_Purchase],,0)</f>
        <v>45624</v>
      </c>
      <c r="I571" s="10">
        <f>_xlfn.XLOOKUP('RFM Analysis (Basic)'!$B571,Table4[Customer_ID],Table4[Frequency_of_Purchase],,0)</f>
        <v>12</v>
      </c>
      <c r="J571" s="10">
        <f>_xlfn.XLOOKUP(B571,Table4[Customer_ID],Table4[Purchase_Amount],,0)</f>
        <v>241.56</v>
      </c>
      <c r="K571" s="52" cm="1">
        <f t="array" aca="1" ref="K571" ca="1">SUM(MID(C571,{1,2,3},1)*1)</f>
        <v>12</v>
      </c>
    </row>
    <row r="572" spans="2:11" x14ac:dyDescent="0.3">
      <c r="B572" s="10" t="s">
        <v>1218</v>
      </c>
      <c r="C572" s="45" t="str">
        <f ca="1">Table3[[#This Row],[RECENCY Score]] &amp; Table3[[#This Row],[FREQUENCY Score]] &amp; Table3[[#This Row],[MONETARY Score]]</f>
        <v>423</v>
      </c>
      <c r="D572" s="46" cm="1">
        <f t="array" aca="1" ref="D572" ca="1">_xlfn.IFS(G572 &lt;= 100, 5,G572 &lt;= 200, 4,G572 &lt;= 300, 3,G572 &lt;= 400, 2,G572 &gt; 400, 1)</f>
        <v>4</v>
      </c>
      <c r="E572" s="45" cm="1">
        <f t="array" ref="E572">_xlfn.IFS(I572 &gt;= 12, 5, I572&gt;= 10, 4, I572 &gt;= 8, 3, I572 &gt;= 5, 2, I572 &gt;= 2, 1)</f>
        <v>2</v>
      </c>
      <c r="F572" s="45" cm="1">
        <f t="array" ref="F572">_xlfn.IFS(Table3[[#This Row],[Purchase Amount]] &lt;= 100, 5,Table3[[#This Row],[Purchase Amount]]  &lt;= 200, 4,Table3[[#This Row],[Purchase Amount]]  &lt;= 300, 3,Table3[[#This Row],[Purchase Amount]]  &lt;= 400, 2,Table3[[#This Row],[Purchase Amount]]  &gt; 400, 1)</f>
        <v>3</v>
      </c>
      <c r="G572" s="10">
        <f ca="1">DATEDIF(Table3[[#This Row],[Time of Purchase ]], TODAY(), "d")</f>
        <v>124</v>
      </c>
      <c r="H572" s="14">
        <f>_xlfn.XLOOKUP('RFM Analysis (Basic)'!$B572,Table4[Customer_ID],Table4[Time_of_Purchase],,0)</f>
        <v>45611</v>
      </c>
      <c r="I572" s="10">
        <f>_xlfn.XLOOKUP('RFM Analysis (Basic)'!$B572,Table4[Customer_ID],Table4[Frequency_of_Purchase],,0)</f>
        <v>5</v>
      </c>
      <c r="J572" s="10">
        <f>_xlfn.XLOOKUP(B572,Table4[Customer_ID],Table4[Purchase_Amount],,0)</f>
        <v>249.73</v>
      </c>
      <c r="K572" s="52" cm="1">
        <f t="array" aca="1" ref="K572" ca="1">SUM(MID(C572,{1,2,3},1)*1)</f>
        <v>9</v>
      </c>
    </row>
    <row r="573" spans="2:11" x14ac:dyDescent="0.3">
      <c r="B573" s="10" t="s">
        <v>1220</v>
      </c>
      <c r="C573" s="45" t="str">
        <f ca="1">Table3[[#This Row],[RECENCY Score]] &amp; Table3[[#This Row],[FREQUENCY Score]] &amp; Table3[[#This Row],[MONETARY Score]]</f>
        <v>321</v>
      </c>
      <c r="D573" s="46" cm="1">
        <f t="array" aca="1" ref="D573" ca="1">_xlfn.IFS(G573 &lt;= 100, 5,G573 &lt;= 200, 4,G573 &lt;= 300, 3,G573 &lt;= 400, 2,G573 &gt; 400, 1)</f>
        <v>3</v>
      </c>
      <c r="E573" s="45" cm="1">
        <f t="array" ref="E573">_xlfn.IFS(I573 &gt;= 12, 5, I573&gt;= 10, 4, I573 &gt;= 8, 3, I573 &gt;= 5, 2, I573 &gt;= 2, 1)</f>
        <v>2</v>
      </c>
      <c r="F573" s="45" cm="1">
        <f t="array" ref="F573">_xlfn.IFS(Table3[[#This Row],[Purchase Amount]] &lt;= 100, 5,Table3[[#This Row],[Purchase Amount]]  &lt;= 200, 4,Table3[[#This Row],[Purchase Amount]]  &lt;= 300, 3,Table3[[#This Row],[Purchase Amount]]  &lt;= 400, 2,Table3[[#This Row],[Purchase Amount]]  &gt; 400, 1)</f>
        <v>1</v>
      </c>
      <c r="G573" s="10">
        <f ca="1">DATEDIF(Table3[[#This Row],[Time of Purchase ]], TODAY(), "d")</f>
        <v>238</v>
      </c>
      <c r="H573" s="14">
        <f>_xlfn.XLOOKUP('RFM Analysis (Basic)'!$B573,Table4[Customer_ID],Table4[Time_of_Purchase],,0)</f>
        <v>45497</v>
      </c>
      <c r="I573" s="10">
        <f>_xlfn.XLOOKUP('RFM Analysis (Basic)'!$B573,Table4[Customer_ID],Table4[Frequency_of_Purchase],,0)</f>
        <v>7</v>
      </c>
      <c r="J573" s="10">
        <f>_xlfn.XLOOKUP(B573,Table4[Customer_ID],Table4[Purchase_Amount],,0)</f>
        <v>437.3</v>
      </c>
      <c r="K573" s="52" cm="1">
        <f t="array" aca="1" ref="K573" ca="1">SUM(MID(C573,{1,2,3},1)*1)</f>
        <v>6</v>
      </c>
    </row>
    <row r="574" spans="2:11" x14ac:dyDescent="0.3">
      <c r="B574" s="10" t="s">
        <v>1222</v>
      </c>
      <c r="C574" s="45" t="str">
        <f ca="1">Table3[[#This Row],[RECENCY Score]] &amp; Table3[[#This Row],[FREQUENCY Score]] &amp; Table3[[#This Row],[MONETARY Score]]</f>
        <v>113</v>
      </c>
      <c r="D574" s="46" cm="1">
        <f t="array" aca="1" ref="D574" ca="1">_xlfn.IFS(G574 &lt;= 100, 5,G574 &lt;= 200, 4,G574 &lt;= 300, 3,G574 &lt;= 400, 2,G574 &gt; 400, 1)</f>
        <v>1</v>
      </c>
      <c r="E574" s="45" cm="1">
        <f t="array" ref="E574">_xlfn.IFS(I574 &gt;= 12, 5, I574&gt;= 10, 4, I574 &gt;= 8, 3, I574 &gt;= 5, 2, I574 &gt;= 2, 1)</f>
        <v>1</v>
      </c>
      <c r="F574" s="45" cm="1">
        <f t="array" ref="F574">_xlfn.IFS(Table3[[#This Row],[Purchase Amount]] &lt;= 100, 5,Table3[[#This Row],[Purchase Amount]]  &lt;= 200, 4,Table3[[#This Row],[Purchase Amount]]  &lt;= 300, 3,Table3[[#This Row],[Purchase Amount]]  &lt;= 400, 2,Table3[[#This Row],[Purchase Amount]]  &gt; 400, 1)</f>
        <v>3</v>
      </c>
      <c r="G574" s="10">
        <f ca="1">DATEDIF(Table3[[#This Row],[Time of Purchase ]], TODAY(), "d")</f>
        <v>417</v>
      </c>
      <c r="H574" s="14">
        <f>_xlfn.XLOOKUP('RFM Analysis (Basic)'!$B574,Table4[Customer_ID],Table4[Time_of_Purchase],,0)</f>
        <v>45318</v>
      </c>
      <c r="I574" s="10">
        <f>_xlfn.XLOOKUP('RFM Analysis (Basic)'!$B574,Table4[Customer_ID],Table4[Frequency_of_Purchase],,0)</f>
        <v>4</v>
      </c>
      <c r="J574" s="10">
        <f>_xlfn.XLOOKUP(B574,Table4[Customer_ID],Table4[Purchase_Amount],,0)</f>
        <v>277.29000000000002</v>
      </c>
      <c r="K574" s="52" cm="1">
        <f t="array" aca="1" ref="K574" ca="1">SUM(MID(C574,{1,2,3},1)*1)</f>
        <v>5</v>
      </c>
    </row>
    <row r="575" spans="2:11" x14ac:dyDescent="0.3">
      <c r="B575" s="10" t="s">
        <v>1224</v>
      </c>
      <c r="C575" s="45" t="str">
        <f ca="1">Table3[[#This Row],[RECENCY Score]] &amp; Table3[[#This Row],[FREQUENCY Score]] &amp; Table3[[#This Row],[MONETARY Score]]</f>
        <v>221</v>
      </c>
      <c r="D575" s="46" cm="1">
        <f t="array" aca="1" ref="D575" ca="1">_xlfn.IFS(G575 &lt;= 100, 5,G575 &lt;= 200, 4,G575 &lt;= 300, 3,G575 &lt;= 400, 2,G575 &gt; 400, 1)</f>
        <v>2</v>
      </c>
      <c r="E575" s="45" cm="1">
        <f t="array" ref="E575">_xlfn.IFS(I575 &gt;= 12, 5, I575&gt;= 10, 4, I575 &gt;= 8, 3, I575 &gt;= 5, 2, I575 &gt;= 2, 1)</f>
        <v>2</v>
      </c>
      <c r="F575" s="45" cm="1">
        <f t="array" ref="F575">_xlfn.IFS(Table3[[#This Row],[Purchase Amount]] &lt;= 100, 5,Table3[[#This Row],[Purchase Amount]]  &lt;= 200, 4,Table3[[#This Row],[Purchase Amount]]  &lt;= 300, 3,Table3[[#This Row],[Purchase Amount]]  &lt;= 400, 2,Table3[[#This Row],[Purchase Amount]]  &gt; 400, 1)</f>
        <v>1</v>
      </c>
      <c r="G575" s="10">
        <f ca="1">DATEDIF(Table3[[#This Row],[Time of Purchase ]], TODAY(), "d")</f>
        <v>308</v>
      </c>
      <c r="H575" s="14">
        <f>_xlfn.XLOOKUP('RFM Analysis (Basic)'!$B575,Table4[Customer_ID],Table4[Time_of_Purchase],,0)</f>
        <v>45427</v>
      </c>
      <c r="I575" s="10">
        <f>_xlfn.XLOOKUP('RFM Analysis (Basic)'!$B575,Table4[Customer_ID],Table4[Frequency_of_Purchase],,0)</f>
        <v>6</v>
      </c>
      <c r="J575" s="10">
        <f>_xlfn.XLOOKUP(B575,Table4[Customer_ID],Table4[Purchase_Amount],,0)</f>
        <v>445.93</v>
      </c>
      <c r="K575" s="52" cm="1">
        <f t="array" aca="1" ref="K575" ca="1">SUM(MID(C575,{1,2,3},1)*1)</f>
        <v>5</v>
      </c>
    </row>
    <row r="576" spans="2:11" x14ac:dyDescent="0.3">
      <c r="B576" s="10" t="s">
        <v>1226</v>
      </c>
      <c r="C576" s="45" t="str">
        <f ca="1">Table3[[#This Row],[RECENCY Score]] &amp; Table3[[#This Row],[FREQUENCY Score]] &amp; Table3[[#This Row],[MONETARY Score]]</f>
        <v>123</v>
      </c>
      <c r="D576" s="46" cm="1">
        <f t="array" aca="1" ref="D576" ca="1">_xlfn.IFS(G576 &lt;= 100, 5,G576 &lt;= 200, 4,G576 &lt;= 300, 3,G576 &lt;= 400, 2,G576 &gt; 400, 1)</f>
        <v>1</v>
      </c>
      <c r="E576" s="45" cm="1">
        <f t="array" ref="E576">_xlfn.IFS(I576 &gt;= 12, 5, I576&gt;= 10, 4, I576 &gt;= 8, 3, I576 &gt;= 5, 2, I576 &gt;= 2, 1)</f>
        <v>2</v>
      </c>
      <c r="F576" s="45" cm="1">
        <f t="array" ref="F576">_xlfn.IFS(Table3[[#This Row],[Purchase Amount]] &lt;= 100, 5,Table3[[#This Row],[Purchase Amount]]  &lt;= 200, 4,Table3[[#This Row],[Purchase Amount]]  &lt;= 300, 3,Table3[[#This Row],[Purchase Amount]]  &lt;= 400, 2,Table3[[#This Row],[Purchase Amount]]  &gt; 400, 1)</f>
        <v>3</v>
      </c>
      <c r="G576" s="10">
        <f ca="1">DATEDIF(Table3[[#This Row],[Time of Purchase ]], TODAY(), "d")</f>
        <v>424</v>
      </c>
      <c r="H576" s="14">
        <f>_xlfn.XLOOKUP('RFM Analysis (Basic)'!$B576,Table4[Customer_ID],Table4[Time_of_Purchase],,0)</f>
        <v>45311</v>
      </c>
      <c r="I576" s="10">
        <f>_xlfn.XLOOKUP('RFM Analysis (Basic)'!$B576,Table4[Customer_ID],Table4[Frequency_of_Purchase],,0)</f>
        <v>6</v>
      </c>
      <c r="J576" s="10">
        <f>_xlfn.XLOOKUP(B576,Table4[Customer_ID],Table4[Purchase_Amount],,0)</f>
        <v>242.79</v>
      </c>
      <c r="K576" s="52" cm="1">
        <f t="array" aca="1" ref="K576" ca="1">SUM(MID(C576,{1,2,3},1)*1)</f>
        <v>6</v>
      </c>
    </row>
    <row r="577" spans="2:11" x14ac:dyDescent="0.3">
      <c r="B577" s="10" t="s">
        <v>1228</v>
      </c>
      <c r="C577" s="45" t="str">
        <f ca="1">Table3[[#This Row],[RECENCY Score]] &amp; Table3[[#This Row],[FREQUENCY Score]] &amp; Table3[[#This Row],[MONETARY Score]]</f>
        <v>232</v>
      </c>
      <c r="D577" s="46" cm="1">
        <f t="array" aca="1" ref="D577" ca="1">_xlfn.IFS(G577 &lt;= 100, 5,G577 &lt;= 200, 4,G577 &lt;= 300, 3,G577 &lt;= 400, 2,G577 &gt; 400, 1)</f>
        <v>2</v>
      </c>
      <c r="E577" s="45" cm="1">
        <f t="array" ref="E577">_xlfn.IFS(I577 &gt;= 12, 5, I577&gt;= 10, 4, I577 &gt;= 8, 3, I577 &gt;= 5, 2, I577 &gt;= 2, 1)</f>
        <v>3</v>
      </c>
      <c r="F577" s="45" cm="1">
        <f t="array" ref="F577">_xlfn.IFS(Table3[[#This Row],[Purchase Amount]] &lt;= 100, 5,Table3[[#This Row],[Purchase Amount]]  &lt;= 200, 4,Table3[[#This Row],[Purchase Amount]]  &lt;= 300, 3,Table3[[#This Row],[Purchase Amount]]  &lt;= 400, 2,Table3[[#This Row],[Purchase Amount]]  &gt; 400, 1)</f>
        <v>2</v>
      </c>
      <c r="G577" s="10">
        <f ca="1">DATEDIF(Table3[[#This Row],[Time of Purchase ]], TODAY(), "d")</f>
        <v>342</v>
      </c>
      <c r="H577" s="14">
        <f>_xlfn.XLOOKUP('RFM Analysis (Basic)'!$B577,Table4[Customer_ID],Table4[Time_of_Purchase],,0)</f>
        <v>45393</v>
      </c>
      <c r="I577" s="10">
        <f>_xlfn.XLOOKUP('RFM Analysis (Basic)'!$B577,Table4[Customer_ID],Table4[Frequency_of_Purchase],,0)</f>
        <v>8</v>
      </c>
      <c r="J577" s="10">
        <f>_xlfn.XLOOKUP(B577,Table4[Customer_ID],Table4[Purchase_Amount],,0)</f>
        <v>393.09</v>
      </c>
      <c r="K577" s="52" cm="1">
        <f t="array" aca="1" ref="K577" ca="1">SUM(MID(C577,{1,2,3},1)*1)</f>
        <v>7</v>
      </c>
    </row>
    <row r="578" spans="2:11" x14ac:dyDescent="0.3">
      <c r="B578" s="10" t="s">
        <v>1230</v>
      </c>
      <c r="C578" s="45" t="str">
        <f ca="1">Table3[[#This Row],[RECENCY Score]] &amp; Table3[[#This Row],[FREQUENCY Score]] &amp; Table3[[#This Row],[MONETARY Score]]</f>
        <v>414</v>
      </c>
      <c r="D578" s="46" cm="1">
        <f t="array" aca="1" ref="D578" ca="1">_xlfn.IFS(G578 &lt;= 100, 5,G578 &lt;= 200, 4,G578 &lt;= 300, 3,G578 &lt;= 400, 2,G578 &gt; 400, 1)</f>
        <v>4</v>
      </c>
      <c r="E578" s="45" cm="1">
        <f t="array" ref="E578">_xlfn.IFS(I578 &gt;= 12, 5, I578&gt;= 10, 4, I578 &gt;= 8, 3, I578 &gt;= 5, 2, I578 &gt;= 2, 1)</f>
        <v>1</v>
      </c>
      <c r="F578" s="45" cm="1">
        <f t="array" ref="F578">_xlfn.IFS(Table3[[#This Row],[Purchase Amount]] &lt;= 100, 5,Table3[[#This Row],[Purchase Amount]]  &lt;= 200, 4,Table3[[#This Row],[Purchase Amount]]  &lt;= 300, 3,Table3[[#This Row],[Purchase Amount]]  &lt;= 400, 2,Table3[[#This Row],[Purchase Amount]]  &gt; 400, 1)</f>
        <v>4</v>
      </c>
      <c r="G578" s="10">
        <f ca="1">DATEDIF(Table3[[#This Row],[Time of Purchase ]], TODAY(), "d")</f>
        <v>129</v>
      </c>
      <c r="H578" s="14">
        <f>_xlfn.XLOOKUP('RFM Analysis (Basic)'!$B578,Table4[Customer_ID],Table4[Time_of_Purchase],,0)</f>
        <v>45606</v>
      </c>
      <c r="I578" s="10">
        <f>_xlfn.XLOOKUP('RFM Analysis (Basic)'!$B578,Table4[Customer_ID],Table4[Frequency_of_Purchase],,0)</f>
        <v>2</v>
      </c>
      <c r="J578" s="10">
        <f>_xlfn.XLOOKUP(B578,Table4[Customer_ID],Table4[Purchase_Amount],,0)</f>
        <v>167.61</v>
      </c>
      <c r="K578" s="52" cm="1">
        <f t="array" aca="1" ref="K578" ca="1">SUM(MID(C578,{1,2,3},1)*1)</f>
        <v>9</v>
      </c>
    </row>
    <row r="579" spans="2:11" x14ac:dyDescent="0.3">
      <c r="B579" s="10" t="s">
        <v>1232</v>
      </c>
      <c r="C579" s="45" t="str">
        <f ca="1">Table3[[#This Row],[RECENCY Score]] &amp; Table3[[#This Row],[FREQUENCY Score]] &amp; Table3[[#This Row],[MONETARY Score]]</f>
        <v>212</v>
      </c>
      <c r="D579" s="46" cm="1">
        <f t="array" aca="1" ref="D579" ca="1">_xlfn.IFS(G579 &lt;= 100, 5,G579 &lt;= 200, 4,G579 &lt;= 300, 3,G579 &lt;= 400, 2,G579 &gt; 400, 1)</f>
        <v>2</v>
      </c>
      <c r="E579" s="45" cm="1">
        <f t="array" ref="E579">_xlfn.IFS(I579 &gt;= 12, 5, I579&gt;= 10, 4, I579 &gt;= 8, 3, I579 &gt;= 5, 2, I579 &gt;= 2, 1)</f>
        <v>1</v>
      </c>
      <c r="F579" s="45" cm="1">
        <f t="array" ref="F579">_xlfn.IFS(Table3[[#This Row],[Purchase Amount]] &lt;= 100, 5,Table3[[#This Row],[Purchase Amount]]  &lt;= 200, 4,Table3[[#This Row],[Purchase Amount]]  &lt;= 300, 3,Table3[[#This Row],[Purchase Amount]]  &lt;= 400, 2,Table3[[#This Row],[Purchase Amount]]  &gt; 400, 1)</f>
        <v>2</v>
      </c>
      <c r="G579" s="10">
        <f ca="1">DATEDIF(Table3[[#This Row],[Time of Purchase ]], TODAY(), "d")</f>
        <v>335</v>
      </c>
      <c r="H579" s="14">
        <f>_xlfn.XLOOKUP('RFM Analysis (Basic)'!$B579,Table4[Customer_ID],Table4[Time_of_Purchase],,0)</f>
        <v>45400</v>
      </c>
      <c r="I579" s="10">
        <f>_xlfn.XLOOKUP('RFM Analysis (Basic)'!$B579,Table4[Customer_ID],Table4[Frequency_of_Purchase],,0)</f>
        <v>2</v>
      </c>
      <c r="J579" s="10">
        <f>_xlfn.XLOOKUP(B579,Table4[Customer_ID],Table4[Purchase_Amount],,0)</f>
        <v>324.22000000000003</v>
      </c>
      <c r="K579" s="52" cm="1">
        <f t="array" aca="1" ref="K579" ca="1">SUM(MID(C579,{1,2,3},1)*1)</f>
        <v>5</v>
      </c>
    </row>
    <row r="580" spans="2:11" x14ac:dyDescent="0.3">
      <c r="B580" s="10" t="s">
        <v>1234</v>
      </c>
      <c r="C580" s="45" t="str">
        <f ca="1">Table3[[#This Row],[RECENCY Score]] &amp; Table3[[#This Row],[FREQUENCY Score]] &amp; Table3[[#This Row],[MONETARY Score]]</f>
        <v>244</v>
      </c>
      <c r="D580" s="46" cm="1">
        <f t="array" aca="1" ref="D580" ca="1">_xlfn.IFS(G580 &lt;= 100, 5,G580 &lt;= 200, 4,G580 &lt;= 300, 3,G580 &lt;= 400, 2,G580 &gt; 400, 1)</f>
        <v>2</v>
      </c>
      <c r="E580" s="45" cm="1">
        <f t="array" ref="E580">_xlfn.IFS(I580 &gt;= 12, 5, I580&gt;= 10, 4, I580 &gt;= 8, 3, I580 &gt;= 5, 2, I580 &gt;= 2, 1)</f>
        <v>4</v>
      </c>
      <c r="F580" s="45" cm="1">
        <f t="array" ref="F580">_xlfn.IFS(Table3[[#This Row],[Purchase Amount]] &lt;= 100, 5,Table3[[#This Row],[Purchase Amount]]  &lt;= 200, 4,Table3[[#This Row],[Purchase Amount]]  &lt;= 300, 3,Table3[[#This Row],[Purchase Amount]]  &lt;= 400, 2,Table3[[#This Row],[Purchase Amount]]  &gt; 400, 1)</f>
        <v>4</v>
      </c>
      <c r="G580" s="10">
        <f ca="1">DATEDIF(Table3[[#This Row],[Time of Purchase ]], TODAY(), "d")</f>
        <v>329</v>
      </c>
      <c r="H580" s="14">
        <f>_xlfn.XLOOKUP('RFM Analysis (Basic)'!$B580,Table4[Customer_ID],Table4[Time_of_Purchase],,0)</f>
        <v>45406</v>
      </c>
      <c r="I580" s="10">
        <f>_xlfn.XLOOKUP('RFM Analysis (Basic)'!$B580,Table4[Customer_ID],Table4[Frequency_of_Purchase],,0)</f>
        <v>11</v>
      </c>
      <c r="J580" s="10">
        <f>_xlfn.XLOOKUP(B580,Table4[Customer_ID],Table4[Purchase_Amount],,0)</f>
        <v>159.30000000000001</v>
      </c>
      <c r="K580" s="52" cm="1">
        <f t="array" aca="1" ref="K580" ca="1">SUM(MID(C580,{1,2,3},1)*1)</f>
        <v>10</v>
      </c>
    </row>
    <row r="581" spans="2:11" x14ac:dyDescent="0.3">
      <c r="B581" s="10" t="s">
        <v>1236</v>
      </c>
      <c r="C581" s="45" t="str">
        <f ca="1">Table3[[#This Row],[RECENCY Score]] &amp; Table3[[#This Row],[FREQUENCY Score]] &amp; Table3[[#This Row],[MONETARY Score]]</f>
        <v>422</v>
      </c>
      <c r="D581" s="46" cm="1">
        <f t="array" aca="1" ref="D581" ca="1">_xlfn.IFS(G581 &lt;= 100, 5,G581 &lt;= 200, 4,G581 &lt;= 300, 3,G581 &lt;= 400, 2,G581 &gt; 400, 1)</f>
        <v>4</v>
      </c>
      <c r="E581" s="45" cm="1">
        <f t="array" ref="E581">_xlfn.IFS(I581 &gt;= 12, 5, I581&gt;= 10, 4, I581 &gt;= 8, 3, I581 &gt;= 5, 2, I581 &gt;= 2, 1)</f>
        <v>2</v>
      </c>
      <c r="F581" s="45" cm="1">
        <f t="array" ref="F581">_xlfn.IFS(Table3[[#This Row],[Purchase Amount]] &lt;= 100, 5,Table3[[#This Row],[Purchase Amount]]  &lt;= 200, 4,Table3[[#This Row],[Purchase Amount]]  &lt;= 300, 3,Table3[[#This Row],[Purchase Amount]]  &lt;= 400, 2,Table3[[#This Row],[Purchase Amount]]  &gt; 400, 1)</f>
        <v>2</v>
      </c>
      <c r="G581" s="10">
        <f ca="1">DATEDIF(Table3[[#This Row],[Time of Purchase ]], TODAY(), "d")</f>
        <v>120</v>
      </c>
      <c r="H581" s="14">
        <f>_xlfn.XLOOKUP('RFM Analysis (Basic)'!$B581,Table4[Customer_ID],Table4[Time_of_Purchase],,0)</f>
        <v>45615</v>
      </c>
      <c r="I581" s="10">
        <f>_xlfn.XLOOKUP('RFM Analysis (Basic)'!$B581,Table4[Customer_ID],Table4[Frequency_of_Purchase],,0)</f>
        <v>5</v>
      </c>
      <c r="J581" s="10">
        <f>_xlfn.XLOOKUP(B581,Table4[Customer_ID],Table4[Purchase_Amount],,0)</f>
        <v>324.39</v>
      </c>
      <c r="K581" s="52" cm="1">
        <f t="array" aca="1" ref="K581" ca="1">SUM(MID(C581,{1,2,3},1)*1)</f>
        <v>8</v>
      </c>
    </row>
    <row r="582" spans="2:11" x14ac:dyDescent="0.3">
      <c r="B582" s="10" t="s">
        <v>1238</v>
      </c>
      <c r="C582" s="45" t="str">
        <f ca="1">Table3[[#This Row],[RECENCY Score]] &amp; Table3[[#This Row],[FREQUENCY Score]] &amp; Table3[[#This Row],[MONETARY Score]]</f>
        <v>114</v>
      </c>
      <c r="D582" s="46" cm="1">
        <f t="array" aca="1" ref="D582" ca="1">_xlfn.IFS(G582 &lt;= 100, 5,G582 &lt;= 200, 4,G582 &lt;= 300, 3,G582 &lt;= 400, 2,G582 &gt; 400, 1)</f>
        <v>1</v>
      </c>
      <c r="E582" s="45" cm="1">
        <f t="array" ref="E582">_xlfn.IFS(I582 &gt;= 12, 5, I582&gt;= 10, 4, I582 &gt;= 8, 3, I582 &gt;= 5, 2, I582 &gt;= 2, 1)</f>
        <v>1</v>
      </c>
      <c r="F582" s="45" cm="1">
        <f t="array" ref="F582">_xlfn.IFS(Table3[[#This Row],[Purchase Amount]] &lt;= 100, 5,Table3[[#This Row],[Purchase Amount]]  &lt;= 200, 4,Table3[[#This Row],[Purchase Amount]]  &lt;= 300, 3,Table3[[#This Row],[Purchase Amount]]  &lt;= 400, 2,Table3[[#This Row],[Purchase Amount]]  &gt; 400, 1)</f>
        <v>4</v>
      </c>
      <c r="G582" s="10">
        <f ca="1">DATEDIF(Table3[[#This Row],[Time of Purchase ]], TODAY(), "d")</f>
        <v>432</v>
      </c>
      <c r="H582" s="14">
        <f>_xlfn.XLOOKUP('RFM Analysis (Basic)'!$B582,Table4[Customer_ID],Table4[Time_of_Purchase],,0)</f>
        <v>45303</v>
      </c>
      <c r="I582" s="10">
        <f>_xlfn.XLOOKUP('RFM Analysis (Basic)'!$B582,Table4[Customer_ID],Table4[Frequency_of_Purchase],,0)</f>
        <v>2</v>
      </c>
      <c r="J582" s="10">
        <f>_xlfn.XLOOKUP(B582,Table4[Customer_ID],Table4[Purchase_Amount],,0)</f>
        <v>198.89</v>
      </c>
      <c r="K582" s="52" cm="1">
        <f t="array" aca="1" ref="K582" ca="1">SUM(MID(C582,{1,2,3},1)*1)</f>
        <v>6</v>
      </c>
    </row>
    <row r="583" spans="2:11" x14ac:dyDescent="0.3">
      <c r="B583" s="10" t="s">
        <v>1240</v>
      </c>
      <c r="C583" s="45" t="str">
        <f ca="1">Table3[[#This Row],[RECENCY Score]] &amp; Table3[[#This Row],[FREQUENCY Score]] &amp; Table3[[#This Row],[MONETARY Score]]</f>
        <v>223</v>
      </c>
      <c r="D583" s="46" cm="1">
        <f t="array" aca="1" ref="D583" ca="1">_xlfn.IFS(G583 &lt;= 100, 5,G583 &lt;= 200, 4,G583 &lt;= 300, 3,G583 &lt;= 400, 2,G583 &gt; 400, 1)</f>
        <v>2</v>
      </c>
      <c r="E583" s="45" cm="1">
        <f t="array" ref="E583">_xlfn.IFS(I583 &gt;= 12, 5, I583&gt;= 10, 4, I583 &gt;= 8, 3, I583 &gt;= 5, 2, I583 &gt;= 2, 1)</f>
        <v>2</v>
      </c>
      <c r="F583" s="45" cm="1">
        <f t="array" ref="F583">_xlfn.IFS(Table3[[#This Row],[Purchase Amount]] &lt;= 100, 5,Table3[[#This Row],[Purchase Amount]]  &lt;= 200, 4,Table3[[#This Row],[Purchase Amount]]  &lt;= 300, 3,Table3[[#This Row],[Purchase Amount]]  &lt;= 400, 2,Table3[[#This Row],[Purchase Amount]]  &gt; 400, 1)</f>
        <v>3</v>
      </c>
      <c r="G583" s="10">
        <f ca="1">DATEDIF(Table3[[#This Row],[Time of Purchase ]], TODAY(), "d")</f>
        <v>373</v>
      </c>
      <c r="H583" s="14">
        <f>_xlfn.XLOOKUP('RFM Analysis (Basic)'!$B583,Table4[Customer_ID],Table4[Time_of_Purchase],,0)</f>
        <v>45362</v>
      </c>
      <c r="I583" s="10">
        <f>_xlfn.XLOOKUP('RFM Analysis (Basic)'!$B583,Table4[Customer_ID],Table4[Frequency_of_Purchase],,0)</f>
        <v>7</v>
      </c>
      <c r="J583" s="10">
        <f>_xlfn.XLOOKUP(B583,Table4[Customer_ID],Table4[Purchase_Amount],,0)</f>
        <v>287.18</v>
      </c>
      <c r="K583" s="52" cm="1">
        <f t="array" aca="1" ref="K583" ca="1">SUM(MID(C583,{1,2,3},1)*1)</f>
        <v>7</v>
      </c>
    </row>
    <row r="584" spans="2:11" x14ac:dyDescent="0.3">
      <c r="B584" s="10" t="s">
        <v>1242</v>
      </c>
      <c r="C584" s="45" t="str">
        <f ca="1">Table3[[#This Row],[RECENCY Score]] &amp; Table3[[#This Row],[FREQUENCY Score]] &amp; Table3[[#This Row],[MONETARY Score]]</f>
        <v>424</v>
      </c>
      <c r="D584" s="46" cm="1">
        <f t="array" aca="1" ref="D584" ca="1">_xlfn.IFS(G584 &lt;= 100, 5,G584 &lt;= 200, 4,G584 &lt;= 300, 3,G584 &lt;= 400, 2,G584 &gt; 400, 1)</f>
        <v>4</v>
      </c>
      <c r="E584" s="45" cm="1">
        <f t="array" ref="E584">_xlfn.IFS(I584 &gt;= 12, 5, I584&gt;= 10, 4, I584 &gt;= 8, 3, I584 &gt;= 5, 2, I584 &gt;= 2, 1)</f>
        <v>2</v>
      </c>
      <c r="F584" s="45" cm="1">
        <f t="array" ref="F584">_xlfn.IFS(Table3[[#This Row],[Purchase Amount]] &lt;= 100, 5,Table3[[#This Row],[Purchase Amount]]  &lt;= 200, 4,Table3[[#This Row],[Purchase Amount]]  &lt;= 300, 3,Table3[[#This Row],[Purchase Amount]]  &lt;= 400, 2,Table3[[#This Row],[Purchase Amount]]  &gt; 400, 1)</f>
        <v>4</v>
      </c>
      <c r="G584" s="10">
        <f ca="1">DATEDIF(Table3[[#This Row],[Time of Purchase ]], TODAY(), "d")</f>
        <v>159</v>
      </c>
      <c r="H584" s="14">
        <f>_xlfn.XLOOKUP('RFM Analysis (Basic)'!$B584,Table4[Customer_ID],Table4[Time_of_Purchase],,0)</f>
        <v>45576</v>
      </c>
      <c r="I584" s="10">
        <f>_xlfn.XLOOKUP('RFM Analysis (Basic)'!$B584,Table4[Customer_ID],Table4[Frequency_of_Purchase],,0)</f>
        <v>7</v>
      </c>
      <c r="J584" s="10">
        <f>_xlfn.XLOOKUP(B584,Table4[Customer_ID],Table4[Purchase_Amount],,0)</f>
        <v>162.24</v>
      </c>
      <c r="K584" s="52" cm="1">
        <f t="array" aca="1" ref="K584" ca="1">SUM(MID(C584,{1,2,3},1)*1)</f>
        <v>10</v>
      </c>
    </row>
    <row r="585" spans="2:11" x14ac:dyDescent="0.3">
      <c r="B585" s="10" t="s">
        <v>1244</v>
      </c>
      <c r="C585" s="45" t="str">
        <f ca="1">Table3[[#This Row],[RECENCY Score]] &amp; Table3[[#This Row],[FREQUENCY Score]] &amp; Table3[[#This Row],[MONETARY Score]]</f>
        <v>525</v>
      </c>
      <c r="D585" s="46" cm="1">
        <f t="array" aca="1" ref="D585" ca="1">_xlfn.IFS(G585 &lt;= 100, 5,G585 &lt;= 200, 4,G585 &lt;= 300, 3,G585 &lt;= 400, 2,G585 &gt; 400, 1)</f>
        <v>5</v>
      </c>
      <c r="E585" s="45" cm="1">
        <f t="array" ref="E585">_xlfn.IFS(I585 &gt;= 12, 5, I585&gt;= 10, 4, I585 &gt;= 8, 3, I585 &gt;= 5, 2, I585 &gt;= 2, 1)</f>
        <v>2</v>
      </c>
      <c r="F585" s="45" cm="1">
        <f t="array" ref="F585">_xlfn.IFS(Table3[[#This Row],[Purchase Amount]] &lt;= 100, 5,Table3[[#This Row],[Purchase Amount]]  &lt;= 200, 4,Table3[[#This Row],[Purchase Amount]]  &lt;= 300, 3,Table3[[#This Row],[Purchase Amount]]  &lt;= 400, 2,Table3[[#This Row],[Purchase Amount]]  &gt; 400, 1)</f>
        <v>5</v>
      </c>
      <c r="G585" s="10">
        <f ca="1">DATEDIF(Table3[[#This Row],[Time of Purchase ]], TODAY(), "d")</f>
        <v>94</v>
      </c>
      <c r="H585" s="14">
        <f>_xlfn.XLOOKUP('RFM Analysis (Basic)'!$B585,Table4[Customer_ID],Table4[Time_of_Purchase],,0)</f>
        <v>45641</v>
      </c>
      <c r="I585" s="10">
        <f>_xlfn.XLOOKUP('RFM Analysis (Basic)'!$B585,Table4[Customer_ID],Table4[Frequency_of_Purchase],,0)</f>
        <v>6</v>
      </c>
      <c r="J585" s="10">
        <f>_xlfn.XLOOKUP(B585,Table4[Customer_ID],Table4[Purchase_Amount],,0)</f>
        <v>92.97</v>
      </c>
      <c r="K585" s="52" cm="1">
        <f t="array" aca="1" ref="K585" ca="1">SUM(MID(C585,{1,2,3},1)*1)</f>
        <v>12</v>
      </c>
    </row>
    <row r="586" spans="2:11" x14ac:dyDescent="0.3">
      <c r="B586" s="10" t="s">
        <v>1246</v>
      </c>
      <c r="C586" s="45" t="str">
        <f ca="1">Table3[[#This Row],[RECENCY Score]] &amp; Table3[[#This Row],[FREQUENCY Score]] &amp; Table3[[#This Row],[MONETARY Score]]</f>
        <v>354</v>
      </c>
      <c r="D586" s="46" cm="1">
        <f t="array" aca="1" ref="D586" ca="1">_xlfn.IFS(G586 &lt;= 100, 5,G586 &lt;= 200, 4,G586 &lt;= 300, 3,G586 &lt;= 400, 2,G586 &gt; 400, 1)</f>
        <v>3</v>
      </c>
      <c r="E586" s="45" cm="1">
        <f t="array" ref="E586">_xlfn.IFS(I586 &gt;= 12, 5, I586&gt;= 10, 4, I586 &gt;= 8, 3, I586 &gt;= 5, 2, I586 &gt;= 2, 1)</f>
        <v>5</v>
      </c>
      <c r="F586" s="45" cm="1">
        <f t="array" ref="F586">_xlfn.IFS(Table3[[#This Row],[Purchase Amount]] &lt;= 100, 5,Table3[[#This Row],[Purchase Amount]]  &lt;= 200, 4,Table3[[#This Row],[Purchase Amount]]  &lt;= 300, 3,Table3[[#This Row],[Purchase Amount]]  &lt;= 400, 2,Table3[[#This Row],[Purchase Amount]]  &gt; 400, 1)</f>
        <v>4</v>
      </c>
      <c r="G586" s="10">
        <f ca="1">DATEDIF(Table3[[#This Row],[Time of Purchase ]], TODAY(), "d")</f>
        <v>281</v>
      </c>
      <c r="H586" s="14">
        <f>_xlfn.XLOOKUP('RFM Analysis (Basic)'!$B586,Table4[Customer_ID],Table4[Time_of_Purchase],,0)</f>
        <v>45454</v>
      </c>
      <c r="I586" s="10">
        <f>_xlfn.XLOOKUP('RFM Analysis (Basic)'!$B586,Table4[Customer_ID],Table4[Frequency_of_Purchase],,0)</f>
        <v>12</v>
      </c>
      <c r="J586" s="10">
        <f>_xlfn.XLOOKUP(B586,Table4[Customer_ID],Table4[Purchase_Amount],,0)</f>
        <v>144.38999999999999</v>
      </c>
      <c r="K586" s="52" cm="1">
        <f t="array" aca="1" ref="K586" ca="1">SUM(MID(C586,{1,2,3},1)*1)</f>
        <v>12</v>
      </c>
    </row>
    <row r="587" spans="2:11" x14ac:dyDescent="0.3">
      <c r="B587" s="10" t="s">
        <v>1248</v>
      </c>
      <c r="C587" s="45" t="str">
        <f ca="1">Table3[[#This Row],[RECENCY Score]] &amp; Table3[[#This Row],[FREQUENCY Score]] &amp; Table3[[#This Row],[MONETARY Score]]</f>
        <v>253</v>
      </c>
      <c r="D587" s="46" cm="1">
        <f t="array" aca="1" ref="D587" ca="1">_xlfn.IFS(G587 &lt;= 100, 5,G587 &lt;= 200, 4,G587 &lt;= 300, 3,G587 &lt;= 400, 2,G587 &gt; 400, 1)</f>
        <v>2</v>
      </c>
      <c r="E587" s="45" cm="1">
        <f t="array" ref="E587">_xlfn.IFS(I587 &gt;= 12, 5, I587&gt;= 10, 4, I587 &gt;= 8, 3, I587 &gt;= 5, 2, I587 &gt;= 2, 1)</f>
        <v>5</v>
      </c>
      <c r="F587" s="45" cm="1">
        <f t="array" ref="F587">_xlfn.IFS(Table3[[#This Row],[Purchase Amount]] &lt;= 100, 5,Table3[[#This Row],[Purchase Amount]]  &lt;= 200, 4,Table3[[#This Row],[Purchase Amount]]  &lt;= 300, 3,Table3[[#This Row],[Purchase Amount]]  &lt;= 400, 2,Table3[[#This Row],[Purchase Amount]]  &gt; 400, 1)</f>
        <v>3</v>
      </c>
      <c r="G587" s="10">
        <f ca="1">DATEDIF(Table3[[#This Row],[Time of Purchase ]], TODAY(), "d")</f>
        <v>315</v>
      </c>
      <c r="H587" s="14">
        <f>_xlfn.XLOOKUP('RFM Analysis (Basic)'!$B587,Table4[Customer_ID],Table4[Time_of_Purchase],,0)</f>
        <v>45420</v>
      </c>
      <c r="I587" s="10">
        <f>_xlfn.XLOOKUP('RFM Analysis (Basic)'!$B587,Table4[Customer_ID],Table4[Frequency_of_Purchase],,0)</f>
        <v>12</v>
      </c>
      <c r="J587" s="10">
        <f>_xlfn.XLOOKUP(B587,Table4[Customer_ID],Table4[Purchase_Amount],,0)</f>
        <v>253.37</v>
      </c>
      <c r="K587" s="52" cm="1">
        <f t="array" aca="1" ref="K587" ca="1">SUM(MID(C587,{1,2,3},1)*1)</f>
        <v>10</v>
      </c>
    </row>
    <row r="588" spans="2:11" x14ac:dyDescent="0.3">
      <c r="B588" s="10" t="s">
        <v>1250</v>
      </c>
      <c r="C588" s="45" t="str">
        <f ca="1">Table3[[#This Row],[RECENCY Score]] &amp; Table3[[#This Row],[FREQUENCY Score]] &amp; Table3[[#This Row],[MONETARY Score]]</f>
        <v>453</v>
      </c>
      <c r="D588" s="46" cm="1">
        <f t="array" aca="1" ref="D588" ca="1">_xlfn.IFS(G588 &lt;= 100, 5,G588 &lt;= 200, 4,G588 &lt;= 300, 3,G588 &lt;= 400, 2,G588 &gt; 400, 1)</f>
        <v>4</v>
      </c>
      <c r="E588" s="45" cm="1">
        <f t="array" ref="E588">_xlfn.IFS(I588 &gt;= 12, 5, I588&gt;= 10, 4, I588 &gt;= 8, 3, I588 &gt;= 5, 2, I588 &gt;= 2, 1)</f>
        <v>5</v>
      </c>
      <c r="F588" s="45" cm="1">
        <f t="array" ref="F588">_xlfn.IFS(Table3[[#This Row],[Purchase Amount]] &lt;= 100, 5,Table3[[#This Row],[Purchase Amount]]  &lt;= 200, 4,Table3[[#This Row],[Purchase Amount]]  &lt;= 300, 3,Table3[[#This Row],[Purchase Amount]]  &lt;= 400, 2,Table3[[#This Row],[Purchase Amount]]  &gt; 400, 1)</f>
        <v>3</v>
      </c>
      <c r="G588" s="10">
        <f ca="1">DATEDIF(Table3[[#This Row],[Time of Purchase ]], TODAY(), "d")</f>
        <v>158</v>
      </c>
      <c r="H588" s="14">
        <f>_xlfn.XLOOKUP('RFM Analysis (Basic)'!$B588,Table4[Customer_ID],Table4[Time_of_Purchase],,0)</f>
        <v>45577</v>
      </c>
      <c r="I588" s="10">
        <f>_xlfn.XLOOKUP('RFM Analysis (Basic)'!$B588,Table4[Customer_ID],Table4[Frequency_of_Purchase],,0)</f>
        <v>12</v>
      </c>
      <c r="J588" s="10">
        <f>_xlfn.XLOOKUP(B588,Table4[Customer_ID],Table4[Purchase_Amount],,0)</f>
        <v>209.62</v>
      </c>
      <c r="K588" s="52" cm="1">
        <f t="array" aca="1" ref="K588" ca="1">SUM(MID(C588,{1,2,3},1)*1)</f>
        <v>12</v>
      </c>
    </row>
    <row r="589" spans="2:11" x14ac:dyDescent="0.3">
      <c r="B589" s="10" t="s">
        <v>1252</v>
      </c>
      <c r="C589" s="45" t="str">
        <f ca="1">Table3[[#This Row],[RECENCY Score]] &amp; Table3[[#This Row],[FREQUENCY Score]] &amp; Table3[[#This Row],[MONETARY Score]]</f>
        <v>421</v>
      </c>
      <c r="D589" s="46" cm="1">
        <f t="array" aca="1" ref="D589" ca="1">_xlfn.IFS(G589 &lt;= 100, 5,G589 &lt;= 200, 4,G589 &lt;= 300, 3,G589 &lt;= 400, 2,G589 &gt; 400, 1)</f>
        <v>4</v>
      </c>
      <c r="E589" s="45" cm="1">
        <f t="array" ref="E589">_xlfn.IFS(I589 &gt;= 12, 5, I589&gt;= 10, 4, I589 &gt;= 8, 3, I589 &gt;= 5, 2, I589 &gt;= 2, 1)</f>
        <v>2</v>
      </c>
      <c r="F589" s="45" cm="1">
        <f t="array" ref="F589">_xlfn.IFS(Table3[[#This Row],[Purchase Amount]] &lt;= 100, 5,Table3[[#This Row],[Purchase Amount]]  &lt;= 200, 4,Table3[[#This Row],[Purchase Amount]]  &lt;= 300, 3,Table3[[#This Row],[Purchase Amount]]  &lt;= 400, 2,Table3[[#This Row],[Purchase Amount]]  &gt; 400, 1)</f>
        <v>1</v>
      </c>
      <c r="G589" s="10">
        <f ca="1">DATEDIF(Table3[[#This Row],[Time of Purchase ]], TODAY(), "d")</f>
        <v>165</v>
      </c>
      <c r="H589" s="14">
        <f>_xlfn.XLOOKUP('RFM Analysis (Basic)'!$B589,Table4[Customer_ID],Table4[Time_of_Purchase],,0)</f>
        <v>45570</v>
      </c>
      <c r="I589" s="10">
        <f>_xlfn.XLOOKUP('RFM Analysis (Basic)'!$B589,Table4[Customer_ID],Table4[Frequency_of_Purchase],,0)</f>
        <v>6</v>
      </c>
      <c r="J589" s="10">
        <f>_xlfn.XLOOKUP(B589,Table4[Customer_ID],Table4[Purchase_Amount],,0)</f>
        <v>411.62</v>
      </c>
      <c r="K589" s="52" cm="1">
        <f t="array" aca="1" ref="K589" ca="1">SUM(MID(C589,{1,2,3},1)*1)</f>
        <v>7</v>
      </c>
    </row>
    <row r="590" spans="2:11" x14ac:dyDescent="0.3">
      <c r="B590" s="10" t="s">
        <v>1254</v>
      </c>
      <c r="C590" s="45" t="str">
        <f ca="1">Table3[[#This Row],[RECENCY Score]] &amp; Table3[[#This Row],[FREQUENCY Score]] &amp; Table3[[#This Row],[MONETARY Score]]</f>
        <v>412</v>
      </c>
      <c r="D590" s="46" cm="1">
        <f t="array" aca="1" ref="D590" ca="1">_xlfn.IFS(G590 &lt;= 100, 5,G590 &lt;= 200, 4,G590 &lt;= 300, 3,G590 &lt;= 400, 2,G590 &gt; 400, 1)</f>
        <v>4</v>
      </c>
      <c r="E590" s="45" cm="1">
        <f t="array" ref="E590">_xlfn.IFS(I590 &gt;= 12, 5, I590&gt;= 10, 4, I590 &gt;= 8, 3, I590 &gt;= 5, 2, I590 &gt;= 2, 1)</f>
        <v>1</v>
      </c>
      <c r="F590" s="45" cm="1">
        <f t="array" ref="F590">_xlfn.IFS(Table3[[#This Row],[Purchase Amount]] &lt;= 100, 5,Table3[[#This Row],[Purchase Amount]]  &lt;= 200, 4,Table3[[#This Row],[Purchase Amount]]  &lt;= 300, 3,Table3[[#This Row],[Purchase Amount]]  &lt;= 400, 2,Table3[[#This Row],[Purchase Amount]]  &gt; 400, 1)</f>
        <v>2</v>
      </c>
      <c r="G590" s="10">
        <f ca="1">DATEDIF(Table3[[#This Row],[Time of Purchase ]], TODAY(), "d")</f>
        <v>120</v>
      </c>
      <c r="H590" s="14">
        <f>_xlfn.XLOOKUP('RFM Analysis (Basic)'!$B590,Table4[Customer_ID],Table4[Time_of_Purchase],,0)</f>
        <v>45615</v>
      </c>
      <c r="I590" s="10">
        <f>_xlfn.XLOOKUP('RFM Analysis (Basic)'!$B590,Table4[Customer_ID],Table4[Frequency_of_Purchase],,0)</f>
        <v>2</v>
      </c>
      <c r="J590" s="10">
        <f>_xlfn.XLOOKUP(B590,Table4[Customer_ID],Table4[Purchase_Amount],,0)</f>
        <v>388.01</v>
      </c>
      <c r="K590" s="52" cm="1">
        <f t="array" aca="1" ref="K590" ca="1">SUM(MID(C590,{1,2,3},1)*1)</f>
        <v>7</v>
      </c>
    </row>
    <row r="591" spans="2:11" x14ac:dyDescent="0.3">
      <c r="B591" s="10" t="s">
        <v>1256</v>
      </c>
      <c r="C591" s="45" t="str">
        <f ca="1">Table3[[#This Row],[RECENCY Score]] &amp; Table3[[#This Row],[FREQUENCY Score]] &amp; Table3[[#This Row],[MONETARY Score]]</f>
        <v>125</v>
      </c>
      <c r="D591" s="46" cm="1">
        <f t="array" aca="1" ref="D591" ca="1">_xlfn.IFS(G591 &lt;= 100, 5,G591 &lt;= 200, 4,G591 &lt;= 300, 3,G591 &lt;= 400, 2,G591 &gt; 400, 1)</f>
        <v>1</v>
      </c>
      <c r="E591" s="45" cm="1">
        <f t="array" ref="E591">_xlfn.IFS(I591 &gt;= 12, 5, I591&gt;= 10, 4, I591 &gt;= 8, 3, I591 &gt;= 5, 2, I591 &gt;= 2, 1)</f>
        <v>2</v>
      </c>
      <c r="F591" s="45" cm="1">
        <f t="array" ref="F591">_xlfn.IFS(Table3[[#This Row],[Purchase Amount]] &lt;= 100, 5,Table3[[#This Row],[Purchase Amount]]  &lt;= 200, 4,Table3[[#This Row],[Purchase Amount]]  &lt;= 300, 3,Table3[[#This Row],[Purchase Amount]]  &lt;= 400, 2,Table3[[#This Row],[Purchase Amount]]  &gt; 400, 1)</f>
        <v>5</v>
      </c>
      <c r="G591" s="10">
        <f ca="1">DATEDIF(Table3[[#This Row],[Time of Purchase ]], TODAY(), "d")</f>
        <v>432</v>
      </c>
      <c r="H591" s="14">
        <f>_xlfn.XLOOKUP('RFM Analysis (Basic)'!$B591,Table4[Customer_ID],Table4[Time_of_Purchase],,0)</f>
        <v>45303</v>
      </c>
      <c r="I591" s="10">
        <f>_xlfn.XLOOKUP('RFM Analysis (Basic)'!$B591,Table4[Customer_ID],Table4[Frequency_of_Purchase],,0)</f>
        <v>6</v>
      </c>
      <c r="J591" s="10">
        <f>_xlfn.XLOOKUP(B591,Table4[Customer_ID],Table4[Purchase_Amount],,0)</f>
        <v>50.78</v>
      </c>
      <c r="K591" s="52" cm="1">
        <f t="array" aca="1" ref="K591" ca="1">SUM(MID(C591,{1,2,3},1)*1)</f>
        <v>8</v>
      </c>
    </row>
    <row r="592" spans="2:11" x14ac:dyDescent="0.3">
      <c r="B592" s="10" t="s">
        <v>1258</v>
      </c>
      <c r="C592" s="45" t="str">
        <f ca="1">Table3[[#This Row],[RECENCY Score]] &amp; Table3[[#This Row],[FREQUENCY Score]] &amp; Table3[[#This Row],[MONETARY Score]]</f>
        <v>514</v>
      </c>
      <c r="D592" s="46" cm="1">
        <f t="array" aca="1" ref="D592" ca="1">_xlfn.IFS(G592 &lt;= 100, 5,G592 &lt;= 200, 4,G592 &lt;= 300, 3,G592 &lt;= 400, 2,G592 &gt; 400, 1)</f>
        <v>5</v>
      </c>
      <c r="E592" s="45" cm="1">
        <f t="array" ref="E592">_xlfn.IFS(I592 &gt;= 12, 5, I592&gt;= 10, 4, I592 &gt;= 8, 3, I592 &gt;= 5, 2, I592 &gt;= 2, 1)</f>
        <v>1</v>
      </c>
      <c r="F592" s="45" cm="1">
        <f t="array" ref="F592">_xlfn.IFS(Table3[[#This Row],[Purchase Amount]] &lt;= 100, 5,Table3[[#This Row],[Purchase Amount]]  &lt;= 200, 4,Table3[[#This Row],[Purchase Amount]]  &lt;= 300, 3,Table3[[#This Row],[Purchase Amount]]  &lt;= 400, 2,Table3[[#This Row],[Purchase Amount]]  &gt; 400, 1)</f>
        <v>4</v>
      </c>
      <c r="G592" s="10">
        <f ca="1">DATEDIF(Table3[[#This Row],[Time of Purchase ]], TODAY(), "d")</f>
        <v>100</v>
      </c>
      <c r="H592" s="14">
        <f>_xlfn.XLOOKUP('RFM Analysis (Basic)'!$B592,Table4[Customer_ID],Table4[Time_of_Purchase],,0)</f>
        <v>45635</v>
      </c>
      <c r="I592" s="10">
        <f>_xlfn.XLOOKUP('RFM Analysis (Basic)'!$B592,Table4[Customer_ID],Table4[Frequency_of_Purchase],,0)</f>
        <v>2</v>
      </c>
      <c r="J592" s="10">
        <f>_xlfn.XLOOKUP(B592,Table4[Customer_ID],Table4[Purchase_Amount],,0)</f>
        <v>159.82</v>
      </c>
      <c r="K592" s="52" cm="1">
        <f t="array" aca="1" ref="K592" ca="1">SUM(MID(C592,{1,2,3},1)*1)</f>
        <v>10</v>
      </c>
    </row>
    <row r="593" spans="2:11" x14ac:dyDescent="0.3">
      <c r="B593" s="10" t="s">
        <v>1260</v>
      </c>
      <c r="C593" s="45" t="str">
        <f ca="1">Table3[[#This Row],[RECENCY Score]] &amp; Table3[[#This Row],[FREQUENCY Score]] &amp; Table3[[#This Row],[MONETARY Score]]</f>
        <v>115</v>
      </c>
      <c r="D593" s="46" cm="1">
        <f t="array" aca="1" ref="D593" ca="1">_xlfn.IFS(G593 &lt;= 100, 5,G593 &lt;= 200, 4,G593 &lt;= 300, 3,G593 &lt;= 400, 2,G593 &gt; 400, 1)</f>
        <v>1</v>
      </c>
      <c r="E593" s="45" cm="1">
        <f t="array" ref="E593">_xlfn.IFS(I593 &gt;= 12, 5, I593&gt;= 10, 4, I593 &gt;= 8, 3, I593 &gt;= 5, 2, I593 &gt;= 2, 1)</f>
        <v>1</v>
      </c>
      <c r="F593" s="45" cm="1">
        <f t="array" ref="F593">_xlfn.IFS(Table3[[#This Row],[Purchase Amount]] &lt;= 100, 5,Table3[[#This Row],[Purchase Amount]]  &lt;= 200, 4,Table3[[#This Row],[Purchase Amount]]  &lt;= 300, 3,Table3[[#This Row],[Purchase Amount]]  &lt;= 400, 2,Table3[[#This Row],[Purchase Amount]]  &gt; 400, 1)</f>
        <v>5</v>
      </c>
      <c r="G593" s="10">
        <f ca="1">DATEDIF(Table3[[#This Row],[Time of Purchase ]], TODAY(), "d")</f>
        <v>429</v>
      </c>
      <c r="H593" s="14">
        <f>_xlfn.XLOOKUP('RFM Analysis (Basic)'!$B593,Table4[Customer_ID],Table4[Time_of_Purchase],,0)</f>
        <v>45306</v>
      </c>
      <c r="I593" s="10">
        <f>_xlfn.XLOOKUP('RFM Analysis (Basic)'!$B593,Table4[Customer_ID],Table4[Frequency_of_Purchase],,0)</f>
        <v>3</v>
      </c>
      <c r="J593" s="10">
        <f>_xlfn.XLOOKUP(B593,Table4[Customer_ID],Table4[Purchase_Amount],,0)</f>
        <v>79.430000000000007</v>
      </c>
      <c r="K593" s="52" cm="1">
        <f t="array" aca="1" ref="K593" ca="1">SUM(MID(C593,{1,2,3},1)*1)</f>
        <v>7</v>
      </c>
    </row>
    <row r="594" spans="2:11" x14ac:dyDescent="0.3">
      <c r="B594" s="10" t="s">
        <v>1262</v>
      </c>
      <c r="C594" s="45" t="str">
        <f ca="1">Table3[[#This Row],[RECENCY Score]] &amp; Table3[[#This Row],[FREQUENCY Score]] &amp; Table3[[#This Row],[MONETARY Score]]</f>
        <v>414</v>
      </c>
      <c r="D594" s="46" cm="1">
        <f t="array" aca="1" ref="D594" ca="1">_xlfn.IFS(G594 &lt;= 100, 5,G594 &lt;= 200, 4,G594 &lt;= 300, 3,G594 &lt;= 400, 2,G594 &gt; 400, 1)</f>
        <v>4</v>
      </c>
      <c r="E594" s="45" cm="1">
        <f t="array" ref="E594">_xlfn.IFS(I594 &gt;= 12, 5, I594&gt;= 10, 4, I594 &gt;= 8, 3, I594 &gt;= 5, 2, I594 &gt;= 2, 1)</f>
        <v>1</v>
      </c>
      <c r="F594" s="45" cm="1">
        <f t="array" ref="F594">_xlfn.IFS(Table3[[#This Row],[Purchase Amount]] &lt;= 100, 5,Table3[[#This Row],[Purchase Amount]]  &lt;= 200, 4,Table3[[#This Row],[Purchase Amount]]  &lt;= 300, 3,Table3[[#This Row],[Purchase Amount]]  &lt;= 400, 2,Table3[[#This Row],[Purchase Amount]]  &gt; 400, 1)</f>
        <v>4</v>
      </c>
      <c r="G594" s="10">
        <f ca="1">DATEDIF(Table3[[#This Row],[Time of Purchase ]], TODAY(), "d")</f>
        <v>118</v>
      </c>
      <c r="H594" s="14">
        <f>_xlfn.XLOOKUP('RFM Analysis (Basic)'!$B594,Table4[Customer_ID],Table4[Time_of_Purchase],,0)</f>
        <v>45617</v>
      </c>
      <c r="I594" s="10">
        <f>_xlfn.XLOOKUP('RFM Analysis (Basic)'!$B594,Table4[Customer_ID],Table4[Frequency_of_Purchase],,0)</f>
        <v>4</v>
      </c>
      <c r="J594" s="10">
        <f>_xlfn.XLOOKUP(B594,Table4[Customer_ID],Table4[Purchase_Amount],,0)</f>
        <v>131.36000000000001</v>
      </c>
      <c r="K594" s="52" cm="1">
        <f t="array" aca="1" ref="K594" ca="1">SUM(MID(C594,{1,2,3},1)*1)</f>
        <v>9</v>
      </c>
    </row>
    <row r="595" spans="2:11" x14ac:dyDescent="0.3">
      <c r="B595" s="10" t="s">
        <v>1264</v>
      </c>
      <c r="C595" s="45" t="str">
        <f ca="1">Table3[[#This Row],[RECENCY Score]] &amp; Table3[[#This Row],[FREQUENCY Score]] &amp; Table3[[#This Row],[MONETARY Score]]</f>
        <v>353</v>
      </c>
      <c r="D595" s="46" cm="1">
        <f t="array" aca="1" ref="D595" ca="1">_xlfn.IFS(G595 &lt;= 100, 5,G595 &lt;= 200, 4,G595 &lt;= 300, 3,G595 &lt;= 400, 2,G595 &gt; 400, 1)</f>
        <v>3</v>
      </c>
      <c r="E595" s="45" cm="1">
        <f t="array" ref="E595">_xlfn.IFS(I595 &gt;= 12, 5, I595&gt;= 10, 4, I595 &gt;= 8, 3, I595 &gt;= 5, 2, I595 &gt;= 2, 1)</f>
        <v>5</v>
      </c>
      <c r="F595" s="45" cm="1">
        <f t="array" ref="F595">_xlfn.IFS(Table3[[#This Row],[Purchase Amount]] &lt;= 100, 5,Table3[[#This Row],[Purchase Amount]]  &lt;= 200, 4,Table3[[#This Row],[Purchase Amount]]  &lt;= 300, 3,Table3[[#This Row],[Purchase Amount]]  &lt;= 400, 2,Table3[[#This Row],[Purchase Amount]]  &gt; 400, 1)</f>
        <v>3</v>
      </c>
      <c r="G595" s="10">
        <f ca="1">DATEDIF(Table3[[#This Row],[Time of Purchase ]], TODAY(), "d")</f>
        <v>257</v>
      </c>
      <c r="H595" s="14">
        <f>_xlfn.XLOOKUP('RFM Analysis (Basic)'!$B595,Table4[Customer_ID],Table4[Time_of_Purchase],,0)</f>
        <v>45478</v>
      </c>
      <c r="I595" s="10">
        <f>_xlfn.XLOOKUP('RFM Analysis (Basic)'!$B595,Table4[Customer_ID],Table4[Frequency_of_Purchase],,0)</f>
        <v>12</v>
      </c>
      <c r="J595" s="10">
        <f>_xlfn.XLOOKUP(B595,Table4[Customer_ID],Table4[Purchase_Amount],,0)</f>
        <v>299.75</v>
      </c>
      <c r="K595" s="52" cm="1">
        <f t="array" aca="1" ref="K595" ca="1">SUM(MID(C595,{1,2,3},1)*1)</f>
        <v>11</v>
      </c>
    </row>
    <row r="596" spans="2:11" x14ac:dyDescent="0.3">
      <c r="B596" s="10" t="s">
        <v>1266</v>
      </c>
      <c r="C596" s="45" t="str">
        <f ca="1">Table3[[#This Row],[RECENCY Score]] &amp; Table3[[#This Row],[FREQUENCY Score]] &amp; Table3[[#This Row],[MONETARY Score]]</f>
        <v>432</v>
      </c>
      <c r="D596" s="46" cm="1">
        <f t="array" aca="1" ref="D596" ca="1">_xlfn.IFS(G596 &lt;= 100, 5,G596 &lt;= 200, 4,G596 &lt;= 300, 3,G596 &lt;= 400, 2,G596 &gt; 400, 1)</f>
        <v>4</v>
      </c>
      <c r="E596" s="45" cm="1">
        <f t="array" ref="E596">_xlfn.IFS(I596 &gt;= 12, 5, I596&gt;= 10, 4, I596 &gt;= 8, 3, I596 &gt;= 5, 2, I596 &gt;= 2, 1)</f>
        <v>3</v>
      </c>
      <c r="F596" s="45" cm="1">
        <f t="array" ref="F596">_xlfn.IFS(Table3[[#This Row],[Purchase Amount]] &lt;= 100, 5,Table3[[#This Row],[Purchase Amount]]  &lt;= 200, 4,Table3[[#This Row],[Purchase Amount]]  &lt;= 300, 3,Table3[[#This Row],[Purchase Amount]]  &lt;= 400, 2,Table3[[#This Row],[Purchase Amount]]  &gt; 400, 1)</f>
        <v>2</v>
      </c>
      <c r="G596" s="10">
        <f ca="1">DATEDIF(Table3[[#This Row],[Time of Purchase ]], TODAY(), "d")</f>
        <v>124</v>
      </c>
      <c r="H596" s="14">
        <f>_xlfn.XLOOKUP('RFM Analysis (Basic)'!$B596,Table4[Customer_ID],Table4[Time_of_Purchase],,0)</f>
        <v>45611</v>
      </c>
      <c r="I596" s="10">
        <f>_xlfn.XLOOKUP('RFM Analysis (Basic)'!$B596,Table4[Customer_ID],Table4[Frequency_of_Purchase],,0)</f>
        <v>9</v>
      </c>
      <c r="J596" s="10">
        <f>_xlfn.XLOOKUP(B596,Table4[Customer_ID],Table4[Purchase_Amount],,0)</f>
        <v>319.38</v>
      </c>
      <c r="K596" s="52" cm="1">
        <f t="array" aca="1" ref="K596" ca="1">SUM(MID(C596,{1,2,3},1)*1)</f>
        <v>9</v>
      </c>
    </row>
    <row r="597" spans="2:11" x14ac:dyDescent="0.3">
      <c r="B597" s="10" t="s">
        <v>1268</v>
      </c>
      <c r="C597" s="45" t="str">
        <f ca="1">Table3[[#This Row],[RECENCY Score]] &amp; Table3[[#This Row],[FREQUENCY Score]] &amp; Table3[[#This Row],[MONETARY Score]]</f>
        <v>331</v>
      </c>
      <c r="D597" s="46" cm="1">
        <f t="array" aca="1" ref="D597" ca="1">_xlfn.IFS(G597 &lt;= 100, 5,G597 &lt;= 200, 4,G597 &lt;= 300, 3,G597 &lt;= 400, 2,G597 &gt; 400, 1)</f>
        <v>3</v>
      </c>
      <c r="E597" s="45" cm="1">
        <f t="array" ref="E597">_xlfn.IFS(I597 &gt;= 12, 5, I597&gt;= 10, 4, I597 &gt;= 8, 3, I597 &gt;= 5, 2, I597 &gt;= 2, 1)</f>
        <v>3</v>
      </c>
      <c r="F597" s="45" cm="1">
        <f t="array" ref="F597">_xlfn.IFS(Table3[[#This Row],[Purchase Amount]] &lt;= 100, 5,Table3[[#This Row],[Purchase Amount]]  &lt;= 200, 4,Table3[[#This Row],[Purchase Amount]]  &lt;= 300, 3,Table3[[#This Row],[Purchase Amount]]  &lt;= 400, 2,Table3[[#This Row],[Purchase Amount]]  &gt; 400, 1)</f>
        <v>1</v>
      </c>
      <c r="G597" s="10">
        <f ca="1">DATEDIF(Table3[[#This Row],[Time of Purchase ]], TODAY(), "d")</f>
        <v>256</v>
      </c>
      <c r="H597" s="14">
        <f>_xlfn.XLOOKUP('RFM Analysis (Basic)'!$B597,Table4[Customer_ID],Table4[Time_of_Purchase],,0)</f>
        <v>45479</v>
      </c>
      <c r="I597" s="10">
        <f>_xlfn.XLOOKUP('RFM Analysis (Basic)'!$B597,Table4[Customer_ID],Table4[Frequency_of_Purchase],,0)</f>
        <v>8</v>
      </c>
      <c r="J597" s="10">
        <f>_xlfn.XLOOKUP(B597,Table4[Customer_ID],Table4[Purchase_Amount],,0)</f>
        <v>476.48</v>
      </c>
      <c r="K597" s="52" cm="1">
        <f t="array" aca="1" ref="K597" ca="1">SUM(MID(C597,{1,2,3},1)*1)</f>
        <v>7</v>
      </c>
    </row>
    <row r="598" spans="2:11" x14ac:dyDescent="0.3">
      <c r="B598" s="10" t="s">
        <v>1270</v>
      </c>
      <c r="C598" s="45" t="str">
        <f ca="1">Table3[[#This Row],[RECENCY Score]] &amp; Table3[[#This Row],[FREQUENCY Score]] &amp; Table3[[#This Row],[MONETARY Score]]</f>
        <v>332</v>
      </c>
      <c r="D598" s="46" cm="1">
        <f t="array" aca="1" ref="D598" ca="1">_xlfn.IFS(G598 &lt;= 100, 5,G598 &lt;= 200, 4,G598 &lt;= 300, 3,G598 &lt;= 400, 2,G598 &gt; 400, 1)</f>
        <v>3</v>
      </c>
      <c r="E598" s="45" cm="1">
        <f t="array" ref="E598">_xlfn.IFS(I598 &gt;= 12, 5, I598&gt;= 10, 4, I598 &gt;= 8, 3, I598 &gt;= 5, 2, I598 &gt;= 2, 1)</f>
        <v>3</v>
      </c>
      <c r="F598" s="45" cm="1">
        <f t="array" ref="F598">_xlfn.IFS(Table3[[#This Row],[Purchase Amount]] &lt;= 100, 5,Table3[[#This Row],[Purchase Amount]]  &lt;= 200, 4,Table3[[#This Row],[Purchase Amount]]  &lt;= 300, 3,Table3[[#This Row],[Purchase Amount]]  &lt;= 400, 2,Table3[[#This Row],[Purchase Amount]]  &gt; 400, 1)</f>
        <v>2</v>
      </c>
      <c r="G598" s="10">
        <f ca="1">DATEDIF(Table3[[#This Row],[Time of Purchase ]], TODAY(), "d")</f>
        <v>208</v>
      </c>
      <c r="H598" s="14">
        <f>_xlfn.XLOOKUP('RFM Analysis (Basic)'!$B598,Table4[Customer_ID],Table4[Time_of_Purchase],,0)</f>
        <v>45527</v>
      </c>
      <c r="I598" s="10">
        <f>_xlfn.XLOOKUP('RFM Analysis (Basic)'!$B598,Table4[Customer_ID],Table4[Frequency_of_Purchase],,0)</f>
        <v>9</v>
      </c>
      <c r="J598" s="10">
        <f>_xlfn.XLOOKUP(B598,Table4[Customer_ID],Table4[Purchase_Amount],,0)</f>
        <v>301.01</v>
      </c>
      <c r="K598" s="52" cm="1">
        <f t="array" aca="1" ref="K598" ca="1">SUM(MID(C598,{1,2,3},1)*1)</f>
        <v>8</v>
      </c>
    </row>
    <row r="599" spans="2:11" x14ac:dyDescent="0.3">
      <c r="B599" s="10" t="s">
        <v>1272</v>
      </c>
      <c r="C599" s="45" t="str">
        <f ca="1">Table3[[#This Row],[RECENCY Score]] &amp; Table3[[#This Row],[FREQUENCY Score]] &amp; Table3[[#This Row],[MONETARY Score]]</f>
        <v>322</v>
      </c>
      <c r="D599" s="46" cm="1">
        <f t="array" aca="1" ref="D599" ca="1">_xlfn.IFS(G599 &lt;= 100, 5,G599 &lt;= 200, 4,G599 &lt;= 300, 3,G599 &lt;= 400, 2,G599 &gt; 400, 1)</f>
        <v>3</v>
      </c>
      <c r="E599" s="45" cm="1">
        <f t="array" ref="E599">_xlfn.IFS(I599 &gt;= 12, 5, I599&gt;= 10, 4, I599 &gt;= 8, 3, I599 &gt;= 5, 2, I599 &gt;= 2, 1)</f>
        <v>2</v>
      </c>
      <c r="F599" s="45" cm="1">
        <f t="array" ref="F599">_xlfn.IFS(Table3[[#This Row],[Purchase Amount]] &lt;= 100, 5,Table3[[#This Row],[Purchase Amount]]  &lt;= 200, 4,Table3[[#This Row],[Purchase Amount]]  &lt;= 300, 3,Table3[[#This Row],[Purchase Amount]]  &lt;= 400, 2,Table3[[#This Row],[Purchase Amount]]  &gt; 400, 1)</f>
        <v>2</v>
      </c>
      <c r="G599" s="10">
        <f ca="1">DATEDIF(Table3[[#This Row],[Time of Purchase ]], TODAY(), "d")</f>
        <v>201</v>
      </c>
      <c r="H599" s="14">
        <f>_xlfn.XLOOKUP('RFM Analysis (Basic)'!$B599,Table4[Customer_ID],Table4[Time_of_Purchase],,0)</f>
        <v>45534</v>
      </c>
      <c r="I599" s="10">
        <f>_xlfn.XLOOKUP('RFM Analysis (Basic)'!$B599,Table4[Customer_ID],Table4[Frequency_of_Purchase],,0)</f>
        <v>5</v>
      </c>
      <c r="J599" s="10">
        <f>_xlfn.XLOOKUP(B599,Table4[Customer_ID],Table4[Purchase_Amount],,0)</f>
        <v>378.71</v>
      </c>
      <c r="K599" s="52" cm="1">
        <f t="array" aca="1" ref="K599" ca="1">SUM(MID(C599,{1,2,3},1)*1)</f>
        <v>7</v>
      </c>
    </row>
    <row r="600" spans="2:11" x14ac:dyDescent="0.3">
      <c r="B600" s="10" t="s">
        <v>1274</v>
      </c>
      <c r="C600" s="45" t="str">
        <f ca="1">Table3[[#This Row],[RECENCY Score]] &amp; Table3[[#This Row],[FREQUENCY Score]] &amp; Table3[[#This Row],[MONETARY Score]]</f>
        <v>222</v>
      </c>
      <c r="D600" s="46" cm="1">
        <f t="array" aca="1" ref="D600" ca="1">_xlfn.IFS(G600 &lt;= 100, 5,G600 &lt;= 200, 4,G600 &lt;= 300, 3,G600 &lt;= 400, 2,G600 &gt; 400, 1)</f>
        <v>2</v>
      </c>
      <c r="E600" s="45" cm="1">
        <f t="array" ref="E600">_xlfn.IFS(I600 &gt;= 12, 5, I600&gt;= 10, 4, I600 &gt;= 8, 3, I600 &gt;= 5, 2, I600 &gt;= 2, 1)</f>
        <v>2</v>
      </c>
      <c r="F600" s="45" cm="1">
        <f t="array" ref="F600">_xlfn.IFS(Table3[[#This Row],[Purchase Amount]] &lt;= 100, 5,Table3[[#This Row],[Purchase Amount]]  &lt;= 200, 4,Table3[[#This Row],[Purchase Amount]]  &lt;= 300, 3,Table3[[#This Row],[Purchase Amount]]  &lt;= 400, 2,Table3[[#This Row],[Purchase Amount]]  &gt; 400, 1)</f>
        <v>2</v>
      </c>
      <c r="G600" s="10">
        <f ca="1">DATEDIF(Table3[[#This Row],[Time of Purchase ]], TODAY(), "d")</f>
        <v>368</v>
      </c>
      <c r="H600" s="14">
        <f>_xlfn.XLOOKUP('RFM Analysis (Basic)'!$B600,Table4[Customer_ID],Table4[Time_of_Purchase],,0)</f>
        <v>45367</v>
      </c>
      <c r="I600" s="10">
        <f>_xlfn.XLOOKUP('RFM Analysis (Basic)'!$B600,Table4[Customer_ID],Table4[Frequency_of_Purchase],,0)</f>
        <v>6</v>
      </c>
      <c r="J600" s="10">
        <f>_xlfn.XLOOKUP(B600,Table4[Customer_ID],Table4[Purchase_Amount],,0)</f>
        <v>314.32</v>
      </c>
      <c r="K600" s="52" cm="1">
        <f t="array" aca="1" ref="K600" ca="1">SUM(MID(C600,{1,2,3},1)*1)</f>
        <v>6</v>
      </c>
    </row>
    <row r="601" spans="2:11" x14ac:dyDescent="0.3">
      <c r="B601" s="10" t="s">
        <v>1276</v>
      </c>
      <c r="C601" s="45" t="str">
        <f ca="1">Table3[[#This Row],[RECENCY Score]] &amp; Table3[[#This Row],[FREQUENCY Score]] &amp; Table3[[#This Row],[MONETARY Score]]</f>
        <v>353</v>
      </c>
      <c r="D601" s="46" cm="1">
        <f t="array" aca="1" ref="D601" ca="1">_xlfn.IFS(G601 &lt;= 100, 5,G601 &lt;= 200, 4,G601 &lt;= 300, 3,G601 &lt;= 400, 2,G601 &gt; 400, 1)</f>
        <v>3</v>
      </c>
      <c r="E601" s="45" cm="1">
        <f t="array" ref="E601">_xlfn.IFS(I601 &gt;= 12, 5, I601&gt;= 10, 4, I601 &gt;= 8, 3, I601 &gt;= 5, 2, I601 &gt;= 2, 1)</f>
        <v>5</v>
      </c>
      <c r="F601" s="45" cm="1">
        <f t="array" ref="F601">_xlfn.IFS(Table3[[#This Row],[Purchase Amount]] &lt;= 100, 5,Table3[[#This Row],[Purchase Amount]]  &lt;= 200, 4,Table3[[#This Row],[Purchase Amount]]  &lt;= 300, 3,Table3[[#This Row],[Purchase Amount]]  &lt;= 400, 2,Table3[[#This Row],[Purchase Amount]]  &gt; 400, 1)</f>
        <v>3</v>
      </c>
      <c r="G601" s="10">
        <f ca="1">DATEDIF(Table3[[#This Row],[Time of Purchase ]], TODAY(), "d")</f>
        <v>214</v>
      </c>
      <c r="H601" s="14">
        <f>_xlfn.XLOOKUP('RFM Analysis (Basic)'!$B601,Table4[Customer_ID],Table4[Time_of_Purchase],,0)</f>
        <v>45521</v>
      </c>
      <c r="I601" s="10">
        <f>_xlfn.XLOOKUP('RFM Analysis (Basic)'!$B601,Table4[Customer_ID],Table4[Frequency_of_Purchase],,0)</f>
        <v>12</v>
      </c>
      <c r="J601" s="10">
        <f>_xlfn.XLOOKUP(B601,Table4[Customer_ID],Table4[Purchase_Amount],,0)</f>
        <v>210.9</v>
      </c>
      <c r="K601" s="52" cm="1">
        <f t="array" aca="1" ref="K601" ca="1">SUM(MID(C601,{1,2,3},1)*1)</f>
        <v>11</v>
      </c>
    </row>
    <row r="602" spans="2:11" x14ac:dyDescent="0.3">
      <c r="B602" s="10" t="s">
        <v>1277</v>
      </c>
      <c r="C602" s="45" t="str">
        <f ca="1">Table3[[#This Row],[RECENCY Score]] &amp; Table3[[#This Row],[FREQUENCY Score]] &amp; Table3[[#This Row],[MONETARY Score]]</f>
        <v>213</v>
      </c>
      <c r="D602" s="46" cm="1">
        <f t="array" aca="1" ref="D602" ca="1">_xlfn.IFS(G602 &lt;= 100, 5,G602 &lt;= 200, 4,G602 &lt;= 300, 3,G602 &lt;= 400, 2,G602 &gt; 400, 1)</f>
        <v>2</v>
      </c>
      <c r="E602" s="45" cm="1">
        <f t="array" ref="E602">_xlfn.IFS(I602 &gt;= 12, 5, I602&gt;= 10, 4, I602 &gt;= 8, 3, I602 &gt;= 5, 2, I602 &gt;= 2, 1)</f>
        <v>1</v>
      </c>
      <c r="F602" s="45" cm="1">
        <f t="array" ref="F602">_xlfn.IFS(Table3[[#This Row],[Purchase Amount]] &lt;= 100, 5,Table3[[#This Row],[Purchase Amount]]  &lt;= 200, 4,Table3[[#This Row],[Purchase Amount]]  &lt;= 300, 3,Table3[[#This Row],[Purchase Amount]]  &lt;= 400, 2,Table3[[#This Row],[Purchase Amount]]  &gt; 400, 1)</f>
        <v>3</v>
      </c>
      <c r="G602" s="10">
        <f ca="1">DATEDIF(Table3[[#This Row],[Time of Purchase ]], TODAY(), "d")</f>
        <v>386</v>
      </c>
      <c r="H602" s="14">
        <f>_xlfn.XLOOKUP('RFM Analysis (Basic)'!$B602,Table4[Customer_ID],Table4[Time_of_Purchase],,0)</f>
        <v>45349</v>
      </c>
      <c r="I602" s="10">
        <f>_xlfn.XLOOKUP('RFM Analysis (Basic)'!$B602,Table4[Customer_ID],Table4[Frequency_of_Purchase],,0)</f>
        <v>4</v>
      </c>
      <c r="J602" s="10">
        <f>_xlfn.XLOOKUP(B602,Table4[Customer_ID],Table4[Purchase_Amount],,0)</f>
        <v>218.26</v>
      </c>
      <c r="K602" s="52" cm="1">
        <f t="array" aca="1" ref="K602" ca="1">SUM(MID(C602,{1,2,3},1)*1)</f>
        <v>6</v>
      </c>
    </row>
    <row r="603" spans="2:11" x14ac:dyDescent="0.3">
      <c r="B603" s="10" t="s">
        <v>1279</v>
      </c>
      <c r="C603" s="45" t="str">
        <f ca="1">Table3[[#This Row],[RECENCY Score]] &amp; Table3[[#This Row],[FREQUENCY Score]] &amp; Table3[[#This Row],[MONETARY Score]]</f>
        <v>221</v>
      </c>
      <c r="D603" s="46" cm="1">
        <f t="array" aca="1" ref="D603" ca="1">_xlfn.IFS(G603 &lt;= 100, 5,G603 &lt;= 200, 4,G603 &lt;= 300, 3,G603 &lt;= 400, 2,G603 &gt; 400, 1)</f>
        <v>2</v>
      </c>
      <c r="E603" s="45" cm="1">
        <f t="array" ref="E603">_xlfn.IFS(I603 &gt;= 12, 5, I603&gt;= 10, 4, I603 &gt;= 8, 3, I603 &gt;= 5, 2, I603 &gt;= 2, 1)</f>
        <v>2</v>
      </c>
      <c r="F603" s="45" cm="1">
        <f t="array" ref="F603">_xlfn.IFS(Table3[[#This Row],[Purchase Amount]] &lt;= 100, 5,Table3[[#This Row],[Purchase Amount]]  &lt;= 200, 4,Table3[[#This Row],[Purchase Amount]]  &lt;= 300, 3,Table3[[#This Row],[Purchase Amount]]  &lt;= 400, 2,Table3[[#This Row],[Purchase Amount]]  &gt; 400, 1)</f>
        <v>1</v>
      </c>
      <c r="G603" s="10">
        <f ca="1">DATEDIF(Table3[[#This Row],[Time of Purchase ]], TODAY(), "d")</f>
        <v>399</v>
      </c>
      <c r="H603" s="14">
        <f>_xlfn.XLOOKUP('RFM Analysis (Basic)'!$B603,Table4[Customer_ID],Table4[Time_of_Purchase],,0)</f>
        <v>45336</v>
      </c>
      <c r="I603" s="10">
        <f>_xlfn.XLOOKUP('RFM Analysis (Basic)'!$B603,Table4[Customer_ID],Table4[Frequency_of_Purchase],,0)</f>
        <v>5</v>
      </c>
      <c r="J603" s="10">
        <f>_xlfn.XLOOKUP(B603,Table4[Customer_ID],Table4[Purchase_Amount],,0)</f>
        <v>424.18</v>
      </c>
      <c r="K603" s="52" cm="1">
        <f t="array" aca="1" ref="K603" ca="1">SUM(MID(C603,{1,2,3},1)*1)</f>
        <v>5</v>
      </c>
    </row>
    <row r="604" spans="2:11" x14ac:dyDescent="0.3">
      <c r="B604" s="10" t="s">
        <v>1281</v>
      </c>
      <c r="C604" s="45" t="str">
        <f ca="1">Table3[[#This Row],[RECENCY Score]] &amp; Table3[[#This Row],[FREQUENCY Score]] &amp; Table3[[#This Row],[MONETARY Score]]</f>
        <v>341</v>
      </c>
      <c r="D604" s="46" cm="1">
        <f t="array" aca="1" ref="D604" ca="1">_xlfn.IFS(G604 &lt;= 100, 5,G604 &lt;= 200, 4,G604 &lt;= 300, 3,G604 &lt;= 400, 2,G604 &gt; 400, 1)</f>
        <v>3</v>
      </c>
      <c r="E604" s="45" cm="1">
        <f t="array" ref="E604">_xlfn.IFS(I604 &gt;= 12, 5, I604&gt;= 10, 4, I604 &gt;= 8, 3, I604 &gt;= 5, 2, I604 &gt;= 2, 1)</f>
        <v>4</v>
      </c>
      <c r="F604" s="45" cm="1">
        <f t="array" ref="F604">_xlfn.IFS(Table3[[#This Row],[Purchase Amount]] &lt;= 100, 5,Table3[[#This Row],[Purchase Amount]]  &lt;= 200, 4,Table3[[#This Row],[Purchase Amount]]  &lt;= 300, 3,Table3[[#This Row],[Purchase Amount]]  &lt;= 400, 2,Table3[[#This Row],[Purchase Amount]]  &gt; 400, 1)</f>
        <v>1</v>
      </c>
      <c r="G604" s="10">
        <f ca="1">DATEDIF(Table3[[#This Row],[Time of Purchase ]], TODAY(), "d")</f>
        <v>268</v>
      </c>
      <c r="H604" s="14">
        <f>_xlfn.XLOOKUP('RFM Analysis (Basic)'!$B604,Table4[Customer_ID],Table4[Time_of_Purchase],,0)</f>
        <v>45467</v>
      </c>
      <c r="I604" s="10">
        <f>_xlfn.XLOOKUP('RFM Analysis (Basic)'!$B604,Table4[Customer_ID],Table4[Frequency_of_Purchase],,0)</f>
        <v>11</v>
      </c>
      <c r="J604" s="10">
        <f>_xlfn.XLOOKUP(B604,Table4[Customer_ID],Table4[Purchase_Amount],,0)</f>
        <v>430.75</v>
      </c>
      <c r="K604" s="52" cm="1">
        <f t="array" aca="1" ref="K604" ca="1">SUM(MID(C604,{1,2,3},1)*1)</f>
        <v>8</v>
      </c>
    </row>
    <row r="605" spans="2:11" x14ac:dyDescent="0.3">
      <c r="B605" s="10" t="s">
        <v>1282</v>
      </c>
      <c r="C605" s="45" t="str">
        <f ca="1">Table3[[#This Row],[RECENCY Score]] &amp; Table3[[#This Row],[FREQUENCY Score]] &amp; Table3[[#This Row],[MONETARY Score]]</f>
        <v>344</v>
      </c>
      <c r="D605" s="46" cm="1">
        <f t="array" aca="1" ref="D605" ca="1">_xlfn.IFS(G605 &lt;= 100, 5,G605 &lt;= 200, 4,G605 &lt;= 300, 3,G605 &lt;= 400, 2,G605 &gt; 400, 1)</f>
        <v>3</v>
      </c>
      <c r="E605" s="45" cm="1">
        <f t="array" ref="E605">_xlfn.IFS(I605 &gt;= 12, 5, I605&gt;= 10, 4, I605 &gt;= 8, 3, I605 &gt;= 5, 2, I605 &gt;= 2, 1)</f>
        <v>4</v>
      </c>
      <c r="F605" s="45" cm="1">
        <f t="array" ref="F605">_xlfn.IFS(Table3[[#This Row],[Purchase Amount]] &lt;= 100, 5,Table3[[#This Row],[Purchase Amount]]  &lt;= 200, 4,Table3[[#This Row],[Purchase Amount]]  &lt;= 300, 3,Table3[[#This Row],[Purchase Amount]]  &lt;= 400, 2,Table3[[#This Row],[Purchase Amount]]  &gt; 400, 1)</f>
        <v>4</v>
      </c>
      <c r="G605" s="10">
        <f ca="1">DATEDIF(Table3[[#This Row],[Time of Purchase ]], TODAY(), "d")</f>
        <v>241</v>
      </c>
      <c r="H605" s="14">
        <f>_xlfn.XLOOKUP('RFM Analysis (Basic)'!$B605,Table4[Customer_ID],Table4[Time_of_Purchase],,0)</f>
        <v>45494</v>
      </c>
      <c r="I605" s="10">
        <f>_xlfn.XLOOKUP('RFM Analysis (Basic)'!$B605,Table4[Customer_ID],Table4[Frequency_of_Purchase],,0)</f>
        <v>11</v>
      </c>
      <c r="J605" s="10">
        <f>_xlfn.XLOOKUP(B605,Table4[Customer_ID],Table4[Purchase_Amount],,0)</f>
        <v>162.94999999999999</v>
      </c>
      <c r="K605" s="52" cm="1">
        <f t="array" aca="1" ref="K605" ca="1">SUM(MID(C605,{1,2,3},1)*1)</f>
        <v>11</v>
      </c>
    </row>
    <row r="606" spans="2:11" x14ac:dyDescent="0.3">
      <c r="B606" s="10" t="s">
        <v>1284</v>
      </c>
      <c r="C606" s="45" t="str">
        <f ca="1">Table3[[#This Row],[RECENCY Score]] &amp; Table3[[#This Row],[FREQUENCY Score]] &amp; Table3[[#This Row],[MONETARY Score]]</f>
        <v>313</v>
      </c>
      <c r="D606" s="46" cm="1">
        <f t="array" aca="1" ref="D606" ca="1">_xlfn.IFS(G606 &lt;= 100, 5,G606 &lt;= 200, 4,G606 &lt;= 300, 3,G606 &lt;= 400, 2,G606 &gt; 400, 1)</f>
        <v>3</v>
      </c>
      <c r="E606" s="45" cm="1">
        <f t="array" ref="E606">_xlfn.IFS(I606 &gt;= 12, 5, I606&gt;= 10, 4, I606 &gt;= 8, 3, I606 &gt;= 5, 2, I606 &gt;= 2, 1)</f>
        <v>1</v>
      </c>
      <c r="F606" s="45" cm="1">
        <f t="array" ref="F606">_xlfn.IFS(Table3[[#This Row],[Purchase Amount]] &lt;= 100, 5,Table3[[#This Row],[Purchase Amount]]  &lt;= 200, 4,Table3[[#This Row],[Purchase Amount]]  &lt;= 300, 3,Table3[[#This Row],[Purchase Amount]]  &lt;= 400, 2,Table3[[#This Row],[Purchase Amount]]  &gt; 400, 1)</f>
        <v>3</v>
      </c>
      <c r="G606" s="10">
        <f ca="1">DATEDIF(Table3[[#This Row],[Time of Purchase ]], TODAY(), "d")</f>
        <v>262</v>
      </c>
      <c r="H606" s="14">
        <f>_xlfn.XLOOKUP('RFM Analysis (Basic)'!$B606,Table4[Customer_ID],Table4[Time_of_Purchase],,0)</f>
        <v>45473</v>
      </c>
      <c r="I606" s="10">
        <f>_xlfn.XLOOKUP('RFM Analysis (Basic)'!$B606,Table4[Customer_ID],Table4[Frequency_of_Purchase],,0)</f>
        <v>2</v>
      </c>
      <c r="J606" s="10">
        <f>_xlfn.XLOOKUP(B606,Table4[Customer_ID],Table4[Purchase_Amount],,0)</f>
        <v>209.68</v>
      </c>
      <c r="K606" s="52" cm="1">
        <f t="array" aca="1" ref="K606" ca="1">SUM(MID(C606,{1,2,3},1)*1)</f>
        <v>7</v>
      </c>
    </row>
    <row r="607" spans="2:11" x14ac:dyDescent="0.3">
      <c r="B607" s="10" t="s">
        <v>1286</v>
      </c>
      <c r="C607" s="45" t="str">
        <f ca="1">Table3[[#This Row],[RECENCY Score]] &amp; Table3[[#This Row],[FREQUENCY Score]] &amp; Table3[[#This Row],[MONETARY Score]]</f>
        <v>415</v>
      </c>
      <c r="D607" s="46" cm="1">
        <f t="array" aca="1" ref="D607" ca="1">_xlfn.IFS(G607 &lt;= 100, 5,G607 &lt;= 200, 4,G607 &lt;= 300, 3,G607 &lt;= 400, 2,G607 &gt; 400, 1)</f>
        <v>4</v>
      </c>
      <c r="E607" s="45" cm="1">
        <f t="array" ref="E607">_xlfn.IFS(I607 &gt;= 12, 5, I607&gt;= 10, 4, I607 &gt;= 8, 3, I607 &gt;= 5, 2, I607 &gt;= 2, 1)</f>
        <v>1</v>
      </c>
      <c r="F607" s="45" cm="1">
        <f t="array" ref="F607">_xlfn.IFS(Table3[[#This Row],[Purchase Amount]] &lt;= 100, 5,Table3[[#This Row],[Purchase Amount]]  &lt;= 200, 4,Table3[[#This Row],[Purchase Amount]]  &lt;= 300, 3,Table3[[#This Row],[Purchase Amount]]  &lt;= 400, 2,Table3[[#This Row],[Purchase Amount]]  &gt; 400, 1)</f>
        <v>5</v>
      </c>
      <c r="G607" s="10">
        <f ca="1">DATEDIF(Table3[[#This Row],[Time of Purchase ]], TODAY(), "d")</f>
        <v>167</v>
      </c>
      <c r="H607" s="14">
        <f>_xlfn.XLOOKUP('RFM Analysis (Basic)'!$B607,Table4[Customer_ID],Table4[Time_of_Purchase],,0)</f>
        <v>45568</v>
      </c>
      <c r="I607" s="10">
        <f>_xlfn.XLOOKUP('RFM Analysis (Basic)'!$B607,Table4[Customer_ID],Table4[Frequency_of_Purchase],,0)</f>
        <v>2</v>
      </c>
      <c r="J607" s="10">
        <f>_xlfn.XLOOKUP(B607,Table4[Customer_ID],Table4[Purchase_Amount],,0)</f>
        <v>97.97</v>
      </c>
      <c r="K607" s="52" cm="1">
        <f t="array" aca="1" ref="K607" ca="1">SUM(MID(C607,{1,2,3},1)*1)</f>
        <v>10</v>
      </c>
    </row>
    <row r="608" spans="2:11" x14ac:dyDescent="0.3">
      <c r="B608" s="10" t="s">
        <v>1288</v>
      </c>
      <c r="C608" s="45" t="str">
        <f ca="1">Table3[[#This Row],[RECENCY Score]] &amp; Table3[[#This Row],[FREQUENCY Score]] &amp; Table3[[#This Row],[MONETARY Score]]</f>
        <v>334</v>
      </c>
      <c r="D608" s="46" cm="1">
        <f t="array" aca="1" ref="D608" ca="1">_xlfn.IFS(G608 &lt;= 100, 5,G608 &lt;= 200, 4,G608 &lt;= 300, 3,G608 &lt;= 400, 2,G608 &gt; 400, 1)</f>
        <v>3</v>
      </c>
      <c r="E608" s="45" cm="1">
        <f t="array" ref="E608">_xlfn.IFS(I608 &gt;= 12, 5, I608&gt;= 10, 4, I608 &gt;= 8, 3, I608 &gt;= 5, 2, I608 &gt;= 2, 1)</f>
        <v>3</v>
      </c>
      <c r="F608" s="45" cm="1">
        <f t="array" ref="F608">_xlfn.IFS(Table3[[#This Row],[Purchase Amount]] &lt;= 100, 5,Table3[[#This Row],[Purchase Amount]]  &lt;= 200, 4,Table3[[#This Row],[Purchase Amount]]  &lt;= 300, 3,Table3[[#This Row],[Purchase Amount]]  &lt;= 400, 2,Table3[[#This Row],[Purchase Amount]]  &gt; 400, 1)</f>
        <v>4</v>
      </c>
      <c r="G608" s="10">
        <f ca="1">DATEDIF(Table3[[#This Row],[Time of Purchase ]], TODAY(), "d")</f>
        <v>208</v>
      </c>
      <c r="H608" s="14">
        <f>_xlfn.XLOOKUP('RFM Analysis (Basic)'!$B608,Table4[Customer_ID],Table4[Time_of_Purchase],,0)</f>
        <v>45527</v>
      </c>
      <c r="I608" s="10">
        <f>_xlfn.XLOOKUP('RFM Analysis (Basic)'!$B608,Table4[Customer_ID],Table4[Frequency_of_Purchase],,0)</f>
        <v>9</v>
      </c>
      <c r="J608" s="10">
        <f>_xlfn.XLOOKUP(B608,Table4[Customer_ID],Table4[Purchase_Amount],,0)</f>
        <v>192.51</v>
      </c>
      <c r="K608" s="52" cm="1">
        <f t="array" aca="1" ref="K608" ca="1">SUM(MID(C608,{1,2,3},1)*1)</f>
        <v>10</v>
      </c>
    </row>
    <row r="609" spans="2:11" x14ac:dyDescent="0.3">
      <c r="B609" s="10" t="s">
        <v>1290</v>
      </c>
      <c r="C609" s="45" t="str">
        <f ca="1">Table3[[#This Row],[RECENCY Score]] &amp; Table3[[#This Row],[FREQUENCY Score]] &amp; Table3[[#This Row],[MONETARY Score]]</f>
        <v>134</v>
      </c>
      <c r="D609" s="46" cm="1">
        <f t="array" aca="1" ref="D609" ca="1">_xlfn.IFS(G609 &lt;= 100, 5,G609 &lt;= 200, 4,G609 &lt;= 300, 3,G609 &lt;= 400, 2,G609 &gt; 400, 1)</f>
        <v>1</v>
      </c>
      <c r="E609" s="45" cm="1">
        <f t="array" ref="E609">_xlfn.IFS(I609 &gt;= 12, 5, I609&gt;= 10, 4, I609 &gt;= 8, 3, I609 &gt;= 5, 2, I609 &gt;= 2, 1)</f>
        <v>3</v>
      </c>
      <c r="F609" s="45" cm="1">
        <f t="array" ref="F609">_xlfn.IFS(Table3[[#This Row],[Purchase Amount]] &lt;= 100, 5,Table3[[#This Row],[Purchase Amount]]  &lt;= 200, 4,Table3[[#This Row],[Purchase Amount]]  &lt;= 300, 3,Table3[[#This Row],[Purchase Amount]]  &lt;= 400, 2,Table3[[#This Row],[Purchase Amount]]  &gt; 400, 1)</f>
        <v>4</v>
      </c>
      <c r="G609" s="10">
        <f ca="1">DATEDIF(Table3[[#This Row],[Time of Purchase ]], TODAY(), "d")</f>
        <v>431</v>
      </c>
      <c r="H609" s="14">
        <f>_xlfn.XLOOKUP('RFM Analysis (Basic)'!$B609,Table4[Customer_ID],Table4[Time_of_Purchase],,0)</f>
        <v>45304</v>
      </c>
      <c r="I609" s="10">
        <f>_xlfn.XLOOKUP('RFM Analysis (Basic)'!$B609,Table4[Customer_ID],Table4[Frequency_of_Purchase],,0)</f>
        <v>8</v>
      </c>
      <c r="J609" s="10">
        <f>_xlfn.XLOOKUP(B609,Table4[Customer_ID],Table4[Purchase_Amount],,0)</f>
        <v>151.81</v>
      </c>
      <c r="K609" s="52" cm="1">
        <f t="array" aca="1" ref="K609" ca="1">SUM(MID(C609,{1,2,3},1)*1)</f>
        <v>8</v>
      </c>
    </row>
    <row r="610" spans="2:11" x14ac:dyDescent="0.3">
      <c r="B610" s="10" t="s">
        <v>1291</v>
      </c>
      <c r="C610" s="45" t="str">
        <f ca="1">Table3[[#This Row],[RECENCY Score]] &amp; Table3[[#This Row],[FREQUENCY Score]] &amp; Table3[[#This Row],[MONETARY Score]]</f>
        <v>433</v>
      </c>
      <c r="D610" s="46" cm="1">
        <f t="array" aca="1" ref="D610" ca="1">_xlfn.IFS(G610 &lt;= 100, 5,G610 &lt;= 200, 4,G610 &lt;= 300, 3,G610 &lt;= 400, 2,G610 &gt; 400, 1)</f>
        <v>4</v>
      </c>
      <c r="E610" s="45" cm="1">
        <f t="array" ref="E610">_xlfn.IFS(I610 &gt;= 12, 5, I610&gt;= 10, 4, I610 &gt;= 8, 3, I610 &gt;= 5, 2, I610 &gt;= 2, 1)</f>
        <v>3</v>
      </c>
      <c r="F610" s="45" cm="1">
        <f t="array" ref="F610">_xlfn.IFS(Table3[[#This Row],[Purchase Amount]] &lt;= 100, 5,Table3[[#This Row],[Purchase Amount]]  &lt;= 200, 4,Table3[[#This Row],[Purchase Amount]]  &lt;= 300, 3,Table3[[#This Row],[Purchase Amount]]  &lt;= 400, 2,Table3[[#This Row],[Purchase Amount]]  &gt; 400, 1)</f>
        <v>3</v>
      </c>
      <c r="G610" s="10">
        <f ca="1">DATEDIF(Table3[[#This Row],[Time of Purchase ]], TODAY(), "d")</f>
        <v>131</v>
      </c>
      <c r="H610" s="14">
        <f>_xlfn.XLOOKUP('RFM Analysis (Basic)'!$B610,Table4[Customer_ID],Table4[Time_of_Purchase],,0)</f>
        <v>45604</v>
      </c>
      <c r="I610" s="10">
        <f>_xlfn.XLOOKUP('RFM Analysis (Basic)'!$B610,Table4[Customer_ID],Table4[Frequency_of_Purchase],,0)</f>
        <v>8</v>
      </c>
      <c r="J610" s="10">
        <f>_xlfn.XLOOKUP(B610,Table4[Customer_ID],Table4[Purchase_Amount],,0)</f>
        <v>239.28</v>
      </c>
      <c r="K610" s="52" cm="1">
        <f t="array" aca="1" ref="K610" ca="1">SUM(MID(C610,{1,2,3},1)*1)</f>
        <v>10</v>
      </c>
    </row>
    <row r="611" spans="2:11" x14ac:dyDescent="0.3">
      <c r="B611" s="10" t="s">
        <v>1293</v>
      </c>
      <c r="C611" s="45" t="str">
        <f ca="1">Table3[[#This Row],[RECENCY Score]] &amp; Table3[[#This Row],[FREQUENCY Score]] &amp; Table3[[#This Row],[MONETARY Score]]</f>
        <v>112</v>
      </c>
      <c r="D611" s="46" cm="1">
        <f t="array" aca="1" ref="D611" ca="1">_xlfn.IFS(G611 &lt;= 100, 5,G611 &lt;= 200, 4,G611 &lt;= 300, 3,G611 &lt;= 400, 2,G611 &gt; 400, 1)</f>
        <v>1</v>
      </c>
      <c r="E611" s="45" cm="1">
        <f t="array" ref="E611">_xlfn.IFS(I611 &gt;= 12, 5, I611&gt;= 10, 4, I611 &gt;= 8, 3, I611 &gt;= 5, 2, I611 &gt;= 2, 1)</f>
        <v>1</v>
      </c>
      <c r="F611" s="45" cm="1">
        <f t="array" ref="F611">_xlfn.IFS(Table3[[#This Row],[Purchase Amount]] &lt;= 100, 5,Table3[[#This Row],[Purchase Amount]]  &lt;= 200, 4,Table3[[#This Row],[Purchase Amount]]  &lt;= 300, 3,Table3[[#This Row],[Purchase Amount]]  &lt;= 400, 2,Table3[[#This Row],[Purchase Amount]]  &gt; 400, 1)</f>
        <v>2</v>
      </c>
      <c r="G611" s="10">
        <f ca="1">DATEDIF(Table3[[#This Row],[Time of Purchase ]], TODAY(), "d")</f>
        <v>415</v>
      </c>
      <c r="H611" s="14">
        <f>_xlfn.XLOOKUP('RFM Analysis (Basic)'!$B611,Table4[Customer_ID],Table4[Time_of_Purchase],,0)</f>
        <v>45320</v>
      </c>
      <c r="I611" s="10">
        <f>_xlfn.XLOOKUP('RFM Analysis (Basic)'!$B611,Table4[Customer_ID],Table4[Frequency_of_Purchase],,0)</f>
        <v>4</v>
      </c>
      <c r="J611" s="10">
        <f>_xlfn.XLOOKUP(B611,Table4[Customer_ID],Table4[Purchase_Amount],,0)</f>
        <v>306.17</v>
      </c>
      <c r="K611" s="52" cm="1">
        <f t="array" aca="1" ref="K611" ca="1">SUM(MID(C611,{1,2,3},1)*1)</f>
        <v>4</v>
      </c>
    </row>
    <row r="612" spans="2:11" x14ac:dyDescent="0.3">
      <c r="B612" s="10" t="s">
        <v>1295</v>
      </c>
      <c r="C612" s="45" t="str">
        <f ca="1">Table3[[#This Row],[RECENCY Score]] &amp; Table3[[#This Row],[FREQUENCY Score]] &amp; Table3[[#This Row],[MONETARY Score]]</f>
        <v>242</v>
      </c>
      <c r="D612" s="46" cm="1">
        <f t="array" aca="1" ref="D612" ca="1">_xlfn.IFS(G612 &lt;= 100, 5,G612 &lt;= 200, 4,G612 &lt;= 300, 3,G612 &lt;= 400, 2,G612 &gt; 400, 1)</f>
        <v>2</v>
      </c>
      <c r="E612" s="45" cm="1">
        <f t="array" ref="E612">_xlfn.IFS(I612 &gt;= 12, 5, I612&gt;= 10, 4, I612 &gt;= 8, 3, I612 &gt;= 5, 2, I612 &gt;= 2, 1)</f>
        <v>4</v>
      </c>
      <c r="F612" s="45" cm="1">
        <f t="array" ref="F612">_xlfn.IFS(Table3[[#This Row],[Purchase Amount]] &lt;= 100, 5,Table3[[#This Row],[Purchase Amount]]  &lt;= 200, 4,Table3[[#This Row],[Purchase Amount]]  &lt;= 300, 3,Table3[[#This Row],[Purchase Amount]]  &lt;= 400, 2,Table3[[#This Row],[Purchase Amount]]  &gt; 400, 1)</f>
        <v>2</v>
      </c>
      <c r="G612" s="10">
        <f ca="1">DATEDIF(Table3[[#This Row],[Time of Purchase ]], TODAY(), "d")</f>
        <v>380</v>
      </c>
      <c r="H612" s="14">
        <f>_xlfn.XLOOKUP('RFM Analysis (Basic)'!$B612,Table4[Customer_ID],Table4[Time_of_Purchase],,0)</f>
        <v>45355</v>
      </c>
      <c r="I612" s="10">
        <f>_xlfn.XLOOKUP('RFM Analysis (Basic)'!$B612,Table4[Customer_ID],Table4[Frequency_of_Purchase],,0)</f>
        <v>11</v>
      </c>
      <c r="J612" s="10">
        <f>_xlfn.XLOOKUP(B612,Table4[Customer_ID],Table4[Purchase_Amount],,0)</f>
        <v>370.38</v>
      </c>
      <c r="K612" s="52" cm="1">
        <f t="array" aca="1" ref="K612" ca="1">SUM(MID(C612,{1,2,3},1)*1)</f>
        <v>8</v>
      </c>
    </row>
    <row r="613" spans="2:11" x14ac:dyDescent="0.3">
      <c r="B613" s="10" t="s">
        <v>1297</v>
      </c>
      <c r="C613" s="45" t="str">
        <f ca="1">Table3[[#This Row],[RECENCY Score]] &amp; Table3[[#This Row],[FREQUENCY Score]] &amp; Table3[[#This Row],[MONETARY Score]]</f>
        <v>322</v>
      </c>
      <c r="D613" s="46" cm="1">
        <f t="array" aca="1" ref="D613" ca="1">_xlfn.IFS(G613 &lt;= 100, 5,G613 &lt;= 200, 4,G613 &lt;= 300, 3,G613 &lt;= 400, 2,G613 &gt; 400, 1)</f>
        <v>3</v>
      </c>
      <c r="E613" s="45" cm="1">
        <f t="array" ref="E613">_xlfn.IFS(I613 &gt;= 12, 5, I613&gt;= 10, 4, I613 &gt;= 8, 3, I613 &gt;= 5, 2, I613 &gt;= 2, 1)</f>
        <v>2</v>
      </c>
      <c r="F613" s="45" cm="1">
        <f t="array" ref="F613">_xlfn.IFS(Table3[[#This Row],[Purchase Amount]] &lt;= 100, 5,Table3[[#This Row],[Purchase Amount]]  &lt;= 200, 4,Table3[[#This Row],[Purchase Amount]]  &lt;= 300, 3,Table3[[#This Row],[Purchase Amount]]  &lt;= 400, 2,Table3[[#This Row],[Purchase Amount]]  &gt; 400, 1)</f>
        <v>2</v>
      </c>
      <c r="G613" s="10">
        <f ca="1">DATEDIF(Table3[[#This Row],[Time of Purchase ]], TODAY(), "d")</f>
        <v>289</v>
      </c>
      <c r="H613" s="14">
        <f>_xlfn.XLOOKUP('RFM Analysis (Basic)'!$B613,Table4[Customer_ID],Table4[Time_of_Purchase],,0)</f>
        <v>45446</v>
      </c>
      <c r="I613" s="10">
        <f>_xlfn.XLOOKUP('RFM Analysis (Basic)'!$B613,Table4[Customer_ID],Table4[Frequency_of_Purchase],,0)</f>
        <v>6</v>
      </c>
      <c r="J613" s="10">
        <f>_xlfn.XLOOKUP(B613,Table4[Customer_ID],Table4[Purchase_Amount],,0)</f>
        <v>346.58</v>
      </c>
      <c r="K613" s="52" cm="1">
        <f t="array" aca="1" ref="K613" ca="1">SUM(MID(C613,{1,2,3},1)*1)</f>
        <v>7</v>
      </c>
    </row>
    <row r="614" spans="2:11" x14ac:dyDescent="0.3">
      <c r="B614" s="10" t="s">
        <v>1299</v>
      </c>
      <c r="C614" s="45" t="str">
        <f ca="1">Table3[[#This Row],[RECENCY Score]] &amp; Table3[[#This Row],[FREQUENCY Score]] &amp; Table3[[#This Row],[MONETARY Score]]</f>
        <v>423</v>
      </c>
      <c r="D614" s="46" cm="1">
        <f t="array" aca="1" ref="D614" ca="1">_xlfn.IFS(G614 &lt;= 100, 5,G614 &lt;= 200, 4,G614 &lt;= 300, 3,G614 &lt;= 400, 2,G614 &gt; 400, 1)</f>
        <v>4</v>
      </c>
      <c r="E614" s="45" cm="1">
        <f t="array" ref="E614">_xlfn.IFS(I614 &gt;= 12, 5, I614&gt;= 10, 4, I614 &gt;= 8, 3, I614 &gt;= 5, 2, I614 &gt;= 2, 1)</f>
        <v>2</v>
      </c>
      <c r="F614" s="45" cm="1">
        <f t="array" ref="F614">_xlfn.IFS(Table3[[#This Row],[Purchase Amount]] &lt;= 100, 5,Table3[[#This Row],[Purchase Amount]]  &lt;= 200, 4,Table3[[#This Row],[Purchase Amount]]  &lt;= 300, 3,Table3[[#This Row],[Purchase Amount]]  &lt;= 400, 2,Table3[[#This Row],[Purchase Amount]]  &gt; 400, 1)</f>
        <v>3</v>
      </c>
      <c r="G614" s="10">
        <f ca="1">DATEDIF(Table3[[#This Row],[Time of Purchase ]], TODAY(), "d")</f>
        <v>103</v>
      </c>
      <c r="H614" s="14">
        <f>_xlfn.XLOOKUP('RFM Analysis (Basic)'!$B614,Table4[Customer_ID],Table4[Time_of_Purchase],,0)</f>
        <v>45632</v>
      </c>
      <c r="I614" s="10">
        <f>_xlfn.XLOOKUP('RFM Analysis (Basic)'!$B614,Table4[Customer_ID],Table4[Frequency_of_Purchase],,0)</f>
        <v>5</v>
      </c>
      <c r="J614" s="10">
        <f>_xlfn.XLOOKUP(B614,Table4[Customer_ID],Table4[Purchase_Amount],,0)</f>
        <v>292.64</v>
      </c>
      <c r="K614" s="52" cm="1">
        <f t="array" aca="1" ref="K614" ca="1">SUM(MID(C614,{1,2,3},1)*1)</f>
        <v>9</v>
      </c>
    </row>
    <row r="615" spans="2:11" x14ac:dyDescent="0.3">
      <c r="B615" s="10" t="s">
        <v>1301</v>
      </c>
      <c r="C615" s="45" t="str">
        <f ca="1">Table3[[#This Row],[RECENCY Score]] &amp; Table3[[#This Row],[FREQUENCY Score]] &amp; Table3[[#This Row],[MONETARY Score]]</f>
        <v>254</v>
      </c>
      <c r="D615" s="46" cm="1">
        <f t="array" aca="1" ref="D615" ca="1">_xlfn.IFS(G615 &lt;= 100, 5,G615 &lt;= 200, 4,G615 &lt;= 300, 3,G615 &lt;= 400, 2,G615 &gt; 400, 1)</f>
        <v>2</v>
      </c>
      <c r="E615" s="45" cm="1">
        <f t="array" ref="E615">_xlfn.IFS(I615 &gt;= 12, 5, I615&gt;= 10, 4, I615 &gt;= 8, 3, I615 &gt;= 5, 2, I615 &gt;= 2, 1)</f>
        <v>5</v>
      </c>
      <c r="F615" s="45" cm="1">
        <f t="array" ref="F615">_xlfn.IFS(Table3[[#This Row],[Purchase Amount]] &lt;= 100, 5,Table3[[#This Row],[Purchase Amount]]  &lt;= 200, 4,Table3[[#This Row],[Purchase Amount]]  &lt;= 300, 3,Table3[[#This Row],[Purchase Amount]]  &lt;= 400, 2,Table3[[#This Row],[Purchase Amount]]  &gt; 400, 1)</f>
        <v>4</v>
      </c>
      <c r="G615" s="10">
        <f ca="1">DATEDIF(Table3[[#This Row],[Time of Purchase ]], TODAY(), "d")</f>
        <v>358</v>
      </c>
      <c r="H615" s="14">
        <f>_xlfn.XLOOKUP('RFM Analysis (Basic)'!$B615,Table4[Customer_ID],Table4[Time_of_Purchase],,0)</f>
        <v>45377</v>
      </c>
      <c r="I615" s="10">
        <f>_xlfn.XLOOKUP('RFM Analysis (Basic)'!$B615,Table4[Customer_ID],Table4[Frequency_of_Purchase],,0)</f>
        <v>12</v>
      </c>
      <c r="J615" s="10">
        <f>_xlfn.XLOOKUP(B615,Table4[Customer_ID],Table4[Purchase_Amount],,0)</f>
        <v>102.91</v>
      </c>
      <c r="K615" s="52" cm="1">
        <f t="array" aca="1" ref="K615" ca="1">SUM(MID(C615,{1,2,3},1)*1)</f>
        <v>11</v>
      </c>
    </row>
    <row r="616" spans="2:11" x14ac:dyDescent="0.3">
      <c r="B616" s="10" t="s">
        <v>1303</v>
      </c>
      <c r="C616" s="45" t="str">
        <f ca="1">Table3[[#This Row],[RECENCY Score]] &amp; Table3[[#This Row],[FREQUENCY Score]] &amp; Table3[[#This Row],[MONETARY Score]]</f>
        <v>313</v>
      </c>
      <c r="D616" s="46" cm="1">
        <f t="array" aca="1" ref="D616" ca="1">_xlfn.IFS(G616 &lt;= 100, 5,G616 &lt;= 200, 4,G616 &lt;= 300, 3,G616 &lt;= 400, 2,G616 &gt; 400, 1)</f>
        <v>3</v>
      </c>
      <c r="E616" s="45" cm="1">
        <f t="array" ref="E616">_xlfn.IFS(I616 &gt;= 12, 5, I616&gt;= 10, 4, I616 &gt;= 8, 3, I616 &gt;= 5, 2, I616 &gt;= 2, 1)</f>
        <v>1</v>
      </c>
      <c r="F616" s="45" cm="1">
        <f t="array" ref="F616">_xlfn.IFS(Table3[[#This Row],[Purchase Amount]] &lt;= 100, 5,Table3[[#This Row],[Purchase Amount]]  &lt;= 200, 4,Table3[[#This Row],[Purchase Amount]]  &lt;= 300, 3,Table3[[#This Row],[Purchase Amount]]  &lt;= 400, 2,Table3[[#This Row],[Purchase Amount]]  &gt; 400, 1)</f>
        <v>3</v>
      </c>
      <c r="G616" s="10">
        <f ca="1">DATEDIF(Table3[[#This Row],[Time of Purchase ]], TODAY(), "d")</f>
        <v>222</v>
      </c>
      <c r="H616" s="14">
        <f>_xlfn.XLOOKUP('RFM Analysis (Basic)'!$B616,Table4[Customer_ID],Table4[Time_of_Purchase],,0)</f>
        <v>45513</v>
      </c>
      <c r="I616" s="10">
        <f>_xlfn.XLOOKUP('RFM Analysis (Basic)'!$B616,Table4[Customer_ID],Table4[Frequency_of_Purchase],,0)</f>
        <v>4</v>
      </c>
      <c r="J616" s="10">
        <f>_xlfn.XLOOKUP(B616,Table4[Customer_ID],Table4[Purchase_Amount],,0)</f>
        <v>283.77999999999997</v>
      </c>
      <c r="K616" s="52" cm="1">
        <f t="array" aca="1" ref="K616" ca="1">SUM(MID(C616,{1,2,3},1)*1)</f>
        <v>7</v>
      </c>
    </row>
    <row r="617" spans="2:11" x14ac:dyDescent="0.3">
      <c r="B617" s="10" t="s">
        <v>1305</v>
      </c>
      <c r="C617" s="45" t="str">
        <f ca="1">Table3[[#This Row],[RECENCY Score]] &amp; Table3[[#This Row],[FREQUENCY Score]] &amp; Table3[[#This Row],[MONETARY Score]]</f>
        <v>215</v>
      </c>
      <c r="D617" s="46" cm="1">
        <f t="array" aca="1" ref="D617" ca="1">_xlfn.IFS(G617 &lt;= 100, 5,G617 &lt;= 200, 4,G617 &lt;= 300, 3,G617 &lt;= 400, 2,G617 &gt; 400, 1)</f>
        <v>2</v>
      </c>
      <c r="E617" s="45" cm="1">
        <f t="array" ref="E617">_xlfn.IFS(I617 &gt;= 12, 5, I617&gt;= 10, 4, I617 &gt;= 8, 3, I617 &gt;= 5, 2, I617 &gt;= 2, 1)</f>
        <v>1</v>
      </c>
      <c r="F617" s="45" cm="1">
        <f t="array" ref="F617">_xlfn.IFS(Table3[[#This Row],[Purchase Amount]] &lt;= 100, 5,Table3[[#This Row],[Purchase Amount]]  &lt;= 200, 4,Table3[[#This Row],[Purchase Amount]]  &lt;= 300, 3,Table3[[#This Row],[Purchase Amount]]  &lt;= 400, 2,Table3[[#This Row],[Purchase Amount]]  &gt; 400, 1)</f>
        <v>5</v>
      </c>
      <c r="G617" s="10">
        <f ca="1">DATEDIF(Table3[[#This Row],[Time of Purchase ]], TODAY(), "d")</f>
        <v>306</v>
      </c>
      <c r="H617" s="14">
        <f>_xlfn.XLOOKUP('RFM Analysis (Basic)'!$B617,Table4[Customer_ID],Table4[Time_of_Purchase],,0)</f>
        <v>45429</v>
      </c>
      <c r="I617" s="10">
        <f>_xlfn.XLOOKUP('RFM Analysis (Basic)'!$B617,Table4[Customer_ID],Table4[Frequency_of_Purchase],,0)</f>
        <v>2</v>
      </c>
      <c r="J617" s="10">
        <f>_xlfn.XLOOKUP(B617,Table4[Customer_ID],Table4[Purchase_Amount],,0)</f>
        <v>51.44</v>
      </c>
      <c r="K617" s="52" cm="1">
        <f t="array" aca="1" ref="K617" ca="1">SUM(MID(C617,{1,2,3},1)*1)</f>
        <v>8</v>
      </c>
    </row>
    <row r="618" spans="2:11" x14ac:dyDescent="0.3">
      <c r="B618" s="10" t="s">
        <v>1307</v>
      </c>
      <c r="C618" s="45" t="str">
        <f ca="1">Table3[[#This Row],[RECENCY Score]] &amp; Table3[[#This Row],[FREQUENCY Score]] &amp; Table3[[#This Row],[MONETARY Score]]</f>
        <v>251</v>
      </c>
      <c r="D618" s="46" cm="1">
        <f t="array" aca="1" ref="D618" ca="1">_xlfn.IFS(G618 &lt;= 100, 5,G618 &lt;= 200, 4,G618 &lt;= 300, 3,G618 &lt;= 400, 2,G618 &gt; 400, 1)</f>
        <v>2</v>
      </c>
      <c r="E618" s="45" cm="1">
        <f t="array" ref="E618">_xlfn.IFS(I618 &gt;= 12, 5, I618&gt;= 10, 4, I618 &gt;= 8, 3, I618 &gt;= 5, 2, I618 &gt;= 2, 1)</f>
        <v>5</v>
      </c>
      <c r="F618" s="45" cm="1">
        <f t="array" ref="F618">_xlfn.IFS(Table3[[#This Row],[Purchase Amount]] &lt;= 100, 5,Table3[[#This Row],[Purchase Amount]]  &lt;= 200, 4,Table3[[#This Row],[Purchase Amount]]  &lt;= 300, 3,Table3[[#This Row],[Purchase Amount]]  &lt;= 400, 2,Table3[[#This Row],[Purchase Amount]]  &gt; 400, 1)</f>
        <v>1</v>
      </c>
      <c r="G618" s="10">
        <f ca="1">DATEDIF(Table3[[#This Row],[Time of Purchase ]], TODAY(), "d")</f>
        <v>396</v>
      </c>
      <c r="H618" s="14">
        <f>_xlfn.XLOOKUP('RFM Analysis (Basic)'!$B618,Table4[Customer_ID],Table4[Time_of_Purchase],,0)</f>
        <v>45339</v>
      </c>
      <c r="I618" s="10">
        <f>_xlfn.XLOOKUP('RFM Analysis (Basic)'!$B618,Table4[Customer_ID],Table4[Frequency_of_Purchase],,0)</f>
        <v>12</v>
      </c>
      <c r="J618" s="10">
        <f>_xlfn.XLOOKUP(B618,Table4[Customer_ID],Table4[Purchase_Amount],,0)</f>
        <v>405.7</v>
      </c>
      <c r="K618" s="52" cm="1">
        <f t="array" aca="1" ref="K618" ca="1">SUM(MID(C618,{1,2,3},1)*1)</f>
        <v>8</v>
      </c>
    </row>
    <row r="619" spans="2:11" x14ac:dyDescent="0.3">
      <c r="B619" s="10" t="s">
        <v>1309</v>
      </c>
      <c r="C619" s="45" t="str">
        <f ca="1">Table3[[#This Row],[RECENCY Score]] &amp; Table3[[#This Row],[FREQUENCY Score]] &amp; Table3[[#This Row],[MONETARY Score]]</f>
        <v>142</v>
      </c>
      <c r="D619" s="46" cm="1">
        <f t="array" aca="1" ref="D619" ca="1">_xlfn.IFS(G619 &lt;= 100, 5,G619 &lt;= 200, 4,G619 &lt;= 300, 3,G619 &lt;= 400, 2,G619 &gt; 400, 1)</f>
        <v>1</v>
      </c>
      <c r="E619" s="45" cm="1">
        <f t="array" ref="E619">_xlfn.IFS(I619 &gt;= 12, 5, I619&gt;= 10, 4, I619 &gt;= 8, 3, I619 &gt;= 5, 2, I619 &gt;= 2, 1)</f>
        <v>4</v>
      </c>
      <c r="F619" s="45" cm="1">
        <f t="array" ref="F619">_xlfn.IFS(Table3[[#This Row],[Purchase Amount]] &lt;= 100, 5,Table3[[#This Row],[Purchase Amount]]  &lt;= 200, 4,Table3[[#This Row],[Purchase Amount]]  &lt;= 300, 3,Table3[[#This Row],[Purchase Amount]]  &lt;= 400, 2,Table3[[#This Row],[Purchase Amount]]  &gt; 400, 1)</f>
        <v>2</v>
      </c>
      <c r="G619" s="10">
        <f ca="1">DATEDIF(Table3[[#This Row],[Time of Purchase ]], TODAY(), "d")</f>
        <v>427</v>
      </c>
      <c r="H619" s="14">
        <f>_xlfn.XLOOKUP('RFM Analysis (Basic)'!$B619,Table4[Customer_ID],Table4[Time_of_Purchase],,0)</f>
        <v>45308</v>
      </c>
      <c r="I619" s="10">
        <f>_xlfn.XLOOKUP('RFM Analysis (Basic)'!$B619,Table4[Customer_ID],Table4[Frequency_of_Purchase],,0)</f>
        <v>11</v>
      </c>
      <c r="J619" s="10">
        <f>_xlfn.XLOOKUP(B619,Table4[Customer_ID],Table4[Purchase_Amount],,0)</f>
        <v>311.74</v>
      </c>
      <c r="K619" s="52" cm="1">
        <f t="array" aca="1" ref="K619" ca="1">SUM(MID(C619,{1,2,3},1)*1)</f>
        <v>7</v>
      </c>
    </row>
    <row r="620" spans="2:11" x14ac:dyDescent="0.3">
      <c r="B620" s="10" t="s">
        <v>1311</v>
      </c>
      <c r="C620" s="45" t="str">
        <f ca="1">Table3[[#This Row],[RECENCY Score]] &amp; Table3[[#This Row],[FREQUENCY Score]] &amp; Table3[[#This Row],[MONETARY Score]]</f>
        <v>333</v>
      </c>
      <c r="D620" s="46" cm="1">
        <f t="array" aca="1" ref="D620" ca="1">_xlfn.IFS(G620 &lt;= 100, 5,G620 &lt;= 200, 4,G620 &lt;= 300, 3,G620 &lt;= 400, 2,G620 &gt; 400, 1)</f>
        <v>3</v>
      </c>
      <c r="E620" s="45" cm="1">
        <f t="array" ref="E620">_xlfn.IFS(I620 &gt;= 12, 5, I620&gt;= 10, 4, I620 &gt;= 8, 3, I620 &gt;= 5, 2, I620 &gt;= 2, 1)</f>
        <v>3</v>
      </c>
      <c r="F620" s="45" cm="1">
        <f t="array" ref="F620">_xlfn.IFS(Table3[[#This Row],[Purchase Amount]] &lt;= 100, 5,Table3[[#This Row],[Purchase Amount]]  &lt;= 200, 4,Table3[[#This Row],[Purchase Amount]]  &lt;= 300, 3,Table3[[#This Row],[Purchase Amount]]  &lt;= 400, 2,Table3[[#This Row],[Purchase Amount]]  &gt; 400, 1)</f>
        <v>3</v>
      </c>
      <c r="G620" s="10">
        <f ca="1">DATEDIF(Table3[[#This Row],[Time of Purchase ]], TODAY(), "d")</f>
        <v>257</v>
      </c>
      <c r="H620" s="14">
        <f>_xlfn.XLOOKUP('RFM Analysis (Basic)'!$B620,Table4[Customer_ID],Table4[Time_of_Purchase],,0)</f>
        <v>45478</v>
      </c>
      <c r="I620" s="10">
        <f>_xlfn.XLOOKUP('RFM Analysis (Basic)'!$B620,Table4[Customer_ID],Table4[Frequency_of_Purchase],,0)</f>
        <v>9</v>
      </c>
      <c r="J620" s="10">
        <f>_xlfn.XLOOKUP(B620,Table4[Customer_ID],Table4[Purchase_Amount],,0)</f>
        <v>293.43</v>
      </c>
      <c r="K620" s="52" cm="1">
        <f t="array" aca="1" ref="K620" ca="1">SUM(MID(C620,{1,2,3},1)*1)</f>
        <v>9</v>
      </c>
    </row>
    <row r="621" spans="2:11" x14ac:dyDescent="0.3">
      <c r="B621" s="10" t="s">
        <v>1313</v>
      </c>
      <c r="C621" s="45" t="str">
        <f ca="1">Table3[[#This Row],[RECENCY Score]] &amp; Table3[[#This Row],[FREQUENCY Score]] &amp; Table3[[#This Row],[MONETARY Score]]</f>
        <v>221</v>
      </c>
      <c r="D621" s="46" cm="1">
        <f t="array" aca="1" ref="D621" ca="1">_xlfn.IFS(G621 &lt;= 100, 5,G621 &lt;= 200, 4,G621 &lt;= 300, 3,G621 &lt;= 400, 2,G621 &gt; 400, 1)</f>
        <v>2</v>
      </c>
      <c r="E621" s="45" cm="1">
        <f t="array" ref="E621">_xlfn.IFS(I621 &gt;= 12, 5, I621&gt;= 10, 4, I621 &gt;= 8, 3, I621 &gt;= 5, 2, I621 &gt;= 2, 1)</f>
        <v>2</v>
      </c>
      <c r="F621" s="45" cm="1">
        <f t="array" ref="F621">_xlfn.IFS(Table3[[#This Row],[Purchase Amount]] &lt;= 100, 5,Table3[[#This Row],[Purchase Amount]]  &lt;= 200, 4,Table3[[#This Row],[Purchase Amount]]  &lt;= 300, 3,Table3[[#This Row],[Purchase Amount]]  &lt;= 400, 2,Table3[[#This Row],[Purchase Amount]]  &gt; 400, 1)</f>
        <v>1</v>
      </c>
      <c r="G621" s="10">
        <f ca="1">DATEDIF(Table3[[#This Row],[Time of Purchase ]], TODAY(), "d")</f>
        <v>322</v>
      </c>
      <c r="H621" s="14">
        <f>_xlfn.XLOOKUP('RFM Analysis (Basic)'!$B621,Table4[Customer_ID],Table4[Time_of_Purchase],,0)</f>
        <v>45413</v>
      </c>
      <c r="I621" s="10">
        <f>_xlfn.XLOOKUP('RFM Analysis (Basic)'!$B621,Table4[Customer_ID],Table4[Frequency_of_Purchase],,0)</f>
        <v>6</v>
      </c>
      <c r="J621" s="10">
        <f>_xlfn.XLOOKUP(B621,Table4[Customer_ID],Table4[Purchase_Amount],,0)</f>
        <v>418.51</v>
      </c>
      <c r="K621" s="52" cm="1">
        <f t="array" aca="1" ref="K621" ca="1">SUM(MID(C621,{1,2,3},1)*1)</f>
        <v>5</v>
      </c>
    </row>
    <row r="622" spans="2:11" x14ac:dyDescent="0.3">
      <c r="B622" s="10" t="s">
        <v>1315</v>
      </c>
      <c r="C622" s="45" t="str">
        <f ca="1">Table3[[#This Row],[RECENCY Score]] &amp; Table3[[#This Row],[FREQUENCY Score]] &amp; Table3[[#This Row],[MONETARY Score]]</f>
        <v>435</v>
      </c>
      <c r="D622" s="46" cm="1">
        <f t="array" aca="1" ref="D622" ca="1">_xlfn.IFS(G622 &lt;= 100, 5,G622 &lt;= 200, 4,G622 &lt;= 300, 3,G622 &lt;= 400, 2,G622 &gt; 400, 1)</f>
        <v>4</v>
      </c>
      <c r="E622" s="45" cm="1">
        <f t="array" ref="E622">_xlfn.IFS(I622 &gt;= 12, 5, I622&gt;= 10, 4, I622 &gt;= 8, 3, I622 &gt;= 5, 2, I622 &gt;= 2, 1)</f>
        <v>3</v>
      </c>
      <c r="F622" s="45" cm="1">
        <f t="array" ref="F622">_xlfn.IFS(Table3[[#This Row],[Purchase Amount]] &lt;= 100, 5,Table3[[#This Row],[Purchase Amount]]  &lt;= 200, 4,Table3[[#This Row],[Purchase Amount]]  &lt;= 300, 3,Table3[[#This Row],[Purchase Amount]]  &lt;= 400, 2,Table3[[#This Row],[Purchase Amount]]  &gt; 400, 1)</f>
        <v>5</v>
      </c>
      <c r="G622" s="10">
        <f ca="1">DATEDIF(Table3[[#This Row],[Time of Purchase ]], TODAY(), "d")</f>
        <v>164</v>
      </c>
      <c r="H622" s="14">
        <f>_xlfn.XLOOKUP('RFM Analysis (Basic)'!$B622,Table4[Customer_ID],Table4[Time_of_Purchase],,0)</f>
        <v>45571</v>
      </c>
      <c r="I622" s="10">
        <f>_xlfn.XLOOKUP('RFM Analysis (Basic)'!$B622,Table4[Customer_ID],Table4[Frequency_of_Purchase],,0)</f>
        <v>9</v>
      </c>
      <c r="J622" s="10">
        <f>_xlfn.XLOOKUP(B622,Table4[Customer_ID],Table4[Purchase_Amount],,0)</f>
        <v>85.03</v>
      </c>
      <c r="K622" s="52" cm="1">
        <f t="array" aca="1" ref="K622" ca="1">SUM(MID(C622,{1,2,3},1)*1)</f>
        <v>12</v>
      </c>
    </row>
    <row r="623" spans="2:11" x14ac:dyDescent="0.3">
      <c r="B623" s="10" t="s">
        <v>1317</v>
      </c>
      <c r="C623" s="45" t="str">
        <f ca="1">Table3[[#This Row],[RECENCY Score]] &amp; Table3[[#This Row],[FREQUENCY Score]] &amp; Table3[[#This Row],[MONETARY Score]]</f>
        <v>314</v>
      </c>
      <c r="D623" s="46" cm="1">
        <f t="array" aca="1" ref="D623" ca="1">_xlfn.IFS(G623 &lt;= 100, 5,G623 &lt;= 200, 4,G623 &lt;= 300, 3,G623 &lt;= 400, 2,G623 &gt; 400, 1)</f>
        <v>3</v>
      </c>
      <c r="E623" s="45" cm="1">
        <f t="array" ref="E623">_xlfn.IFS(I623 &gt;= 12, 5, I623&gt;= 10, 4, I623 &gt;= 8, 3, I623 &gt;= 5, 2, I623 &gt;= 2, 1)</f>
        <v>1</v>
      </c>
      <c r="F623" s="45" cm="1">
        <f t="array" ref="F623">_xlfn.IFS(Table3[[#This Row],[Purchase Amount]] &lt;= 100, 5,Table3[[#This Row],[Purchase Amount]]  &lt;= 200, 4,Table3[[#This Row],[Purchase Amount]]  &lt;= 300, 3,Table3[[#This Row],[Purchase Amount]]  &lt;= 400, 2,Table3[[#This Row],[Purchase Amount]]  &gt; 400, 1)</f>
        <v>4</v>
      </c>
      <c r="G623" s="10">
        <f ca="1">DATEDIF(Table3[[#This Row],[Time of Purchase ]], TODAY(), "d")</f>
        <v>244</v>
      </c>
      <c r="H623" s="14">
        <f>_xlfn.XLOOKUP('RFM Analysis (Basic)'!$B623,Table4[Customer_ID],Table4[Time_of_Purchase],,0)</f>
        <v>45491</v>
      </c>
      <c r="I623" s="10">
        <f>_xlfn.XLOOKUP('RFM Analysis (Basic)'!$B623,Table4[Customer_ID],Table4[Frequency_of_Purchase],,0)</f>
        <v>4</v>
      </c>
      <c r="J623" s="10">
        <f>_xlfn.XLOOKUP(B623,Table4[Customer_ID],Table4[Purchase_Amount],,0)</f>
        <v>164.94</v>
      </c>
      <c r="K623" s="52" cm="1">
        <f t="array" aca="1" ref="K623" ca="1">SUM(MID(C623,{1,2,3},1)*1)</f>
        <v>8</v>
      </c>
    </row>
    <row r="624" spans="2:11" x14ac:dyDescent="0.3">
      <c r="B624" s="10" t="s">
        <v>1319</v>
      </c>
      <c r="C624" s="45" t="str">
        <f ca="1">Table3[[#This Row],[RECENCY Score]] &amp; Table3[[#This Row],[FREQUENCY Score]] &amp; Table3[[#This Row],[MONETARY Score]]</f>
        <v>245</v>
      </c>
      <c r="D624" s="46" cm="1">
        <f t="array" aca="1" ref="D624" ca="1">_xlfn.IFS(G624 &lt;= 100, 5,G624 &lt;= 200, 4,G624 &lt;= 300, 3,G624 &lt;= 400, 2,G624 &gt; 400, 1)</f>
        <v>2</v>
      </c>
      <c r="E624" s="45" cm="1">
        <f t="array" ref="E624">_xlfn.IFS(I624 &gt;= 12, 5, I624&gt;= 10, 4, I624 &gt;= 8, 3, I624 &gt;= 5, 2, I624 &gt;= 2, 1)</f>
        <v>4</v>
      </c>
      <c r="F624" s="45" cm="1">
        <f t="array" ref="F624">_xlfn.IFS(Table3[[#This Row],[Purchase Amount]] &lt;= 100, 5,Table3[[#This Row],[Purchase Amount]]  &lt;= 200, 4,Table3[[#This Row],[Purchase Amount]]  &lt;= 300, 3,Table3[[#This Row],[Purchase Amount]]  &lt;= 400, 2,Table3[[#This Row],[Purchase Amount]]  &gt; 400, 1)</f>
        <v>5</v>
      </c>
      <c r="G624" s="10">
        <f ca="1">DATEDIF(Table3[[#This Row],[Time of Purchase ]], TODAY(), "d")</f>
        <v>330</v>
      </c>
      <c r="H624" s="14">
        <f>_xlfn.XLOOKUP('RFM Analysis (Basic)'!$B624,Table4[Customer_ID],Table4[Time_of_Purchase],,0)</f>
        <v>45405</v>
      </c>
      <c r="I624" s="10">
        <f>_xlfn.XLOOKUP('RFM Analysis (Basic)'!$B624,Table4[Customer_ID],Table4[Frequency_of_Purchase],,0)</f>
        <v>11</v>
      </c>
      <c r="J624" s="10">
        <f>_xlfn.XLOOKUP(B624,Table4[Customer_ID],Table4[Purchase_Amount],,0)</f>
        <v>89.32</v>
      </c>
      <c r="K624" s="52" cm="1">
        <f t="array" aca="1" ref="K624" ca="1">SUM(MID(C624,{1,2,3},1)*1)</f>
        <v>11</v>
      </c>
    </row>
    <row r="625" spans="2:11" x14ac:dyDescent="0.3">
      <c r="B625" s="10" t="s">
        <v>1321</v>
      </c>
      <c r="C625" s="45" t="str">
        <f ca="1">Table3[[#This Row],[RECENCY Score]] &amp; Table3[[#This Row],[FREQUENCY Score]] &amp; Table3[[#This Row],[MONETARY Score]]</f>
        <v>212</v>
      </c>
      <c r="D625" s="46" cm="1">
        <f t="array" aca="1" ref="D625" ca="1">_xlfn.IFS(G625 &lt;= 100, 5,G625 &lt;= 200, 4,G625 &lt;= 300, 3,G625 &lt;= 400, 2,G625 &gt; 400, 1)</f>
        <v>2</v>
      </c>
      <c r="E625" s="45" cm="1">
        <f t="array" ref="E625">_xlfn.IFS(I625 &gt;= 12, 5, I625&gt;= 10, 4, I625 &gt;= 8, 3, I625 &gt;= 5, 2, I625 &gt;= 2, 1)</f>
        <v>1</v>
      </c>
      <c r="F625" s="45" cm="1">
        <f t="array" ref="F625">_xlfn.IFS(Table3[[#This Row],[Purchase Amount]] &lt;= 100, 5,Table3[[#This Row],[Purchase Amount]]  &lt;= 200, 4,Table3[[#This Row],[Purchase Amount]]  &lt;= 300, 3,Table3[[#This Row],[Purchase Amount]]  &lt;= 400, 2,Table3[[#This Row],[Purchase Amount]]  &gt; 400, 1)</f>
        <v>2</v>
      </c>
      <c r="G625" s="10">
        <f ca="1">DATEDIF(Table3[[#This Row],[Time of Purchase ]], TODAY(), "d")</f>
        <v>351</v>
      </c>
      <c r="H625" s="14">
        <f>_xlfn.XLOOKUP('RFM Analysis (Basic)'!$B625,Table4[Customer_ID],Table4[Time_of_Purchase],,0)</f>
        <v>45384</v>
      </c>
      <c r="I625" s="10">
        <f>_xlfn.XLOOKUP('RFM Analysis (Basic)'!$B625,Table4[Customer_ID],Table4[Frequency_of_Purchase],,0)</f>
        <v>2</v>
      </c>
      <c r="J625" s="10">
        <f>_xlfn.XLOOKUP(B625,Table4[Customer_ID],Table4[Purchase_Amount],,0)</f>
        <v>388.26</v>
      </c>
      <c r="K625" s="52" cm="1">
        <f t="array" aca="1" ref="K625" ca="1">SUM(MID(C625,{1,2,3},1)*1)</f>
        <v>5</v>
      </c>
    </row>
    <row r="626" spans="2:11" x14ac:dyDescent="0.3">
      <c r="B626" s="10" t="s">
        <v>1323</v>
      </c>
      <c r="C626" s="45" t="str">
        <f ca="1">Table3[[#This Row],[RECENCY Score]] &amp; Table3[[#This Row],[FREQUENCY Score]] &amp; Table3[[#This Row],[MONETARY Score]]</f>
        <v>424</v>
      </c>
      <c r="D626" s="46" cm="1">
        <f t="array" aca="1" ref="D626" ca="1">_xlfn.IFS(G626 &lt;= 100, 5,G626 &lt;= 200, 4,G626 &lt;= 300, 3,G626 &lt;= 400, 2,G626 &gt; 400, 1)</f>
        <v>4</v>
      </c>
      <c r="E626" s="45" cm="1">
        <f t="array" ref="E626">_xlfn.IFS(I626 &gt;= 12, 5, I626&gt;= 10, 4, I626 &gt;= 8, 3, I626 &gt;= 5, 2, I626 &gt;= 2, 1)</f>
        <v>2</v>
      </c>
      <c r="F626" s="45" cm="1">
        <f t="array" ref="F626">_xlfn.IFS(Table3[[#This Row],[Purchase Amount]] &lt;= 100, 5,Table3[[#This Row],[Purchase Amount]]  &lt;= 200, 4,Table3[[#This Row],[Purchase Amount]]  &lt;= 300, 3,Table3[[#This Row],[Purchase Amount]]  &lt;= 400, 2,Table3[[#This Row],[Purchase Amount]]  &gt; 400, 1)</f>
        <v>4</v>
      </c>
      <c r="G626" s="10">
        <f ca="1">DATEDIF(Table3[[#This Row],[Time of Purchase ]], TODAY(), "d")</f>
        <v>180</v>
      </c>
      <c r="H626" s="14">
        <f>_xlfn.XLOOKUP('RFM Analysis (Basic)'!$B626,Table4[Customer_ID],Table4[Time_of_Purchase],,0)</f>
        <v>45555</v>
      </c>
      <c r="I626" s="10">
        <f>_xlfn.XLOOKUP('RFM Analysis (Basic)'!$B626,Table4[Customer_ID],Table4[Frequency_of_Purchase],,0)</f>
        <v>5</v>
      </c>
      <c r="J626" s="10">
        <f>_xlfn.XLOOKUP(B626,Table4[Customer_ID],Table4[Purchase_Amount],,0)</f>
        <v>106.69</v>
      </c>
      <c r="K626" s="52" cm="1">
        <f t="array" aca="1" ref="K626" ca="1">SUM(MID(C626,{1,2,3},1)*1)</f>
        <v>10</v>
      </c>
    </row>
    <row r="627" spans="2:11" x14ac:dyDescent="0.3">
      <c r="B627" s="10" t="s">
        <v>1325</v>
      </c>
      <c r="C627" s="45" t="str">
        <f ca="1">Table3[[#This Row],[RECENCY Score]] &amp; Table3[[#This Row],[FREQUENCY Score]] &amp; Table3[[#This Row],[MONETARY Score]]</f>
        <v>342</v>
      </c>
      <c r="D627" s="46" cm="1">
        <f t="array" aca="1" ref="D627" ca="1">_xlfn.IFS(G627 &lt;= 100, 5,G627 &lt;= 200, 4,G627 &lt;= 300, 3,G627 &lt;= 400, 2,G627 &gt; 400, 1)</f>
        <v>3</v>
      </c>
      <c r="E627" s="45" cm="1">
        <f t="array" ref="E627">_xlfn.IFS(I627 &gt;= 12, 5, I627&gt;= 10, 4, I627 &gt;= 8, 3, I627 &gt;= 5, 2, I627 &gt;= 2, 1)</f>
        <v>4</v>
      </c>
      <c r="F627" s="45" cm="1">
        <f t="array" ref="F627">_xlfn.IFS(Table3[[#This Row],[Purchase Amount]] &lt;= 100, 5,Table3[[#This Row],[Purchase Amount]]  &lt;= 200, 4,Table3[[#This Row],[Purchase Amount]]  &lt;= 300, 3,Table3[[#This Row],[Purchase Amount]]  &lt;= 400, 2,Table3[[#This Row],[Purchase Amount]]  &gt; 400, 1)</f>
        <v>2</v>
      </c>
      <c r="G627" s="10">
        <f ca="1">DATEDIF(Table3[[#This Row],[Time of Purchase ]], TODAY(), "d")</f>
        <v>236</v>
      </c>
      <c r="H627" s="14">
        <f>_xlfn.XLOOKUP('RFM Analysis (Basic)'!$B627,Table4[Customer_ID],Table4[Time_of_Purchase],,0)</f>
        <v>45499</v>
      </c>
      <c r="I627" s="10">
        <f>_xlfn.XLOOKUP('RFM Analysis (Basic)'!$B627,Table4[Customer_ID],Table4[Frequency_of_Purchase],,0)</f>
        <v>10</v>
      </c>
      <c r="J627" s="10">
        <f>_xlfn.XLOOKUP(B627,Table4[Customer_ID],Table4[Purchase_Amount],,0)</f>
        <v>301.16000000000003</v>
      </c>
      <c r="K627" s="52" cm="1">
        <f t="array" aca="1" ref="K627" ca="1">SUM(MID(C627,{1,2,3},1)*1)</f>
        <v>9</v>
      </c>
    </row>
    <row r="628" spans="2:11" x14ac:dyDescent="0.3">
      <c r="B628" s="10" t="s">
        <v>1327</v>
      </c>
      <c r="C628" s="45" t="str">
        <f ca="1">Table3[[#This Row],[RECENCY Score]] &amp; Table3[[#This Row],[FREQUENCY Score]] &amp; Table3[[#This Row],[MONETARY Score]]</f>
        <v>425</v>
      </c>
      <c r="D628" s="46" cm="1">
        <f t="array" aca="1" ref="D628" ca="1">_xlfn.IFS(G628 &lt;= 100, 5,G628 &lt;= 200, 4,G628 &lt;= 300, 3,G628 &lt;= 400, 2,G628 &gt; 400, 1)</f>
        <v>4</v>
      </c>
      <c r="E628" s="45" cm="1">
        <f t="array" ref="E628">_xlfn.IFS(I628 &gt;= 12, 5, I628&gt;= 10, 4, I628 &gt;= 8, 3, I628 &gt;= 5, 2, I628 &gt;= 2, 1)</f>
        <v>2</v>
      </c>
      <c r="F628" s="45" cm="1">
        <f t="array" ref="F628">_xlfn.IFS(Table3[[#This Row],[Purchase Amount]] &lt;= 100, 5,Table3[[#This Row],[Purchase Amount]]  &lt;= 200, 4,Table3[[#This Row],[Purchase Amount]]  &lt;= 300, 3,Table3[[#This Row],[Purchase Amount]]  &lt;= 400, 2,Table3[[#This Row],[Purchase Amount]]  &gt; 400, 1)</f>
        <v>5</v>
      </c>
      <c r="G628" s="10">
        <f ca="1">DATEDIF(Table3[[#This Row],[Time of Purchase ]], TODAY(), "d")</f>
        <v>167</v>
      </c>
      <c r="H628" s="14">
        <f>_xlfn.XLOOKUP('RFM Analysis (Basic)'!$B628,Table4[Customer_ID],Table4[Time_of_Purchase],,0)</f>
        <v>45568</v>
      </c>
      <c r="I628" s="10">
        <f>_xlfn.XLOOKUP('RFM Analysis (Basic)'!$B628,Table4[Customer_ID],Table4[Frequency_of_Purchase],,0)</f>
        <v>6</v>
      </c>
      <c r="J628" s="10">
        <f>_xlfn.XLOOKUP(B628,Table4[Customer_ID],Table4[Purchase_Amount],,0)</f>
        <v>61.71</v>
      </c>
      <c r="K628" s="52" cm="1">
        <f t="array" aca="1" ref="K628" ca="1">SUM(MID(C628,{1,2,3},1)*1)</f>
        <v>11</v>
      </c>
    </row>
    <row r="629" spans="2:11" x14ac:dyDescent="0.3">
      <c r="B629" s="10" t="s">
        <v>1329</v>
      </c>
      <c r="C629" s="45" t="str">
        <f ca="1">Table3[[#This Row],[RECENCY Score]] &amp; Table3[[#This Row],[FREQUENCY Score]] &amp; Table3[[#This Row],[MONETARY Score]]</f>
        <v>245</v>
      </c>
      <c r="D629" s="46" cm="1">
        <f t="array" aca="1" ref="D629" ca="1">_xlfn.IFS(G629 &lt;= 100, 5,G629 &lt;= 200, 4,G629 &lt;= 300, 3,G629 &lt;= 400, 2,G629 &gt; 400, 1)</f>
        <v>2</v>
      </c>
      <c r="E629" s="45" cm="1">
        <f t="array" ref="E629">_xlfn.IFS(I629 &gt;= 12, 5, I629&gt;= 10, 4, I629 &gt;= 8, 3, I629 &gt;= 5, 2, I629 &gt;= 2, 1)</f>
        <v>4</v>
      </c>
      <c r="F629" s="45" cm="1">
        <f t="array" ref="F629">_xlfn.IFS(Table3[[#This Row],[Purchase Amount]] &lt;= 100, 5,Table3[[#This Row],[Purchase Amount]]  &lt;= 200, 4,Table3[[#This Row],[Purchase Amount]]  &lt;= 300, 3,Table3[[#This Row],[Purchase Amount]]  &lt;= 400, 2,Table3[[#This Row],[Purchase Amount]]  &gt; 400, 1)</f>
        <v>5</v>
      </c>
      <c r="G629" s="10">
        <f ca="1">DATEDIF(Table3[[#This Row],[Time of Purchase ]], TODAY(), "d")</f>
        <v>386</v>
      </c>
      <c r="H629" s="14">
        <f>_xlfn.XLOOKUP('RFM Analysis (Basic)'!$B629,Table4[Customer_ID],Table4[Time_of_Purchase],,0)</f>
        <v>45349</v>
      </c>
      <c r="I629" s="10">
        <f>_xlfn.XLOOKUP('RFM Analysis (Basic)'!$B629,Table4[Customer_ID],Table4[Frequency_of_Purchase],,0)</f>
        <v>11</v>
      </c>
      <c r="J629" s="10">
        <f>_xlfn.XLOOKUP(B629,Table4[Customer_ID],Table4[Purchase_Amount],,0)</f>
        <v>83.33</v>
      </c>
      <c r="K629" s="52" cm="1">
        <f t="array" aca="1" ref="K629" ca="1">SUM(MID(C629,{1,2,3},1)*1)</f>
        <v>11</v>
      </c>
    </row>
    <row r="630" spans="2:11" x14ac:dyDescent="0.3">
      <c r="B630" s="10" t="s">
        <v>1331</v>
      </c>
      <c r="C630" s="45" t="str">
        <f ca="1">Table3[[#This Row],[RECENCY Score]] &amp; Table3[[#This Row],[FREQUENCY Score]] &amp; Table3[[#This Row],[MONETARY Score]]</f>
        <v>211</v>
      </c>
      <c r="D630" s="46" cm="1">
        <f t="array" aca="1" ref="D630" ca="1">_xlfn.IFS(G630 &lt;= 100, 5,G630 &lt;= 200, 4,G630 &lt;= 300, 3,G630 &lt;= 400, 2,G630 &gt; 400, 1)</f>
        <v>2</v>
      </c>
      <c r="E630" s="45" cm="1">
        <f t="array" ref="E630">_xlfn.IFS(I630 &gt;= 12, 5, I630&gt;= 10, 4, I630 &gt;= 8, 3, I630 &gt;= 5, 2, I630 &gt;= 2, 1)</f>
        <v>1</v>
      </c>
      <c r="F630" s="45" cm="1">
        <f t="array" ref="F630">_xlfn.IFS(Table3[[#This Row],[Purchase Amount]] &lt;= 100, 5,Table3[[#This Row],[Purchase Amount]]  &lt;= 200, 4,Table3[[#This Row],[Purchase Amount]]  &lt;= 300, 3,Table3[[#This Row],[Purchase Amount]]  &lt;= 400, 2,Table3[[#This Row],[Purchase Amount]]  &gt; 400, 1)</f>
        <v>1</v>
      </c>
      <c r="G630" s="10">
        <f ca="1">DATEDIF(Table3[[#This Row],[Time of Purchase ]], TODAY(), "d")</f>
        <v>345</v>
      </c>
      <c r="H630" s="14">
        <f>_xlfn.XLOOKUP('RFM Analysis (Basic)'!$B630,Table4[Customer_ID],Table4[Time_of_Purchase],,0)</f>
        <v>45390</v>
      </c>
      <c r="I630" s="10">
        <f>_xlfn.XLOOKUP('RFM Analysis (Basic)'!$B630,Table4[Customer_ID],Table4[Frequency_of_Purchase],,0)</f>
        <v>4</v>
      </c>
      <c r="J630" s="10">
        <f>_xlfn.XLOOKUP(B630,Table4[Customer_ID],Table4[Purchase_Amount],,0)</f>
        <v>411.81</v>
      </c>
      <c r="K630" s="52" cm="1">
        <f t="array" aca="1" ref="K630" ca="1">SUM(MID(C630,{1,2,3},1)*1)</f>
        <v>4</v>
      </c>
    </row>
    <row r="631" spans="2:11" x14ac:dyDescent="0.3">
      <c r="B631" s="10" t="s">
        <v>1333</v>
      </c>
      <c r="C631" s="45" t="str">
        <f ca="1">Table3[[#This Row],[RECENCY Score]] &amp; Table3[[#This Row],[FREQUENCY Score]] &amp; Table3[[#This Row],[MONETARY Score]]</f>
        <v>314</v>
      </c>
      <c r="D631" s="46" cm="1">
        <f t="array" aca="1" ref="D631" ca="1">_xlfn.IFS(G631 &lt;= 100, 5,G631 &lt;= 200, 4,G631 &lt;= 300, 3,G631 &lt;= 400, 2,G631 &gt; 400, 1)</f>
        <v>3</v>
      </c>
      <c r="E631" s="45" cm="1">
        <f t="array" ref="E631">_xlfn.IFS(I631 &gt;= 12, 5, I631&gt;= 10, 4, I631 &gt;= 8, 3, I631 &gt;= 5, 2, I631 &gt;= 2, 1)</f>
        <v>1</v>
      </c>
      <c r="F631" s="45" cm="1">
        <f t="array" ref="F631">_xlfn.IFS(Table3[[#This Row],[Purchase Amount]] &lt;= 100, 5,Table3[[#This Row],[Purchase Amount]]  &lt;= 200, 4,Table3[[#This Row],[Purchase Amount]]  &lt;= 300, 3,Table3[[#This Row],[Purchase Amount]]  &lt;= 400, 2,Table3[[#This Row],[Purchase Amount]]  &gt; 400, 1)</f>
        <v>4</v>
      </c>
      <c r="G631" s="10">
        <f ca="1">DATEDIF(Table3[[#This Row],[Time of Purchase ]], TODAY(), "d")</f>
        <v>208</v>
      </c>
      <c r="H631" s="14">
        <f>_xlfn.XLOOKUP('RFM Analysis (Basic)'!$B631,Table4[Customer_ID],Table4[Time_of_Purchase],,0)</f>
        <v>45527</v>
      </c>
      <c r="I631" s="10">
        <f>_xlfn.XLOOKUP('RFM Analysis (Basic)'!$B631,Table4[Customer_ID],Table4[Frequency_of_Purchase],,0)</f>
        <v>3</v>
      </c>
      <c r="J631" s="10">
        <f>_xlfn.XLOOKUP(B631,Table4[Customer_ID],Table4[Purchase_Amount],,0)</f>
        <v>114.93</v>
      </c>
      <c r="K631" s="52" cm="1">
        <f t="array" aca="1" ref="K631" ca="1">SUM(MID(C631,{1,2,3},1)*1)</f>
        <v>8</v>
      </c>
    </row>
    <row r="632" spans="2:11" x14ac:dyDescent="0.3">
      <c r="B632" s="10" t="s">
        <v>1335</v>
      </c>
      <c r="C632" s="45" t="str">
        <f ca="1">Table3[[#This Row],[RECENCY Score]] &amp; Table3[[#This Row],[FREQUENCY Score]] &amp; Table3[[#This Row],[MONETARY Score]]</f>
        <v>441</v>
      </c>
      <c r="D632" s="46" cm="1">
        <f t="array" aca="1" ref="D632" ca="1">_xlfn.IFS(G632 &lt;= 100, 5,G632 &lt;= 200, 4,G632 &lt;= 300, 3,G632 &lt;= 400, 2,G632 &gt; 400, 1)</f>
        <v>4</v>
      </c>
      <c r="E632" s="45" cm="1">
        <f t="array" ref="E632">_xlfn.IFS(I632 &gt;= 12, 5, I632&gt;= 10, 4, I632 &gt;= 8, 3, I632 &gt;= 5, 2, I632 &gt;= 2, 1)</f>
        <v>4</v>
      </c>
      <c r="F632" s="45" cm="1">
        <f t="array" ref="F632">_xlfn.IFS(Table3[[#This Row],[Purchase Amount]] &lt;= 100, 5,Table3[[#This Row],[Purchase Amount]]  &lt;= 200, 4,Table3[[#This Row],[Purchase Amount]]  &lt;= 300, 3,Table3[[#This Row],[Purchase Amount]]  &lt;= 400, 2,Table3[[#This Row],[Purchase Amount]]  &gt; 400, 1)</f>
        <v>1</v>
      </c>
      <c r="G632" s="10">
        <f ca="1">DATEDIF(Table3[[#This Row],[Time of Purchase ]], TODAY(), "d")</f>
        <v>190</v>
      </c>
      <c r="H632" s="14">
        <f>_xlfn.XLOOKUP('RFM Analysis (Basic)'!$B632,Table4[Customer_ID],Table4[Time_of_Purchase],,0)</f>
        <v>45545</v>
      </c>
      <c r="I632" s="10">
        <f>_xlfn.XLOOKUP('RFM Analysis (Basic)'!$B632,Table4[Customer_ID],Table4[Frequency_of_Purchase],,0)</f>
        <v>11</v>
      </c>
      <c r="J632" s="10">
        <f>_xlfn.XLOOKUP(B632,Table4[Customer_ID],Table4[Purchase_Amount],,0)</f>
        <v>438.42</v>
      </c>
      <c r="K632" s="52" cm="1">
        <f t="array" aca="1" ref="K632" ca="1">SUM(MID(C632,{1,2,3},1)*1)</f>
        <v>9</v>
      </c>
    </row>
    <row r="633" spans="2:11" x14ac:dyDescent="0.3">
      <c r="B633" s="10" t="s">
        <v>1337</v>
      </c>
      <c r="C633" s="45" t="str">
        <f ca="1">Table3[[#This Row],[RECENCY Score]] &amp; Table3[[#This Row],[FREQUENCY Score]] &amp; Table3[[#This Row],[MONETARY Score]]</f>
        <v>214</v>
      </c>
      <c r="D633" s="46" cm="1">
        <f t="array" aca="1" ref="D633" ca="1">_xlfn.IFS(G633 &lt;= 100, 5,G633 &lt;= 200, 4,G633 &lt;= 300, 3,G633 &lt;= 400, 2,G633 &gt; 400, 1)</f>
        <v>2</v>
      </c>
      <c r="E633" s="45" cm="1">
        <f t="array" ref="E633">_xlfn.IFS(I633 &gt;= 12, 5, I633&gt;= 10, 4, I633 &gt;= 8, 3, I633 &gt;= 5, 2, I633 &gt;= 2, 1)</f>
        <v>1</v>
      </c>
      <c r="F633" s="45" cm="1">
        <f t="array" ref="F633">_xlfn.IFS(Table3[[#This Row],[Purchase Amount]] &lt;= 100, 5,Table3[[#This Row],[Purchase Amount]]  &lt;= 200, 4,Table3[[#This Row],[Purchase Amount]]  &lt;= 300, 3,Table3[[#This Row],[Purchase Amount]]  &lt;= 400, 2,Table3[[#This Row],[Purchase Amount]]  &gt; 400, 1)</f>
        <v>4</v>
      </c>
      <c r="G633" s="10">
        <f ca="1">DATEDIF(Table3[[#This Row],[Time of Purchase ]], TODAY(), "d")</f>
        <v>378</v>
      </c>
      <c r="H633" s="14">
        <f>_xlfn.XLOOKUP('RFM Analysis (Basic)'!$B633,Table4[Customer_ID],Table4[Time_of_Purchase],,0)</f>
        <v>45357</v>
      </c>
      <c r="I633" s="10">
        <f>_xlfn.XLOOKUP('RFM Analysis (Basic)'!$B633,Table4[Customer_ID],Table4[Frequency_of_Purchase],,0)</f>
        <v>2</v>
      </c>
      <c r="J633" s="10">
        <f>_xlfn.XLOOKUP(B633,Table4[Customer_ID],Table4[Purchase_Amount],,0)</f>
        <v>189.97</v>
      </c>
      <c r="K633" s="52" cm="1">
        <f t="array" aca="1" ref="K633" ca="1">SUM(MID(C633,{1,2,3},1)*1)</f>
        <v>7</v>
      </c>
    </row>
    <row r="634" spans="2:11" x14ac:dyDescent="0.3">
      <c r="B634" s="10" t="s">
        <v>1339</v>
      </c>
      <c r="C634" s="45" t="str">
        <f ca="1">Table3[[#This Row],[RECENCY Score]] &amp; Table3[[#This Row],[FREQUENCY Score]] &amp; Table3[[#This Row],[MONETARY Score]]</f>
        <v>353</v>
      </c>
      <c r="D634" s="46" cm="1">
        <f t="array" aca="1" ref="D634" ca="1">_xlfn.IFS(G634 &lt;= 100, 5,G634 &lt;= 200, 4,G634 &lt;= 300, 3,G634 &lt;= 400, 2,G634 &gt; 400, 1)</f>
        <v>3</v>
      </c>
      <c r="E634" s="45" cm="1">
        <f t="array" ref="E634">_xlfn.IFS(I634 &gt;= 12, 5, I634&gt;= 10, 4, I634 &gt;= 8, 3, I634 &gt;= 5, 2, I634 &gt;= 2, 1)</f>
        <v>5</v>
      </c>
      <c r="F634" s="45" cm="1">
        <f t="array" ref="F634">_xlfn.IFS(Table3[[#This Row],[Purchase Amount]] &lt;= 100, 5,Table3[[#This Row],[Purchase Amount]]  &lt;= 200, 4,Table3[[#This Row],[Purchase Amount]]  &lt;= 300, 3,Table3[[#This Row],[Purchase Amount]]  &lt;= 400, 2,Table3[[#This Row],[Purchase Amount]]  &gt; 400, 1)</f>
        <v>3</v>
      </c>
      <c r="G634" s="10">
        <f ca="1">DATEDIF(Table3[[#This Row],[Time of Purchase ]], TODAY(), "d")</f>
        <v>255</v>
      </c>
      <c r="H634" s="14">
        <f>_xlfn.XLOOKUP('RFM Analysis (Basic)'!$B634,Table4[Customer_ID],Table4[Time_of_Purchase],,0)</f>
        <v>45480</v>
      </c>
      <c r="I634" s="10">
        <f>_xlfn.XLOOKUP('RFM Analysis (Basic)'!$B634,Table4[Customer_ID],Table4[Frequency_of_Purchase],,0)</f>
        <v>12</v>
      </c>
      <c r="J634" s="10">
        <f>_xlfn.XLOOKUP(B634,Table4[Customer_ID],Table4[Purchase_Amount],,0)</f>
        <v>227.03</v>
      </c>
      <c r="K634" s="52" cm="1">
        <f t="array" aca="1" ref="K634" ca="1">SUM(MID(C634,{1,2,3},1)*1)</f>
        <v>11</v>
      </c>
    </row>
    <row r="635" spans="2:11" x14ac:dyDescent="0.3">
      <c r="B635" s="10" t="s">
        <v>1341</v>
      </c>
      <c r="C635" s="45" t="str">
        <f ca="1">Table3[[#This Row],[RECENCY Score]] &amp; Table3[[#This Row],[FREQUENCY Score]] &amp; Table3[[#This Row],[MONETARY Score]]</f>
        <v>413</v>
      </c>
      <c r="D635" s="46" cm="1">
        <f t="array" aca="1" ref="D635" ca="1">_xlfn.IFS(G635 &lt;= 100, 5,G635 &lt;= 200, 4,G635 &lt;= 300, 3,G635 &lt;= 400, 2,G635 &gt; 400, 1)</f>
        <v>4</v>
      </c>
      <c r="E635" s="45" cm="1">
        <f t="array" ref="E635">_xlfn.IFS(I635 &gt;= 12, 5, I635&gt;= 10, 4, I635 &gt;= 8, 3, I635 &gt;= 5, 2, I635 &gt;= 2, 1)</f>
        <v>1</v>
      </c>
      <c r="F635" s="45" cm="1">
        <f t="array" ref="F635">_xlfn.IFS(Table3[[#This Row],[Purchase Amount]] &lt;= 100, 5,Table3[[#This Row],[Purchase Amount]]  &lt;= 200, 4,Table3[[#This Row],[Purchase Amount]]  &lt;= 300, 3,Table3[[#This Row],[Purchase Amount]]  &lt;= 400, 2,Table3[[#This Row],[Purchase Amount]]  &gt; 400, 1)</f>
        <v>3</v>
      </c>
      <c r="G635" s="10">
        <f ca="1">DATEDIF(Table3[[#This Row],[Time of Purchase ]], TODAY(), "d")</f>
        <v>192</v>
      </c>
      <c r="H635" s="14">
        <f>_xlfn.XLOOKUP('RFM Analysis (Basic)'!$B635,Table4[Customer_ID],Table4[Time_of_Purchase],,0)</f>
        <v>45543</v>
      </c>
      <c r="I635" s="10">
        <f>_xlfn.XLOOKUP('RFM Analysis (Basic)'!$B635,Table4[Customer_ID],Table4[Frequency_of_Purchase],,0)</f>
        <v>4</v>
      </c>
      <c r="J635" s="10">
        <f>_xlfn.XLOOKUP(B635,Table4[Customer_ID],Table4[Purchase_Amount],,0)</f>
        <v>278.49</v>
      </c>
      <c r="K635" s="52" cm="1">
        <f t="array" aca="1" ref="K635" ca="1">SUM(MID(C635,{1,2,3},1)*1)</f>
        <v>8</v>
      </c>
    </row>
    <row r="636" spans="2:11" x14ac:dyDescent="0.3">
      <c r="B636" s="10" t="s">
        <v>1343</v>
      </c>
      <c r="C636" s="45" t="str">
        <f ca="1">Table3[[#This Row],[RECENCY Score]] &amp; Table3[[#This Row],[FREQUENCY Score]] &amp; Table3[[#This Row],[MONETARY Score]]</f>
        <v>324</v>
      </c>
      <c r="D636" s="46" cm="1">
        <f t="array" aca="1" ref="D636" ca="1">_xlfn.IFS(G636 &lt;= 100, 5,G636 &lt;= 200, 4,G636 &lt;= 300, 3,G636 &lt;= 400, 2,G636 &gt; 400, 1)</f>
        <v>3</v>
      </c>
      <c r="E636" s="45" cm="1">
        <f t="array" ref="E636">_xlfn.IFS(I636 &gt;= 12, 5, I636&gt;= 10, 4, I636 &gt;= 8, 3, I636 &gt;= 5, 2, I636 &gt;= 2, 1)</f>
        <v>2</v>
      </c>
      <c r="F636" s="45" cm="1">
        <f t="array" ref="F636">_xlfn.IFS(Table3[[#This Row],[Purchase Amount]] &lt;= 100, 5,Table3[[#This Row],[Purchase Amount]]  &lt;= 200, 4,Table3[[#This Row],[Purchase Amount]]  &lt;= 300, 3,Table3[[#This Row],[Purchase Amount]]  &lt;= 400, 2,Table3[[#This Row],[Purchase Amount]]  &gt; 400, 1)</f>
        <v>4</v>
      </c>
      <c r="G636" s="10">
        <f ca="1">DATEDIF(Table3[[#This Row],[Time of Purchase ]], TODAY(), "d")</f>
        <v>289</v>
      </c>
      <c r="H636" s="14">
        <f>_xlfn.XLOOKUP('RFM Analysis (Basic)'!$B636,Table4[Customer_ID],Table4[Time_of_Purchase],,0)</f>
        <v>45446</v>
      </c>
      <c r="I636" s="10">
        <f>_xlfn.XLOOKUP('RFM Analysis (Basic)'!$B636,Table4[Customer_ID],Table4[Frequency_of_Purchase],,0)</f>
        <v>5</v>
      </c>
      <c r="J636" s="10">
        <f>_xlfn.XLOOKUP(B636,Table4[Customer_ID],Table4[Purchase_Amount],,0)</f>
        <v>120.56</v>
      </c>
      <c r="K636" s="52" cm="1">
        <f t="array" aca="1" ref="K636" ca="1">SUM(MID(C636,{1,2,3},1)*1)</f>
        <v>9</v>
      </c>
    </row>
    <row r="637" spans="2:11" x14ac:dyDescent="0.3">
      <c r="B637" s="10" t="s">
        <v>1345</v>
      </c>
      <c r="C637" s="45" t="str">
        <f ca="1">Table3[[#This Row],[RECENCY Score]] &amp; Table3[[#This Row],[FREQUENCY Score]] &amp; Table3[[#This Row],[MONETARY Score]]</f>
        <v>442</v>
      </c>
      <c r="D637" s="46" cm="1">
        <f t="array" aca="1" ref="D637" ca="1">_xlfn.IFS(G637 &lt;= 100, 5,G637 &lt;= 200, 4,G637 &lt;= 300, 3,G637 &lt;= 400, 2,G637 &gt; 400, 1)</f>
        <v>4</v>
      </c>
      <c r="E637" s="45" cm="1">
        <f t="array" ref="E637">_xlfn.IFS(I637 &gt;= 12, 5, I637&gt;= 10, 4, I637 &gt;= 8, 3, I637 &gt;= 5, 2, I637 &gt;= 2, 1)</f>
        <v>4</v>
      </c>
      <c r="F637" s="45" cm="1">
        <f t="array" ref="F637">_xlfn.IFS(Table3[[#This Row],[Purchase Amount]] &lt;= 100, 5,Table3[[#This Row],[Purchase Amount]]  &lt;= 200, 4,Table3[[#This Row],[Purchase Amount]]  &lt;= 300, 3,Table3[[#This Row],[Purchase Amount]]  &lt;= 400, 2,Table3[[#This Row],[Purchase Amount]]  &gt; 400, 1)</f>
        <v>2</v>
      </c>
      <c r="G637" s="10">
        <f ca="1">DATEDIF(Table3[[#This Row],[Time of Purchase ]], TODAY(), "d")</f>
        <v>131</v>
      </c>
      <c r="H637" s="14">
        <f>_xlfn.XLOOKUP('RFM Analysis (Basic)'!$B637,Table4[Customer_ID],Table4[Time_of_Purchase],,0)</f>
        <v>45604</v>
      </c>
      <c r="I637" s="10">
        <f>_xlfn.XLOOKUP('RFM Analysis (Basic)'!$B637,Table4[Customer_ID],Table4[Frequency_of_Purchase],,0)</f>
        <v>11</v>
      </c>
      <c r="J637" s="10">
        <f>_xlfn.XLOOKUP(B637,Table4[Customer_ID],Table4[Purchase_Amount],,0)</f>
        <v>320.94</v>
      </c>
      <c r="K637" s="52" cm="1">
        <f t="array" aca="1" ref="K637" ca="1">SUM(MID(C637,{1,2,3},1)*1)</f>
        <v>10</v>
      </c>
    </row>
    <row r="638" spans="2:11" x14ac:dyDescent="0.3">
      <c r="B638" s="10" t="s">
        <v>1347</v>
      </c>
      <c r="C638" s="45" t="str">
        <f ca="1">Table3[[#This Row],[RECENCY Score]] &amp; Table3[[#This Row],[FREQUENCY Score]] &amp; Table3[[#This Row],[MONETARY Score]]</f>
        <v>413</v>
      </c>
      <c r="D638" s="46" cm="1">
        <f t="array" aca="1" ref="D638" ca="1">_xlfn.IFS(G638 &lt;= 100, 5,G638 &lt;= 200, 4,G638 &lt;= 300, 3,G638 &lt;= 400, 2,G638 &gt; 400, 1)</f>
        <v>4</v>
      </c>
      <c r="E638" s="45" cm="1">
        <f t="array" ref="E638">_xlfn.IFS(I638 &gt;= 12, 5, I638&gt;= 10, 4, I638 &gt;= 8, 3, I638 &gt;= 5, 2, I638 &gt;= 2, 1)</f>
        <v>1</v>
      </c>
      <c r="F638" s="45" cm="1">
        <f t="array" ref="F638">_xlfn.IFS(Table3[[#This Row],[Purchase Amount]] &lt;= 100, 5,Table3[[#This Row],[Purchase Amount]]  &lt;= 200, 4,Table3[[#This Row],[Purchase Amount]]  &lt;= 300, 3,Table3[[#This Row],[Purchase Amount]]  &lt;= 400, 2,Table3[[#This Row],[Purchase Amount]]  &gt; 400, 1)</f>
        <v>3</v>
      </c>
      <c r="G638" s="10">
        <f ca="1">DATEDIF(Table3[[#This Row],[Time of Purchase ]], TODAY(), "d")</f>
        <v>154</v>
      </c>
      <c r="H638" s="14">
        <f>_xlfn.XLOOKUP('RFM Analysis (Basic)'!$B638,Table4[Customer_ID],Table4[Time_of_Purchase],,0)</f>
        <v>45581</v>
      </c>
      <c r="I638" s="10">
        <f>_xlfn.XLOOKUP('RFM Analysis (Basic)'!$B638,Table4[Customer_ID],Table4[Frequency_of_Purchase],,0)</f>
        <v>3</v>
      </c>
      <c r="J638" s="10">
        <f>_xlfn.XLOOKUP(B638,Table4[Customer_ID],Table4[Purchase_Amount],,0)</f>
        <v>217.72</v>
      </c>
      <c r="K638" s="52" cm="1">
        <f t="array" aca="1" ref="K638" ca="1">SUM(MID(C638,{1,2,3},1)*1)</f>
        <v>8</v>
      </c>
    </row>
    <row r="639" spans="2:11" x14ac:dyDescent="0.3">
      <c r="B639" s="10" t="s">
        <v>1349</v>
      </c>
      <c r="C639" s="45" t="str">
        <f ca="1">Table3[[#This Row],[RECENCY Score]] &amp; Table3[[#This Row],[FREQUENCY Score]] &amp; Table3[[#This Row],[MONETARY Score]]</f>
        <v>313</v>
      </c>
      <c r="D639" s="46" cm="1">
        <f t="array" aca="1" ref="D639" ca="1">_xlfn.IFS(G639 &lt;= 100, 5,G639 &lt;= 200, 4,G639 &lt;= 300, 3,G639 &lt;= 400, 2,G639 &gt; 400, 1)</f>
        <v>3</v>
      </c>
      <c r="E639" s="45" cm="1">
        <f t="array" ref="E639">_xlfn.IFS(I639 &gt;= 12, 5, I639&gt;= 10, 4, I639 &gt;= 8, 3, I639 &gt;= 5, 2, I639 &gt;= 2, 1)</f>
        <v>1</v>
      </c>
      <c r="F639" s="45" cm="1">
        <f t="array" ref="F639">_xlfn.IFS(Table3[[#This Row],[Purchase Amount]] &lt;= 100, 5,Table3[[#This Row],[Purchase Amount]]  &lt;= 200, 4,Table3[[#This Row],[Purchase Amount]]  &lt;= 300, 3,Table3[[#This Row],[Purchase Amount]]  &lt;= 400, 2,Table3[[#This Row],[Purchase Amount]]  &gt; 400, 1)</f>
        <v>3</v>
      </c>
      <c r="G639" s="10">
        <f ca="1">DATEDIF(Table3[[#This Row],[Time of Purchase ]], TODAY(), "d")</f>
        <v>259</v>
      </c>
      <c r="H639" s="14">
        <f>_xlfn.XLOOKUP('RFM Analysis (Basic)'!$B639,Table4[Customer_ID],Table4[Time_of_Purchase],,0)</f>
        <v>45476</v>
      </c>
      <c r="I639" s="10">
        <f>_xlfn.XLOOKUP('RFM Analysis (Basic)'!$B639,Table4[Customer_ID],Table4[Frequency_of_Purchase],,0)</f>
        <v>3</v>
      </c>
      <c r="J639" s="10">
        <f>_xlfn.XLOOKUP(B639,Table4[Customer_ID],Table4[Purchase_Amount],,0)</f>
        <v>222.61</v>
      </c>
      <c r="K639" s="52" cm="1">
        <f t="array" aca="1" ref="K639" ca="1">SUM(MID(C639,{1,2,3},1)*1)</f>
        <v>7</v>
      </c>
    </row>
    <row r="640" spans="2:11" x14ac:dyDescent="0.3">
      <c r="B640" s="10" t="s">
        <v>1351</v>
      </c>
      <c r="C640" s="45" t="str">
        <f ca="1">Table3[[#This Row],[RECENCY Score]] &amp; Table3[[#This Row],[FREQUENCY Score]] &amp; Table3[[#This Row],[MONETARY Score]]</f>
        <v>314</v>
      </c>
      <c r="D640" s="46" cm="1">
        <f t="array" aca="1" ref="D640" ca="1">_xlfn.IFS(G640 &lt;= 100, 5,G640 &lt;= 200, 4,G640 &lt;= 300, 3,G640 &lt;= 400, 2,G640 &gt; 400, 1)</f>
        <v>3</v>
      </c>
      <c r="E640" s="45" cm="1">
        <f t="array" ref="E640">_xlfn.IFS(I640 &gt;= 12, 5, I640&gt;= 10, 4, I640 &gt;= 8, 3, I640 &gt;= 5, 2, I640 &gt;= 2, 1)</f>
        <v>1</v>
      </c>
      <c r="F640" s="45" cm="1">
        <f t="array" ref="F640">_xlfn.IFS(Table3[[#This Row],[Purchase Amount]] &lt;= 100, 5,Table3[[#This Row],[Purchase Amount]]  &lt;= 200, 4,Table3[[#This Row],[Purchase Amount]]  &lt;= 300, 3,Table3[[#This Row],[Purchase Amount]]  &lt;= 400, 2,Table3[[#This Row],[Purchase Amount]]  &gt; 400, 1)</f>
        <v>4</v>
      </c>
      <c r="G640" s="10">
        <f ca="1">DATEDIF(Table3[[#This Row],[Time of Purchase ]], TODAY(), "d")</f>
        <v>244</v>
      </c>
      <c r="H640" s="14">
        <f>_xlfn.XLOOKUP('RFM Analysis (Basic)'!$B640,Table4[Customer_ID],Table4[Time_of_Purchase],,0)</f>
        <v>45491</v>
      </c>
      <c r="I640" s="10">
        <f>_xlfn.XLOOKUP('RFM Analysis (Basic)'!$B640,Table4[Customer_ID],Table4[Frequency_of_Purchase],,0)</f>
        <v>3</v>
      </c>
      <c r="J640" s="10">
        <f>_xlfn.XLOOKUP(B640,Table4[Customer_ID],Table4[Purchase_Amount],,0)</f>
        <v>102.73</v>
      </c>
      <c r="K640" s="52" cm="1">
        <f t="array" aca="1" ref="K640" ca="1">SUM(MID(C640,{1,2,3},1)*1)</f>
        <v>8</v>
      </c>
    </row>
    <row r="641" spans="2:11" x14ac:dyDescent="0.3">
      <c r="B641" s="10" t="s">
        <v>1353</v>
      </c>
      <c r="C641" s="45" t="str">
        <f ca="1">Table3[[#This Row],[RECENCY Score]] &amp; Table3[[#This Row],[FREQUENCY Score]] &amp; Table3[[#This Row],[MONETARY Score]]</f>
        <v>211</v>
      </c>
      <c r="D641" s="46" cm="1">
        <f t="array" aca="1" ref="D641" ca="1">_xlfn.IFS(G641 &lt;= 100, 5,G641 &lt;= 200, 4,G641 &lt;= 300, 3,G641 &lt;= 400, 2,G641 &gt; 400, 1)</f>
        <v>2</v>
      </c>
      <c r="E641" s="45" cm="1">
        <f t="array" ref="E641">_xlfn.IFS(I641 &gt;= 12, 5, I641&gt;= 10, 4, I641 &gt;= 8, 3, I641 &gt;= 5, 2, I641 &gt;= 2, 1)</f>
        <v>1</v>
      </c>
      <c r="F641" s="45" cm="1">
        <f t="array" ref="F641">_xlfn.IFS(Table3[[#This Row],[Purchase Amount]] &lt;= 100, 5,Table3[[#This Row],[Purchase Amount]]  &lt;= 200, 4,Table3[[#This Row],[Purchase Amount]]  &lt;= 300, 3,Table3[[#This Row],[Purchase Amount]]  &lt;= 400, 2,Table3[[#This Row],[Purchase Amount]]  &gt; 400, 1)</f>
        <v>1</v>
      </c>
      <c r="G641" s="10">
        <f ca="1">DATEDIF(Table3[[#This Row],[Time of Purchase ]], TODAY(), "d")</f>
        <v>370</v>
      </c>
      <c r="H641" s="14">
        <f>_xlfn.XLOOKUP('RFM Analysis (Basic)'!$B641,Table4[Customer_ID],Table4[Time_of_Purchase],,0)</f>
        <v>45365</v>
      </c>
      <c r="I641" s="10">
        <f>_xlfn.XLOOKUP('RFM Analysis (Basic)'!$B641,Table4[Customer_ID],Table4[Frequency_of_Purchase],,0)</f>
        <v>2</v>
      </c>
      <c r="J641" s="10">
        <f>_xlfn.XLOOKUP(B641,Table4[Customer_ID],Table4[Purchase_Amount],,0)</f>
        <v>426.87</v>
      </c>
      <c r="K641" s="52" cm="1">
        <f t="array" aca="1" ref="K641" ca="1">SUM(MID(C641,{1,2,3},1)*1)</f>
        <v>4</v>
      </c>
    </row>
    <row r="642" spans="2:11" x14ac:dyDescent="0.3">
      <c r="B642" s="10" t="s">
        <v>1355</v>
      </c>
      <c r="C642" s="45" t="str">
        <f ca="1">Table3[[#This Row],[RECENCY Score]] &amp; Table3[[#This Row],[FREQUENCY Score]] &amp; Table3[[#This Row],[MONETARY Score]]</f>
        <v>521</v>
      </c>
      <c r="D642" s="46" cm="1">
        <f t="array" aca="1" ref="D642" ca="1">_xlfn.IFS(G642 &lt;= 100, 5,G642 &lt;= 200, 4,G642 &lt;= 300, 3,G642 &lt;= 400, 2,G642 &gt; 400, 1)</f>
        <v>5</v>
      </c>
      <c r="E642" s="45" cm="1">
        <f t="array" ref="E642">_xlfn.IFS(I642 &gt;= 12, 5, I642&gt;= 10, 4, I642 &gt;= 8, 3, I642 &gt;= 5, 2, I642 &gt;= 2, 1)</f>
        <v>2</v>
      </c>
      <c r="F642" s="45" cm="1">
        <f t="array" ref="F642">_xlfn.IFS(Table3[[#This Row],[Purchase Amount]] &lt;= 100, 5,Table3[[#This Row],[Purchase Amount]]  &lt;= 200, 4,Table3[[#This Row],[Purchase Amount]]  &lt;= 300, 3,Table3[[#This Row],[Purchase Amount]]  &lt;= 400, 2,Table3[[#This Row],[Purchase Amount]]  &gt; 400, 1)</f>
        <v>1</v>
      </c>
      <c r="G642" s="10">
        <f ca="1">DATEDIF(Table3[[#This Row],[Time of Purchase ]], TODAY(), "d")</f>
        <v>100</v>
      </c>
      <c r="H642" s="14">
        <f>_xlfn.XLOOKUP('RFM Analysis (Basic)'!$B642,Table4[Customer_ID],Table4[Time_of_Purchase],,0)</f>
        <v>45635</v>
      </c>
      <c r="I642" s="10">
        <f>_xlfn.XLOOKUP('RFM Analysis (Basic)'!$B642,Table4[Customer_ID],Table4[Frequency_of_Purchase],,0)</f>
        <v>5</v>
      </c>
      <c r="J642" s="10">
        <f>_xlfn.XLOOKUP(B642,Table4[Customer_ID],Table4[Purchase_Amount],,0)</f>
        <v>473.28</v>
      </c>
      <c r="K642" s="52" cm="1">
        <f t="array" aca="1" ref="K642" ca="1">SUM(MID(C642,{1,2,3},1)*1)</f>
        <v>8</v>
      </c>
    </row>
    <row r="643" spans="2:11" x14ac:dyDescent="0.3">
      <c r="B643" s="10" t="s">
        <v>1357</v>
      </c>
      <c r="C643" s="45" t="str">
        <f ca="1">Table3[[#This Row],[RECENCY Score]] &amp; Table3[[#This Row],[FREQUENCY Score]] &amp; Table3[[#This Row],[MONETARY Score]]</f>
        <v>331</v>
      </c>
      <c r="D643" s="46" cm="1">
        <f t="array" aca="1" ref="D643" ca="1">_xlfn.IFS(G643 &lt;= 100, 5,G643 &lt;= 200, 4,G643 &lt;= 300, 3,G643 &lt;= 400, 2,G643 &gt; 400, 1)</f>
        <v>3</v>
      </c>
      <c r="E643" s="45" cm="1">
        <f t="array" ref="E643">_xlfn.IFS(I643 &gt;= 12, 5, I643&gt;= 10, 4, I643 &gt;= 8, 3, I643 &gt;= 5, 2, I643 &gt;= 2, 1)</f>
        <v>3</v>
      </c>
      <c r="F643" s="45" cm="1">
        <f t="array" ref="F643">_xlfn.IFS(Table3[[#This Row],[Purchase Amount]] &lt;= 100, 5,Table3[[#This Row],[Purchase Amount]]  &lt;= 200, 4,Table3[[#This Row],[Purchase Amount]]  &lt;= 300, 3,Table3[[#This Row],[Purchase Amount]]  &lt;= 400, 2,Table3[[#This Row],[Purchase Amount]]  &gt; 400, 1)</f>
        <v>1</v>
      </c>
      <c r="G643" s="10">
        <f ca="1">DATEDIF(Table3[[#This Row],[Time of Purchase ]], TODAY(), "d")</f>
        <v>266</v>
      </c>
      <c r="H643" s="14">
        <f>_xlfn.XLOOKUP('RFM Analysis (Basic)'!$B643,Table4[Customer_ID],Table4[Time_of_Purchase],,0)</f>
        <v>45469</v>
      </c>
      <c r="I643" s="10">
        <f>_xlfn.XLOOKUP('RFM Analysis (Basic)'!$B643,Table4[Customer_ID],Table4[Frequency_of_Purchase],,0)</f>
        <v>9</v>
      </c>
      <c r="J643" s="10">
        <f>_xlfn.XLOOKUP(B643,Table4[Customer_ID],Table4[Purchase_Amount],,0)</f>
        <v>446.03</v>
      </c>
      <c r="K643" s="52" cm="1">
        <f t="array" aca="1" ref="K643" ca="1">SUM(MID(C643,{1,2,3},1)*1)</f>
        <v>7</v>
      </c>
    </row>
    <row r="644" spans="2:11" x14ac:dyDescent="0.3">
      <c r="B644" s="10" t="s">
        <v>1359</v>
      </c>
      <c r="C644" s="45" t="str">
        <f ca="1">Table3[[#This Row],[RECENCY Score]] &amp; Table3[[#This Row],[FREQUENCY Score]] &amp; Table3[[#This Row],[MONETARY Score]]</f>
        <v>413</v>
      </c>
      <c r="D644" s="46" cm="1">
        <f t="array" aca="1" ref="D644" ca="1">_xlfn.IFS(G644 &lt;= 100, 5,G644 &lt;= 200, 4,G644 &lt;= 300, 3,G644 &lt;= 400, 2,G644 &gt; 400, 1)</f>
        <v>4</v>
      </c>
      <c r="E644" s="45" cm="1">
        <f t="array" ref="E644">_xlfn.IFS(I644 &gt;= 12, 5, I644&gt;= 10, 4, I644 &gt;= 8, 3, I644 &gt;= 5, 2, I644 &gt;= 2, 1)</f>
        <v>1</v>
      </c>
      <c r="F644" s="45" cm="1">
        <f t="array" ref="F644">_xlfn.IFS(Table3[[#This Row],[Purchase Amount]] &lt;= 100, 5,Table3[[#This Row],[Purchase Amount]]  &lt;= 200, 4,Table3[[#This Row],[Purchase Amount]]  &lt;= 300, 3,Table3[[#This Row],[Purchase Amount]]  &lt;= 400, 2,Table3[[#This Row],[Purchase Amount]]  &gt; 400, 1)</f>
        <v>3</v>
      </c>
      <c r="G644" s="10">
        <f ca="1">DATEDIF(Table3[[#This Row],[Time of Purchase ]], TODAY(), "d")</f>
        <v>127</v>
      </c>
      <c r="H644" s="14">
        <f>_xlfn.XLOOKUP('RFM Analysis (Basic)'!$B644,Table4[Customer_ID],Table4[Time_of_Purchase],,0)</f>
        <v>45608</v>
      </c>
      <c r="I644" s="10">
        <f>_xlfn.XLOOKUP('RFM Analysis (Basic)'!$B644,Table4[Customer_ID],Table4[Frequency_of_Purchase],,0)</f>
        <v>3</v>
      </c>
      <c r="J644" s="10">
        <f>_xlfn.XLOOKUP(B644,Table4[Customer_ID],Table4[Purchase_Amount],,0)</f>
        <v>287.95</v>
      </c>
      <c r="K644" s="52" cm="1">
        <f t="array" aca="1" ref="K644" ca="1">SUM(MID(C644,{1,2,3},1)*1)</f>
        <v>8</v>
      </c>
    </row>
    <row r="645" spans="2:11" x14ac:dyDescent="0.3">
      <c r="B645" s="10" t="s">
        <v>1361</v>
      </c>
      <c r="C645" s="45" t="str">
        <f ca="1">Table3[[#This Row],[RECENCY Score]] &amp; Table3[[#This Row],[FREQUENCY Score]] &amp; Table3[[#This Row],[MONETARY Score]]</f>
        <v>524</v>
      </c>
      <c r="D645" s="46" cm="1">
        <f t="array" aca="1" ref="D645" ca="1">_xlfn.IFS(G645 &lt;= 100, 5,G645 &lt;= 200, 4,G645 &lt;= 300, 3,G645 &lt;= 400, 2,G645 &gt; 400, 1)</f>
        <v>5</v>
      </c>
      <c r="E645" s="45" cm="1">
        <f t="array" ref="E645">_xlfn.IFS(I645 &gt;= 12, 5, I645&gt;= 10, 4, I645 &gt;= 8, 3, I645 &gt;= 5, 2, I645 &gt;= 2, 1)</f>
        <v>2</v>
      </c>
      <c r="F645" s="45" cm="1">
        <f t="array" ref="F645">_xlfn.IFS(Table3[[#This Row],[Purchase Amount]] &lt;= 100, 5,Table3[[#This Row],[Purchase Amount]]  &lt;= 200, 4,Table3[[#This Row],[Purchase Amount]]  &lt;= 300, 3,Table3[[#This Row],[Purchase Amount]]  &lt;= 400, 2,Table3[[#This Row],[Purchase Amount]]  &gt; 400, 1)</f>
        <v>4</v>
      </c>
      <c r="G645" s="10">
        <f ca="1">DATEDIF(Table3[[#This Row],[Time of Purchase ]], TODAY(), "d")</f>
        <v>89</v>
      </c>
      <c r="H645" s="14">
        <f>_xlfn.XLOOKUP('RFM Analysis (Basic)'!$B645,Table4[Customer_ID],Table4[Time_of_Purchase],,0)</f>
        <v>45646</v>
      </c>
      <c r="I645" s="10">
        <f>_xlfn.XLOOKUP('RFM Analysis (Basic)'!$B645,Table4[Customer_ID],Table4[Frequency_of_Purchase],,0)</f>
        <v>6</v>
      </c>
      <c r="J645" s="10">
        <f>_xlfn.XLOOKUP(B645,Table4[Customer_ID],Table4[Purchase_Amount],,0)</f>
        <v>132.52000000000001</v>
      </c>
      <c r="K645" s="52" cm="1">
        <f t="array" aca="1" ref="K645" ca="1">SUM(MID(C645,{1,2,3},1)*1)</f>
        <v>11</v>
      </c>
    </row>
    <row r="646" spans="2:11" x14ac:dyDescent="0.3">
      <c r="B646" s="10" t="s">
        <v>1363</v>
      </c>
      <c r="C646" s="45" t="str">
        <f ca="1">Table3[[#This Row],[RECENCY Score]] &amp; Table3[[#This Row],[FREQUENCY Score]] &amp; Table3[[#This Row],[MONETARY Score]]</f>
        <v>322</v>
      </c>
      <c r="D646" s="46" cm="1">
        <f t="array" aca="1" ref="D646" ca="1">_xlfn.IFS(G646 &lt;= 100, 5,G646 &lt;= 200, 4,G646 &lt;= 300, 3,G646 &lt;= 400, 2,G646 &gt; 400, 1)</f>
        <v>3</v>
      </c>
      <c r="E646" s="45" cm="1">
        <f t="array" ref="E646">_xlfn.IFS(I646 &gt;= 12, 5, I646&gt;= 10, 4, I646 &gt;= 8, 3, I646 &gt;= 5, 2, I646 &gt;= 2, 1)</f>
        <v>2</v>
      </c>
      <c r="F646" s="45" cm="1">
        <f t="array" ref="F646">_xlfn.IFS(Table3[[#This Row],[Purchase Amount]] &lt;= 100, 5,Table3[[#This Row],[Purchase Amount]]  &lt;= 200, 4,Table3[[#This Row],[Purchase Amount]]  &lt;= 300, 3,Table3[[#This Row],[Purchase Amount]]  &lt;= 400, 2,Table3[[#This Row],[Purchase Amount]]  &gt; 400, 1)</f>
        <v>2</v>
      </c>
      <c r="G646" s="10">
        <f ca="1">DATEDIF(Table3[[#This Row],[Time of Purchase ]], TODAY(), "d")</f>
        <v>295</v>
      </c>
      <c r="H646" s="14">
        <f>_xlfn.XLOOKUP('RFM Analysis (Basic)'!$B646,Table4[Customer_ID],Table4[Time_of_Purchase],,0)</f>
        <v>45440</v>
      </c>
      <c r="I646" s="10">
        <f>_xlfn.XLOOKUP('RFM Analysis (Basic)'!$B646,Table4[Customer_ID],Table4[Frequency_of_Purchase],,0)</f>
        <v>7</v>
      </c>
      <c r="J646" s="10">
        <f>_xlfn.XLOOKUP(B646,Table4[Customer_ID],Table4[Purchase_Amount],,0)</f>
        <v>379.2</v>
      </c>
      <c r="K646" s="52" cm="1">
        <f t="array" aca="1" ref="K646" ca="1">SUM(MID(C646,{1,2,3},1)*1)</f>
        <v>7</v>
      </c>
    </row>
    <row r="647" spans="2:11" x14ac:dyDescent="0.3">
      <c r="B647" s="10" t="s">
        <v>1365</v>
      </c>
      <c r="C647" s="45" t="str">
        <f ca="1">Table3[[#This Row],[RECENCY Score]] &amp; Table3[[#This Row],[FREQUENCY Score]] &amp; Table3[[#This Row],[MONETARY Score]]</f>
        <v>411</v>
      </c>
      <c r="D647" s="46" cm="1">
        <f t="array" aca="1" ref="D647" ca="1">_xlfn.IFS(G647 &lt;= 100, 5,G647 &lt;= 200, 4,G647 &lt;= 300, 3,G647 &lt;= 400, 2,G647 &gt; 400, 1)</f>
        <v>4</v>
      </c>
      <c r="E647" s="45" cm="1">
        <f t="array" ref="E647">_xlfn.IFS(I647 &gt;= 12, 5, I647&gt;= 10, 4, I647 &gt;= 8, 3, I647 &gt;= 5, 2, I647 &gt;= 2, 1)</f>
        <v>1</v>
      </c>
      <c r="F647" s="45" cm="1">
        <f t="array" ref="F647">_xlfn.IFS(Table3[[#This Row],[Purchase Amount]] &lt;= 100, 5,Table3[[#This Row],[Purchase Amount]]  &lt;= 200, 4,Table3[[#This Row],[Purchase Amount]]  &lt;= 300, 3,Table3[[#This Row],[Purchase Amount]]  &lt;= 400, 2,Table3[[#This Row],[Purchase Amount]]  &gt; 400, 1)</f>
        <v>1</v>
      </c>
      <c r="G647" s="10">
        <f ca="1">DATEDIF(Table3[[#This Row],[Time of Purchase ]], TODAY(), "d")</f>
        <v>157</v>
      </c>
      <c r="H647" s="14">
        <f>_xlfn.XLOOKUP('RFM Analysis (Basic)'!$B647,Table4[Customer_ID],Table4[Time_of_Purchase],,0)</f>
        <v>45578</v>
      </c>
      <c r="I647" s="10">
        <f>_xlfn.XLOOKUP('RFM Analysis (Basic)'!$B647,Table4[Customer_ID],Table4[Frequency_of_Purchase],,0)</f>
        <v>4</v>
      </c>
      <c r="J647" s="10">
        <f>_xlfn.XLOOKUP(B647,Table4[Customer_ID],Table4[Purchase_Amount],,0)</f>
        <v>447.53</v>
      </c>
      <c r="K647" s="52" cm="1">
        <f t="array" aca="1" ref="K647" ca="1">SUM(MID(C647,{1,2,3},1)*1)</f>
        <v>6</v>
      </c>
    </row>
    <row r="648" spans="2:11" x14ac:dyDescent="0.3">
      <c r="B648" s="10" t="s">
        <v>1367</v>
      </c>
      <c r="C648" s="45" t="str">
        <f ca="1">Table3[[#This Row],[RECENCY Score]] &amp; Table3[[#This Row],[FREQUENCY Score]] &amp; Table3[[#This Row],[MONETARY Score]]</f>
        <v>214</v>
      </c>
      <c r="D648" s="46" cm="1">
        <f t="array" aca="1" ref="D648" ca="1">_xlfn.IFS(G648 &lt;= 100, 5,G648 &lt;= 200, 4,G648 &lt;= 300, 3,G648 &lt;= 400, 2,G648 &gt; 400, 1)</f>
        <v>2</v>
      </c>
      <c r="E648" s="45" cm="1">
        <f t="array" ref="E648">_xlfn.IFS(I648 &gt;= 12, 5, I648&gt;= 10, 4, I648 &gt;= 8, 3, I648 &gt;= 5, 2, I648 &gt;= 2, 1)</f>
        <v>1</v>
      </c>
      <c r="F648" s="45" cm="1">
        <f t="array" ref="F648">_xlfn.IFS(Table3[[#This Row],[Purchase Amount]] &lt;= 100, 5,Table3[[#This Row],[Purchase Amount]]  &lt;= 200, 4,Table3[[#This Row],[Purchase Amount]]  &lt;= 300, 3,Table3[[#This Row],[Purchase Amount]]  &lt;= 400, 2,Table3[[#This Row],[Purchase Amount]]  &gt; 400, 1)</f>
        <v>4</v>
      </c>
      <c r="G648" s="10">
        <f ca="1">DATEDIF(Table3[[#This Row],[Time of Purchase ]], TODAY(), "d")</f>
        <v>391</v>
      </c>
      <c r="H648" s="14">
        <f>_xlfn.XLOOKUP('RFM Analysis (Basic)'!$B648,Table4[Customer_ID],Table4[Time_of_Purchase],,0)</f>
        <v>45344</v>
      </c>
      <c r="I648" s="10">
        <f>_xlfn.XLOOKUP('RFM Analysis (Basic)'!$B648,Table4[Customer_ID],Table4[Frequency_of_Purchase],,0)</f>
        <v>4</v>
      </c>
      <c r="J648" s="10">
        <f>_xlfn.XLOOKUP(B648,Table4[Customer_ID],Table4[Purchase_Amount],,0)</f>
        <v>138.44</v>
      </c>
      <c r="K648" s="52" cm="1">
        <f t="array" aca="1" ref="K648" ca="1">SUM(MID(C648,{1,2,3},1)*1)</f>
        <v>7</v>
      </c>
    </row>
    <row r="649" spans="2:11" x14ac:dyDescent="0.3">
      <c r="B649" s="10" t="s">
        <v>1369</v>
      </c>
      <c r="C649" s="45" t="str">
        <f ca="1">Table3[[#This Row],[RECENCY Score]] &amp; Table3[[#This Row],[FREQUENCY Score]] &amp; Table3[[#This Row],[MONETARY Score]]</f>
        <v>131</v>
      </c>
      <c r="D649" s="46" cm="1">
        <f t="array" aca="1" ref="D649" ca="1">_xlfn.IFS(G649 &lt;= 100, 5,G649 &lt;= 200, 4,G649 &lt;= 300, 3,G649 &lt;= 400, 2,G649 &gt; 400, 1)</f>
        <v>1</v>
      </c>
      <c r="E649" s="45" cm="1">
        <f t="array" ref="E649">_xlfn.IFS(I649 &gt;= 12, 5, I649&gt;= 10, 4, I649 &gt;= 8, 3, I649 &gt;= 5, 2, I649 &gt;= 2, 1)</f>
        <v>3</v>
      </c>
      <c r="F649" s="45" cm="1">
        <f t="array" ref="F649">_xlfn.IFS(Table3[[#This Row],[Purchase Amount]] &lt;= 100, 5,Table3[[#This Row],[Purchase Amount]]  &lt;= 200, 4,Table3[[#This Row],[Purchase Amount]]  &lt;= 300, 3,Table3[[#This Row],[Purchase Amount]]  &lt;= 400, 2,Table3[[#This Row],[Purchase Amount]]  &gt; 400, 1)</f>
        <v>1</v>
      </c>
      <c r="G649" s="10">
        <f ca="1">DATEDIF(Table3[[#This Row],[Time of Purchase ]], TODAY(), "d")</f>
        <v>412</v>
      </c>
      <c r="H649" s="14">
        <f>_xlfn.XLOOKUP('RFM Analysis (Basic)'!$B649,Table4[Customer_ID],Table4[Time_of_Purchase],,0)</f>
        <v>45323</v>
      </c>
      <c r="I649" s="10">
        <f>_xlfn.XLOOKUP('RFM Analysis (Basic)'!$B649,Table4[Customer_ID],Table4[Frequency_of_Purchase],,0)</f>
        <v>8</v>
      </c>
      <c r="J649" s="10">
        <f>_xlfn.XLOOKUP(B649,Table4[Customer_ID],Table4[Purchase_Amount],,0)</f>
        <v>440.62</v>
      </c>
      <c r="K649" s="52" cm="1">
        <f t="array" aca="1" ref="K649" ca="1">SUM(MID(C649,{1,2,3},1)*1)</f>
        <v>5</v>
      </c>
    </row>
    <row r="650" spans="2:11" x14ac:dyDescent="0.3">
      <c r="B650" s="10" t="s">
        <v>1371</v>
      </c>
      <c r="C650" s="45" t="str">
        <f ca="1">Table3[[#This Row],[RECENCY Score]] &amp; Table3[[#This Row],[FREQUENCY Score]] &amp; Table3[[#This Row],[MONETARY Score]]</f>
        <v>414</v>
      </c>
      <c r="D650" s="46" cm="1">
        <f t="array" aca="1" ref="D650" ca="1">_xlfn.IFS(G650 &lt;= 100, 5,G650 &lt;= 200, 4,G650 &lt;= 300, 3,G650 &lt;= 400, 2,G650 &gt; 400, 1)</f>
        <v>4</v>
      </c>
      <c r="E650" s="45" cm="1">
        <f t="array" ref="E650">_xlfn.IFS(I650 &gt;= 12, 5, I650&gt;= 10, 4, I650 &gt;= 8, 3, I650 &gt;= 5, 2, I650 &gt;= 2, 1)</f>
        <v>1</v>
      </c>
      <c r="F650" s="45" cm="1">
        <f t="array" ref="F650">_xlfn.IFS(Table3[[#This Row],[Purchase Amount]] &lt;= 100, 5,Table3[[#This Row],[Purchase Amount]]  &lt;= 200, 4,Table3[[#This Row],[Purchase Amount]]  &lt;= 300, 3,Table3[[#This Row],[Purchase Amount]]  &lt;= 400, 2,Table3[[#This Row],[Purchase Amount]]  &gt; 400, 1)</f>
        <v>4</v>
      </c>
      <c r="G650" s="10">
        <f ca="1">DATEDIF(Table3[[#This Row],[Time of Purchase ]], TODAY(), "d")</f>
        <v>184</v>
      </c>
      <c r="H650" s="14">
        <f>_xlfn.XLOOKUP('RFM Analysis (Basic)'!$B650,Table4[Customer_ID],Table4[Time_of_Purchase],,0)</f>
        <v>45551</v>
      </c>
      <c r="I650" s="10">
        <f>_xlfn.XLOOKUP('RFM Analysis (Basic)'!$B650,Table4[Customer_ID],Table4[Frequency_of_Purchase],,0)</f>
        <v>4</v>
      </c>
      <c r="J650" s="10">
        <f>_xlfn.XLOOKUP(B650,Table4[Customer_ID],Table4[Purchase_Amount],,0)</f>
        <v>145.97999999999999</v>
      </c>
      <c r="K650" s="52" cm="1">
        <f t="array" aca="1" ref="K650" ca="1">SUM(MID(C650,{1,2,3},1)*1)</f>
        <v>9</v>
      </c>
    </row>
    <row r="651" spans="2:11" x14ac:dyDescent="0.3">
      <c r="B651" s="10" t="s">
        <v>1373</v>
      </c>
      <c r="C651" s="45" t="str">
        <f ca="1">Table3[[#This Row],[RECENCY Score]] &amp; Table3[[#This Row],[FREQUENCY Score]] &amp; Table3[[#This Row],[MONETARY Score]]</f>
        <v>241</v>
      </c>
      <c r="D651" s="46" cm="1">
        <f t="array" aca="1" ref="D651" ca="1">_xlfn.IFS(G651 &lt;= 100, 5,G651 &lt;= 200, 4,G651 &lt;= 300, 3,G651 &lt;= 400, 2,G651 &gt; 400, 1)</f>
        <v>2</v>
      </c>
      <c r="E651" s="45" cm="1">
        <f t="array" ref="E651">_xlfn.IFS(I651 &gt;= 12, 5, I651&gt;= 10, 4, I651 &gt;= 8, 3, I651 &gt;= 5, 2, I651 &gt;= 2, 1)</f>
        <v>4</v>
      </c>
      <c r="F651" s="45" cm="1">
        <f t="array" ref="F651">_xlfn.IFS(Table3[[#This Row],[Purchase Amount]] &lt;= 100, 5,Table3[[#This Row],[Purchase Amount]]  &lt;= 200, 4,Table3[[#This Row],[Purchase Amount]]  &lt;= 300, 3,Table3[[#This Row],[Purchase Amount]]  &lt;= 400, 2,Table3[[#This Row],[Purchase Amount]]  &gt; 400, 1)</f>
        <v>1</v>
      </c>
      <c r="G651" s="10">
        <f ca="1">DATEDIF(Table3[[#This Row],[Time of Purchase ]], TODAY(), "d")</f>
        <v>326</v>
      </c>
      <c r="H651" s="14">
        <f>_xlfn.XLOOKUP('RFM Analysis (Basic)'!$B651,Table4[Customer_ID],Table4[Time_of_Purchase],,0)</f>
        <v>45409</v>
      </c>
      <c r="I651" s="10">
        <f>_xlfn.XLOOKUP('RFM Analysis (Basic)'!$B651,Table4[Customer_ID],Table4[Frequency_of_Purchase],,0)</f>
        <v>11</v>
      </c>
      <c r="J651" s="10">
        <f>_xlfn.XLOOKUP(B651,Table4[Customer_ID],Table4[Purchase_Amount],,0)</f>
        <v>405.66</v>
      </c>
      <c r="K651" s="52" cm="1">
        <f t="array" aca="1" ref="K651" ca="1">SUM(MID(C651,{1,2,3},1)*1)</f>
        <v>7</v>
      </c>
    </row>
    <row r="652" spans="2:11" x14ac:dyDescent="0.3">
      <c r="B652" s="10" t="s">
        <v>1375</v>
      </c>
      <c r="C652" s="45" t="str">
        <f ca="1">Table3[[#This Row],[RECENCY Score]] &amp; Table3[[#This Row],[FREQUENCY Score]] &amp; Table3[[#This Row],[MONETARY Score]]</f>
        <v>221</v>
      </c>
      <c r="D652" s="46" cm="1">
        <f t="array" aca="1" ref="D652" ca="1">_xlfn.IFS(G652 &lt;= 100, 5,G652 &lt;= 200, 4,G652 &lt;= 300, 3,G652 &lt;= 400, 2,G652 &gt; 400, 1)</f>
        <v>2</v>
      </c>
      <c r="E652" s="45" cm="1">
        <f t="array" ref="E652">_xlfn.IFS(I652 &gt;= 12, 5, I652&gt;= 10, 4, I652 &gt;= 8, 3, I652 &gt;= 5, 2, I652 &gt;= 2, 1)</f>
        <v>2</v>
      </c>
      <c r="F652" s="45" cm="1">
        <f t="array" ref="F652">_xlfn.IFS(Table3[[#This Row],[Purchase Amount]] &lt;= 100, 5,Table3[[#This Row],[Purchase Amount]]  &lt;= 200, 4,Table3[[#This Row],[Purchase Amount]]  &lt;= 300, 3,Table3[[#This Row],[Purchase Amount]]  &lt;= 400, 2,Table3[[#This Row],[Purchase Amount]]  &gt; 400, 1)</f>
        <v>1</v>
      </c>
      <c r="G652" s="10">
        <f ca="1">DATEDIF(Table3[[#This Row],[Time of Purchase ]], TODAY(), "d")</f>
        <v>325</v>
      </c>
      <c r="H652" s="14">
        <f>_xlfn.XLOOKUP('RFM Analysis (Basic)'!$B652,Table4[Customer_ID],Table4[Time_of_Purchase],,0)</f>
        <v>45410</v>
      </c>
      <c r="I652" s="10">
        <f>_xlfn.XLOOKUP('RFM Analysis (Basic)'!$B652,Table4[Customer_ID],Table4[Frequency_of_Purchase],,0)</f>
        <v>7</v>
      </c>
      <c r="J652" s="10">
        <f>_xlfn.XLOOKUP(B652,Table4[Customer_ID],Table4[Purchase_Amount],,0)</f>
        <v>419.98</v>
      </c>
      <c r="K652" s="52" cm="1">
        <f t="array" aca="1" ref="K652" ca="1">SUM(MID(C652,{1,2,3},1)*1)</f>
        <v>5</v>
      </c>
    </row>
    <row r="653" spans="2:11" x14ac:dyDescent="0.3">
      <c r="B653" s="10" t="s">
        <v>1377</v>
      </c>
      <c r="C653" s="45" t="str">
        <f ca="1">Table3[[#This Row],[RECENCY Score]] &amp; Table3[[#This Row],[FREQUENCY Score]] &amp; Table3[[#This Row],[MONETARY Score]]</f>
        <v>423</v>
      </c>
      <c r="D653" s="46" cm="1">
        <f t="array" aca="1" ref="D653" ca="1">_xlfn.IFS(G653 &lt;= 100, 5,G653 &lt;= 200, 4,G653 &lt;= 300, 3,G653 &lt;= 400, 2,G653 &gt; 400, 1)</f>
        <v>4</v>
      </c>
      <c r="E653" s="45" cm="1">
        <f t="array" ref="E653">_xlfn.IFS(I653 &gt;= 12, 5, I653&gt;= 10, 4, I653 &gt;= 8, 3, I653 &gt;= 5, 2, I653 &gt;= 2, 1)</f>
        <v>2</v>
      </c>
      <c r="F653" s="45" cm="1">
        <f t="array" ref="F653">_xlfn.IFS(Table3[[#This Row],[Purchase Amount]] &lt;= 100, 5,Table3[[#This Row],[Purchase Amount]]  &lt;= 200, 4,Table3[[#This Row],[Purchase Amount]]  &lt;= 300, 3,Table3[[#This Row],[Purchase Amount]]  &lt;= 400, 2,Table3[[#This Row],[Purchase Amount]]  &gt; 400, 1)</f>
        <v>3</v>
      </c>
      <c r="G653" s="10">
        <f ca="1">DATEDIF(Table3[[#This Row],[Time of Purchase ]], TODAY(), "d")</f>
        <v>199</v>
      </c>
      <c r="H653" s="14">
        <f>_xlfn.XLOOKUP('RFM Analysis (Basic)'!$B653,Table4[Customer_ID],Table4[Time_of_Purchase],,0)</f>
        <v>45536</v>
      </c>
      <c r="I653" s="10">
        <f>_xlfn.XLOOKUP('RFM Analysis (Basic)'!$B653,Table4[Customer_ID],Table4[Frequency_of_Purchase],,0)</f>
        <v>5</v>
      </c>
      <c r="J653" s="10">
        <f>_xlfn.XLOOKUP(B653,Table4[Customer_ID],Table4[Purchase_Amount],,0)</f>
        <v>260.14</v>
      </c>
      <c r="K653" s="52" cm="1">
        <f t="array" aca="1" ref="K653" ca="1">SUM(MID(C653,{1,2,3},1)*1)</f>
        <v>9</v>
      </c>
    </row>
    <row r="654" spans="2:11" x14ac:dyDescent="0.3">
      <c r="B654" s="10" t="s">
        <v>1379</v>
      </c>
      <c r="C654" s="45" t="str">
        <f ca="1">Table3[[#This Row],[RECENCY Score]] &amp; Table3[[#This Row],[FREQUENCY Score]] &amp; Table3[[#This Row],[MONETARY Score]]</f>
        <v>242</v>
      </c>
      <c r="D654" s="46" cm="1">
        <f t="array" aca="1" ref="D654" ca="1">_xlfn.IFS(G654 &lt;= 100, 5,G654 &lt;= 200, 4,G654 &lt;= 300, 3,G654 &lt;= 400, 2,G654 &gt; 400, 1)</f>
        <v>2</v>
      </c>
      <c r="E654" s="45" cm="1">
        <f t="array" ref="E654">_xlfn.IFS(I654 &gt;= 12, 5, I654&gt;= 10, 4, I654 &gt;= 8, 3, I654 &gt;= 5, 2, I654 &gt;= 2, 1)</f>
        <v>4</v>
      </c>
      <c r="F654" s="45" cm="1">
        <f t="array" ref="F654">_xlfn.IFS(Table3[[#This Row],[Purchase Amount]] &lt;= 100, 5,Table3[[#This Row],[Purchase Amount]]  &lt;= 200, 4,Table3[[#This Row],[Purchase Amount]]  &lt;= 300, 3,Table3[[#This Row],[Purchase Amount]]  &lt;= 400, 2,Table3[[#This Row],[Purchase Amount]]  &gt; 400, 1)</f>
        <v>2</v>
      </c>
      <c r="G654" s="10">
        <f ca="1">DATEDIF(Table3[[#This Row],[Time of Purchase ]], TODAY(), "d")</f>
        <v>363</v>
      </c>
      <c r="H654" s="14">
        <f>_xlfn.XLOOKUP('RFM Analysis (Basic)'!$B654,Table4[Customer_ID],Table4[Time_of_Purchase],,0)</f>
        <v>45372</v>
      </c>
      <c r="I654" s="10">
        <f>_xlfn.XLOOKUP('RFM Analysis (Basic)'!$B654,Table4[Customer_ID],Table4[Frequency_of_Purchase],,0)</f>
        <v>10</v>
      </c>
      <c r="J654" s="10">
        <f>_xlfn.XLOOKUP(B654,Table4[Customer_ID],Table4[Purchase_Amount],,0)</f>
        <v>368.91</v>
      </c>
      <c r="K654" s="52" cm="1">
        <f t="array" aca="1" ref="K654" ca="1">SUM(MID(C654,{1,2,3},1)*1)</f>
        <v>8</v>
      </c>
    </row>
    <row r="655" spans="2:11" x14ac:dyDescent="0.3">
      <c r="B655" s="10" t="s">
        <v>1381</v>
      </c>
      <c r="C655" s="45" t="str">
        <f ca="1">Table3[[#This Row],[RECENCY Score]] &amp; Table3[[#This Row],[FREQUENCY Score]] &amp; Table3[[#This Row],[MONETARY Score]]</f>
        <v>514</v>
      </c>
      <c r="D655" s="46" cm="1">
        <f t="array" aca="1" ref="D655" ca="1">_xlfn.IFS(G655 &lt;= 100, 5,G655 &lt;= 200, 4,G655 &lt;= 300, 3,G655 &lt;= 400, 2,G655 &gt; 400, 1)</f>
        <v>5</v>
      </c>
      <c r="E655" s="45" cm="1">
        <f t="array" ref="E655">_xlfn.IFS(I655 &gt;= 12, 5, I655&gt;= 10, 4, I655 &gt;= 8, 3, I655 &gt;= 5, 2, I655 &gt;= 2, 1)</f>
        <v>1</v>
      </c>
      <c r="F655" s="45" cm="1">
        <f t="array" ref="F655">_xlfn.IFS(Table3[[#This Row],[Purchase Amount]] &lt;= 100, 5,Table3[[#This Row],[Purchase Amount]]  &lt;= 200, 4,Table3[[#This Row],[Purchase Amount]]  &lt;= 300, 3,Table3[[#This Row],[Purchase Amount]]  &lt;= 400, 2,Table3[[#This Row],[Purchase Amount]]  &gt; 400, 1)</f>
        <v>4</v>
      </c>
      <c r="G655" s="10">
        <f ca="1">DATEDIF(Table3[[#This Row],[Time of Purchase ]], TODAY(), "d")</f>
        <v>98</v>
      </c>
      <c r="H655" s="14">
        <f>_xlfn.XLOOKUP('RFM Analysis (Basic)'!$B655,Table4[Customer_ID],Table4[Time_of_Purchase],,0)</f>
        <v>45637</v>
      </c>
      <c r="I655" s="10">
        <f>_xlfn.XLOOKUP('RFM Analysis (Basic)'!$B655,Table4[Customer_ID],Table4[Frequency_of_Purchase],,0)</f>
        <v>2</v>
      </c>
      <c r="J655" s="10">
        <f>_xlfn.XLOOKUP(B655,Table4[Customer_ID],Table4[Purchase_Amount],,0)</f>
        <v>100.32</v>
      </c>
      <c r="K655" s="52" cm="1">
        <f t="array" aca="1" ref="K655" ca="1">SUM(MID(C655,{1,2,3},1)*1)</f>
        <v>10</v>
      </c>
    </row>
    <row r="656" spans="2:11" x14ac:dyDescent="0.3">
      <c r="B656" s="10" t="s">
        <v>1383</v>
      </c>
      <c r="C656" s="45" t="str">
        <f ca="1">Table3[[#This Row],[RECENCY Score]] &amp; Table3[[#This Row],[FREQUENCY Score]] &amp; Table3[[#This Row],[MONETARY Score]]</f>
        <v>424</v>
      </c>
      <c r="D656" s="46" cm="1">
        <f t="array" aca="1" ref="D656" ca="1">_xlfn.IFS(G656 &lt;= 100, 5,G656 &lt;= 200, 4,G656 &lt;= 300, 3,G656 &lt;= 400, 2,G656 &gt; 400, 1)</f>
        <v>4</v>
      </c>
      <c r="E656" s="45" cm="1">
        <f t="array" ref="E656">_xlfn.IFS(I656 &gt;= 12, 5, I656&gt;= 10, 4, I656 &gt;= 8, 3, I656 &gt;= 5, 2, I656 &gt;= 2, 1)</f>
        <v>2</v>
      </c>
      <c r="F656" s="45" cm="1">
        <f t="array" ref="F656">_xlfn.IFS(Table3[[#This Row],[Purchase Amount]] &lt;= 100, 5,Table3[[#This Row],[Purchase Amount]]  &lt;= 200, 4,Table3[[#This Row],[Purchase Amount]]  &lt;= 300, 3,Table3[[#This Row],[Purchase Amount]]  &lt;= 400, 2,Table3[[#This Row],[Purchase Amount]]  &gt; 400, 1)</f>
        <v>4</v>
      </c>
      <c r="G656" s="10">
        <f ca="1">DATEDIF(Table3[[#This Row],[Time of Purchase ]], TODAY(), "d")</f>
        <v>105</v>
      </c>
      <c r="H656" s="14">
        <f>_xlfn.XLOOKUP('RFM Analysis (Basic)'!$B656,Table4[Customer_ID],Table4[Time_of_Purchase],,0)</f>
        <v>45630</v>
      </c>
      <c r="I656" s="10">
        <f>_xlfn.XLOOKUP('RFM Analysis (Basic)'!$B656,Table4[Customer_ID],Table4[Frequency_of_Purchase],,0)</f>
        <v>7</v>
      </c>
      <c r="J656" s="10">
        <f>_xlfn.XLOOKUP(B656,Table4[Customer_ID],Table4[Purchase_Amount],,0)</f>
        <v>107.82</v>
      </c>
      <c r="K656" s="52" cm="1">
        <f t="array" aca="1" ref="K656" ca="1">SUM(MID(C656,{1,2,3},1)*1)</f>
        <v>10</v>
      </c>
    </row>
    <row r="657" spans="2:11" x14ac:dyDescent="0.3">
      <c r="B657" s="10" t="s">
        <v>1385</v>
      </c>
      <c r="C657" s="45" t="str">
        <f ca="1">Table3[[#This Row],[RECENCY Score]] &amp; Table3[[#This Row],[FREQUENCY Score]] &amp; Table3[[#This Row],[MONETARY Score]]</f>
        <v>245</v>
      </c>
      <c r="D657" s="46" cm="1">
        <f t="array" aca="1" ref="D657" ca="1">_xlfn.IFS(G657 &lt;= 100, 5,G657 &lt;= 200, 4,G657 &lt;= 300, 3,G657 &lt;= 400, 2,G657 &gt; 400, 1)</f>
        <v>2</v>
      </c>
      <c r="E657" s="45" cm="1">
        <f t="array" ref="E657">_xlfn.IFS(I657 &gt;= 12, 5, I657&gt;= 10, 4, I657 &gt;= 8, 3, I657 &gt;= 5, 2, I657 &gt;= 2, 1)</f>
        <v>4</v>
      </c>
      <c r="F657" s="45" cm="1">
        <f t="array" ref="F657">_xlfn.IFS(Table3[[#This Row],[Purchase Amount]] &lt;= 100, 5,Table3[[#This Row],[Purchase Amount]]  &lt;= 200, 4,Table3[[#This Row],[Purchase Amount]]  &lt;= 300, 3,Table3[[#This Row],[Purchase Amount]]  &lt;= 400, 2,Table3[[#This Row],[Purchase Amount]]  &gt; 400, 1)</f>
        <v>5</v>
      </c>
      <c r="G657" s="10">
        <f ca="1">DATEDIF(Table3[[#This Row],[Time of Purchase ]], TODAY(), "d")</f>
        <v>389</v>
      </c>
      <c r="H657" s="14">
        <f>_xlfn.XLOOKUP('RFM Analysis (Basic)'!$B657,Table4[Customer_ID],Table4[Time_of_Purchase],,0)</f>
        <v>45346</v>
      </c>
      <c r="I657" s="10">
        <f>_xlfn.XLOOKUP('RFM Analysis (Basic)'!$B657,Table4[Customer_ID],Table4[Frequency_of_Purchase],,0)</f>
        <v>11</v>
      </c>
      <c r="J657" s="10">
        <f>_xlfn.XLOOKUP(B657,Table4[Customer_ID],Table4[Purchase_Amount],,0)</f>
        <v>83.88</v>
      </c>
      <c r="K657" s="52" cm="1">
        <f t="array" aca="1" ref="K657" ca="1">SUM(MID(C657,{1,2,3},1)*1)</f>
        <v>11</v>
      </c>
    </row>
    <row r="658" spans="2:11" x14ac:dyDescent="0.3">
      <c r="B658" s="10" t="s">
        <v>1387</v>
      </c>
      <c r="C658" s="45" t="str">
        <f ca="1">Table3[[#This Row],[RECENCY Score]] &amp; Table3[[#This Row],[FREQUENCY Score]] &amp; Table3[[#This Row],[MONETARY Score]]</f>
        <v>335</v>
      </c>
      <c r="D658" s="46" cm="1">
        <f t="array" aca="1" ref="D658" ca="1">_xlfn.IFS(G658 &lt;= 100, 5,G658 &lt;= 200, 4,G658 &lt;= 300, 3,G658 &lt;= 400, 2,G658 &gt; 400, 1)</f>
        <v>3</v>
      </c>
      <c r="E658" s="45" cm="1">
        <f t="array" ref="E658">_xlfn.IFS(I658 &gt;= 12, 5, I658&gt;= 10, 4, I658 &gt;= 8, 3, I658 &gt;= 5, 2, I658 &gt;= 2, 1)</f>
        <v>3</v>
      </c>
      <c r="F658" s="45" cm="1">
        <f t="array" ref="F658">_xlfn.IFS(Table3[[#This Row],[Purchase Amount]] &lt;= 100, 5,Table3[[#This Row],[Purchase Amount]]  &lt;= 200, 4,Table3[[#This Row],[Purchase Amount]]  &lt;= 300, 3,Table3[[#This Row],[Purchase Amount]]  &lt;= 400, 2,Table3[[#This Row],[Purchase Amount]]  &gt; 400, 1)</f>
        <v>5</v>
      </c>
      <c r="G658" s="10">
        <f ca="1">DATEDIF(Table3[[#This Row],[Time of Purchase ]], TODAY(), "d")</f>
        <v>299</v>
      </c>
      <c r="H658" s="14">
        <f>_xlfn.XLOOKUP('RFM Analysis (Basic)'!$B658,Table4[Customer_ID],Table4[Time_of_Purchase],,0)</f>
        <v>45436</v>
      </c>
      <c r="I658" s="10">
        <f>_xlfn.XLOOKUP('RFM Analysis (Basic)'!$B658,Table4[Customer_ID],Table4[Frequency_of_Purchase],,0)</f>
        <v>9</v>
      </c>
      <c r="J658" s="10">
        <f>_xlfn.XLOOKUP(B658,Table4[Customer_ID],Table4[Purchase_Amount],,0)</f>
        <v>81.25</v>
      </c>
      <c r="K658" s="52" cm="1">
        <f t="array" aca="1" ref="K658" ca="1">SUM(MID(C658,{1,2,3},1)*1)</f>
        <v>11</v>
      </c>
    </row>
    <row r="659" spans="2:11" x14ac:dyDescent="0.3">
      <c r="B659" s="10" t="s">
        <v>1389</v>
      </c>
      <c r="C659" s="45" t="str">
        <f ca="1">Table3[[#This Row],[RECENCY Score]] &amp; Table3[[#This Row],[FREQUENCY Score]] &amp; Table3[[#This Row],[MONETARY Score]]</f>
        <v>254</v>
      </c>
      <c r="D659" s="46" cm="1">
        <f t="array" aca="1" ref="D659" ca="1">_xlfn.IFS(G659 &lt;= 100, 5,G659 &lt;= 200, 4,G659 &lt;= 300, 3,G659 &lt;= 400, 2,G659 &gt; 400, 1)</f>
        <v>2</v>
      </c>
      <c r="E659" s="45" cm="1">
        <f t="array" ref="E659">_xlfn.IFS(I659 &gt;= 12, 5, I659&gt;= 10, 4, I659 &gt;= 8, 3, I659 &gt;= 5, 2, I659 &gt;= 2, 1)</f>
        <v>5</v>
      </c>
      <c r="F659" s="45" cm="1">
        <f t="array" ref="F659">_xlfn.IFS(Table3[[#This Row],[Purchase Amount]] &lt;= 100, 5,Table3[[#This Row],[Purchase Amount]]  &lt;= 200, 4,Table3[[#This Row],[Purchase Amount]]  &lt;= 300, 3,Table3[[#This Row],[Purchase Amount]]  &lt;= 400, 2,Table3[[#This Row],[Purchase Amount]]  &gt; 400, 1)</f>
        <v>4</v>
      </c>
      <c r="G659" s="10">
        <f ca="1">DATEDIF(Table3[[#This Row],[Time of Purchase ]], TODAY(), "d")</f>
        <v>305</v>
      </c>
      <c r="H659" s="14">
        <f>_xlfn.XLOOKUP('RFM Analysis (Basic)'!$B659,Table4[Customer_ID],Table4[Time_of_Purchase],,0)</f>
        <v>45430</v>
      </c>
      <c r="I659" s="10">
        <f>_xlfn.XLOOKUP('RFM Analysis (Basic)'!$B659,Table4[Customer_ID],Table4[Frequency_of_Purchase],,0)</f>
        <v>12</v>
      </c>
      <c r="J659" s="10">
        <f>_xlfn.XLOOKUP(B659,Table4[Customer_ID],Table4[Purchase_Amount],,0)</f>
        <v>125.8</v>
      </c>
      <c r="K659" s="52" cm="1">
        <f t="array" aca="1" ref="K659" ca="1">SUM(MID(C659,{1,2,3},1)*1)</f>
        <v>11</v>
      </c>
    </row>
    <row r="660" spans="2:11" x14ac:dyDescent="0.3">
      <c r="B660" s="10" t="s">
        <v>1391</v>
      </c>
      <c r="C660" s="45" t="str">
        <f ca="1">Table3[[#This Row],[RECENCY Score]] &amp; Table3[[#This Row],[FREQUENCY Score]] &amp; Table3[[#This Row],[MONETARY Score]]</f>
        <v>244</v>
      </c>
      <c r="D660" s="46" cm="1">
        <f t="array" aca="1" ref="D660" ca="1">_xlfn.IFS(G660 &lt;= 100, 5,G660 &lt;= 200, 4,G660 &lt;= 300, 3,G660 &lt;= 400, 2,G660 &gt; 400, 1)</f>
        <v>2</v>
      </c>
      <c r="E660" s="45" cm="1">
        <f t="array" ref="E660">_xlfn.IFS(I660 &gt;= 12, 5, I660&gt;= 10, 4, I660 &gt;= 8, 3, I660 &gt;= 5, 2, I660 &gt;= 2, 1)</f>
        <v>4</v>
      </c>
      <c r="F660" s="45" cm="1">
        <f t="array" ref="F660">_xlfn.IFS(Table3[[#This Row],[Purchase Amount]] &lt;= 100, 5,Table3[[#This Row],[Purchase Amount]]  &lt;= 200, 4,Table3[[#This Row],[Purchase Amount]]  &lt;= 300, 3,Table3[[#This Row],[Purchase Amount]]  &lt;= 400, 2,Table3[[#This Row],[Purchase Amount]]  &gt; 400, 1)</f>
        <v>4</v>
      </c>
      <c r="G660" s="10">
        <f ca="1">DATEDIF(Table3[[#This Row],[Time of Purchase ]], TODAY(), "d")</f>
        <v>351</v>
      </c>
      <c r="H660" s="14">
        <f>_xlfn.XLOOKUP('RFM Analysis (Basic)'!$B660,Table4[Customer_ID],Table4[Time_of_Purchase],,0)</f>
        <v>45384</v>
      </c>
      <c r="I660" s="10">
        <f>_xlfn.XLOOKUP('RFM Analysis (Basic)'!$B660,Table4[Customer_ID],Table4[Frequency_of_Purchase],,0)</f>
        <v>11</v>
      </c>
      <c r="J660" s="10">
        <f>_xlfn.XLOOKUP(B660,Table4[Customer_ID],Table4[Purchase_Amount],,0)</f>
        <v>197.9</v>
      </c>
      <c r="K660" s="52" cm="1">
        <f t="array" aca="1" ref="K660" ca="1">SUM(MID(C660,{1,2,3},1)*1)</f>
        <v>10</v>
      </c>
    </row>
    <row r="661" spans="2:11" x14ac:dyDescent="0.3">
      <c r="B661" s="10" t="s">
        <v>1393</v>
      </c>
      <c r="C661" s="45" t="str">
        <f ca="1">Table3[[#This Row],[RECENCY Score]] &amp; Table3[[#This Row],[FREQUENCY Score]] &amp; Table3[[#This Row],[MONETARY Score]]</f>
        <v>333</v>
      </c>
      <c r="D661" s="46" cm="1">
        <f t="array" aca="1" ref="D661" ca="1">_xlfn.IFS(G661 &lt;= 100, 5,G661 &lt;= 200, 4,G661 &lt;= 300, 3,G661 &lt;= 400, 2,G661 &gt; 400, 1)</f>
        <v>3</v>
      </c>
      <c r="E661" s="45" cm="1">
        <f t="array" ref="E661">_xlfn.IFS(I661 &gt;= 12, 5, I661&gt;= 10, 4, I661 &gt;= 8, 3, I661 &gt;= 5, 2, I661 &gt;= 2, 1)</f>
        <v>3</v>
      </c>
      <c r="F661" s="45" cm="1">
        <f t="array" ref="F661">_xlfn.IFS(Table3[[#This Row],[Purchase Amount]] &lt;= 100, 5,Table3[[#This Row],[Purchase Amount]]  &lt;= 200, 4,Table3[[#This Row],[Purchase Amount]]  &lt;= 300, 3,Table3[[#This Row],[Purchase Amount]]  &lt;= 400, 2,Table3[[#This Row],[Purchase Amount]]  &gt; 400, 1)</f>
        <v>3</v>
      </c>
      <c r="G661" s="10">
        <f ca="1">DATEDIF(Table3[[#This Row],[Time of Purchase ]], TODAY(), "d")</f>
        <v>268</v>
      </c>
      <c r="H661" s="14">
        <f>_xlfn.XLOOKUP('RFM Analysis (Basic)'!$B661,Table4[Customer_ID],Table4[Time_of_Purchase],,0)</f>
        <v>45467</v>
      </c>
      <c r="I661" s="10">
        <f>_xlfn.XLOOKUP('RFM Analysis (Basic)'!$B661,Table4[Customer_ID],Table4[Frequency_of_Purchase],,0)</f>
        <v>8</v>
      </c>
      <c r="J661" s="10">
        <f>_xlfn.XLOOKUP(B661,Table4[Customer_ID],Table4[Purchase_Amount],,0)</f>
        <v>299.08999999999997</v>
      </c>
      <c r="K661" s="52" cm="1">
        <f t="array" aca="1" ref="K661" ca="1">SUM(MID(C661,{1,2,3},1)*1)</f>
        <v>9</v>
      </c>
    </row>
    <row r="662" spans="2:11" x14ac:dyDescent="0.3">
      <c r="B662" s="10" t="s">
        <v>1395</v>
      </c>
      <c r="C662" s="45" t="str">
        <f ca="1">Table3[[#This Row],[RECENCY Score]] &amp; Table3[[#This Row],[FREQUENCY Score]] &amp; Table3[[#This Row],[MONETARY Score]]</f>
        <v>445</v>
      </c>
      <c r="D662" s="46" cm="1">
        <f t="array" aca="1" ref="D662" ca="1">_xlfn.IFS(G662 &lt;= 100, 5,G662 &lt;= 200, 4,G662 &lt;= 300, 3,G662 &lt;= 400, 2,G662 &gt; 400, 1)</f>
        <v>4</v>
      </c>
      <c r="E662" s="45" cm="1">
        <f t="array" ref="E662">_xlfn.IFS(I662 &gt;= 12, 5, I662&gt;= 10, 4, I662 &gt;= 8, 3, I662 &gt;= 5, 2, I662 &gt;= 2, 1)</f>
        <v>4</v>
      </c>
      <c r="F662" s="45" cm="1">
        <f t="array" ref="F662">_xlfn.IFS(Table3[[#This Row],[Purchase Amount]] &lt;= 100, 5,Table3[[#This Row],[Purchase Amount]]  &lt;= 200, 4,Table3[[#This Row],[Purchase Amount]]  &lt;= 300, 3,Table3[[#This Row],[Purchase Amount]]  &lt;= 400, 2,Table3[[#This Row],[Purchase Amount]]  &gt; 400, 1)</f>
        <v>5</v>
      </c>
      <c r="G662" s="10">
        <f ca="1">DATEDIF(Table3[[#This Row],[Time of Purchase ]], TODAY(), "d")</f>
        <v>197</v>
      </c>
      <c r="H662" s="14">
        <f>_xlfn.XLOOKUP('RFM Analysis (Basic)'!$B662,Table4[Customer_ID],Table4[Time_of_Purchase],,0)</f>
        <v>45538</v>
      </c>
      <c r="I662" s="10">
        <f>_xlfn.XLOOKUP('RFM Analysis (Basic)'!$B662,Table4[Customer_ID],Table4[Frequency_of_Purchase],,0)</f>
        <v>10</v>
      </c>
      <c r="J662" s="10">
        <f>_xlfn.XLOOKUP(B662,Table4[Customer_ID],Table4[Purchase_Amount],,0)</f>
        <v>79.3</v>
      </c>
      <c r="K662" s="52" cm="1">
        <f t="array" aca="1" ref="K662" ca="1">SUM(MID(C662,{1,2,3},1)*1)</f>
        <v>13</v>
      </c>
    </row>
    <row r="663" spans="2:11" x14ac:dyDescent="0.3">
      <c r="B663" s="10" t="s">
        <v>1397</v>
      </c>
      <c r="C663" s="45" t="str">
        <f ca="1">Table3[[#This Row],[RECENCY Score]] &amp; Table3[[#This Row],[FREQUENCY Score]] &amp; Table3[[#This Row],[MONETARY Score]]</f>
        <v>255</v>
      </c>
      <c r="D663" s="46" cm="1">
        <f t="array" aca="1" ref="D663" ca="1">_xlfn.IFS(G663 &lt;= 100, 5,G663 &lt;= 200, 4,G663 &lt;= 300, 3,G663 &lt;= 400, 2,G663 &gt; 400, 1)</f>
        <v>2</v>
      </c>
      <c r="E663" s="45" cm="1">
        <f t="array" ref="E663">_xlfn.IFS(I663 &gt;= 12, 5, I663&gt;= 10, 4, I663 &gt;= 8, 3, I663 &gt;= 5, 2, I663 &gt;= 2, 1)</f>
        <v>5</v>
      </c>
      <c r="F663" s="45" cm="1">
        <f t="array" ref="F663">_xlfn.IFS(Table3[[#This Row],[Purchase Amount]] &lt;= 100, 5,Table3[[#This Row],[Purchase Amount]]  &lt;= 200, 4,Table3[[#This Row],[Purchase Amount]]  &lt;= 300, 3,Table3[[#This Row],[Purchase Amount]]  &lt;= 400, 2,Table3[[#This Row],[Purchase Amount]]  &gt; 400, 1)</f>
        <v>5</v>
      </c>
      <c r="G663" s="10">
        <f ca="1">DATEDIF(Table3[[#This Row],[Time of Purchase ]], TODAY(), "d")</f>
        <v>304</v>
      </c>
      <c r="H663" s="14">
        <f>_xlfn.XLOOKUP('RFM Analysis (Basic)'!$B663,Table4[Customer_ID],Table4[Time_of_Purchase],,0)</f>
        <v>45431</v>
      </c>
      <c r="I663" s="10">
        <f>_xlfn.XLOOKUP('RFM Analysis (Basic)'!$B663,Table4[Customer_ID],Table4[Frequency_of_Purchase],,0)</f>
        <v>12</v>
      </c>
      <c r="J663" s="10">
        <f>_xlfn.XLOOKUP(B663,Table4[Customer_ID],Table4[Purchase_Amount],,0)</f>
        <v>55.73</v>
      </c>
      <c r="K663" s="52" cm="1">
        <f t="array" aca="1" ref="K663" ca="1">SUM(MID(C663,{1,2,3},1)*1)</f>
        <v>12</v>
      </c>
    </row>
    <row r="664" spans="2:11" x14ac:dyDescent="0.3">
      <c r="B664" s="10" t="s">
        <v>1399</v>
      </c>
      <c r="C664" s="45" t="str">
        <f ca="1">Table3[[#This Row],[RECENCY Score]] &amp; Table3[[#This Row],[FREQUENCY Score]] &amp; Table3[[#This Row],[MONETARY Score]]</f>
        <v>333</v>
      </c>
      <c r="D664" s="46" cm="1">
        <f t="array" aca="1" ref="D664" ca="1">_xlfn.IFS(G664 &lt;= 100, 5,G664 &lt;= 200, 4,G664 &lt;= 300, 3,G664 &lt;= 400, 2,G664 &gt; 400, 1)</f>
        <v>3</v>
      </c>
      <c r="E664" s="45" cm="1">
        <f t="array" ref="E664">_xlfn.IFS(I664 &gt;= 12, 5, I664&gt;= 10, 4, I664 &gt;= 8, 3, I664 &gt;= 5, 2, I664 &gt;= 2, 1)</f>
        <v>3</v>
      </c>
      <c r="F664" s="45" cm="1">
        <f t="array" ref="F664">_xlfn.IFS(Table3[[#This Row],[Purchase Amount]] &lt;= 100, 5,Table3[[#This Row],[Purchase Amount]]  &lt;= 200, 4,Table3[[#This Row],[Purchase Amount]]  &lt;= 300, 3,Table3[[#This Row],[Purchase Amount]]  &lt;= 400, 2,Table3[[#This Row],[Purchase Amount]]  &gt; 400, 1)</f>
        <v>3</v>
      </c>
      <c r="G664" s="10">
        <f ca="1">DATEDIF(Table3[[#This Row],[Time of Purchase ]], TODAY(), "d")</f>
        <v>227</v>
      </c>
      <c r="H664" s="14">
        <f>_xlfn.XLOOKUP('RFM Analysis (Basic)'!$B664,Table4[Customer_ID],Table4[Time_of_Purchase],,0)</f>
        <v>45508</v>
      </c>
      <c r="I664" s="10">
        <f>_xlfn.XLOOKUP('RFM Analysis (Basic)'!$B664,Table4[Customer_ID],Table4[Frequency_of_Purchase],,0)</f>
        <v>8</v>
      </c>
      <c r="J664" s="10">
        <f>_xlfn.XLOOKUP(B664,Table4[Customer_ID],Table4[Purchase_Amount],,0)</f>
        <v>256.44</v>
      </c>
      <c r="K664" s="52" cm="1">
        <f t="array" aca="1" ref="K664" ca="1">SUM(MID(C664,{1,2,3},1)*1)</f>
        <v>9</v>
      </c>
    </row>
    <row r="665" spans="2:11" x14ac:dyDescent="0.3">
      <c r="B665" s="10" t="s">
        <v>1401</v>
      </c>
      <c r="C665" s="45" t="str">
        <f ca="1">Table3[[#This Row],[RECENCY Score]] &amp; Table3[[#This Row],[FREQUENCY Score]] &amp; Table3[[#This Row],[MONETARY Score]]</f>
        <v>452</v>
      </c>
      <c r="D665" s="46" cm="1">
        <f t="array" aca="1" ref="D665" ca="1">_xlfn.IFS(G665 &lt;= 100, 5,G665 &lt;= 200, 4,G665 &lt;= 300, 3,G665 &lt;= 400, 2,G665 &gt; 400, 1)</f>
        <v>4</v>
      </c>
      <c r="E665" s="45" cm="1">
        <f t="array" ref="E665">_xlfn.IFS(I665 &gt;= 12, 5, I665&gt;= 10, 4, I665 &gt;= 8, 3, I665 &gt;= 5, 2, I665 &gt;= 2, 1)</f>
        <v>5</v>
      </c>
      <c r="F665" s="45" cm="1">
        <f t="array" ref="F665">_xlfn.IFS(Table3[[#This Row],[Purchase Amount]] &lt;= 100, 5,Table3[[#This Row],[Purchase Amount]]  &lt;= 200, 4,Table3[[#This Row],[Purchase Amount]]  &lt;= 300, 3,Table3[[#This Row],[Purchase Amount]]  &lt;= 400, 2,Table3[[#This Row],[Purchase Amount]]  &gt; 400, 1)</f>
        <v>2</v>
      </c>
      <c r="G665" s="10">
        <f ca="1">DATEDIF(Table3[[#This Row],[Time of Purchase ]], TODAY(), "d")</f>
        <v>146</v>
      </c>
      <c r="H665" s="14">
        <f>_xlfn.XLOOKUP('RFM Analysis (Basic)'!$B665,Table4[Customer_ID],Table4[Time_of_Purchase],,0)</f>
        <v>45589</v>
      </c>
      <c r="I665" s="10">
        <f>_xlfn.XLOOKUP('RFM Analysis (Basic)'!$B665,Table4[Customer_ID],Table4[Frequency_of_Purchase],,0)</f>
        <v>12</v>
      </c>
      <c r="J665" s="10">
        <f>_xlfn.XLOOKUP(B665,Table4[Customer_ID],Table4[Purchase_Amount],,0)</f>
        <v>337.21</v>
      </c>
      <c r="K665" s="52" cm="1">
        <f t="array" aca="1" ref="K665" ca="1">SUM(MID(C665,{1,2,3},1)*1)</f>
        <v>11</v>
      </c>
    </row>
    <row r="666" spans="2:11" x14ac:dyDescent="0.3">
      <c r="B666" s="10" t="s">
        <v>1403</v>
      </c>
      <c r="C666" s="45" t="str">
        <f ca="1">Table3[[#This Row],[RECENCY Score]] &amp; Table3[[#This Row],[FREQUENCY Score]] &amp; Table3[[#This Row],[MONETARY Score]]</f>
        <v>351</v>
      </c>
      <c r="D666" s="46" cm="1">
        <f t="array" aca="1" ref="D666" ca="1">_xlfn.IFS(G666 &lt;= 100, 5,G666 &lt;= 200, 4,G666 &lt;= 300, 3,G666 &lt;= 400, 2,G666 &gt; 400, 1)</f>
        <v>3</v>
      </c>
      <c r="E666" s="45" cm="1">
        <f t="array" ref="E666">_xlfn.IFS(I666 &gt;= 12, 5, I666&gt;= 10, 4, I666 &gt;= 8, 3, I666 &gt;= 5, 2, I666 &gt;= 2, 1)</f>
        <v>5</v>
      </c>
      <c r="F666" s="45" cm="1">
        <f t="array" ref="F666">_xlfn.IFS(Table3[[#This Row],[Purchase Amount]] &lt;= 100, 5,Table3[[#This Row],[Purchase Amount]]  &lt;= 200, 4,Table3[[#This Row],[Purchase Amount]]  &lt;= 300, 3,Table3[[#This Row],[Purchase Amount]]  &lt;= 400, 2,Table3[[#This Row],[Purchase Amount]]  &gt; 400, 1)</f>
        <v>1</v>
      </c>
      <c r="G666" s="10">
        <f ca="1">DATEDIF(Table3[[#This Row],[Time of Purchase ]], TODAY(), "d")</f>
        <v>215</v>
      </c>
      <c r="H666" s="14">
        <f>_xlfn.XLOOKUP('RFM Analysis (Basic)'!$B666,Table4[Customer_ID],Table4[Time_of_Purchase],,0)</f>
        <v>45520</v>
      </c>
      <c r="I666" s="10">
        <f>_xlfn.XLOOKUP('RFM Analysis (Basic)'!$B666,Table4[Customer_ID],Table4[Frequency_of_Purchase],,0)</f>
        <v>12</v>
      </c>
      <c r="J666" s="10">
        <f>_xlfn.XLOOKUP(B666,Table4[Customer_ID],Table4[Purchase_Amount],,0)</f>
        <v>494.97</v>
      </c>
      <c r="K666" s="52" cm="1">
        <f t="array" aca="1" ref="K666" ca="1">SUM(MID(C666,{1,2,3},1)*1)</f>
        <v>9</v>
      </c>
    </row>
    <row r="667" spans="2:11" x14ac:dyDescent="0.3">
      <c r="B667" s="10" t="s">
        <v>1405</v>
      </c>
      <c r="C667" s="45" t="str">
        <f ca="1">Table3[[#This Row],[RECENCY Score]] &amp; Table3[[#This Row],[FREQUENCY Score]] &amp; Table3[[#This Row],[MONETARY Score]]</f>
        <v>323</v>
      </c>
      <c r="D667" s="46" cm="1">
        <f t="array" aca="1" ref="D667" ca="1">_xlfn.IFS(G667 &lt;= 100, 5,G667 &lt;= 200, 4,G667 &lt;= 300, 3,G667 &lt;= 400, 2,G667 &gt; 400, 1)</f>
        <v>3</v>
      </c>
      <c r="E667" s="45" cm="1">
        <f t="array" ref="E667">_xlfn.IFS(I667 &gt;= 12, 5, I667&gt;= 10, 4, I667 &gt;= 8, 3, I667 &gt;= 5, 2, I667 &gt;= 2, 1)</f>
        <v>2</v>
      </c>
      <c r="F667" s="45" cm="1">
        <f t="array" ref="F667">_xlfn.IFS(Table3[[#This Row],[Purchase Amount]] &lt;= 100, 5,Table3[[#This Row],[Purchase Amount]]  &lt;= 200, 4,Table3[[#This Row],[Purchase Amount]]  &lt;= 300, 3,Table3[[#This Row],[Purchase Amount]]  &lt;= 400, 2,Table3[[#This Row],[Purchase Amount]]  &gt; 400, 1)</f>
        <v>3</v>
      </c>
      <c r="G667" s="10">
        <f ca="1">DATEDIF(Table3[[#This Row],[Time of Purchase ]], TODAY(), "d")</f>
        <v>281</v>
      </c>
      <c r="H667" s="14">
        <f>_xlfn.XLOOKUP('RFM Analysis (Basic)'!$B667,Table4[Customer_ID],Table4[Time_of_Purchase],,0)</f>
        <v>45454</v>
      </c>
      <c r="I667" s="10">
        <f>_xlfn.XLOOKUP('RFM Analysis (Basic)'!$B667,Table4[Customer_ID],Table4[Frequency_of_Purchase],,0)</f>
        <v>6</v>
      </c>
      <c r="J667" s="10">
        <f>_xlfn.XLOOKUP(B667,Table4[Customer_ID],Table4[Purchase_Amount],,0)</f>
        <v>238.58</v>
      </c>
      <c r="K667" s="52" cm="1">
        <f t="array" aca="1" ref="K667" ca="1">SUM(MID(C667,{1,2,3},1)*1)</f>
        <v>8</v>
      </c>
    </row>
    <row r="668" spans="2:11" x14ac:dyDescent="0.3">
      <c r="B668" s="10" t="s">
        <v>1407</v>
      </c>
      <c r="C668" s="45" t="str">
        <f ca="1">Table3[[#This Row],[RECENCY Score]] &amp; Table3[[#This Row],[FREQUENCY Score]] &amp; Table3[[#This Row],[MONETARY Score]]</f>
        <v>434</v>
      </c>
      <c r="D668" s="46" cm="1">
        <f t="array" aca="1" ref="D668" ca="1">_xlfn.IFS(G668 &lt;= 100, 5,G668 &lt;= 200, 4,G668 &lt;= 300, 3,G668 &lt;= 400, 2,G668 &gt; 400, 1)</f>
        <v>4</v>
      </c>
      <c r="E668" s="45" cm="1">
        <f t="array" ref="E668">_xlfn.IFS(I668 &gt;= 12, 5, I668&gt;= 10, 4, I668 &gt;= 8, 3, I668 &gt;= 5, 2, I668 &gt;= 2, 1)</f>
        <v>3</v>
      </c>
      <c r="F668" s="45" cm="1">
        <f t="array" ref="F668">_xlfn.IFS(Table3[[#This Row],[Purchase Amount]] &lt;= 100, 5,Table3[[#This Row],[Purchase Amount]]  &lt;= 200, 4,Table3[[#This Row],[Purchase Amount]]  &lt;= 300, 3,Table3[[#This Row],[Purchase Amount]]  &lt;= 400, 2,Table3[[#This Row],[Purchase Amount]]  &gt; 400, 1)</f>
        <v>4</v>
      </c>
      <c r="G668" s="10">
        <f ca="1">DATEDIF(Table3[[#This Row],[Time of Purchase ]], TODAY(), "d")</f>
        <v>138</v>
      </c>
      <c r="H668" s="14">
        <f>_xlfn.XLOOKUP('RFM Analysis (Basic)'!$B668,Table4[Customer_ID],Table4[Time_of_Purchase],,0)</f>
        <v>45597</v>
      </c>
      <c r="I668" s="10">
        <f>_xlfn.XLOOKUP('RFM Analysis (Basic)'!$B668,Table4[Customer_ID],Table4[Frequency_of_Purchase],,0)</f>
        <v>8</v>
      </c>
      <c r="J668" s="10">
        <f>_xlfn.XLOOKUP(B668,Table4[Customer_ID],Table4[Purchase_Amount],,0)</f>
        <v>131.9</v>
      </c>
      <c r="K668" s="52" cm="1">
        <f t="array" aca="1" ref="K668" ca="1">SUM(MID(C668,{1,2,3},1)*1)</f>
        <v>11</v>
      </c>
    </row>
    <row r="669" spans="2:11" x14ac:dyDescent="0.3">
      <c r="B669" s="10" t="s">
        <v>1409</v>
      </c>
      <c r="C669" s="45" t="str">
        <f ca="1">Table3[[#This Row],[RECENCY Score]] &amp; Table3[[#This Row],[FREQUENCY Score]] &amp; Table3[[#This Row],[MONETARY Score]]</f>
        <v>351</v>
      </c>
      <c r="D669" s="46" cm="1">
        <f t="array" aca="1" ref="D669" ca="1">_xlfn.IFS(G669 &lt;= 100, 5,G669 &lt;= 200, 4,G669 &lt;= 300, 3,G669 &lt;= 400, 2,G669 &gt; 400, 1)</f>
        <v>3</v>
      </c>
      <c r="E669" s="45" cm="1">
        <f t="array" ref="E669">_xlfn.IFS(I669 &gt;= 12, 5, I669&gt;= 10, 4, I669 &gt;= 8, 3, I669 &gt;= 5, 2, I669 &gt;= 2, 1)</f>
        <v>5</v>
      </c>
      <c r="F669" s="45" cm="1">
        <f t="array" ref="F669">_xlfn.IFS(Table3[[#This Row],[Purchase Amount]] &lt;= 100, 5,Table3[[#This Row],[Purchase Amount]]  &lt;= 200, 4,Table3[[#This Row],[Purchase Amount]]  &lt;= 300, 3,Table3[[#This Row],[Purchase Amount]]  &lt;= 400, 2,Table3[[#This Row],[Purchase Amount]]  &gt; 400, 1)</f>
        <v>1</v>
      </c>
      <c r="G669" s="10">
        <f ca="1">DATEDIF(Table3[[#This Row],[Time of Purchase ]], TODAY(), "d")</f>
        <v>209</v>
      </c>
      <c r="H669" s="14">
        <f>_xlfn.XLOOKUP('RFM Analysis (Basic)'!$B669,Table4[Customer_ID],Table4[Time_of_Purchase],,0)</f>
        <v>45526</v>
      </c>
      <c r="I669" s="10">
        <f>_xlfn.XLOOKUP('RFM Analysis (Basic)'!$B669,Table4[Customer_ID],Table4[Frequency_of_Purchase],,0)</f>
        <v>12</v>
      </c>
      <c r="J669" s="10">
        <f>_xlfn.XLOOKUP(B669,Table4[Customer_ID],Table4[Purchase_Amount],,0)</f>
        <v>403.03</v>
      </c>
      <c r="K669" s="52" cm="1">
        <f t="array" aca="1" ref="K669" ca="1">SUM(MID(C669,{1,2,3},1)*1)</f>
        <v>9</v>
      </c>
    </row>
    <row r="670" spans="2:11" x14ac:dyDescent="0.3">
      <c r="B670" s="10" t="s">
        <v>1411</v>
      </c>
      <c r="C670" s="45" t="str">
        <f ca="1">Table3[[#This Row],[RECENCY Score]] &amp; Table3[[#This Row],[FREQUENCY Score]] &amp; Table3[[#This Row],[MONETARY Score]]</f>
        <v>342</v>
      </c>
      <c r="D670" s="46" cm="1">
        <f t="array" aca="1" ref="D670" ca="1">_xlfn.IFS(G670 &lt;= 100, 5,G670 &lt;= 200, 4,G670 &lt;= 300, 3,G670 &lt;= 400, 2,G670 &gt; 400, 1)</f>
        <v>3</v>
      </c>
      <c r="E670" s="45" cm="1">
        <f t="array" ref="E670">_xlfn.IFS(I670 &gt;= 12, 5, I670&gt;= 10, 4, I670 &gt;= 8, 3, I670 &gt;= 5, 2, I670 &gt;= 2, 1)</f>
        <v>4</v>
      </c>
      <c r="F670" s="45" cm="1">
        <f t="array" ref="F670">_xlfn.IFS(Table3[[#This Row],[Purchase Amount]] &lt;= 100, 5,Table3[[#This Row],[Purchase Amount]]  &lt;= 200, 4,Table3[[#This Row],[Purchase Amount]]  &lt;= 300, 3,Table3[[#This Row],[Purchase Amount]]  &lt;= 400, 2,Table3[[#This Row],[Purchase Amount]]  &gt; 400, 1)</f>
        <v>2</v>
      </c>
      <c r="G670" s="10">
        <f ca="1">DATEDIF(Table3[[#This Row],[Time of Purchase ]], TODAY(), "d")</f>
        <v>207</v>
      </c>
      <c r="H670" s="14">
        <f>_xlfn.XLOOKUP('RFM Analysis (Basic)'!$B670,Table4[Customer_ID],Table4[Time_of_Purchase],,0)</f>
        <v>45528</v>
      </c>
      <c r="I670" s="10">
        <f>_xlfn.XLOOKUP('RFM Analysis (Basic)'!$B670,Table4[Customer_ID],Table4[Frequency_of_Purchase],,0)</f>
        <v>10</v>
      </c>
      <c r="J670" s="10">
        <f>_xlfn.XLOOKUP(B670,Table4[Customer_ID],Table4[Purchase_Amount],,0)</f>
        <v>338.6</v>
      </c>
      <c r="K670" s="52" cm="1">
        <f t="array" aca="1" ref="K670" ca="1">SUM(MID(C670,{1,2,3},1)*1)</f>
        <v>9</v>
      </c>
    </row>
    <row r="671" spans="2:11" x14ac:dyDescent="0.3">
      <c r="B671" s="10" t="s">
        <v>1413</v>
      </c>
      <c r="C671" s="45" t="str">
        <f ca="1">Table3[[#This Row],[RECENCY Score]] &amp; Table3[[#This Row],[FREQUENCY Score]] &amp; Table3[[#This Row],[MONETARY Score]]</f>
        <v>342</v>
      </c>
      <c r="D671" s="46" cm="1">
        <f t="array" aca="1" ref="D671" ca="1">_xlfn.IFS(G671 &lt;= 100, 5,G671 &lt;= 200, 4,G671 &lt;= 300, 3,G671 &lt;= 400, 2,G671 &gt; 400, 1)</f>
        <v>3</v>
      </c>
      <c r="E671" s="45" cm="1">
        <f t="array" ref="E671">_xlfn.IFS(I671 &gt;= 12, 5, I671&gt;= 10, 4, I671 &gt;= 8, 3, I671 &gt;= 5, 2, I671 &gt;= 2, 1)</f>
        <v>4</v>
      </c>
      <c r="F671" s="45" cm="1">
        <f t="array" ref="F671">_xlfn.IFS(Table3[[#This Row],[Purchase Amount]] &lt;= 100, 5,Table3[[#This Row],[Purchase Amount]]  &lt;= 200, 4,Table3[[#This Row],[Purchase Amount]]  &lt;= 300, 3,Table3[[#This Row],[Purchase Amount]]  &lt;= 400, 2,Table3[[#This Row],[Purchase Amount]]  &gt; 400, 1)</f>
        <v>2</v>
      </c>
      <c r="G671" s="10">
        <f ca="1">DATEDIF(Table3[[#This Row],[Time of Purchase ]], TODAY(), "d")</f>
        <v>230</v>
      </c>
      <c r="H671" s="14">
        <f>_xlfn.XLOOKUP('RFM Analysis (Basic)'!$B671,Table4[Customer_ID],Table4[Time_of_Purchase],,0)</f>
        <v>45505</v>
      </c>
      <c r="I671" s="10">
        <f>_xlfn.XLOOKUP('RFM Analysis (Basic)'!$B671,Table4[Customer_ID],Table4[Frequency_of_Purchase],,0)</f>
        <v>11</v>
      </c>
      <c r="J671" s="10">
        <f>_xlfn.XLOOKUP(B671,Table4[Customer_ID],Table4[Purchase_Amount],,0)</f>
        <v>365.38</v>
      </c>
      <c r="K671" s="52" cm="1">
        <f t="array" aca="1" ref="K671" ca="1">SUM(MID(C671,{1,2,3},1)*1)</f>
        <v>9</v>
      </c>
    </row>
    <row r="672" spans="2:11" x14ac:dyDescent="0.3">
      <c r="B672" s="10" t="s">
        <v>1415</v>
      </c>
      <c r="C672" s="45" t="str">
        <f ca="1">Table3[[#This Row],[RECENCY Score]] &amp; Table3[[#This Row],[FREQUENCY Score]] &amp; Table3[[#This Row],[MONETARY Score]]</f>
        <v>141</v>
      </c>
      <c r="D672" s="46" cm="1">
        <f t="array" aca="1" ref="D672" ca="1">_xlfn.IFS(G672 &lt;= 100, 5,G672 &lt;= 200, 4,G672 &lt;= 300, 3,G672 &lt;= 400, 2,G672 &gt; 400, 1)</f>
        <v>1</v>
      </c>
      <c r="E672" s="45" cm="1">
        <f t="array" ref="E672">_xlfn.IFS(I672 &gt;= 12, 5, I672&gt;= 10, 4, I672 &gt;= 8, 3, I672 &gt;= 5, 2, I672 &gt;= 2, 1)</f>
        <v>4</v>
      </c>
      <c r="F672" s="45" cm="1">
        <f t="array" ref="F672">_xlfn.IFS(Table3[[#This Row],[Purchase Amount]] &lt;= 100, 5,Table3[[#This Row],[Purchase Amount]]  &lt;= 200, 4,Table3[[#This Row],[Purchase Amount]]  &lt;= 300, 3,Table3[[#This Row],[Purchase Amount]]  &lt;= 400, 2,Table3[[#This Row],[Purchase Amount]]  &gt; 400, 1)</f>
        <v>1</v>
      </c>
      <c r="G672" s="10">
        <f ca="1">DATEDIF(Table3[[#This Row],[Time of Purchase ]], TODAY(), "d")</f>
        <v>404</v>
      </c>
      <c r="H672" s="14">
        <f>_xlfn.XLOOKUP('RFM Analysis (Basic)'!$B672,Table4[Customer_ID],Table4[Time_of_Purchase],,0)</f>
        <v>45331</v>
      </c>
      <c r="I672" s="10">
        <f>_xlfn.XLOOKUP('RFM Analysis (Basic)'!$B672,Table4[Customer_ID],Table4[Frequency_of_Purchase],,0)</f>
        <v>11</v>
      </c>
      <c r="J672" s="10">
        <f>_xlfn.XLOOKUP(B672,Table4[Customer_ID],Table4[Purchase_Amount],,0)</f>
        <v>433.99</v>
      </c>
      <c r="K672" s="52" cm="1">
        <f t="array" aca="1" ref="K672" ca="1">SUM(MID(C672,{1,2,3},1)*1)</f>
        <v>6</v>
      </c>
    </row>
    <row r="673" spans="2:11" x14ac:dyDescent="0.3">
      <c r="B673" s="10" t="s">
        <v>1417</v>
      </c>
      <c r="C673" s="45" t="str">
        <f ca="1">Table3[[#This Row],[RECENCY Score]] &amp; Table3[[#This Row],[FREQUENCY Score]] &amp; Table3[[#This Row],[MONETARY Score]]</f>
        <v>221</v>
      </c>
      <c r="D673" s="46" cm="1">
        <f t="array" aca="1" ref="D673" ca="1">_xlfn.IFS(G673 &lt;= 100, 5,G673 &lt;= 200, 4,G673 &lt;= 300, 3,G673 &lt;= 400, 2,G673 &gt; 400, 1)</f>
        <v>2</v>
      </c>
      <c r="E673" s="45" cm="1">
        <f t="array" ref="E673">_xlfn.IFS(I673 &gt;= 12, 5, I673&gt;= 10, 4, I673 &gt;= 8, 3, I673 &gt;= 5, 2, I673 &gt;= 2, 1)</f>
        <v>2</v>
      </c>
      <c r="F673" s="45" cm="1">
        <f t="array" ref="F673">_xlfn.IFS(Table3[[#This Row],[Purchase Amount]] &lt;= 100, 5,Table3[[#This Row],[Purchase Amount]]  &lt;= 200, 4,Table3[[#This Row],[Purchase Amount]]  &lt;= 300, 3,Table3[[#This Row],[Purchase Amount]]  &lt;= 400, 2,Table3[[#This Row],[Purchase Amount]]  &gt; 400, 1)</f>
        <v>1</v>
      </c>
      <c r="G673" s="10">
        <f ca="1">DATEDIF(Table3[[#This Row],[Time of Purchase ]], TODAY(), "d")</f>
        <v>343</v>
      </c>
      <c r="H673" s="14">
        <f>_xlfn.XLOOKUP('RFM Analysis (Basic)'!$B673,Table4[Customer_ID],Table4[Time_of_Purchase],,0)</f>
        <v>45392</v>
      </c>
      <c r="I673" s="10">
        <f>_xlfn.XLOOKUP('RFM Analysis (Basic)'!$B673,Table4[Customer_ID],Table4[Frequency_of_Purchase],,0)</f>
        <v>5</v>
      </c>
      <c r="J673" s="10">
        <f>_xlfn.XLOOKUP(B673,Table4[Customer_ID],Table4[Purchase_Amount],,0)</f>
        <v>495.95</v>
      </c>
      <c r="K673" s="52" cm="1">
        <f t="array" aca="1" ref="K673" ca="1">SUM(MID(C673,{1,2,3},1)*1)</f>
        <v>5</v>
      </c>
    </row>
    <row r="674" spans="2:11" x14ac:dyDescent="0.3">
      <c r="B674" s="10" t="s">
        <v>1419</v>
      </c>
      <c r="C674" s="45" t="str">
        <f ca="1">Table3[[#This Row],[RECENCY Score]] &amp; Table3[[#This Row],[FREQUENCY Score]] &amp; Table3[[#This Row],[MONETARY Score]]</f>
        <v>322</v>
      </c>
      <c r="D674" s="46" cm="1">
        <f t="array" aca="1" ref="D674" ca="1">_xlfn.IFS(G674 &lt;= 100, 5,G674 &lt;= 200, 4,G674 &lt;= 300, 3,G674 &lt;= 400, 2,G674 &gt; 400, 1)</f>
        <v>3</v>
      </c>
      <c r="E674" s="45" cm="1">
        <f t="array" ref="E674">_xlfn.IFS(I674 &gt;= 12, 5, I674&gt;= 10, 4, I674 &gt;= 8, 3, I674 &gt;= 5, 2, I674 &gt;= 2, 1)</f>
        <v>2</v>
      </c>
      <c r="F674" s="45" cm="1">
        <f t="array" ref="F674">_xlfn.IFS(Table3[[#This Row],[Purchase Amount]] &lt;= 100, 5,Table3[[#This Row],[Purchase Amount]]  &lt;= 200, 4,Table3[[#This Row],[Purchase Amount]]  &lt;= 300, 3,Table3[[#This Row],[Purchase Amount]]  &lt;= 400, 2,Table3[[#This Row],[Purchase Amount]]  &gt; 400, 1)</f>
        <v>2</v>
      </c>
      <c r="G674" s="10">
        <f ca="1">DATEDIF(Table3[[#This Row],[Time of Purchase ]], TODAY(), "d")</f>
        <v>282</v>
      </c>
      <c r="H674" s="14">
        <f>_xlfn.XLOOKUP('RFM Analysis (Basic)'!$B674,Table4[Customer_ID],Table4[Time_of_Purchase],,0)</f>
        <v>45453</v>
      </c>
      <c r="I674" s="10">
        <f>_xlfn.XLOOKUP('RFM Analysis (Basic)'!$B674,Table4[Customer_ID],Table4[Frequency_of_Purchase],,0)</f>
        <v>7</v>
      </c>
      <c r="J674" s="10">
        <f>_xlfn.XLOOKUP(B674,Table4[Customer_ID],Table4[Purchase_Amount],,0)</f>
        <v>356.22</v>
      </c>
      <c r="K674" s="52" cm="1">
        <f t="array" aca="1" ref="K674" ca="1">SUM(MID(C674,{1,2,3},1)*1)</f>
        <v>7</v>
      </c>
    </row>
    <row r="675" spans="2:11" x14ac:dyDescent="0.3">
      <c r="B675" s="10" t="s">
        <v>1421</v>
      </c>
      <c r="C675" s="45" t="str">
        <f ca="1">Table3[[#This Row],[RECENCY Score]] &amp; Table3[[#This Row],[FREQUENCY Score]] &amp; Table3[[#This Row],[MONETARY Score]]</f>
        <v>424</v>
      </c>
      <c r="D675" s="46" cm="1">
        <f t="array" aca="1" ref="D675" ca="1">_xlfn.IFS(G675 &lt;= 100, 5,G675 &lt;= 200, 4,G675 &lt;= 300, 3,G675 &lt;= 400, 2,G675 &gt; 400, 1)</f>
        <v>4</v>
      </c>
      <c r="E675" s="45" cm="1">
        <f t="array" ref="E675">_xlfn.IFS(I675 &gt;= 12, 5, I675&gt;= 10, 4, I675 &gt;= 8, 3, I675 &gt;= 5, 2, I675 &gt;= 2, 1)</f>
        <v>2</v>
      </c>
      <c r="F675" s="45" cm="1">
        <f t="array" ref="F675">_xlfn.IFS(Table3[[#This Row],[Purchase Amount]] &lt;= 100, 5,Table3[[#This Row],[Purchase Amount]]  &lt;= 200, 4,Table3[[#This Row],[Purchase Amount]]  &lt;= 300, 3,Table3[[#This Row],[Purchase Amount]]  &lt;= 400, 2,Table3[[#This Row],[Purchase Amount]]  &gt; 400, 1)</f>
        <v>4</v>
      </c>
      <c r="G675" s="10">
        <f ca="1">DATEDIF(Table3[[#This Row],[Time of Purchase ]], TODAY(), "d")</f>
        <v>132</v>
      </c>
      <c r="H675" s="14">
        <f>_xlfn.XLOOKUP('RFM Analysis (Basic)'!$B675,Table4[Customer_ID],Table4[Time_of_Purchase],,0)</f>
        <v>45603</v>
      </c>
      <c r="I675" s="10">
        <f>_xlfn.XLOOKUP('RFM Analysis (Basic)'!$B675,Table4[Customer_ID],Table4[Frequency_of_Purchase],,0)</f>
        <v>7</v>
      </c>
      <c r="J675" s="10">
        <f>_xlfn.XLOOKUP(B675,Table4[Customer_ID],Table4[Purchase_Amount],,0)</f>
        <v>156.4</v>
      </c>
      <c r="K675" s="52" cm="1">
        <f t="array" aca="1" ref="K675" ca="1">SUM(MID(C675,{1,2,3},1)*1)</f>
        <v>10</v>
      </c>
    </row>
    <row r="676" spans="2:11" x14ac:dyDescent="0.3">
      <c r="B676" s="10" t="s">
        <v>1423</v>
      </c>
      <c r="C676" s="45" t="str">
        <f ca="1">Table3[[#This Row],[RECENCY Score]] &amp; Table3[[#This Row],[FREQUENCY Score]] &amp; Table3[[#This Row],[MONETARY Score]]</f>
        <v>411</v>
      </c>
      <c r="D676" s="46" cm="1">
        <f t="array" aca="1" ref="D676" ca="1">_xlfn.IFS(G676 &lt;= 100, 5,G676 &lt;= 200, 4,G676 &lt;= 300, 3,G676 &lt;= 400, 2,G676 &gt; 400, 1)</f>
        <v>4</v>
      </c>
      <c r="E676" s="45" cm="1">
        <f t="array" ref="E676">_xlfn.IFS(I676 &gt;= 12, 5, I676&gt;= 10, 4, I676 &gt;= 8, 3, I676 &gt;= 5, 2, I676 &gt;= 2, 1)</f>
        <v>1</v>
      </c>
      <c r="F676" s="45" cm="1">
        <f t="array" ref="F676">_xlfn.IFS(Table3[[#This Row],[Purchase Amount]] &lt;= 100, 5,Table3[[#This Row],[Purchase Amount]]  &lt;= 200, 4,Table3[[#This Row],[Purchase Amount]]  &lt;= 300, 3,Table3[[#This Row],[Purchase Amount]]  &lt;= 400, 2,Table3[[#This Row],[Purchase Amount]]  &gt; 400, 1)</f>
        <v>1</v>
      </c>
      <c r="G676" s="10">
        <f ca="1">DATEDIF(Table3[[#This Row],[Time of Purchase ]], TODAY(), "d")</f>
        <v>184</v>
      </c>
      <c r="H676" s="14">
        <f>_xlfn.XLOOKUP('RFM Analysis (Basic)'!$B676,Table4[Customer_ID],Table4[Time_of_Purchase],,0)</f>
        <v>45551</v>
      </c>
      <c r="I676" s="10">
        <f>_xlfn.XLOOKUP('RFM Analysis (Basic)'!$B676,Table4[Customer_ID],Table4[Frequency_of_Purchase],,0)</f>
        <v>3</v>
      </c>
      <c r="J676" s="10">
        <f>_xlfn.XLOOKUP(B676,Table4[Customer_ID],Table4[Purchase_Amount],,0)</f>
        <v>454.36</v>
      </c>
      <c r="K676" s="52" cm="1">
        <f t="array" aca="1" ref="K676" ca="1">SUM(MID(C676,{1,2,3},1)*1)</f>
        <v>6</v>
      </c>
    </row>
    <row r="677" spans="2:11" x14ac:dyDescent="0.3">
      <c r="B677" s="10" t="s">
        <v>1425</v>
      </c>
      <c r="C677" s="45" t="str">
        <f ca="1">Table3[[#This Row],[RECENCY Score]] &amp; Table3[[#This Row],[FREQUENCY Score]] &amp; Table3[[#This Row],[MONETARY Score]]</f>
        <v>141</v>
      </c>
      <c r="D677" s="46" cm="1">
        <f t="array" aca="1" ref="D677" ca="1">_xlfn.IFS(G677 &lt;= 100, 5,G677 &lt;= 200, 4,G677 &lt;= 300, 3,G677 &lt;= 400, 2,G677 &gt; 400, 1)</f>
        <v>1</v>
      </c>
      <c r="E677" s="45" cm="1">
        <f t="array" ref="E677">_xlfn.IFS(I677 &gt;= 12, 5, I677&gt;= 10, 4, I677 &gt;= 8, 3, I677 &gt;= 5, 2, I677 &gt;= 2, 1)</f>
        <v>4</v>
      </c>
      <c r="F677" s="45" cm="1">
        <f t="array" ref="F677">_xlfn.IFS(Table3[[#This Row],[Purchase Amount]] &lt;= 100, 5,Table3[[#This Row],[Purchase Amount]]  &lt;= 200, 4,Table3[[#This Row],[Purchase Amount]]  &lt;= 300, 3,Table3[[#This Row],[Purchase Amount]]  &lt;= 400, 2,Table3[[#This Row],[Purchase Amount]]  &gt; 400, 1)</f>
        <v>1</v>
      </c>
      <c r="G677" s="10">
        <f ca="1">DATEDIF(Table3[[#This Row],[Time of Purchase ]], TODAY(), "d")</f>
        <v>428</v>
      </c>
      <c r="H677" s="14">
        <f>_xlfn.XLOOKUP('RFM Analysis (Basic)'!$B677,Table4[Customer_ID],Table4[Time_of_Purchase],,0)</f>
        <v>45307</v>
      </c>
      <c r="I677" s="10">
        <f>_xlfn.XLOOKUP('RFM Analysis (Basic)'!$B677,Table4[Customer_ID],Table4[Frequency_of_Purchase],,0)</f>
        <v>11</v>
      </c>
      <c r="J677" s="10">
        <f>_xlfn.XLOOKUP(B677,Table4[Customer_ID],Table4[Purchase_Amount],,0)</f>
        <v>486.07</v>
      </c>
      <c r="K677" s="52" cm="1">
        <f t="array" aca="1" ref="K677" ca="1">SUM(MID(C677,{1,2,3},1)*1)</f>
        <v>6</v>
      </c>
    </row>
    <row r="678" spans="2:11" x14ac:dyDescent="0.3">
      <c r="B678" s="10" t="s">
        <v>1427</v>
      </c>
      <c r="C678" s="45" t="str">
        <f ca="1">Table3[[#This Row],[RECENCY Score]] &amp; Table3[[#This Row],[FREQUENCY Score]] &amp; Table3[[#This Row],[MONETARY Score]]</f>
        <v>241</v>
      </c>
      <c r="D678" s="46" cm="1">
        <f t="array" aca="1" ref="D678" ca="1">_xlfn.IFS(G678 &lt;= 100, 5,G678 &lt;= 200, 4,G678 &lt;= 300, 3,G678 &lt;= 400, 2,G678 &gt; 400, 1)</f>
        <v>2</v>
      </c>
      <c r="E678" s="45" cm="1">
        <f t="array" ref="E678">_xlfn.IFS(I678 &gt;= 12, 5, I678&gt;= 10, 4, I678 &gt;= 8, 3, I678 &gt;= 5, 2, I678 &gt;= 2, 1)</f>
        <v>4</v>
      </c>
      <c r="F678" s="45" cm="1">
        <f t="array" ref="F678">_xlfn.IFS(Table3[[#This Row],[Purchase Amount]] &lt;= 100, 5,Table3[[#This Row],[Purchase Amount]]  &lt;= 200, 4,Table3[[#This Row],[Purchase Amount]]  &lt;= 300, 3,Table3[[#This Row],[Purchase Amount]]  &lt;= 400, 2,Table3[[#This Row],[Purchase Amount]]  &gt; 400, 1)</f>
        <v>1</v>
      </c>
      <c r="G678" s="10">
        <f ca="1">DATEDIF(Table3[[#This Row],[Time of Purchase ]], TODAY(), "d")</f>
        <v>381</v>
      </c>
      <c r="H678" s="14">
        <f>_xlfn.XLOOKUP('RFM Analysis (Basic)'!$B678,Table4[Customer_ID],Table4[Time_of_Purchase],,0)</f>
        <v>45354</v>
      </c>
      <c r="I678" s="10">
        <f>_xlfn.XLOOKUP('RFM Analysis (Basic)'!$B678,Table4[Customer_ID],Table4[Frequency_of_Purchase],,0)</f>
        <v>11</v>
      </c>
      <c r="J678" s="10">
        <f>_xlfn.XLOOKUP(B678,Table4[Customer_ID],Table4[Purchase_Amount],,0)</f>
        <v>427.86</v>
      </c>
      <c r="K678" s="52" cm="1">
        <f t="array" aca="1" ref="K678" ca="1">SUM(MID(C678,{1,2,3},1)*1)</f>
        <v>7</v>
      </c>
    </row>
    <row r="679" spans="2:11" x14ac:dyDescent="0.3">
      <c r="B679" s="10" t="s">
        <v>1428</v>
      </c>
      <c r="C679" s="45" t="str">
        <f ca="1">Table3[[#This Row],[RECENCY Score]] &amp; Table3[[#This Row],[FREQUENCY Score]] &amp; Table3[[#This Row],[MONETARY Score]]</f>
        <v>243</v>
      </c>
      <c r="D679" s="46" cm="1">
        <f t="array" aca="1" ref="D679" ca="1">_xlfn.IFS(G679 &lt;= 100, 5,G679 &lt;= 200, 4,G679 &lt;= 300, 3,G679 &lt;= 400, 2,G679 &gt; 400, 1)</f>
        <v>2</v>
      </c>
      <c r="E679" s="45" cm="1">
        <f t="array" ref="E679">_xlfn.IFS(I679 &gt;= 12, 5, I679&gt;= 10, 4, I679 &gt;= 8, 3, I679 &gt;= 5, 2, I679 &gt;= 2, 1)</f>
        <v>4</v>
      </c>
      <c r="F679" s="45" cm="1">
        <f t="array" ref="F679">_xlfn.IFS(Table3[[#This Row],[Purchase Amount]] &lt;= 100, 5,Table3[[#This Row],[Purchase Amount]]  &lt;= 200, 4,Table3[[#This Row],[Purchase Amount]]  &lt;= 300, 3,Table3[[#This Row],[Purchase Amount]]  &lt;= 400, 2,Table3[[#This Row],[Purchase Amount]]  &gt; 400, 1)</f>
        <v>3</v>
      </c>
      <c r="G679" s="10">
        <f ca="1">DATEDIF(Table3[[#This Row],[Time of Purchase ]], TODAY(), "d")</f>
        <v>355</v>
      </c>
      <c r="H679" s="14">
        <f>_xlfn.XLOOKUP('RFM Analysis (Basic)'!$B679,Table4[Customer_ID],Table4[Time_of_Purchase],,0)</f>
        <v>45380</v>
      </c>
      <c r="I679" s="10">
        <f>_xlfn.XLOOKUP('RFM Analysis (Basic)'!$B679,Table4[Customer_ID],Table4[Frequency_of_Purchase],,0)</f>
        <v>10</v>
      </c>
      <c r="J679" s="10">
        <f>_xlfn.XLOOKUP(B679,Table4[Customer_ID],Table4[Purchase_Amount],,0)</f>
        <v>235.13</v>
      </c>
      <c r="K679" s="52" cm="1">
        <f t="array" aca="1" ref="K679" ca="1">SUM(MID(C679,{1,2,3},1)*1)</f>
        <v>9</v>
      </c>
    </row>
    <row r="680" spans="2:11" x14ac:dyDescent="0.3">
      <c r="B680" s="10" t="s">
        <v>1430</v>
      </c>
      <c r="C680" s="45" t="str">
        <f ca="1">Table3[[#This Row],[RECENCY Score]] &amp; Table3[[#This Row],[FREQUENCY Score]] &amp; Table3[[#This Row],[MONETARY Score]]</f>
        <v>412</v>
      </c>
      <c r="D680" s="46" cm="1">
        <f t="array" aca="1" ref="D680" ca="1">_xlfn.IFS(G680 &lt;= 100, 5,G680 &lt;= 200, 4,G680 &lt;= 300, 3,G680 &lt;= 400, 2,G680 &gt; 400, 1)</f>
        <v>4</v>
      </c>
      <c r="E680" s="45" cm="1">
        <f t="array" ref="E680">_xlfn.IFS(I680 &gt;= 12, 5, I680&gt;= 10, 4, I680 &gt;= 8, 3, I680 &gt;= 5, 2, I680 &gt;= 2, 1)</f>
        <v>1</v>
      </c>
      <c r="F680" s="45" cm="1">
        <f t="array" ref="F680">_xlfn.IFS(Table3[[#This Row],[Purchase Amount]] &lt;= 100, 5,Table3[[#This Row],[Purchase Amount]]  &lt;= 200, 4,Table3[[#This Row],[Purchase Amount]]  &lt;= 300, 3,Table3[[#This Row],[Purchase Amount]]  &lt;= 400, 2,Table3[[#This Row],[Purchase Amount]]  &gt; 400, 1)</f>
        <v>2</v>
      </c>
      <c r="G680" s="10">
        <f ca="1">DATEDIF(Table3[[#This Row],[Time of Purchase ]], TODAY(), "d")</f>
        <v>185</v>
      </c>
      <c r="H680" s="14">
        <f>_xlfn.XLOOKUP('RFM Analysis (Basic)'!$B680,Table4[Customer_ID],Table4[Time_of_Purchase],,0)</f>
        <v>45550</v>
      </c>
      <c r="I680" s="10">
        <f>_xlfn.XLOOKUP('RFM Analysis (Basic)'!$B680,Table4[Customer_ID],Table4[Frequency_of_Purchase],,0)</f>
        <v>4</v>
      </c>
      <c r="J680" s="10">
        <f>_xlfn.XLOOKUP(B680,Table4[Customer_ID],Table4[Purchase_Amount],,0)</f>
        <v>361.27</v>
      </c>
      <c r="K680" s="52" cm="1">
        <f t="array" aca="1" ref="K680" ca="1">SUM(MID(C680,{1,2,3},1)*1)</f>
        <v>7</v>
      </c>
    </row>
    <row r="681" spans="2:11" x14ac:dyDescent="0.3">
      <c r="B681" s="10" t="s">
        <v>1432</v>
      </c>
      <c r="C681" s="45" t="str">
        <f ca="1">Table3[[#This Row],[RECENCY Score]] &amp; Table3[[#This Row],[FREQUENCY Score]] &amp; Table3[[#This Row],[MONETARY Score]]</f>
        <v>144</v>
      </c>
      <c r="D681" s="46" cm="1">
        <f t="array" aca="1" ref="D681" ca="1">_xlfn.IFS(G681 &lt;= 100, 5,G681 &lt;= 200, 4,G681 &lt;= 300, 3,G681 &lt;= 400, 2,G681 &gt; 400, 1)</f>
        <v>1</v>
      </c>
      <c r="E681" s="45" cm="1">
        <f t="array" ref="E681">_xlfn.IFS(I681 &gt;= 12, 5, I681&gt;= 10, 4, I681 &gt;= 8, 3, I681 &gt;= 5, 2, I681 &gt;= 2, 1)</f>
        <v>4</v>
      </c>
      <c r="F681" s="45" cm="1">
        <f t="array" ref="F681">_xlfn.IFS(Table3[[#This Row],[Purchase Amount]] &lt;= 100, 5,Table3[[#This Row],[Purchase Amount]]  &lt;= 200, 4,Table3[[#This Row],[Purchase Amount]]  &lt;= 300, 3,Table3[[#This Row],[Purchase Amount]]  &lt;= 400, 2,Table3[[#This Row],[Purchase Amount]]  &gt; 400, 1)</f>
        <v>4</v>
      </c>
      <c r="G681" s="10">
        <f ca="1">DATEDIF(Table3[[#This Row],[Time of Purchase ]], TODAY(), "d")</f>
        <v>419</v>
      </c>
      <c r="H681" s="14">
        <f>_xlfn.XLOOKUP('RFM Analysis (Basic)'!$B681,Table4[Customer_ID],Table4[Time_of_Purchase],,0)</f>
        <v>45316</v>
      </c>
      <c r="I681" s="10">
        <f>_xlfn.XLOOKUP('RFM Analysis (Basic)'!$B681,Table4[Customer_ID],Table4[Frequency_of_Purchase],,0)</f>
        <v>10</v>
      </c>
      <c r="J681" s="10">
        <f>_xlfn.XLOOKUP(B681,Table4[Customer_ID],Table4[Purchase_Amount],,0)</f>
        <v>195.83</v>
      </c>
      <c r="K681" s="52" cm="1">
        <f t="array" aca="1" ref="K681" ca="1">SUM(MID(C681,{1,2,3},1)*1)</f>
        <v>9</v>
      </c>
    </row>
    <row r="682" spans="2:11" x14ac:dyDescent="0.3">
      <c r="B682" s="10" t="s">
        <v>1434</v>
      </c>
      <c r="C682" s="45" t="str">
        <f ca="1">Table3[[#This Row],[RECENCY Score]] &amp; Table3[[#This Row],[FREQUENCY Score]] &amp; Table3[[#This Row],[MONETARY Score]]</f>
        <v>442</v>
      </c>
      <c r="D682" s="46" cm="1">
        <f t="array" aca="1" ref="D682" ca="1">_xlfn.IFS(G682 &lt;= 100, 5,G682 &lt;= 200, 4,G682 &lt;= 300, 3,G682 &lt;= 400, 2,G682 &gt; 400, 1)</f>
        <v>4</v>
      </c>
      <c r="E682" s="45" cm="1">
        <f t="array" ref="E682">_xlfn.IFS(I682 &gt;= 12, 5, I682&gt;= 10, 4, I682 &gt;= 8, 3, I682 &gt;= 5, 2, I682 &gt;= 2, 1)</f>
        <v>4</v>
      </c>
      <c r="F682" s="45" cm="1">
        <f t="array" ref="F682">_xlfn.IFS(Table3[[#This Row],[Purchase Amount]] &lt;= 100, 5,Table3[[#This Row],[Purchase Amount]]  &lt;= 200, 4,Table3[[#This Row],[Purchase Amount]]  &lt;= 300, 3,Table3[[#This Row],[Purchase Amount]]  &lt;= 400, 2,Table3[[#This Row],[Purchase Amount]]  &gt; 400, 1)</f>
        <v>2</v>
      </c>
      <c r="G682" s="10">
        <f ca="1">DATEDIF(Table3[[#This Row],[Time of Purchase ]], TODAY(), "d")</f>
        <v>182</v>
      </c>
      <c r="H682" s="14">
        <f>_xlfn.XLOOKUP('RFM Analysis (Basic)'!$B682,Table4[Customer_ID],Table4[Time_of_Purchase],,0)</f>
        <v>45553</v>
      </c>
      <c r="I682" s="10">
        <f>_xlfn.XLOOKUP('RFM Analysis (Basic)'!$B682,Table4[Customer_ID],Table4[Frequency_of_Purchase],,0)</f>
        <v>10</v>
      </c>
      <c r="J682" s="10">
        <f>_xlfn.XLOOKUP(B682,Table4[Customer_ID],Table4[Purchase_Amount],,0)</f>
        <v>340.31</v>
      </c>
      <c r="K682" s="52" cm="1">
        <f t="array" aca="1" ref="K682" ca="1">SUM(MID(C682,{1,2,3},1)*1)</f>
        <v>10</v>
      </c>
    </row>
    <row r="683" spans="2:11" x14ac:dyDescent="0.3">
      <c r="B683" s="10" t="s">
        <v>1436</v>
      </c>
      <c r="C683" s="45" t="str">
        <f ca="1">Table3[[#This Row],[RECENCY Score]] &amp; Table3[[#This Row],[FREQUENCY Score]] &amp; Table3[[#This Row],[MONETARY Score]]</f>
        <v>521</v>
      </c>
      <c r="D683" s="46" cm="1">
        <f t="array" aca="1" ref="D683" ca="1">_xlfn.IFS(G683 &lt;= 100, 5,G683 &lt;= 200, 4,G683 &lt;= 300, 3,G683 &lt;= 400, 2,G683 &gt; 400, 1)</f>
        <v>5</v>
      </c>
      <c r="E683" s="45" cm="1">
        <f t="array" ref="E683">_xlfn.IFS(I683 &gt;= 12, 5, I683&gt;= 10, 4, I683 &gt;= 8, 3, I683 &gt;= 5, 2, I683 &gt;= 2, 1)</f>
        <v>2</v>
      </c>
      <c r="F683" s="45" cm="1">
        <f t="array" ref="F683">_xlfn.IFS(Table3[[#This Row],[Purchase Amount]] &lt;= 100, 5,Table3[[#This Row],[Purchase Amount]]  &lt;= 200, 4,Table3[[#This Row],[Purchase Amount]]  &lt;= 300, 3,Table3[[#This Row],[Purchase Amount]]  &lt;= 400, 2,Table3[[#This Row],[Purchase Amount]]  &gt; 400, 1)</f>
        <v>1</v>
      </c>
      <c r="G683" s="10">
        <f ca="1">DATEDIF(Table3[[#This Row],[Time of Purchase ]], TODAY(), "d")</f>
        <v>88</v>
      </c>
      <c r="H683" s="14">
        <f>_xlfn.XLOOKUP('RFM Analysis (Basic)'!$B683,Table4[Customer_ID],Table4[Time_of_Purchase],,0)</f>
        <v>45647</v>
      </c>
      <c r="I683" s="10">
        <f>_xlfn.XLOOKUP('RFM Analysis (Basic)'!$B683,Table4[Customer_ID],Table4[Frequency_of_Purchase],,0)</f>
        <v>5</v>
      </c>
      <c r="J683" s="10">
        <f>_xlfn.XLOOKUP(B683,Table4[Customer_ID],Table4[Purchase_Amount],,0)</f>
        <v>489.67</v>
      </c>
      <c r="K683" s="52" cm="1">
        <f t="array" aca="1" ref="K683" ca="1">SUM(MID(C683,{1,2,3},1)*1)</f>
        <v>8</v>
      </c>
    </row>
    <row r="684" spans="2:11" x14ac:dyDescent="0.3">
      <c r="B684" s="10" t="s">
        <v>1438</v>
      </c>
      <c r="C684" s="45" t="str">
        <f ca="1">Table3[[#This Row],[RECENCY Score]] &amp; Table3[[#This Row],[FREQUENCY Score]] &amp; Table3[[#This Row],[MONETARY Score]]</f>
        <v>441</v>
      </c>
      <c r="D684" s="46" cm="1">
        <f t="array" aca="1" ref="D684" ca="1">_xlfn.IFS(G684 &lt;= 100, 5,G684 &lt;= 200, 4,G684 &lt;= 300, 3,G684 &lt;= 400, 2,G684 &gt; 400, 1)</f>
        <v>4</v>
      </c>
      <c r="E684" s="45" cm="1">
        <f t="array" ref="E684">_xlfn.IFS(I684 &gt;= 12, 5, I684&gt;= 10, 4, I684 &gt;= 8, 3, I684 &gt;= 5, 2, I684 &gt;= 2, 1)</f>
        <v>4</v>
      </c>
      <c r="F684" s="45" cm="1">
        <f t="array" ref="F684">_xlfn.IFS(Table3[[#This Row],[Purchase Amount]] &lt;= 100, 5,Table3[[#This Row],[Purchase Amount]]  &lt;= 200, 4,Table3[[#This Row],[Purchase Amount]]  &lt;= 300, 3,Table3[[#This Row],[Purchase Amount]]  &lt;= 400, 2,Table3[[#This Row],[Purchase Amount]]  &gt; 400, 1)</f>
        <v>1</v>
      </c>
      <c r="G684" s="10">
        <f ca="1">DATEDIF(Table3[[#This Row],[Time of Purchase ]], TODAY(), "d")</f>
        <v>172</v>
      </c>
      <c r="H684" s="14">
        <f>_xlfn.XLOOKUP('RFM Analysis (Basic)'!$B684,Table4[Customer_ID],Table4[Time_of_Purchase],,0)</f>
        <v>45563</v>
      </c>
      <c r="I684" s="10">
        <f>_xlfn.XLOOKUP('RFM Analysis (Basic)'!$B684,Table4[Customer_ID],Table4[Frequency_of_Purchase],,0)</f>
        <v>11</v>
      </c>
      <c r="J684" s="10">
        <f>_xlfn.XLOOKUP(B684,Table4[Customer_ID],Table4[Purchase_Amount],,0)</f>
        <v>482.5</v>
      </c>
      <c r="K684" s="52" cm="1">
        <f t="array" aca="1" ref="K684" ca="1">SUM(MID(C684,{1,2,3},1)*1)</f>
        <v>9</v>
      </c>
    </row>
    <row r="685" spans="2:11" x14ac:dyDescent="0.3">
      <c r="B685" s="10" t="s">
        <v>1440</v>
      </c>
      <c r="C685" s="45" t="str">
        <f ca="1">Table3[[#This Row],[RECENCY Score]] &amp; Table3[[#This Row],[FREQUENCY Score]] &amp; Table3[[#This Row],[MONETARY Score]]</f>
        <v>341</v>
      </c>
      <c r="D685" s="46" cm="1">
        <f t="array" aca="1" ref="D685" ca="1">_xlfn.IFS(G685 &lt;= 100, 5,G685 &lt;= 200, 4,G685 &lt;= 300, 3,G685 &lt;= 400, 2,G685 &gt; 400, 1)</f>
        <v>3</v>
      </c>
      <c r="E685" s="45" cm="1">
        <f t="array" ref="E685">_xlfn.IFS(I685 &gt;= 12, 5, I685&gt;= 10, 4, I685 &gt;= 8, 3, I685 &gt;= 5, 2, I685 &gt;= 2, 1)</f>
        <v>4</v>
      </c>
      <c r="F685" s="45" cm="1">
        <f t="array" ref="F685">_xlfn.IFS(Table3[[#This Row],[Purchase Amount]] &lt;= 100, 5,Table3[[#This Row],[Purchase Amount]]  &lt;= 200, 4,Table3[[#This Row],[Purchase Amount]]  &lt;= 300, 3,Table3[[#This Row],[Purchase Amount]]  &lt;= 400, 2,Table3[[#This Row],[Purchase Amount]]  &gt; 400, 1)</f>
        <v>1</v>
      </c>
      <c r="G685" s="10">
        <f ca="1">DATEDIF(Table3[[#This Row],[Time of Purchase ]], TODAY(), "d")</f>
        <v>253</v>
      </c>
      <c r="H685" s="14">
        <f>_xlfn.XLOOKUP('RFM Analysis (Basic)'!$B685,Table4[Customer_ID],Table4[Time_of_Purchase],,0)</f>
        <v>45482</v>
      </c>
      <c r="I685" s="10">
        <f>_xlfn.XLOOKUP('RFM Analysis (Basic)'!$B685,Table4[Customer_ID],Table4[Frequency_of_Purchase],,0)</f>
        <v>10</v>
      </c>
      <c r="J685" s="10">
        <f>_xlfn.XLOOKUP(B685,Table4[Customer_ID],Table4[Purchase_Amount],,0)</f>
        <v>433.14</v>
      </c>
      <c r="K685" s="52" cm="1">
        <f t="array" aca="1" ref="K685" ca="1">SUM(MID(C685,{1,2,3},1)*1)</f>
        <v>8</v>
      </c>
    </row>
    <row r="686" spans="2:11" x14ac:dyDescent="0.3">
      <c r="B686" s="10" t="s">
        <v>1442</v>
      </c>
      <c r="C686" s="45" t="str">
        <f ca="1">Table3[[#This Row],[RECENCY Score]] &amp; Table3[[#This Row],[FREQUENCY Score]] &amp; Table3[[#This Row],[MONETARY Score]]</f>
        <v>422</v>
      </c>
      <c r="D686" s="46" cm="1">
        <f t="array" aca="1" ref="D686" ca="1">_xlfn.IFS(G686 &lt;= 100, 5,G686 &lt;= 200, 4,G686 &lt;= 300, 3,G686 &lt;= 400, 2,G686 &gt; 400, 1)</f>
        <v>4</v>
      </c>
      <c r="E686" s="45" cm="1">
        <f t="array" ref="E686">_xlfn.IFS(I686 &gt;= 12, 5, I686&gt;= 10, 4, I686 &gt;= 8, 3, I686 &gt;= 5, 2, I686 &gt;= 2, 1)</f>
        <v>2</v>
      </c>
      <c r="F686" s="45" cm="1">
        <f t="array" ref="F686">_xlfn.IFS(Table3[[#This Row],[Purchase Amount]] &lt;= 100, 5,Table3[[#This Row],[Purchase Amount]]  &lt;= 200, 4,Table3[[#This Row],[Purchase Amount]]  &lt;= 300, 3,Table3[[#This Row],[Purchase Amount]]  &lt;= 400, 2,Table3[[#This Row],[Purchase Amount]]  &gt; 400, 1)</f>
        <v>2</v>
      </c>
      <c r="G686" s="10">
        <f ca="1">DATEDIF(Table3[[#This Row],[Time of Purchase ]], TODAY(), "d")</f>
        <v>173</v>
      </c>
      <c r="H686" s="14">
        <f>_xlfn.XLOOKUP('RFM Analysis (Basic)'!$B686,Table4[Customer_ID],Table4[Time_of_Purchase],,0)</f>
        <v>45562</v>
      </c>
      <c r="I686" s="10">
        <f>_xlfn.XLOOKUP('RFM Analysis (Basic)'!$B686,Table4[Customer_ID],Table4[Frequency_of_Purchase],,0)</f>
        <v>6</v>
      </c>
      <c r="J686" s="10">
        <f>_xlfn.XLOOKUP(B686,Table4[Customer_ID],Table4[Purchase_Amount],,0)</f>
        <v>375.7</v>
      </c>
      <c r="K686" s="52" cm="1">
        <f t="array" aca="1" ref="K686" ca="1">SUM(MID(C686,{1,2,3},1)*1)</f>
        <v>8</v>
      </c>
    </row>
    <row r="687" spans="2:11" x14ac:dyDescent="0.3">
      <c r="B687" s="10" t="s">
        <v>1444</v>
      </c>
      <c r="C687" s="45" t="str">
        <f ca="1">Table3[[#This Row],[RECENCY Score]] &amp; Table3[[#This Row],[FREQUENCY Score]] &amp; Table3[[#This Row],[MONETARY Score]]</f>
        <v>152</v>
      </c>
      <c r="D687" s="46" cm="1">
        <f t="array" aca="1" ref="D687" ca="1">_xlfn.IFS(G687 &lt;= 100, 5,G687 &lt;= 200, 4,G687 &lt;= 300, 3,G687 &lt;= 400, 2,G687 &gt; 400, 1)</f>
        <v>1</v>
      </c>
      <c r="E687" s="45" cm="1">
        <f t="array" ref="E687">_xlfn.IFS(I687 &gt;= 12, 5, I687&gt;= 10, 4, I687 &gt;= 8, 3, I687 &gt;= 5, 2, I687 &gt;= 2, 1)</f>
        <v>5</v>
      </c>
      <c r="F687" s="45" cm="1">
        <f t="array" ref="F687">_xlfn.IFS(Table3[[#This Row],[Purchase Amount]] &lt;= 100, 5,Table3[[#This Row],[Purchase Amount]]  &lt;= 200, 4,Table3[[#This Row],[Purchase Amount]]  &lt;= 300, 3,Table3[[#This Row],[Purchase Amount]]  &lt;= 400, 2,Table3[[#This Row],[Purchase Amount]]  &gt; 400, 1)</f>
        <v>2</v>
      </c>
      <c r="G687" s="10">
        <f ca="1">DATEDIF(Table3[[#This Row],[Time of Purchase ]], TODAY(), "d")</f>
        <v>435</v>
      </c>
      <c r="H687" s="14">
        <f>_xlfn.XLOOKUP('RFM Analysis (Basic)'!$B687,Table4[Customer_ID],Table4[Time_of_Purchase],,0)</f>
        <v>45300</v>
      </c>
      <c r="I687" s="10">
        <f>_xlfn.XLOOKUP('RFM Analysis (Basic)'!$B687,Table4[Customer_ID],Table4[Frequency_of_Purchase],,0)</f>
        <v>12</v>
      </c>
      <c r="J687" s="10">
        <f>_xlfn.XLOOKUP(B687,Table4[Customer_ID],Table4[Purchase_Amount],,0)</f>
        <v>381.3</v>
      </c>
      <c r="K687" s="52" cm="1">
        <f t="array" aca="1" ref="K687" ca="1">SUM(MID(C687,{1,2,3},1)*1)</f>
        <v>8</v>
      </c>
    </row>
    <row r="688" spans="2:11" x14ac:dyDescent="0.3">
      <c r="B688" s="10" t="s">
        <v>1446</v>
      </c>
      <c r="C688" s="45" t="str">
        <f ca="1">Table3[[#This Row],[RECENCY Score]] &amp; Table3[[#This Row],[FREQUENCY Score]] &amp; Table3[[#This Row],[MONETARY Score]]</f>
        <v>313</v>
      </c>
      <c r="D688" s="46" cm="1">
        <f t="array" aca="1" ref="D688" ca="1">_xlfn.IFS(G688 &lt;= 100, 5,G688 &lt;= 200, 4,G688 &lt;= 300, 3,G688 &lt;= 400, 2,G688 &gt; 400, 1)</f>
        <v>3</v>
      </c>
      <c r="E688" s="45" cm="1">
        <f t="array" ref="E688">_xlfn.IFS(I688 &gt;= 12, 5, I688&gt;= 10, 4, I688 &gt;= 8, 3, I688 &gt;= 5, 2, I688 &gt;= 2, 1)</f>
        <v>1</v>
      </c>
      <c r="F688" s="45" cm="1">
        <f t="array" ref="F688">_xlfn.IFS(Table3[[#This Row],[Purchase Amount]] &lt;= 100, 5,Table3[[#This Row],[Purchase Amount]]  &lt;= 200, 4,Table3[[#This Row],[Purchase Amount]]  &lt;= 300, 3,Table3[[#This Row],[Purchase Amount]]  &lt;= 400, 2,Table3[[#This Row],[Purchase Amount]]  &gt; 400, 1)</f>
        <v>3</v>
      </c>
      <c r="G688" s="10">
        <f ca="1">DATEDIF(Table3[[#This Row],[Time of Purchase ]], TODAY(), "d")</f>
        <v>257</v>
      </c>
      <c r="H688" s="14">
        <f>_xlfn.XLOOKUP('RFM Analysis (Basic)'!$B688,Table4[Customer_ID],Table4[Time_of_Purchase],,0)</f>
        <v>45478</v>
      </c>
      <c r="I688" s="10">
        <f>_xlfn.XLOOKUP('RFM Analysis (Basic)'!$B688,Table4[Customer_ID],Table4[Frequency_of_Purchase],,0)</f>
        <v>4</v>
      </c>
      <c r="J688" s="10">
        <f>_xlfn.XLOOKUP(B688,Table4[Customer_ID],Table4[Purchase_Amount],,0)</f>
        <v>210.21</v>
      </c>
      <c r="K688" s="52" cm="1">
        <f t="array" aca="1" ref="K688" ca="1">SUM(MID(C688,{1,2,3},1)*1)</f>
        <v>7</v>
      </c>
    </row>
    <row r="689" spans="2:11" x14ac:dyDescent="0.3">
      <c r="B689" s="10" t="s">
        <v>1448</v>
      </c>
      <c r="C689" s="45" t="str">
        <f ca="1">Table3[[#This Row],[RECENCY Score]] &amp; Table3[[#This Row],[FREQUENCY Score]] &amp; Table3[[#This Row],[MONETARY Score]]</f>
        <v>331</v>
      </c>
      <c r="D689" s="46" cm="1">
        <f t="array" aca="1" ref="D689" ca="1">_xlfn.IFS(G689 &lt;= 100, 5,G689 &lt;= 200, 4,G689 &lt;= 300, 3,G689 &lt;= 400, 2,G689 &gt; 400, 1)</f>
        <v>3</v>
      </c>
      <c r="E689" s="45" cm="1">
        <f t="array" ref="E689">_xlfn.IFS(I689 &gt;= 12, 5, I689&gt;= 10, 4, I689 &gt;= 8, 3, I689 &gt;= 5, 2, I689 &gt;= 2, 1)</f>
        <v>3</v>
      </c>
      <c r="F689" s="45" cm="1">
        <f t="array" ref="F689">_xlfn.IFS(Table3[[#This Row],[Purchase Amount]] &lt;= 100, 5,Table3[[#This Row],[Purchase Amount]]  &lt;= 200, 4,Table3[[#This Row],[Purchase Amount]]  &lt;= 300, 3,Table3[[#This Row],[Purchase Amount]]  &lt;= 400, 2,Table3[[#This Row],[Purchase Amount]]  &gt; 400, 1)</f>
        <v>1</v>
      </c>
      <c r="G689" s="10">
        <f ca="1">DATEDIF(Table3[[#This Row],[Time of Purchase ]], TODAY(), "d")</f>
        <v>246</v>
      </c>
      <c r="H689" s="14">
        <f>_xlfn.XLOOKUP('RFM Analysis (Basic)'!$B689,Table4[Customer_ID],Table4[Time_of_Purchase],,0)</f>
        <v>45489</v>
      </c>
      <c r="I689" s="10">
        <f>_xlfn.XLOOKUP('RFM Analysis (Basic)'!$B689,Table4[Customer_ID],Table4[Frequency_of_Purchase],,0)</f>
        <v>8</v>
      </c>
      <c r="J689" s="10">
        <f>_xlfn.XLOOKUP(B689,Table4[Customer_ID],Table4[Purchase_Amount],,0)</f>
        <v>408.81</v>
      </c>
      <c r="K689" s="52" cm="1">
        <f t="array" aca="1" ref="K689" ca="1">SUM(MID(C689,{1,2,3},1)*1)</f>
        <v>7</v>
      </c>
    </row>
    <row r="690" spans="2:11" x14ac:dyDescent="0.3">
      <c r="B690" s="10" t="s">
        <v>1450</v>
      </c>
      <c r="C690" s="45" t="str">
        <f ca="1">Table3[[#This Row],[RECENCY Score]] &amp; Table3[[#This Row],[FREQUENCY Score]] &amp; Table3[[#This Row],[MONETARY Score]]</f>
        <v>144</v>
      </c>
      <c r="D690" s="46" cm="1">
        <f t="array" aca="1" ref="D690" ca="1">_xlfn.IFS(G690 &lt;= 100, 5,G690 &lt;= 200, 4,G690 &lt;= 300, 3,G690 &lt;= 400, 2,G690 &gt; 400, 1)</f>
        <v>1</v>
      </c>
      <c r="E690" s="45" cm="1">
        <f t="array" ref="E690">_xlfn.IFS(I690 &gt;= 12, 5, I690&gt;= 10, 4, I690 &gt;= 8, 3, I690 &gt;= 5, 2, I690 &gt;= 2, 1)</f>
        <v>4</v>
      </c>
      <c r="F690" s="45" cm="1">
        <f t="array" ref="F690">_xlfn.IFS(Table3[[#This Row],[Purchase Amount]] &lt;= 100, 5,Table3[[#This Row],[Purchase Amount]]  &lt;= 200, 4,Table3[[#This Row],[Purchase Amount]]  &lt;= 300, 3,Table3[[#This Row],[Purchase Amount]]  &lt;= 400, 2,Table3[[#This Row],[Purchase Amount]]  &gt; 400, 1)</f>
        <v>4</v>
      </c>
      <c r="G690" s="10">
        <f ca="1">DATEDIF(Table3[[#This Row],[Time of Purchase ]], TODAY(), "d")</f>
        <v>435</v>
      </c>
      <c r="H690" s="14">
        <f>_xlfn.XLOOKUP('RFM Analysis (Basic)'!$B690,Table4[Customer_ID],Table4[Time_of_Purchase],,0)</f>
        <v>45300</v>
      </c>
      <c r="I690" s="10">
        <f>_xlfn.XLOOKUP('RFM Analysis (Basic)'!$B690,Table4[Customer_ID],Table4[Frequency_of_Purchase],,0)</f>
        <v>10</v>
      </c>
      <c r="J690" s="10">
        <f>_xlfn.XLOOKUP(B690,Table4[Customer_ID],Table4[Purchase_Amount],,0)</f>
        <v>118.65</v>
      </c>
      <c r="K690" s="52" cm="1">
        <f t="array" aca="1" ref="K690" ca="1">SUM(MID(C690,{1,2,3},1)*1)</f>
        <v>9</v>
      </c>
    </row>
    <row r="691" spans="2:11" x14ac:dyDescent="0.3">
      <c r="B691" s="10" t="s">
        <v>1452</v>
      </c>
      <c r="C691" s="45" t="str">
        <f ca="1">Table3[[#This Row],[RECENCY Score]] &amp; Table3[[#This Row],[FREQUENCY Score]] &amp; Table3[[#This Row],[MONETARY Score]]</f>
        <v>324</v>
      </c>
      <c r="D691" s="46" cm="1">
        <f t="array" aca="1" ref="D691" ca="1">_xlfn.IFS(G691 &lt;= 100, 5,G691 &lt;= 200, 4,G691 &lt;= 300, 3,G691 &lt;= 400, 2,G691 &gt; 400, 1)</f>
        <v>3</v>
      </c>
      <c r="E691" s="45" cm="1">
        <f t="array" ref="E691">_xlfn.IFS(I691 &gt;= 12, 5, I691&gt;= 10, 4, I691 &gt;= 8, 3, I691 &gt;= 5, 2, I691 &gt;= 2, 1)</f>
        <v>2</v>
      </c>
      <c r="F691" s="45" cm="1">
        <f t="array" ref="F691">_xlfn.IFS(Table3[[#This Row],[Purchase Amount]] &lt;= 100, 5,Table3[[#This Row],[Purchase Amount]]  &lt;= 200, 4,Table3[[#This Row],[Purchase Amount]]  &lt;= 300, 3,Table3[[#This Row],[Purchase Amount]]  &lt;= 400, 2,Table3[[#This Row],[Purchase Amount]]  &gt; 400, 1)</f>
        <v>4</v>
      </c>
      <c r="G691" s="10">
        <f ca="1">DATEDIF(Table3[[#This Row],[Time of Purchase ]], TODAY(), "d")</f>
        <v>218</v>
      </c>
      <c r="H691" s="14">
        <f>_xlfn.XLOOKUP('RFM Analysis (Basic)'!$B691,Table4[Customer_ID],Table4[Time_of_Purchase],,0)</f>
        <v>45517</v>
      </c>
      <c r="I691" s="10">
        <f>_xlfn.XLOOKUP('RFM Analysis (Basic)'!$B691,Table4[Customer_ID],Table4[Frequency_of_Purchase],,0)</f>
        <v>7</v>
      </c>
      <c r="J691" s="10">
        <f>_xlfn.XLOOKUP(B691,Table4[Customer_ID],Table4[Purchase_Amount],,0)</f>
        <v>166.45</v>
      </c>
      <c r="K691" s="52" cm="1">
        <f t="array" aca="1" ref="K691" ca="1">SUM(MID(C691,{1,2,3},1)*1)</f>
        <v>9</v>
      </c>
    </row>
    <row r="692" spans="2:11" x14ac:dyDescent="0.3">
      <c r="B692" s="10" t="s">
        <v>1454</v>
      </c>
      <c r="C692" s="45" t="str">
        <f ca="1">Table3[[#This Row],[RECENCY Score]] &amp; Table3[[#This Row],[FREQUENCY Score]] &amp; Table3[[#This Row],[MONETARY Score]]</f>
        <v>442</v>
      </c>
      <c r="D692" s="46" cm="1">
        <f t="array" aca="1" ref="D692" ca="1">_xlfn.IFS(G692 &lt;= 100, 5,G692 &lt;= 200, 4,G692 &lt;= 300, 3,G692 &lt;= 400, 2,G692 &gt; 400, 1)</f>
        <v>4</v>
      </c>
      <c r="E692" s="45" cm="1">
        <f t="array" ref="E692">_xlfn.IFS(I692 &gt;= 12, 5, I692&gt;= 10, 4, I692 &gt;= 8, 3, I692 &gt;= 5, 2, I692 &gt;= 2, 1)</f>
        <v>4</v>
      </c>
      <c r="F692" s="45" cm="1">
        <f t="array" ref="F692">_xlfn.IFS(Table3[[#This Row],[Purchase Amount]] &lt;= 100, 5,Table3[[#This Row],[Purchase Amount]]  &lt;= 200, 4,Table3[[#This Row],[Purchase Amount]]  &lt;= 300, 3,Table3[[#This Row],[Purchase Amount]]  &lt;= 400, 2,Table3[[#This Row],[Purchase Amount]]  &gt; 400, 1)</f>
        <v>2</v>
      </c>
      <c r="G692" s="10">
        <f ca="1">DATEDIF(Table3[[#This Row],[Time of Purchase ]], TODAY(), "d")</f>
        <v>195</v>
      </c>
      <c r="H692" s="14">
        <f>_xlfn.XLOOKUP('RFM Analysis (Basic)'!$B692,Table4[Customer_ID],Table4[Time_of_Purchase],,0)</f>
        <v>45540</v>
      </c>
      <c r="I692" s="10">
        <f>_xlfn.XLOOKUP('RFM Analysis (Basic)'!$B692,Table4[Customer_ID],Table4[Frequency_of_Purchase],,0)</f>
        <v>10</v>
      </c>
      <c r="J692" s="10">
        <f>_xlfn.XLOOKUP(B692,Table4[Customer_ID],Table4[Purchase_Amount],,0)</f>
        <v>385.32</v>
      </c>
      <c r="K692" s="52" cm="1">
        <f t="array" aca="1" ref="K692" ca="1">SUM(MID(C692,{1,2,3},1)*1)</f>
        <v>10</v>
      </c>
    </row>
    <row r="693" spans="2:11" x14ac:dyDescent="0.3">
      <c r="B693" s="10" t="s">
        <v>1456</v>
      </c>
      <c r="C693" s="45" t="str">
        <f ca="1">Table3[[#This Row],[RECENCY Score]] &amp; Table3[[#This Row],[FREQUENCY Score]] &amp; Table3[[#This Row],[MONETARY Score]]</f>
        <v>443</v>
      </c>
      <c r="D693" s="46" cm="1">
        <f t="array" aca="1" ref="D693" ca="1">_xlfn.IFS(G693 &lt;= 100, 5,G693 &lt;= 200, 4,G693 &lt;= 300, 3,G693 &lt;= 400, 2,G693 &gt; 400, 1)</f>
        <v>4</v>
      </c>
      <c r="E693" s="45" cm="1">
        <f t="array" ref="E693">_xlfn.IFS(I693 &gt;= 12, 5, I693&gt;= 10, 4, I693 &gt;= 8, 3, I693 &gt;= 5, 2, I693 &gt;= 2, 1)</f>
        <v>4</v>
      </c>
      <c r="F693" s="45" cm="1">
        <f t="array" ref="F693">_xlfn.IFS(Table3[[#This Row],[Purchase Amount]] &lt;= 100, 5,Table3[[#This Row],[Purchase Amount]]  &lt;= 200, 4,Table3[[#This Row],[Purchase Amount]]  &lt;= 300, 3,Table3[[#This Row],[Purchase Amount]]  &lt;= 400, 2,Table3[[#This Row],[Purchase Amount]]  &gt; 400, 1)</f>
        <v>3</v>
      </c>
      <c r="G693" s="10">
        <f ca="1">DATEDIF(Table3[[#This Row],[Time of Purchase ]], TODAY(), "d")</f>
        <v>171</v>
      </c>
      <c r="H693" s="14">
        <f>_xlfn.XLOOKUP('RFM Analysis (Basic)'!$B693,Table4[Customer_ID],Table4[Time_of_Purchase],,0)</f>
        <v>45564</v>
      </c>
      <c r="I693" s="10">
        <f>_xlfn.XLOOKUP('RFM Analysis (Basic)'!$B693,Table4[Customer_ID],Table4[Frequency_of_Purchase],,0)</f>
        <v>10</v>
      </c>
      <c r="J693" s="10">
        <f>_xlfn.XLOOKUP(B693,Table4[Customer_ID],Table4[Purchase_Amount],,0)</f>
        <v>293.99</v>
      </c>
      <c r="K693" s="52" cm="1">
        <f t="array" aca="1" ref="K693" ca="1">SUM(MID(C693,{1,2,3},1)*1)</f>
        <v>11</v>
      </c>
    </row>
    <row r="694" spans="2:11" x14ac:dyDescent="0.3">
      <c r="B694" s="10" t="s">
        <v>1458</v>
      </c>
      <c r="C694" s="45" t="str">
        <f ca="1">Table3[[#This Row],[RECENCY Score]] &amp; Table3[[#This Row],[FREQUENCY Score]] &amp; Table3[[#This Row],[MONETARY Score]]</f>
        <v>234</v>
      </c>
      <c r="D694" s="46" cm="1">
        <f t="array" aca="1" ref="D694" ca="1">_xlfn.IFS(G694 &lt;= 100, 5,G694 &lt;= 200, 4,G694 &lt;= 300, 3,G694 &lt;= 400, 2,G694 &gt; 400, 1)</f>
        <v>2</v>
      </c>
      <c r="E694" s="45" cm="1">
        <f t="array" ref="E694">_xlfn.IFS(I694 &gt;= 12, 5, I694&gt;= 10, 4, I694 &gt;= 8, 3, I694 &gt;= 5, 2, I694 &gt;= 2, 1)</f>
        <v>3</v>
      </c>
      <c r="F694" s="45" cm="1">
        <f t="array" ref="F694">_xlfn.IFS(Table3[[#This Row],[Purchase Amount]] &lt;= 100, 5,Table3[[#This Row],[Purchase Amount]]  &lt;= 200, 4,Table3[[#This Row],[Purchase Amount]]  &lt;= 300, 3,Table3[[#This Row],[Purchase Amount]]  &lt;= 400, 2,Table3[[#This Row],[Purchase Amount]]  &gt; 400, 1)</f>
        <v>4</v>
      </c>
      <c r="G694" s="10">
        <f ca="1">DATEDIF(Table3[[#This Row],[Time of Purchase ]], TODAY(), "d")</f>
        <v>346</v>
      </c>
      <c r="H694" s="14">
        <f>_xlfn.XLOOKUP('RFM Analysis (Basic)'!$B694,Table4[Customer_ID],Table4[Time_of_Purchase],,0)</f>
        <v>45389</v>
      </c>
      <c r="I694" s="10">
        <f>_xlfn.XLOOKUP('RFM Analysis (Basic)'!$B694,Table4[Customer_ID],Table4[Frequency_of_Purchase],,0)</f>
        <v>9</v>
      </c>
      <c r="J694" s="10">
        <f>_xlfn.XLOOKUP(B694,Table4[Customer_ID],Table4[Purchase_Amount],,0)</f>
        <v>161.41</v>
      </c>
      <c r="K694" s="52" cm="1">
        <f t="array" aca="1" ref="K694" ca="1">SUM(MID(C694,{1,2,3},1)*1)</f>
        <v>9</v>
      </c>
    </row>
    <row r="695" spans="2:11" x14ac:dyDescent="0.3">
      <c r="B695" s="10" t="s">
        <v>1460</v>
      </c>
      <c r="C695" s="45" t="str">
        <f ca="1">Table3[[#This Row],[RECENCY Score]] &amp; Table3[[#This Row],[FREQUENCY Score]] &amp; Table3[[#This Row],[MONETARY Score]]</f>
        <v>514</v>
      </c>
      <c r="D695" s="46" cm="1">
        <f t="array" aca="1" ref="D695" ca="1">_xlfn.IFS(G695 &lt;= 100, 5,G695 &lt;= 200, 4,G695 &lt;= 300, 3,G695 &lt;= 400, 2,G695 &gt; 400, 1)</f>
        <v>5</v>
      </c>
      <c r="E695" s="45" cm="1">
        <f t="array" ref="E695">_xlfn.IFS(I695 &gt;= 12, 5, I695&gt;= 10, 4, I695 &gt;= 8, 3, I695 &gt;= 5, 2, I695 &gt;= 2, 1)</f>
        <v>1</v>
      </c>
      <c r="F695" s="45" cm="1">
        <f t="array" ref="F695">_xlfn.IFS(Table3[[#This Row],[Purchase Amount]] &lt;= 100, 5,Table3[[#This Row],[Purchase Amount]]  &lt;= 200, 4,Table3[[#This Row],[Purchase Amount]]  &lt;= 300, 3,Table3[[#This Row],[Purchase Amount]]  &lt;= 400, 2,Table3[[#This Row],[Purchase Amount]]  &gt; 400, 1)</f>
        <v>4</v>
      </c>
      <c r="G695" s="10">
        <f ca="1">DATEDIF(Table3[[#This Row],[Time of Purchase ]], TODAY(), "d")</f>
        <v>91</v>
      </c>
      <c r="H695" s="14">
        <f>_xlfn.XLOOKUP('RFM Analysis (Basic)'!$B695,Table4[Customer_ID],Table4[Time_of_Purchase],,0)</f>
        <v>45644</v>
      </c>
      <c r="I695" s="10">
        <f>_xlfn.XLOOKUP('RFM Analysis (Basic)'!$B695,Table4[Customer_ID],Table4[Frequency_of_Purchase],,0)</f>
        <v>2</v>
      </c>
      <c r="J695" s="10">
        <f>_xlfn.XLOOKUP(B695,Table4[Customer_ID],Table4[Purchase_Amount],,0)</f>
        <v>130.91999999999999</v>
      </c>
      <c r="K695" s="52" cm="1">
        <f t="array" aca="1" ref="K695" ca="1">SUM(MID(C695,{1,2,3},1)*1)</f>
        <v>10</v>
      </c>
    </row>
    <row r="696" spans="2:11" x14ac:dyDescent="0.3">
      <c r="B696" s="10" t="s">
        <v>1461</v>
      </c>
      <c r="C696" s="45" t="str">
        <f ca="1">Table3[[#This Row],[RECENCY Score]] &amp; Table3[[#This Row],[FREQUENCY Score]] &amp; Table3[[#This Row],[MONETARY Score]]</f>
        <v>311</v>
      </c>
      <c r="D696" s="46" cm="1">
        <f t="array" aca="1" ref="D696" ca="1">_xlfn.IFS(G696 &lt;= 100, 5,G696 &lt;= 200, 4,G696 &lt;= 300, 3,G696 &lt;= 400, 2,G696 &gt; 400, 1)</f>
        <v>3</v>
      </c>
      <c r="E696" s="45" cm="1">
        <f t="array" ref="E696">_xlfn.IFS(I696 &gt;= 12, 5, I696&gt;= 10, 4, I696 &gt;= 8, 3, I696 &gt;= 5, 2, I696 &gt;= 2, 1)</f>
        <v>1</v>
      </c>
      <c r="F696" s="45" cm="1">
        <f t="array" ref="F696">_xlfn.IFS(Table3[[#This Row],[Purchase Amount]] &lt;= 100, 5,Table3[[#This Row],[Purchase Amount]]  &lt;= 200, 4,Table3[[#This Row],[Purchase Amount]]  &lt;= 300, 3,Table3[[#This Row],[Purchase Amount]]  &lt;= 400, 2,Table3[[#This Row],[Purchase Amount]]  &gt; 400, 1)</f>
        <v>1</v>
      </c>
      <c r="G696" s="10">
        <f ca="1">DATEDIF(Table3[[#This Row],[Time of Purchase ]], TODAY(), "d")</f>
        <v>278</v>
      </c>
      <c r="H696" s="14">
        <f>_xlfn.XLOOKUP('RFM Analysis (Basic)'!$B696,Table4[Customer_ID],Table4[Time_of_Purchase],,0)</f>
        <v>45457</v>
      </c>
      <c r="I696" s="10">
        <f>_xlfn.XLOOKUP('RFM Analysis (Basic)'!$B696,Table4[Customer_ID],Table4[Frequency_of_Purchase],,0)</f>
        <v>4</v>
      </c>
      <c r="J696" s="10">
        <f>_xlfn.XLOOKUP(B696,Table4[Customer_ID],Table4[Purchase_Amount],,0)</f>
        <v>468.6</v>
      </c>
      <c r="K696" s="52" cm="1">
        <f t="array" aca="1" ref="K696" ca="1">SUM(MID(C696,{1,2,3},1)*1)</f>
        <v>5</v>
      </c>
    </row>
    <row r="697" spans="2:11" x14ac:dyDescent="0.3">
      <c r="B697" s="10" t="s">
        <v>1463</v>
      </c>
      <c r="C697" s="45" t="str">
        <f ca="1">Table3[[#This Row],[RECENCY Score]] &amp; Table3[[#This Row],[FREQUENCY Score]] &amp; Table3[[#This Row],[MONETARY Score]]</f>
        <v>223</v>
      </c>
      <c r="D697" s="46" cm="1">
        <f t="array" aca="1" ref="D697" ca="1">_xlfn.IFS(G697 &lt;= 100, 5,G697 &lt;= 200, 4,G697 &lt;= 300, 3,G697 &lt;= 400, 2,G697 &gt; 400, 1)</f>
        <v>2</v>
      </c>
      <c r="E697" s="45" cm="1">
        <f t="array" ref="E697">_xlfn.IFS(I697 &gt;= 12, 5, I697&gt;= 10, 4, I697 &gt;= 8, 3, I697 &gt;= 5, 2, I697 &gt;= 2, 1)</f>
        <v>2</v>
      </c>
      <c r="F697" s="45" cm="1">
        <f t="array" ref="F697">_xlfn.IFS(Table3[[#This Row],[Purchase Amount]] &lt;= 100, 5,Table3[[#This Row],[Purchase Amount]]  &lt;= 200, 4,Table3[[#This Row],[Purchase Amount]]  &lt;= 300, 3,Table3[[#This Row],[Purchase Amount]]  &lt;= 400, 2,Table3[[#This Row],[Purchase Amount]]  &gt; 400, 1)</f>
        <v>3</v>
      </c>
      <c r="G697" s="10">
        <f ca="1">DATEDIF(Table3[[#This Row],[Time of Purchase ]], TODAY(), "d")</f>
        <v>328</v>
      </c>
      <c r="H697" s="14">
        <f>_xlfn.XLOOKUP('RFM Analysis (Basic)'!$B697,Table4[Customer_ID],Table4[Time_of_Purchase],,0)</f>
        <v>45407</v>
      </c>
      <c r="I697" s="10">
        <f>_xlfn.XLOOKUP('RFM Analysis (Basic)'!$B697,Table4[Customer_ID],Table4[Frequency_of_Purchase],,0)</f>
        <v>5</v>
      </c>
      <c r="J697" s="10">
        <f>_xlfn.XLOOKUP(B697,Table4[Customer_ID],Table4[Purchase_Amount],,0)</f>
        <v>237.57</v>
      </c>
      <c r="K697" s="52" cm="1">
        <f t="array" aca="1" ref="K697" ca="1">SUM(MID(C697,{1,2,3},1)*1)</f>
        <v>7</v>
      </c>
    </row>
    <row r="698" spans="2:11" x14ac:dyDescent="0.3">
      <c r="B698" s="10" t="s">
        <v>1465</v>
      </c>
      <c r="C698" s="45" t="str">
        <f ca="1">Table3[[#This Row],[RECENCY Score]] &amp; Table3[[#This Row],[FREQUENCY Score]] &amp; Table3[[#This Row],[MONETARY Score]]</f>
        <v>322</v>
      </c>
      <c r="D698" s="46" cm="1">
        <f t="array" aca="1" ref="D698" ca="1">_xlfn.IFS(G698 &lt;= 100, 5,G698 &lt;= 200, 4,G698 &lt;= 300, 3,G698 &lt;= 400, 2,G698 &gt; 400, 1)</f>
        <v>3</v>
      </c>
      <c r="E698" s="45" cm="1">
        <f t="array" ref="E698">_xlfn.IFS(I698 &gt;= 12, 5, I698&gt;= 10, 4, I698 &gt;= 8, 3, I698 &gt;= 5, 2, I698 &gt;= 2, 1)</f>
        <v>2</v>
      </c>
      <c r="F698" s="45" cm="1">
        <f t="array" ref="F698">_xlfn.IFS(Table3[[#This Row],[Purchase Amount]] &lt;= 100, 5,Table3[[#This Row],[Purchase Amount]]  &lt;= 200, 4,Table3[[#This Row],[Purchase Amount]]  &lt;= 300, 3,Table3[[#This Row],[Purchase Amount]]  &lt;= 400, 2,Table3[[#This Row],[Purchase Amount]]  &gt; 400, 1)</f>
        <v>2</v>
      </c>
      <c r="G698" s="10">
        <f ca="1">DATEDIF(Table3[[#This Row],[Time of Purchase ]], TODAY(), "d")</f>
        <v>242</v>
      </c>
      <c r="H698" s="14">
        <f>_xlfn.XLOOKUP('RFM Analysis (Basic)'!$B698,Table4[Customer_ID],Table4[Time_of_Purchase],,0)</f>
        <v>45493</v>
      </c>
      <c r="I698" s="10">
        <f>_xlfn.XLOOKUP('RFM Analysis (Basic)'!$B698,Table4[Customer_ID],Table4[Frequency_of_Purchase],,0)</f>
        <v>5</v>
      </c>
      <c r="J698" s="10">
        <f>_xlfn.XLOOKUP(B698,Table4[Customer_ID],Table4[Purchase_Amount],,0)</f>
        <v>395.18</v>
      </c>
      <c r="K698" s="52" cm="1">
        <f t="array" aca="1" ref="K698" ca="1">SUM(MID(C698,{1,2,3},1)*1)</f>
        <v>7</v>
      </c>
    </row>
    <row r="699" spans="2:11" x14ac:dyDescent="0.3">
      <c r="B699" s="10" t="s">
        <v>1467</v>
      </c>
      <c r="C699" s="45" t="str">
        <f ca="1">Table3[[#This Row],[RECENCY Score]] &amp; Table3[[#This Row],[FREQUENCY Score]] &amp; Table3[[#This Row],[MONETARY Score]]</f>
        <v>251</v>
      </c>
      <c r="D699" s="46" cm="1">
        <f t="array" aca="1" ref="D699" ca="1">_xlfn.IFS(G699 &lt;= 100, 5,G699 &lt;= 200, 4,G699 &lt;= 300, 3,G699 &lt;= 400, 2,G699 &gt; 400, 1)</f>
        <v>2</v>
      </c>
      <c r="E699" s="45" cm="1">
        <f t="array" ref="E699">_xlfn.IFS(I699 &gt;= 12, 5, I699&gt;= 10, 4, I699 &gt;= 8, 3, I699 &gt;= 5, 2, I699 &gt;= 2, 1)</f>
        <v>5</v>
      </c>
      <c r="F699" s="45" cm="1">
        <f t="array" ref="F699">_xlfn.IFS(Table3[[#This Row],[Purchase Amount]] &lt;= 100, 5,Table3[[#This Row],[Purchase Amount]]  &lt;= 200, 4,Table3[[#This Row],[Purchase Amount]]  &lt;= 300, 3,Table3[[#This Row],[Purchase Amount]]  &lt;= 400, 2,Table3[[#This Row],[Purchase Amount]]  &gt; 400, 1)</f>
        <v>1</v>
      </c>
      <c r="G699" s="10">
        <f ca="1">DATEDIF(Table3[[#This Row],[Time of Purchase ]], TODAY(), "d")</f>
        <v>355</v>
      </c>
      <c r="H699" s="14">
        <f>_xlfn.XLOOKUP('RFM Analysis (Basic)'!$B699,Table4[Customer_ID],Table4[Time_of_Purchase],,0)</f>
        <v>45380</v>
      </c>
      <c r="I699" s="10">
        <f>_xlfn.XLOOKUP('RFM Analysis (Basic)'!$B699,Table4[Customer_ID],Table4[Frequency_of_Purchase],,0)</f>
        <v>12</v>
      </c>
      <c r="J699" s="10">
        <f>_xlfn.XLOOKUP(B699,Table4[Customer_ID],Table4[Purchase_Amount],,0)</f>
        <v>427.94</v>
      </c>
      <c r="K699" s="52" cm="1">
        <f t="array" aca="1" ref="K699" ca="1">SUM(MID(C699,{1,2,3},1)*1)</f>
        <v>8</v>
      </c>
    </row>
    <row r="700" spans="2:11" x14ac:dyDescent="0.3">
      <c r="B700" s="10" t="s">
        <v>1469</v>
      </c>
      <c r="C700" s="45" t="str">
        <f ca="1">Table3[[#This Row],[RECENCY Score]] &amp; Table3[[#This Row],[FREQUENCY Score]] &amp; Table3[[#This Row],[MONETARY Score]]</f>
        <v>235</v>
      </c>
      <c r="D700" s="46" cm="1">
        <f t="array" aca="1" ref="D700" ca="1">_xlfn.IFS(G700 &lt;= 100, 5,G700 &lt;= 200, 4,G700 &lt;= 300, 3,G700 &lt;= 400, 2,G700 &gt; 400, 1)</f>
        <v>2</v>
      </c>
      <c r="E700" s="45" cm="1">
        <f t="array" ref="E700">_xlfn.IFS(I700 &gt;= 12, 5, I700&gt;= 10, 4, I700 &gt;= 8, 3, I700 &gt;= 5, 2, I700 &gt;= 2, 1)</f>
        <v>3</v>
      </c>
      <c r="F700" s="45" cm="1">
        <f t="array" ref="F700">_xlfn.IFS(Table3[[#This Row],[Purchase Amount]] &lt;= 100, 5,Table3[[#This Row],[Purchase Amount]]  &lt;= 200, 4,Table3[[#This Row],[Purchase Amount]]  &lt;= 300, 3,Table3[[#This Row],[Purchase Amount]]  &lt;= 400, 2,Table3[[#This Row],[Purchase Amount]]  &gt; 400, 1)</f>
        <v>5</v>
      </c>
      <c r="G700" s="10">
        <f ca="1">DATEDIF(Table3[[#This Row],[Time of Purchase ]], TODAY(), "d")</f>
        <v>358</v>
      </c>
      <c r="H700" s="14">
        <f>_xlfn.XLOOKUP('RFM Analysis (Basic)'!$B700,Table4[Customer_ID],Table4[Time_of_Purchase],,0)</f>
        <v>45377</v>
      </c>
      <c r="I700" s="10">
        <f>_xlfn.XLOOKUP('RFM Analysis (Basic)'!$B700,Table4[Customer_ID],Table4[Frequency_of_Purchase],,0)</f>
        <v>9</v>
      </c>
      <c r="J700" s="10">
        <f>_xlfn.XLOOKUP(B700,Table4[Customer_ID],Table4[Purchase_Amount],,0)</f>
        <v>81.23</v>
      </c>
      <c r="K700" s="52" cm="1">
        <f t="array" aca="1" ref="K700" ca="1">SUM(MID(C700,{1,2,3},1)*1)</f>
        <v>10</v>
      </c>
    </row>
    <row r="701" spans="2:11" x14ac:dyDescent="0.3">
      <c r="B701" s="10" t="s">
        <v>1471</v>
      </c>
      <c r="C701" s="45" t="str">
        <f ca="1">Table3[[#This Row],[RECENCY Score]] &amp; Table3[[#This Row],[FREQUENCY Score]] &amp; Table3[[#This Row],[MONETARY Score]]</f>
        <v>223</v>
      </c>
      <c r="D701" s="46" cm="1">
        <f t="array" aca="1" ref="D701" ca="1">_xlfn.IFS(G701 &lt;= 100, 5,G701 &lt;= 200, 4,G701 &lt;= 300, 3,G701 &lt;= 400, 2,G701 &gt; 400, 1)</f>
        <v>2</v>
      </c>
      <c r="E701" s="45" cm="1">
        <f t="array" ref="E701">_xlfn.IFS(I701 &gt;= 12, 5, I701&gt;= 10, 4, I701 &gt;= 8, 3, I701 &gt;= 5, 2, I701 &gt;= 2, 1)</f>
        <v>2</v>
      </c>
      <c r="F701" s="45" cm="1">
        <f t="array" ref="F701">_xlfn.IFS(Table3[[#This Row],[Purchase Amount]] &lt;= 100, 5,Table3[[#This Row],[Purchase Amount]]  &lt;= 200, 4,Table3[[#This Row],[Purchase Amount]]  &lt;= 300, 3,Table3[[#This Row],[Purchase Amount]]  &lt;= 400, 2,Table3[[#This Row],[Purchase Amount]]  &gt; 400, 1)</f>
        <v>3</v>
      </c>
      <c r="G701" s="10">
        <f ca="1">DATEDIF(Table3[[#This Row],[Time of Purchase ]], TODAY(), "d")</f>
        <v>339</v>
      </c>
      <c r="H701" s="14">
        <f>_xlfn.XLOOKUP('RFM Analysis (Basic)'!$B701,Table4[Customer_ID],Table4[Time_of_Purchase],,0)</f>
        <v>45396</v>
      </c>
      <c r="I701" s="10">
        <f>_xlfn.XLOOKUP('RFM Analysis (Basic)'!$B701,Table4[Customer_ID],Table4[Frequency_of_Purchase],,0)</f>
        <v>5</v>
      </c>
      <c r="J701" s="10">
        <f>_xlfn.XLOOKUP(B701,Table4[Customer_ID],Table4[Purchase_Amount],,0)</f>
        <v>257.43</v>
      </c>
      <c r="K701" s="52" cm="1">
        <f t="array" aca="1" ref="K701" ca="1">SUM(MID(C701,{1,2,3},1)*1)</f>
        <v>7</v>
      </c>
    </row>
    <row r="702" spans="2:11" x14ac:dyDescent="0.3">
      <c r="B702" s="10" t="s">
        <v>1473</v>
      </c>
      <c r="C702" s="45" t="str">
        <f ca="1">Table3[[#This Row],[RECENCY Score]] &amp; Table3[[#This Row],[FREQUENCY Score]] &amp; Table3[[#This Row],[MONETARY Score]]</f>
        <v>522</v>
      </c>
      <c r="D702" s="46" cm="1">
        <f t="array" aca="1" ref="D702" ca="1">_xlfn.IFS(G702 &lt;= 100, 5,G702 &lt;= 200, 4,G702 &lt;= 300, 3,G702 &lt;= 400, 2,G702 &gt; 400, 1)</f>
        <v>5</v>
      </c>
      <c r="E702" s="45" cm="1">
        <f t="array" ref="E702">_xlfn.IFS(I702 &gt;= 12, 5, I702&gt;= 10, 4, I702 &gt;= 8, 3, I702 &gt;= 5, 2, I702 &gt;= 2, 1)</f>
        <v>2</v>
      </c>
      <c r="F702" s="45" cm="1">
        <f t="array" ref="F702">_xlfn.IFS(Table3[[#This Row],[Purchase Amount]] &lt;= 100, 5,Table3[[#This Row],[Purchase Amount]]  &lt;= 200, 4,Table3[[#This Row],[Purchase Amount]]  &lt;= 300, 3,Table3[[#This Row],[Purchase Amount]]  &lt;= 400, 2,Table3[[#This Row],[Purchase Amount]]  &gt; 400, 1)</f>
        <v>2</v>
      </c>
      <c r="G702" s="10">
        <f ca="1">DATEDIF(Table3[[#This Row],[Time of Purchase ]], TODAY(), "d")</f>
        <v>95</v>
      </c>
      <c r="H702" s="14">
        <f>_xlfn.XLOOKUP('RFM Analysis (Basic)'!$B702,Table4[Customer_ID],Table4[Time_of_Purchase],,0)</f>
        <v>45640</v>
      </c>
      <c r="I702" s="10">
        <f>_xlfn.XLOOKUP('RFM Analysis (Basic)'!$B702,Table4[Customer_ID],Table4[Frequency_of_Purchase],,0)</f>
        <v>7</v>
      </c>
      <c r="J702" s="10">
        <f>_xlfn.XLOOKUP(B702,Table4[Customer_ID],Table4[Purchase_Amount],,0)</f>
        <v>305.73</v>
      </c>
      <c r="K702" s="52" cm="1">
        <f t="array" aca="1" ref="K702" ca="1">SUM(MID(C702,{1,2,3},1)*1)</f>
        <v>9</v>
      </c>
    </row>
    <row r="703" spans="2:11" x14ac:dyDescent="0.3">
      <c r="B703" s="10" t="s">
        <v>1475</v>
      </c>
      <c r="C703" s="45" t="str">
        <f ca="1">Table3[[#This Row],[RECENCY Score]] &amp; Table3[[#This Row],[FREQUENCY Score]] &amp; Table3[[#This Row],[MONETARY Score]]</f>
        <v>343</v>
      </c>
      <c r="D703" s="46" cm="1">
        <f t="array" aca="1" ref="D703" ca="1">_xlfn.IFS(G703 &lt;= 100, 5,G703 &lt;= 200, 4,G703 &lt;= 300, 3,G703 &lt;= 400, 2,G703 &gt; 400, 1)</f>
        <v>3</v>
      </c>
      <c r="E703" s="45" cm="1">
        <f t="array" ref="E703">_xlfn.IFS(I703 &gt;= 12, 5, I703&gt;= 10, 4, I703 &gt;= 8, 3, I703 &gt;= 5, 2, I703 &gt;= 2, 1)</f>
        <v>4</v>
      </c>
      <c r="F703" s="45" cm="1">
        <f t="array" ref="F703">_xlfn.IFS(Table3[[#This Row],[Purchase Amount]] &lt;= 100, 5,Table3[[#This Row],[Purchase Amount]]  &lt;= 200, 4,Table3[[#This Row],[Purchase Amount]]  &lt;= 300, 3,Table3[[#This Row],[Purchase Amount]]  &lt;= 400, 2,Table3[[#This Row],[Purchase Amount]]  &gt; 400, 1)</f>
        <v>3</v>
      </c>
      <c r="G703" s="10">
        <f ca="1">DATEDIF(Table3[[#This Row],[Time of Purchase ]], TODAY(), "d")</f>
        <v>219</v>
      </c>
      <c r="H703" s="14">
        <f>_xlfn.XLOOKUP('RFM Analysis (Basic)'!$B703,Table4[Customer_ID],Table4[Time_of_Purchase],,0)</f>
        <v>45516</v>
      </c>
      <c r="I703" s="10">
        <f>_xlfn.XLOOKUP('RFM Analysis (Basic)'!$B703,Table4[Customer_ID],Table4[Frequency_of_Purchase],,0)</f>
        <v>10</v>
      </c>
      <c r="J703" s="10">
        <f>_xlfn.XLOOKUP(B703,Table4[Customer_ID],Table4[Purchase_Amount],,0)</f>
        <v>249.82</v>
      </c>
      <c r="K703" s="52" cm="1">
        <f t="array" aca="1" ref="K703" ca="1">SUM(MID(C703,{1,2,3},1)*1)</f>
        <v>10</v>
      </c>
    </row>
    <row r="704" spans="2:11" x14ac:dyDescent="0.3">
      <c r="B704" s="10" t="s">
        <v>1477</v>
      </c>
      <c r="C704" s="45" t="str">
        <f ca="1">Table3[[#This Row],[RECENCY Score]] &amp; Table3[[#This Row],[FREQUENCY Score]] &amp; Table3[[#This Row],[MONETARY Score]]</f>
        <v>342</v>
      </c>
      <c r="D704" s="46" cm="1">
        <f t="array" aca="1" ref="D704" ca="1">_xlfn.IFS(G704 &lt;= 100, 5,G704 &lt;= 200, 4,G704 &lt;= 300, 3,G704 &lt;= 400, 2,G704 &gt; 400, 1)</f>
        <v>3</v>
      </c>
      <c r="E704" s="45" cm="1">
        <f t="array" ref="E704">_xlfn.IFS(I704 &gt;= 12, 5, I704&gt;= 10, 4, I704 &gt;= 8, 3, I704 &gt;= 5, 2, I704 &gt;= 2, 1)</f>
        <v>4</v>
      </c>
      <c r="F704" s="45" cm="1">
        <f t="array" ref="F704">_xlfn.IFS(Table3[[#This Row],[Purchase Amount]] &lt;= 100, 5,Table3[[#This Row],[Purchase Amount]]  &lt;= 200, 4,Table3[[#This Row],[Purchase Amount]]  &lt;= 300, 3,Table3[[#This Row],[Purchase Amount]]  &lt;= 400, 2,Table3[[#This Row],[Purchase Amount]]  &gt; 400, 1)</f>
        <v>2</v>
      </c>
      <c r="G704" s="10">
        <f ca="1">DATEDIF(Table3[[#This Row],[Time of Purchase ]], TODAY(), "d")</f>
        <v>202</v>
      </c>
      <c r="H704" s="14">
        <f>_xlfn.XLOOKUP('RFM Analysis (Basic)'!$B704,Table4[Customer_ID],Table4[Time_of_Purchase],,0)</f>
        <v>45533</v>
      </c>
      <c r="I704" s="10">
        <f>_xlfn.XLOOKUP('RFM Analysis (Basic)'!$B704,Table4[Customer_ID],Table4[Frequency_of_Purchase],,0)</f>
        <v>11</v>
      </c>
      <c r="J704" s="10">
        <f>_xlfn.XLOOKUP(B704,Table4[Customer_ID],Table4[Purchase_Amount],,0)</f>
        <v>332.79</v>
      </c>
      <c r="K704" s="52" cm="1">
        <f t="array" aca="1" ref="K704" ca="1">SUM(MID(C704,{1,2,3},1)*1)</f>
        <v>9</v>
      </c>
    </row>
    <row r="705" spans="2:11" x14ac:dyDescent="0.3">
      <c r="B705" s="10" t="s">
        <v>1479</v>
      </c>
      <c r="C705" s="45" t="str">
        <f ca="1">Table3[[#This Row],[RECENCY Score]] &amp; Table3[[#This Row],[FREQUENCY Score]] &amp; Table3[[#This Row],[MONETARY Score]]</f>
        <v>415</v>
      </c>
      <c r="D705" s="46" cm="1">
        <f t="array" aca="1" ref="D705" ca="1">_xlfn.IFS(G705 &lt;= 100, 5,G705 &lt;= 200, 4,G705 &lt;= 300, 3,G705 &lt;= 400, 2,G705 &gt; 400, 1)</f>
        <v>4</v>
      </c>
      <c r="E705" s="45" cm="1">
        <f t="array" ref="E705">_xlfn.IFS(I705 &gt;= 12, 5, I705&gt;= 10, 4, I705 &gt;= 8, 3, I705 &gt;= 5, 2, I705 &gt;= 2, 1)</f>
        <v>1</v>
      </c>
      <c r="F705" s="45" cm="1">
        <f t="array" ref="F705">_xlfn.IFS(Table3[[#This Row],[Purchase Amount]] &lt;= 100, 5,Table3[[#This Row],[Purchase Amount]]  &lt;= 200, 4,Table3[[#This Row],[Purchase Amount]]  &lt;= 300, 3,Table3[[#This Row],[Purchase Amount]]  &lt;= 400, 2,Table3[[#This Row],[Purchase Amount]]  &gt; 400, 1)</f>
        <v>5</v>
      </c>
      <c r="G705" s="10">
        <f ca="1">DATEDIF(Table3[[#This Row],[Time of Purchase ]], TODAY(), "d")</f>
        <v>193</v>
      </c>
      <c r="H705" s="14">
        <f>_xlfn.XLOOKUP('RFM Analysis (Basic)'!$B705,Table4[Customer_ID],Table4[Time_of_Purchase],,0)</f>
        <v>45542</v>
      </c>
      <c r="I705" s="10">
        <f>_xlfn.XLOOKUP('RFM Analysis (Basic)'!$B705,Table4[Customer_ID],Table4[Frequency_of_Purchase],,0)</f>
        <v>3</v>
      </c>
      <c r="J705" s="10">
        <f>_xlfn.XLOOKUP(B705,Table4[Customer_ID],Table4[Purchase_Amount],,0)</f>
        <v>78.900000000000006</v>
      </c>
      <c r="K705" s="52" cm="1">
        <f t="array" aca="1" ref="K705" ca="1">SUM(MID(C705,{1,2,3},1)*1)</f>
        <v>10</v>
      </c>
    </row>
    <row r="706" spans="2:11" x14ac:dyDescent="0.3">
      <c r="B706" s="10" t="s">
        <v>1481</v>
      </c>
      <c r="C706" s="45" t="str">
        <f ca="1">Table3[[#This Row],[RECENCY Score]] &amp; Table3[[#This Row],[FREQUENCY Score]] &amp; Table3[[#This Row],[MONETARY Score]]</f>
        <v>334</v>
      </c>
      <c r="D706" s="46" cm="1">
        <f t="array" aca="1" ref="D706" ca="1">_xlfn.IFS(G706 &lt;= 100, 5,G706 &lt;= 200, 4,G706 &lt;= 300, 3,G706 &lt;= 400, 2,G706 &gt; 400, 1)</f>
        <v>3</v>
      </c>
      <c r="E706" s="45" cm="1">
        <f t="array" ref="E706">_xlfn.IFS(I706 &gt;= 12, 5, I706&gt;= 10, 4, I706 &gt;= 8, 3, I706 &gt;= 5, 2, I706 &gt;= 2, 1)</f>
        <v>3</v>
      </c>
      <c r="F706" s="45" cm="1">
        <f t="array" ref="F706">_xlfn.IFS(Table3[[#This Row],[Purchase Amount]] &lt;= 100, 5,Table3[[#This Row],[Purchase Amount]]  &lt;= 200, 4,Table3[[#This Row],[Purchase Amount]]  &lt;= 300, 3,Table3[[#This Row],[Purchase Amount]]  &lt;= 400, 2,Table3[[#This Row],[Purchase Amount]]  &gt; 400, 1)</f>
        <v>4</v>
      </c>
      <c r="G706" s="10">
        <f ca="1">DATEDIF(Table3[[#This Row],[Time of Purchase ]], TODAY(), "d")</f>
        <v>264</v>
      </c>
      <c r="H706" s="14">
        <f>_xlfn.XLOOKUP('RFM Analysis (Basic)'!$B706,Table4[Customer_ID],Table4[Time_of_Purchase],,0)</f>
        <v>45471</v>
      </c>
      <c r="I706" s="10">
        <f>_xlfn.XLOOKUP('RFM Analysis (Basic)'!$B706,Table4[Customer_ID],Table4[Frequency_of_Purchase],,0)</f>
        <v>9</v>
      </c>
      <c r="J706" s="10">
        <f>_xlfn.XLOOKUP(B706,Table4[Customer_ID],Table4[Purchase_Amount],,0)</f>
        <v>122.55</v>
      </c>
      <c r="K706" s="52" cm="1">
        <f t="array" aca="1" ref="K706" ca="1">SUM(MID(C706,{1,2,3},1)*1)</f>
        <v>10</v>
      </c>
    </row>
    <row r="707" spans="2:11" x14ac:dyDescent="0.3">
      <c r="B707" s="10" t="s">
        <v>1483</v>
      </c>
      <c r="C707" s="45" t="str">
        <f ca="1">Table3[[#This Row],[RECENCY Score]] &amp; Table3[[#This Row],[FREQUENCY Score]] &amp; Table3[[#This Row],[MONETARY Score]]</f>
        <v>422</v>
      </c>
      <c r="D707" s="46" cm="1">
        <f t="array" aca="1" ref="D707" ca="1">_xlfn.IFS(G707 &lt;= 100, 5,G707 &lt;= 200, 4,G707 &lt;= 300, 3,G707 &lt;= 400, 2,G707 &gt; 400, 1)</f>
        <v>4</v>
      </c>
      <c r="E707" s="45" cm="1">
        <f t="array" ref="E707">_xlfn.IFS(I707 &gt;= 12, 5, I707&gt;= 10, 4, I707 &gt;= 8, 3, I707 &gt;= 5, 2, I707 &gt;= 2, 1)</f>
        <v>2</v>
      </c>
      <c r="F707" s="45" cm="1">
        <f t="array" ref="F707">_xlfn.IFS(Table3[[#This Row],[Purchase Amount]] &lt;= 100, 5,Table3[[#This Row],[Purchase Amount]]  &lt;= 200, 4,Table3[[#This Row],[Purchase Amount]]  &lt;= 300, 3,Table3[[#This Row],[Purchase Amount]]  &lt;= 400, 2,Table3[[#This Row],[Purchase Amount]]  &gt; 400, 1)</f>
        <v>2</v>
      </c>
      <c r="G707" s="10">
        <f ca="1">DATEDIF(Table3[[#This Row],[Time of Purchase ]], TODAY(), "d")</f>
        <v>188</v>
      </c>
      <c r="H707" s="14">
        <f>_xlfn.XLOOKUP('RFM Analysis (Basic)'!$B707,Table4[Customer_ID],Table4[Time_of_Purchase],,0)</f>
        <v>45547</v>
      </c>
      <c r="I707" s="10">
        <f>_xlfn.XLOOKUP('RFM Analysis (Basic)'!$B707,Table4[Customer_ID],Table4[Frequency_of_Purchase],,0)</f>
        <v>6</v>
      </c>
      <c r="J707" s="10">
        <f>_xlfn.XLOOKUP(B707,Table4[Customer_ID],Table4[Purchase_Amount],,0)</f>
        <v>307.61</v>
      </c>
      <c r="K707" s="52" cm="1">
        <f t="array" aca="1" ref="K707" ca="1">SUM(MID(C707,{1,2,3},1)*1)</f>
        <v>8</v>
      </c>
    </row>
    <row r="708" spans="2:11" x14ac:dyDescent="0.3">
      <c r="B708" s="10" t="s">
        <v>1485</v>
      </c>
      <c r="C708" s="45" t="str">
        <f ca="1">Table3[[#This Row],[RECENCY Score]] &amp; Table3[[#This Row],[FREQUENCY Score]] &amp; Table3[[#This Row],[MONETARY Score]]</f>
        <v>114</v>
      </c>
      <c r="D708" s="46" cm="1">
        <f t="array" aca="1" ref="D708" ca="1">_xlfn.IFS(G708 &lt;= 100, 5,G708 &lt;= 200, 4,G708 &lt;= 300, 3,G708 &lt;= 400, 2,G708 &gt; 400, 1)</f>
        <v>1</v>
      </c>
      <c r="E708" s="45" cm="1">
        <f t="array" ref="E708">_xlfn.IFS(I708 &gt;= 12, 5, I708&gt;= 10, 4, I708 &gt;= 8, 3, I708 &gt;= 5, 2, I708 &gt;= 2, 1)</f>
        <v>1</v>
      </c>
      <c r="F708" s="45" cm="1">
        <f t="array" ref="F708">_xlfn.IFS(Table3[[#This Row],[Purchase Amount]] &lt;= 100, 5,Table3[[#This Row],[Purchase Amount]]  &lt;= 200, 4,Table3[[#This Row],[Purchase Amount]]  &lt;= 300, 3,Table3[[#This Row],[Purchase Amount]]  &lt;= 400, 2,Table3[[#This Row],[Purchase Amount]]  &gt; 400, 1)</f>
        <v>4</v>
      </c>
      <c r="G708" s="10">
        <f ca="1">DATEDIF(Table3[[#This Row],[Time of Purchase ]], TODAY(), "d")</f>
        <v>425</v>
      </c>
      <c r="H708" s="14">
        <f>_xlfn.XLOOKUP('RFM Analysis (Basic)'!$B708,Table4[Customer_ID],Table4[Time_of_Purchase],,0)</f>
        <v>45310</v>
      </c>
      <c r="I708" s="10">
        <f>_xlfn.XLOOKUP('RFM Analysis (Basic)'!$B708,Table4[Customer_ID],Table4[Frequency_of_Purchase],,0)</f>
        <v>2</v>
      </c>
      <c r="J708" s="10">
        <f>_xlfn.XLOOKUP(B708,Table4[Customer_ID],Table4[Purchase_Amount],,0)</f>
        <v>152.33000000000001</v>
      </c>
      <c r="K708" s="52" cm="1">
        <f t="array" aca="1" ref="K708" ca="1">SUM(MID(C708,{1,2,3},1)*1)</f>
        <v>6</v>
      </c>
    </row>
    <row r="709" spans="2:11" x14ac:dyDescent="0.3">
      <c r="B709" s="10" t="s">
        <v>1487</v>
      </c>
      <c r="C709" s="45" t="str">
        <f ca="1">Table3[[#This Row],[RECENCY Score]] &amp; Table3[[#This Row],[FREQUENCY Score]] &amp; Table3[[#This Row],[MONETARY Score]]</f>
        <v>231</v>
      </c>
      <c r="D709" s="46" cm="1">
        <f t="array" aca="1" ref="D709" ca="1">_xlfn.IFS(G709 &lt;= 100, 5,G709 &lt;= 200, 4,G709 &lt;= 300, 3,G709 &lt;= 400, 2,G709 &gt; 400, 1)</f>
        <v>2</v>
      </c>
      <c r="E709" s="45" cm="1">
        <f t="array" ref="E709">_xlfn.IFS(I709 &gt;= 12, 5, I709&gt;= 10, 4, I709 &gt;= 8, 3, I709 &gt;= 5, 2, I709 &gt;= 2, 1)</f>
        <v>3</v>
      </c>
      <c r="F709" s="45" cm="1">
        <f t="array" ref="F709">_xlfn.IFS(Table3[[#This Row],[Purchase Amount]] &lt;= 100, 5,Table3[[#This Row],[Purchase Amount]]  &lt;= 200, 4,Table3[[#This Row],[Purchase Amount]]  &lt;= 300, 3,Table3[[#This Row],[Purchase Amount]]  &lt;= 400, 2,Table3[[#This Row],[Purchase Amount]]  &gt; 400, 1)</f>
        <v>1</v>
      </c>
      <c r="G709" s="10">
        <f ca="1">DATEDIF(Table3[[#This Row],[Time of Purchase ]], TODAY(), "d")</f>
        <v>382</v>
      </c>
      <c r="H709" s="14">
        <f>_xlfn.XLOOKUP('RFM Analysis (Basic)'!$B709,Table4[Customer_ID],Table4[Time_of_Purchase],,0)</f>
        <v>45353</v>
      </c>
      <c r="I709" s="10">
        <f>_xlfn.XLOOKUP('RFM Analysis (Basic)'!$B709,Table4[Customer_ID],Table4[Frequency_of_Purchase],,0)</f>
        <v>8</v>
      </c>
      <c r="J709" s="10">
        <f>_xlfn.XLOOKUP(B709,Table4[Customer_ID],Table4[Purchase_Amount],,0)</f>
        <v>465.07</v>
      </c>
      <c r="K709" s="52" cm="1">
        <f t="array" aca="1" ref="K709" ca="1">SUM(MID(C709,{1,2,3},1)*1)</f>
        <v>6</v>
      </c>
    </row>
    <row r="710" spans="2:11" x14ac:dyDescent="0.3">
      <c r="B710" s="10" t="s">
        <v>1489</v>
      </c>
      <c r="C710" s="45" t="str">
        <f ca="1">Table3[[#This Row],[RECENCY Score]] &amp; Table3[[#This Row],[FREQUENCY Score]] &amp; Table3[[#This Row],[MONETARY Score]]</f>
        <v>141</v>
      </c>
      <c r="D710" s="46" cm="1">
        <f t="array" aca="1" ref="D710" ca="1">_xlfn.IFS(G710 &lt;= 100, 5,G710 &lt;= 200, 4,G710 &lt;= 300, 3,G710 &lt;= 400, 2,G710 &gt; 400, 1)</f>
        <v>1</v>
      </c>
      <c r="E710" s="45" cm="1">
        <f t="array" ref="E710">_xlfn.IFS(I710 &gt;= 12, 5, I710&gt;= 10, 4, I710 &gt;= 8, 3, I710 &gt;= 5, 2, I710 &gt;= 2, 1)</f>
        <v>4</v>
      </c>
      <c r="F710" s="45" cm="1">
        <f t="array" ref="F710">_xlfn.IFS(Table3[[#This Row],[Purchase Amount]] &lt;= 100, 5,Table3[[#This Row],[Purchase Amount]]  &lt;= 200, 4,Table3[[#This Row],[Purchase Amount]]  &lt;= 300, 3,Table3[[#This Row],[Purchase Amount]]  &lt;= 400, 2,Table3[[#This Row],[Purchase Amount]]  &gt; 400, 1)</f>
        <v>1</v>
      </c>
      <c r="G710" s="10">
        <f ca="1">DATEDIF(Table3[[#This Row],[Time of Purchase ]], TODAY(), "d")</f>
        <v>436</v>
      </c>
      <c r="H710" s="14">
        <f>_xlfn.XLOOKUP('RFM Analysis (Basic)'!$B710,Table4[Customer_ID],Table4[Time_of_Purchase],,0)</f>
        <v>45299</v>
      </c>
      <c r="I710" s="10">
        <f>_xlfn.XLOOKUP('RFM Analysis (Basic)'!$B710,Table4[Customer_ID],Table4[Frequency_of_Purchase],,0)</f>
        <v>10</v>
      </c>
      <c r="J710" s="10">
        <f>_xlfn.XLOOKUP(B710,Table4[Customer_ID],Table4[Purchase_Amount],,0)</f>
        <v>498.23</v>
      </c>
      <c r="K710" s="52" cm="1">
        <f t="array" aca="1" ref="K710" ca="1">SUM(MID(C710,{1,2,3},1)*1)</f>
        <v>6</v>
      </c>
    </row>
    <row r="711" spans="2:11" x14ac:dyDescent="0.3">
      <c r="B711" s="10" t="s">
        <v>1491</v>
      </c>
      <c r="C711" s="45" t="str">
        <f ca="1">Table3[[#This Row],[RECENCY Score]] &amp; Table3[[#This Row],[FREQUENCY Score]] &amp; Table3[[#This Row],[MONETARY Score]]</f>
        <v>311</v>
      </c>
      <c r="D711" s="46" cm="1">
        <f t="array" aca="1" ref="D711" ca="1">_xlfn.IFS(G711 &lt;= 100, 5,G711 &lt;= 200, 4,G711 &lt;= 300, 3,G711 &lt;= 400, 2,G711 &gt; 400, 1)</f>
        <v>3</v>
      </c>
      <c r="E711" s="45" cm="1">
        <f t="array" ref="E711">_xlfn.IFS(I711 &gt;= 12, 5, I711&gt;= 10, 4, I711 &gt;= 8, 3, I711 &gt;= 5, 2, I711 &gt;= 2, 1)</f>
        <v>1</v>
      </c>
      <c r="F711" s="45" cm="1">
        <f t="array" ref="F711">_xlfn.IFS(Table3[[#This Row],[Purchase Amount]] &lt;= 100, 5,Table3[[#This Row],[Purchase Amount]]  &lt;= 200, 4,Table3[[#This Row],[Purchase Amount]]  &lt;= 300, 3,Table3[[#This Row],[Purchase Amount]]  &lt;= 400, 2,Table3[[#This Row],[Purchase Amount]]  &gt; 400, 1)</f>
        <v>1</v>
      </c>
      <c r="G711" s="10">
        <f ca="1">DATEDIF(Table3[[#This Row],[Time of Purchase ]], TODAY(), "d")</f>
        <v>204</v>
      </c>
      <c r="H711" s="14">
        <f>_xlfn.XLOOKUP('RFM Analysis (Basic)'!$B711,Table4[Customer_ID],Table4[Time_of_Purchase],,0)</f>
        <v>45531</v>
      </c>
      <c r="I711" s="10">
        <f>_xlfn.XLOOKUP('RFM Analysis (Basic)'!$B711,Table4[Customer_ID],Table4[Frequency_of_Purchase],,0)</f>
        <v>3</v>
      </c>
      <c r="J711" s="10">
        <f>_xlfn.XLOOKUP(B711,Table4[Customer_ID],Table4[Purchase_Amount],,0)</f>
        <v>491.18</v>
      </c>
      <c r="K711" s="52" cm="1">
        <f t="array" aca="1" ref="K711" ca="1">SUM(MID(C711,{1,2,3},1)*1)</f>
        <v>5</v>
      </c>
    </row>
    <row r="712" spans="2:11" x14ac:dyDescent="0.3">
      <c r="B712" s="10" t="s">
        <v>1493</v>
      </c>
      <c r="C712" s="45" t="str">
        <f ca="1">Table3[[#This Row],[RECENCY Score]] &amp; Table3[[#This Row],[FREQUENCY Score]] &amp; Table3[[#This Row],[MONETARY Score]]</f>
        <v>114</v>
      </c>
      <c r="D712" s="46" cm="1">
        <f t="array" aca="1" ref="D712" ca="1">_xlfn.IFS(G712 &lt;= 100, 5,G712 &lt;= 200, 4,G712 &lt;= 300, 3,G712 &lt;= 400, 2,G712 &gt; 400, 1)</f>
        <v>1</v>
      </c>
      <c r="E712" s="45" cm="1">
        <f t="array" ref="E712">_xlfn.IFS(I712 &gt;= 12, 5, I712&gt;= 10, 4, I712 &gt;= 8, 3, I712 &gt;= 5, 2, I712 &gt;= 2, 1)</f>
        <v>1</v>
      </c>
      <c r="F712" s="45" cm="1">
        <f t="array" ref="F712">_xlfn.IFS(Table3[[#This Row],[Purchase Amount]] &lt;= 100, 5,Table3[[#This Row],[Purchase Amount]]  &lt;= 200, 4,Table3[[#This Row],[Purchase Amount]]  &lt;= 300, 3,Table3[[#This Row],[Purchase Amount]]  &lt;= 400, 2,Table3[[#This Row],[Purchase Amount]]  &gt; 400, 1)</f>
        <v>4</v>
      </c>
      <c r="G712" s="10">
        <f ca="1">DATEDIF(Table3[[#This Row],[Time of Purchase ]], TODAY(), "d")</f>
        <v>441</v>
      </c>
      <c r="H712" s="14">
        <f>_xlfn.XLOOKUP('RFM Analysis (Basic)'!$B712,Table4[Customer_ID],Table4[Time_of_Purchase],,0)</f>
        <v>45294</v>
      </c>
      <c r="I712" s="10">
        <f>_xlfn.XLOOKUP('RFM Analysis (Basic)'!$B712,Table4[Customer_ID],Table4[Frequency_of_Purchase],,0)</f>
        <v>3</v>
      </c>
      <c r="J712" s="10">
        <f>_xlfn.XLOOKUP(B712,Table4[Customer_ID],Table4[Purchase_Amount],,0)</f>
        <v>149.41999999999999</v>
      </c>
      <c r="K712" s="52" cm="1">
        <f t="array" aca="1" ref="K712" ca="1">SUM(MID(C712,{1,2,3},1)*1)</f>
        <v>6</v>
      </c>
    </row>
    <row r="713" spans="2:11" x14ac:dyDescent="0.3">
      <c r="B713" s="10" t="s">
        <v>1495</v>
      </c>
      <c r="C713" s="45" t="str">
        <f ca="1">Table3[[#This Row],[RECENCY Score]] &amp; Table3[[#This Row],[FREQUENCY Score]] &amp; Table3[[#This Row],[MONETARY Score]]</f>
        <v>235</v>
      </c>
      <c r="D713" s="46" cm="1">
        <f t="array" aca="1" ref="D713" ca="1">_xlfn.IFS(G713 &lt;= 100, 5,G713 &lt;= 200, 4,G713 &lt;= 300, 3,G713 &lt;= 400, 2,G713 &gt; 400, 1)</f>
        <v>2</v>
      </c>
      <c r="E713" s="45" cm="1">
        <f t="array" ref="E713">_xlfn.IFS(I713 &gt;= 12, 5, I713&gt;= 10, 4, I713 &gt;= 8, 3, I713 &gt;= 5, 2, I713 &gt;= 2, 1)</f>
        <v>3</v>
      </c>
      <c r="F713" s="45" cm="1">
        <f t="array" ref="F713">_xlfn.IFS(Table3[[#This Row],[Purchase Amount]] &lt;= 100, 5,Table3[[#This Row],[Purchase Amount]]  &lt;= 200, 4,Table3[[#This Row],[Purchase Amount]]  &lt;= 300, 3,Table3[[#This Row],[Purchase Amount]]  &lt;= 400, 2,Table3[[#This Row],[Purchase Amount]]  &gt; 400, 1)</f>
        <v>5</v>
      </c>
      <c r="G713" s="10">
        <f ca="1">DATEDIF(Table3[[#This Row],[Time of Purchase ]], TODAY(), "d")</f>
        <v>344</v>
      </c>
      <c r="H713" s="14">
        <f>_xlfn.XLOOKUP('RFM Analysis (Basic)'!$B713,Table4[Customer_ID],Table4[Time_of_Purchase],,0)</f>
        <v>45391</v>
      </c>
      <c r="I713" s="10">
        <f>_xlfn.XLOOKUP('RFM Analysis (Basic)'!$B713,Table4[Customer_ID],Table4[Frequency_of_Purchase],,0)</f>
        <v>9</v>
      </c>
      <c r="J713" s="10">
        <f>_xlfn.XLOOKUP(B713,Table4[Customer_ID],Table4[Purchase_Amount],,0)</f>
        <v>82.13</v>
      </c>
      <c r="K713" s="52" cm="1">
        <f t="array" aca="1" ref="K713" ca="1">SUM(MID(C713,{1,2,3},1)*1)</f>
        <v>10</v>
      </c>
    </row>
    <row r="714" spans="2:11" x14ac:dyDescent="0.3">
      <c r="B714" s="10" t="s">
        <v>1497</v>
      </c>
      <c r="C714" s="45" t="str">
        <f ca="1">Table3[[#This Row],[RECENCY Score]] &amp; Table3[[#This Row],[FREQUENCY Score]] &amp; Table3[[#This Row],[MONETARY Score]]</f>
        <v>211</v>
      </c>
      <c r="D714" s="46" cm="1">
        <f t="array" aca="1" ref="D714" ca="1">_xlfn.IFS(G714 &lt;= 100, 5,G714 &lt;= 200, 4,G714 &lt;= 300, 3,G714 &lt;= 400, 2,G714 &gt; 400, 1)</f>
        <v>2</v>
      </c>
      <c r="E714" s="45" cm="1">
        <f t="array" ref="E714">_xlfn.IFS(I714 &gt;= 12, 5, I714&gt;= 10, 4, I714 &gt;= 8, 3, I714 &gt;= 5, 2, I714 &gt;= 2, 1)</f>
        <v>1</v>
      </c>
      <c r="F714" s="45" cm="1">
        <f t="array" ref="F714">_xlfn.IFS(Table3[[#This Row],[Purchase Amount]] &lt;= 100, 5,Table3[[#This Row],[Purchase Amount]]  &lt;= 200, 4,Table3[[#This Row],[Purchase Amount]]  &lt;= 300, 3,Table3[[#This Row],[Purchase Amount]]  &lt;= 400, 2,Table3[[#This Row],[Purchase Amount]]  &gt; 400, 1)</f>
        <v>1</v>
      </c>
      <c r="G714" s="10">
        <f ca="1">DATEDIF(Table3[[#This Row],[Time of Purchase ]], TODAY(), "d")</f>
        <v>365</v>
      </c>
      <c r="H714" s="14">
        <f>_xlfn.XLOOKUP('RFM Analysis (Basic)'!$B714,Table4[Customer_ID],Table4[Time_of_Purchase],,0)</f>
        <v>45370</v>
      </c>
      <c r="I714" s="10">
        <f>_xlfn.XLOOKUP('RFM Analysis (Basic)'!$B714,Table4[Customer_ID],Table4[Frequency_of_Purchase],,0)</f>
        <v>4</v>
      </c>
      <c r="J714" s="10">
        <f>_xlfn.XLOOKUP(B714,Table4[Customer_ID],Table4[Purchase_Amount],,0)</f>
        <v>425.18</v>
      </c>
      <c r="K714" s="52" cm="1">
        <f t="array" aca="1" ref="K714" ca="1">SUM(MID(C714,{1,2,3},1)*1)</f>
        <v>4</v>
      </c>
    </row>
    <row r="715" spans="2:11" x14ac:dyDescent="0.3">
      <c r="B715" s="10" t="s">
        <v>1499</v>
      </c>
      <c r="C715" s="45" t="str">
        <f ca="1">Table3[[#This Row],[RECENCY Score]] &amp; Table3[[#This Row],[FREQUENCY Score]] &amp; Table3[[#This Row],[MONETARY Score]]</f>
        <v>334</v>
      </c>
      <c r="D715" s="46" cm="1">
        <f t="array" aca="1" ref="D715" ca="1">_xlfn.IFS(G715 &lt;= 100, 5,G715 &lt;= 200, 4,G715 &lt;= 300, 3,G715 &lt;= 400, 2,G715 &gt; 400, 1)</f>
        <v>3</v>
      </c>
      <c r="E715" s="45" cm="1">
        <f t="array" ref="E715">_xlfn.IFS(I715 &gt;= 12, 5, I715&gt;= 10, 4, I715 &gt;= 8, 3, I715 &gt;= 5, 2, I715 &gt;= 2, 1)</f>
        <v>3</v>
      </c>
      <c r="F715" s="45" cm="1">
        <f t="array" ref="F715">_xlfn.IFS(Table3[[#This Row],[Purchase Amount]] &lt;= 100, 5,Table3[[#This Row],[Purchase Amount]]  &lt;= 200, 4,Table3[[#This Row],[Purchase Amount]]  &lt;= 300, 3,Table3[[#This Row],[Purchase Amount]]  &lt;= 400, 2,Table3[[#This Row],[Purchase Amount]]  &gt; 400, 1)</f>
        <v>4</v>
      </c>
      <c r="G715" s="10">
        <f ca="1">DATEDIF(Table3[[#This Row],[Time of Purchase ]], TODAY(), "d")</f>
        <v>277</v>
      </c>
      <c r="H715" s="14">
        <f>_xlfn.XLOOKUP('RFM Analysis (Basic)'!$B715,Table4[Customer_ID],Table4[Time_of_Purchase],,0)</f>
        <v>45458</v>
      </c>
      <c r="I715" s="10">
        <f>_xlfn.XLOOKUP('RFM Analysis (Basic)'!$B715,Table4[Customer_ID],Table4[Frequency_of_Purchase],,0)</f>
        <v>8</v>
      </c>
      <c r="J715" s="10">
        <f>_xlfn.XLOOKUP(B715,Table4[Customer_ID],Table4[Purchase_Amount],,0)</f>
        <v>176.12</v>
      </c>
      <c r="K715" s="52" cm="1">
        <f t="array" aca="1" ref="K715" ca="1">SUM(MID(C715,{1,2,3},1)*1)</f>
        <v>10</v>
      </c>
    </row>
    <row r="716" spans="2:11" x14ac:dyDescent="0.3">
      <c r="B716" s="10" t="s">
        <v>1501</v>
      </c>
      <c r="C716" s="45" t="str">
        <f ca="1">Table3[[#This Row],[RECENCY Score]] &amp; Table3[[#This Row],[FREQUENCY Score]] &amp; Table3[[#This Row],[MONETARY Score]]</f>
        <v>225</v>
      </c>
      <c r="D716" s="46" cm="1">
        <f t="array" aca="1" ref="D716" ca="1">_xlfn.IFS(G716 &lt;= 100, 5,G716 &lt;= 200, 4,G716 &lt;= 300, 3,G716 &lt;= 400, 2,G716 &gt; 400, 1)</f>
        <v>2</v>
      </c>
      <c r="E716" s="45" cm="1">
        <f t="array" ref="E716">_xlfn.IFS(I716 &gt;= 12, 5, I716&gt;= 10, 4, I716 &gt;= 8, 3, I716 &gt;= 5, 2, I716 &gt;= 2, 1)</f>
        <v>2</v>
      </c>
      <c r="F716" s="45" cm="1">
        <f t="array" ref="F716">_xlfn.IFS(Table3[[#This Row],[Purchase Amount]] &lt;= 100, 5,Table3[[#This Row],[Purchase Amount]]  &lt;= 200, 4,Table3[[#This Row],[Purchase Amount]]  &lt;= 300, 3,Table3[[#This Row],[Purchase Amount]]  &lt;= 400, 2,Table3[[#This Row],[Purchase Amount]]  &gt; 400, 1)</f>
        <v>5</v>
      </c>
      <c r="G716" s="10">
        <f ca="1">DATEDIF(Table3[[#This Row],[Time of Purchase ]], TODAY(), "d")</f>
        <v>381</v>
      </c>
      <c r="H716" s="14">
        <f>_xlfn.XLOOKUP('RFM Analysis (Basic)'!$B716,Table4[Customer_ID],Table4[Time_of_Purchase],,0)</f>
        <v>45354</v>
      </c>
      <c r="I716" s="10">
        <f>_xlfn.XLOOKUP('RFM Analysis (Basic)'!$B716,Table4[Customer_ID],Table4[Frequency_of_Purchase],,0)</f>
        <v>6</v>
      </c>
      <c r="J716" s="10">
        <f>_xlfn.XLOOKUP(B716,Table4[Customer_ID],Table4[Purchase_Amount],,0)</f>
        <v>70.3</v>
      </c>
      <c r="K716" s="52" cm="1">
        <f t="array" aca="1" ref="K716" ca="1">SUM(MID(C716,{1,2,3},1)*1)</f>
        <v>9</v>
      </c>
    </row>
    <row r="717" spans="2:11" x14ac:dyDescent="0.3">
      <c r="B717" s="10" t="s">
        <v>1503</v>
      </c>
      <c r="C717" s="45" t="str">
        <f ca="1">Table3[[#This Row],[RECENCY Score]] &amp; Table3[[#This Row],[FREQUENCY Score]] &amp; Table3[[#This Row],[MONETARY Score]]</f>
        <v>422</v>
      </c>
      <c r="D717" s="46" cm="1">
        <f t="array" aca="1" ref="D717" ca="1">_xlfn.IFS(G717 &lt;= 100, 5,G717 &lt;= 200, 4,G717 &lt;= 300, 3,G717 &lt;= 400, 2,G717 &gt; 400, 1)</f>
        <v>4</v>
      </c>
      <c r="E717" s="45" cm="1">
        <f t="array" ref="E717">_xlfn.IFS(I717 &gt;= 12, 5, I717&gt;= 10, 4, I717 &gt;= 8, 3, I717 &gt;= 5, 2, I717 &gt;= 2, 1)</f>
        <v>2</v>
      </c>
      <c r="F717" s="45" cm="1">
        <f t="array" ref="F717">_xlfn.IFS(Table3[[#This Row],[Purchase Amount]] &lt;= 100, 5,Table3[[#This Row],[Purchase Amount]]  &lt;= 200, 4,Table3[[#This Row],[Purchase Amount]]  &lt;= 300, 3,Table3[[#This Row],[Purchase Amount]]  &lt;= 400, 2,Table3[[#This Row],[Purchase Amount]]  &gt; 400, 1)</f>
        <v>2</v>
      </c>
      <c r="G717" s="10">
        <f ca="1">DATEDIF(Table3[[#This Row],[Time of Purchase ]], TODAY(), "d")</f>
        <v>122</v>
      </c>
      <c r="H717" s="14">
        <f>_xlfn.XLOOKUP('RFM Analysis (Basic)'!$B717,Table4[Customer_ID],Table4[Time_of_Purchase],,0)</f>
        <v>45613</v>
      </c>
      <c r="I717" s="10">
        <f>_xlfn.XLOOKUP('RFM Analysis (Basic)'!$B717,Table4[Customer_ID],Table4[Frequency_of_Purchase],,0)</f>
        <v>7</v>
      </c>
      <c r="J717" s="10">
        <f>_xlfn.XLOOKUP(B717,Table4[Customer_ID],Table4[Purchase_Amount],,0)</f>
        <v>319.39</v>
      </c>
      <c r="K717" s="52" cm="1">
        <f t="array" aca="1" ref="K717" ca="1">SUM(MID(C717,{1,2,3},1)*1)</f>
        <v>8</v>
      </c>
    </row>
    <row r="718" spans="2:11" x14ac:dyDescent="0.3">
      <c r="B718" s="10" t="s">
        <v>1505</v>
      </c>
      <c r="C718" s="45" t="str">
        <f ca="1">Table3[[#This Row],[RECENCY Score]] &amp; Table3[[#This Row],[FREQUENCY Score]] &amp; Table3[[#This Row],[MONETARY Score]]</f>
        <v>244</v>
      </c>
      <c r="D718" s="46" cm="1">
        <f t="array" aca="1" ref="D718" ca="1">_xlfn.IFS(G718 &lt;= 100, 5,G718 &lt;= 200, 4,G718 &lt;= 300, 3,G718 &lt;= 400, 2,G718 &gt; 400, 1)</f>
        <v>2</v>
      </c>
      <c r="E718" s="45" cm="1">
        <f t="array" ref="E718">_xlfn.IFS(I718 &gt;= 12, 5, I718&gt;= 10, 4, I718 &gt;= 8, 3, I718 &gt;= 5, 2, I718 &gt;= 2, 1)</f>
        <v>4</v>
      </c>
      <c r="F718" s="45" cm="1">
        <f t="array" ref="F718">_xlfn.IFS(Table3[[#This Row],[Purchase Amount]] &lt;= 100, 5,Table3[[#This Row],[Purchase Amount]]  &lt;= 200, 4,Table3[[#This Row],[Purchase Amount]]  &lt;= 300, 3,Table3[[#This Row],[Purchase Amount]]  &lt;= 400, 2,Table3[[#This Row],[Purchase Amount]]  &gt; 400, 1)</f>
        <v>4</v>
      </c>
      <c r="G718" s="10">
        <f ca="1">DATEDIF(Table3[[#This Row],[Time of Purchase ]], TODAY(), "d")</f>
        <v>399</v>
      </c>
      <c r="H718" s="14">
        <f>_xlfn.XLOOKUP('RFM Analysis (Basic)'!$B718,Table4[Customer_ID],Table4[Time_of_Purchase],,0)</f>
        <v>45336</v>
      </c>
      <c r="I718" s="10">
        <f>_xlfn.XLOOKUP('RFM Analysis (Basic)'!$B718,Table4[Customer_ID],Table4[Frequency_of_Purchase],,0)</f>
        <v>11</v>
      </c>
      <c r="J718" s="10">
        <f>_xlfn.XLOOKUP(B718,Table4[Customer_ID],Table4[Purchase_Amount],,0)</f>
        <v>113.51</v>
      </c>
      <c r="K718" s="52" cm="1">
        <f t="array" aca="1" ref="K718" ca="1">SUM(MID(C718,{1,2,3},1)*1)</f>
        <v>10</v>
      </c>
    </row>
    <row r="719" spans="2:11" x14ac:dyDescent="0.3">
      <c r="B719" s="10" t="s">
        <v>1507</v>
      </c>
      <c r="C719" s="45" t="str">
        <f ca="1">Table3[[#This Row],[RECENCY Score]] &amp; Table3[[#This Row],[FREQUENCY Score]] &amp; Table3[[#This Row],[MONETARY Score]]</f>
        <v>211</v>
      </c>
      <c r="D719" s="46" cm="1">
        <f t="array" aca="1" ref="D719" ca="1">_xlfn.IFS(G719 &lt;= 100, 5,G719 &lt;= 200, 4,G719 &lt;= 300, 3,G719 &lt;= 400, 2,G719 &gt; 400, 1)</f>
        <v>2</v>
      </c>
      <c r="E719" s="45" cm="1">
        <f t="array" ref="E719">_xlfn.IFS(I719 &gt;= 12, 5, I719&gt;= 10, 4, I719 &gt;= 8, 3, I719 &gt;= 5, 2, I719 &gt;= 2, 1)</f>
        <v>1</v>
      </c>
      <c r="F719" s="45" cm="1">
        <f t="array" ref="F719">_xlfn.IFS(Table3[[#This Row],[Purchase Amount]] &lt;= 100, 5,Table3[[#This Row],[Purchase Amount]]  &lt;= 200, 4,Table3[[#This Row],[Purchase Amount]]  &lt;= 300, 3,Table3[[#This Row],[Purchase Amount]]  &lt;= 400, 2,Table3[[#This Row],[Purchase Amount]]  &gt; 400, 1)</f>
        <v>1</v>
      </c>
      <c r="G719" s="10">
        <f ca="1">DATEDIF(Table3[[#This Row],[Time of Purchase ]], TODAY(), "d")</f>
        <v>384</v>
      </c>
      <c r="H719" s="14">
        <f>_xlfn.XLOOKUP('RFM Analysis (Basic)'!$B719,Table4[Customer_ID],Table4[Time_of_Purchase],,0)</f>
        <v>45351</v>
      </c>
      <c r="I719" s="10">
        <f>_xlfn.XLOOKUP('RFM Analysis (Basic)'!$B719,Table4[Customer_ID],Table4[Frequency_of_Purchase],,0)</f>
        <v>2</v>
      </c>
      <c r="J719" s="10">
        <f>_xlfn.XLOOKUP(B719,Table4[Customer_ID],Table4[Purchase_Amount],,0)</f>
        <v>492.74</v>
      </c>
      <c r="K719" s="52" cm="1">
        <f t="array" aca="1" ref="K719" ca="1">SUM(MID(C719,{1,2,3},1)*1)</f>
        <v>4</v>
      </c>
    </row>
    <row r="720" spans="2:11" x14ac:dyDescent="0.3">
      <c r="B720" s="10" t="s">
        <v>1509</v>
      </c>
      <c r="C720" s="45" t="str">
        <f ca="1">Table3[[#This Row],[RECENCY Score]] &amp; Table3[[#This Row],[FREQUENCY Score]] &amp; Table3[[#This Row],[MONETARY Score]]</f>
        <v>234</v>
      </c>
      <c r="D720" s="46" cm="1">
        <f t="array" aca="1" ref="D720" ca="1">_xlfn.IFS(G720 &lt;= 100, 5,G720 &lt;= 200, 4,G720 &lt;= 300, 3,G720 &lt;= 400, 2,G720 &gt; 400, 1)</f>
        <v>2</v>
      </c>
      <c r="E720" s="45" cm="1">
        <f t="array" ref="E720">_xlfn.IFS(I720 &gt;= 12, 5, I720&gt;= 10, 4, I720 &gt;= 8, 3, I720 &gt;= 5, 2, I720 &gt;= 2, 1)</f>
        <v>3</v>
      </c>
      <c r="F720" s="45" cm="1">
        <f t="array" ref="F720">_xlfn.IFS(Table3[[#This Row],[Purchase Amount]] &lt;= 100, 5,Table3[[#This Row],[Purchase Amount]]  &lt;= 200, 4,Table3[[#This Row],[Purchase Amount]]  &lt;= 300, 3,Table3[[#This Row],[Purchase Amount]]  &lt;= 400, 2,Table3[[#This Row],[Purchase Amount]]  &gt; 400, 1)</f>
        <v>4</v>
      </c>
      <c r="G720" s="10">
        <f ca="1">DATEDIF(Table3[[#This Row],[Time of Purchase ]], TODAY(), "d")</f>
        <v>391</v>
      </c>
      <c r="H720" s="14">
        <f>_xlfn.XLOOKUP('RFM Analysis (Basic)'!$B720,Table4[Customer_ID],Table4[Time_of_Purchase],,0)</f>
        <v>45344</v>
      </c>
      <c r="I720" s="10">
        <f>_xlfn.XLOOKUP('RFM Analysis (Basic)'!$B720,Table4[Customer_ID],Table4[Frequency_of_Purchase],,0)</f>
        <v>9</v>
      </c>
      <c r="J720" s="10">
        <f>_xlfn.XLOOKUP(B720,Table4[Customer_ID],Table4[Purchase_Amount],,0)</f>
        <v>143.80000000000001</v>
      </c>
      <c r="K720" s="52" cm="1">
        <f t="array" aca="1" ref="K720" ca="1">SUM(MID(C720,{1,2,3},1)*1)</f>
        <v>9</v>
      </c>
    </row>
    <row r="721" spans="2:11" x14ac:dyDescent="0.3">
      <c r="B721" s="10" t="s">
        <v>1511</v>
      </c>
      <c r="C721" s="45" t="str">
        <f ca="1">Table3[[#This Row],[RECENCY Score]] &amp; Table3[[#This Row],[FREQUENCY Score]] &amp; Table3[[#This Row],[MONETARY Score]]</f>
        <v>224</v>
      </c>
      <c r="D721" s="46" cm="1">
        <f t="array" aca="1" ref="D721" ca="1">_xlfn.IFS(G721 &lt;= 100, 5,G721 &lt;= 200, 4,G721 &lt;= 300, 3,G721 &lt;= 400, 2,G721 &gt; 400, 1)</f>
        <v>2</v>
      </c>
      <c r="E721" s="45" cm="1">
        <f t="array" ref="E721">_xlfn.IFS(I721 &gt;= 12, 5, I721&gt;= 10, 4, I721 &gt;= 8, 3, I721 &gt;= 5, 2, I721 &gt;= 2, 1)</f>
        <v>2</v>
      </c>
      <c r="F721" s="45" cm="1">
        <f t="array" ref="F721">_xlfn.IFS(Table3[[#This Row],[Purchase Amount]] &lt;= 100, 5,Table3[[#This Row],[Purchase Amount]]  &lt;= 200, 4,Table3[[#This Row],[Purchase Amount]]  &lt;= 300, 3,Table3[[#This Row],[Purchase Amount]]  &lt;= 400, 2,Table3[[#This Row],[Purchase Amount]]  &gt; 400, 1)</f>
        <v>4</v>
      </c>
      <c r="G721" s="10">
        <f ca="1">DATEDIF(Table3[[#This Row],[Time of Purchase ]], TODAY(), "d")</f>
        <v>353</v>
      </c>
      <c r="H721" s="14">
        <f>_xlfn.XLOOKUP('RFM Analysis (Basic)'!$B721,Table4[Customer_ID],Table4[Time_of_Purchase],,0)</f>
        <v>45382</v>
      </c>
      <c r="I721" s="10">
        <f>_xlfn.XLOOKUP('RFM Analysis (Basic)'!$B721,Table4[Customer_ID],Table4[Frequency_of_Purchase],,0)</f>
        <v>5</v>
      </c>
      <c r="J721" s="10">
        <f>_xlfn.XLOOKUP(B721,Table4[Customer_ID],Table4[Purchase_Amount],,0)</f>
        <v>158.54</v>
      </c>
      <c r="K721" s="52" cm="1">
        <f t="array" aca="1" ref="K721" ca="1">SUM(MID(C721,{1,2,3},1)*1)</f>
        <v>8</v>
      </c>
    </row>
    <row r="722" spans="2:11" x14ac:dyDescent="0.3">
      <c r="B722" s="10" t="s">
        <v>1513</v>
      </c>
      <c r="C722" s="45" t="str">
        <f ca="1">Table3[[#This Row],[RECENCY Score]] &amp; Table3[[#This Row],[FREQUENCY Score]] &amp; Table3[[#This Row],[MONETARY Score]]</f>
        <v>423</v>
      </c>
      <c r="D722" s="46" cm="1">
        <f t="array" aca="1" ref="D722" ca="1">_xlfn.IFS(G722 &lt;= 100, 5,G722 &lt;= 200, 4,G722 &lt;= 300, 3,G722 &lt;= 400, 2,G722 &gt; 400, 1)</f>
        <v>4</v>
      </c>
      <c r="E722" s="45" cm="1">
        <f t="array" ref="E722">_xlfn.IFS(I722 &gt;= 12, 5, I722&gt;= 10, 4, I722 &gt;= 8, 3, I722 &gt;= 5, 2, I722 &gt;= 2, 1)</f>
        <v>2</v>
      </c>
      <c r="F722" s="45" cm="1">
        <f t="array" ref="F722">_xlfn.IFS(Table3[[#This Row],[Purchase Amount]] &lt;= 100, 5,Table3[[#This Row],[Purchase Amount]]  &lt;= 200, 4,Table3[[#This Row],[Purchase Amount]]  &lt;= 300, 3,Table3[[#This Row],[Purchase Amount]]  &lt;= 400, 2,Table3[[#This Row],[Purchase Amount]]  &gt; 400, 1)</f>
        <v>3</v>
      </c>
      <c r="G722" s="10">
        <f ca="1">DATEDIF(Table3[[#This Row],[Time of Purchase ]], TODAY(), "d")</f>
        <v>143</v>
      </c>
      <c r="H722" s="14">
        <f>_xlfn.XLOOKUP('RFM Analysis (Basic)'!$B722,Table4[Customer_ID],Table4[Time_of_Purchase],,0)</f>
        <v>45592</v>
      </c>
      <c r="I722" s="10">
        <f>_xlfn.XLOOKUP('RFM Analysis (Basic)'!$B722,Table4[Customer_ID],Table4[Frequency_of_Purchase],,0)</f>
        <v>6</v>
      </c>
      <c r="J722" s="10">
        <f>_xlfn.XLOOKUP(B722,Table4[Customer_ID],Table4[Purchase_Amount],,0)</f>
        <v>213.39</v>
      </c>
      <c r="K722" s="52" cm="1">
        <f t="array" aca="1" ref="K722" ca="1">SUM(MID(C722,{1,2,3},1)*1)</f>
        <v>9</v>
      </c>
    </row>
    <row r="723" spans="2:11" x14ac:dyDescent="0.3">
      <c r="B723" s="10" t="s">
        <v>1515</v>
      </c>
      <c r="C723" s="45" t="str">
        <f ca="1">Table3[[#This Row],[RECENCY Score]] &amp; Table3[[#This Row],[FREQUENCY Score]] &amp; Table3[[#This Row],[MONETARY Score]]</f>
        <v>514</v>
      </c>
      <c r="D723" s="46" cm="1">
        <f t="array" aca="1" ref="D723" ca="1">_xlfn.IFS(G723 &lt;= 100, 5,G723 &lt;= 200, 4,G723 &lt;= 300, 3,G723 &lt;= 400, 2,G723 &gt; 400, 1)</f>
        <v>5</v>
      </c>
      <c r="E723" s="45" cm="1">
        <f t="array" ref="E723">_xlfn.IFS(I723 &gt;= 12, 5, I723&gt;= 10, 4, I723 &gt;= 8, 3, I723 &gt;= 5, 2, I723 &gt;= 2, 1)</f>
        <v>1</v>
      </c>
      <c r="F723" s="45" cm="1">
        <f t="array" ref="F723">_xlfn.IFS(Table3[[#This Row],[Purchase Amount]] &lt;= 100, 5,Table3[[#This Row],[Purchase Amount]]  &lt;= 200, 4,Table3[[#This Row],[Purchase Amount]]  &lt;= 300, 3,Table3[[#This Row],[Purchase Amount]]  &lt;= 400, 2,Table3[[#This Row],[Purchase Amount]]  &gt; 400, 1)</f>
        <v>4</v>
      </c>
      <c r="G723" s="10">
        <f ca="1">DATEDIF(Table3[[#This Row],[Time of Purchase ]], TODAY(), "d")</f>
        <v>88</v>
      </c>
      <c r="H723" s="14">
        <f>_xlfn.XLOOKUP('RFM Analysis (Basic)'!$B723,Table4[Customer_ID],Table4[Time_of_Purchase],,0)</f>
        <v>45647</v>
      </c>
      <c r="I723" s="10">
        <f>_xlfn.XLOOKUP('RFM Analysis (Basic)'!$B723,Table4[Customer_ID],Table4[Frequency_of_Purchase],,0)</f>
        <v>2</v>
      </c>
      <c r="J723" s="10">
        <f>_xlfn.XLOOKUP(B723,Table4[Customer_ID],Table4[Purchase_Amount],,0)</f>
        <v>127.18</v>
      </c>
      <c r="K723" s="52" cm="1">
        <f t="array" aca="1" ref="K723" ca="1">SUM(MID(C723,{1,2,3},1)*1)</f>
        <v>10</v>
      </c>
    </row>
    <row r="724" spans="2:11" x14ac:dyDescent="0.3">
      <c r="B724" s="10" t="s">
        <v>1517</v>
      </c>
      <c r="C724" s="45" t="str">
        <f ca="1">Table3[[#This Row],[RECENCY Score]] &amp; Table3[[#This Row],[FREQUENCY Score]] &amp; Table3[[#This Row],[MONETARY Score]]</f>
        <v>431</v>
      </c>
      <c r="D724" s="46" cm="1">
        <f t="array" aca="1" ref="D724" ca="1">_xlfn.IFS(G724 &lt;= 100, 5,G724 &lt;= 200, 4,G724 &lt;= 300, 3,G724 &lt;= 400, 2,G724 &gt; 400, 1)</f>
        <v>4</v>
      </c>
      <c r="E724" s="45" cm="1">
        <f t="array" ref="E724">_xlfn.IFS(I724 &gt;= 12, 5, I724&gt;= 10, 4, I724 &gt;= 8, 3, I724 &gt;= 5, 2, I724 &gt;= 2, 1)</f>
        <v>3</v>
      </c>
      <c r="F724" s="45" cm="1">
        <f t="array" ref="F724">_xlfn.IFS(Table3[[#This Row],[Purchase Amount]] &lt;= 100, 5,Table3[[#This Row],[Purchase Amount]]  &lt;= 200, 4,Table3[[#This Row],[Purchase Amount]]  &lt;= 300, 3,Table3[[#This Row],[Purchase Amount]]  &lt;= 400, 2,Table3[[#This Row],[Purchase Amount]]  &gt; 400, 1)</f>
        <v>1</v>
      </c>
      <c r="G724" s="10">
        <f ca="1">DATEDIF(Table3[[#This Row],[Time of Purchase ]], TODAY(), "d")</f>
        <v>120</v>
      </c>
      <c r="H724" s="14">
        <f>_xlfn.XLOOKUP('RFM Analysis (Basic)'!$B724,Table4[Customer_ID],Table4[Time_of_Purchase],,0)</f>
        <v>45615</v>
      </c>
      <c r="I724" s="10">
        <f>_xlfn.XLOOKUP('RFM Analysis (Basic)'!$B724,Table4[Customer_ID],Table4[Frequency_of_Purchase],,0)</f>
        <v>9</v>
      </c>
      <c r="J724" s="10">
        <f>_xlfn.XLOOKUP(B724,Table4[Customer_ID],Table4[Purchase_Amount],,0)</f>
        <v>476.63</v>
      </c>
      <c r="K724" s="52" cm="1">
        <f t="array" aca="1" ref="K724" ca="1">SUM(MID(C724,{1,2,3},1)*1)</f>
        <v>8</v>
      </c>
    </row>
    <row r="725" spans="2:11" x14ac:dyDescent="0.3">
      <c r="B725" s="10" t="s">
        <v>1519</v>
      </c>
      <c r="C725" s="45" t="str">
        <f ca="1">Table3[[#This Row],[RECENCY Score]] &amp; Table3[[#This Row],[FREQUENCY Score]] &amp; Table3[[#This Row],[MONETARY Score]]</f>
        <v>415</v>
      </c>
      <c r="D725" s="46" cm="1">
        <f t="array" aca="1" ref="D725" ca="1">_xlfn.IFS(G725 &lt;= 100, 5,G725 &lt;= 200, 4,G725 &lt;= 300, 3,G725 &lt;= 400, 2,G725 &gt; 400, 1)</f>
        <v>4</v>
      </c>
      <c r="E725" s="45" cm="1">
        <f t="array" ref="E725">_xlfn.IFS(I725 &gt;= 12, 5, I725&gt;= 10, 4, I725 &gt;= 8, 3, I725 &gt;= 5, 2, I725 &gt;= 2, 1)</f>
        <v>1</v>
      </c>
      <c r="F725" s="45" cm="1">
        <f t="array" ref="F725">_xlfn.IFS(Table3[[#This Row],[Purchase Amount]] &lt;= 100, 5,Table3[[#This Row],[Purchase Amount]]  &lt;= 200, 4,Table3[[#This Row],[Purchase Amount]]  &lt;= 300, 3,Table3[[#This Row],[Purchase Amount]]  &lt;= 400, 2,Table3[[#This Row],[Purchase Amount]]  &gt; 400, 1)</f>
        <v>5</v>
      </c>
      <c r="G725" s="10">
        <f ca="1">DATEDIF(Table3[[#This Row],[Time of Purchase ]], TODAY(), "d")</f>
        <v>187</v>
      </c>
      <c r="H725" s="14">
        <f>_xlfn.XLOOKUP('RFM Analysis (Basic)'!$B725,Table4[Customer_ID],Table4[Time_of_Purchase],,0)</f>
        <v>45548</v>
      </c>
      <c r="I725" s="10">
        <f>_xlfn.XLOOKUP('RFM Analysis (Basic)'!$B725,Table4[Customer_ID],Table4[Frequency_of_Purchase],,0)</f>
        <v>3</v>
      </c>
      <c r="J725" s="10">
        <f>_xlfn.XLOOKUP(B725,Table4[Customer_ID],Table4[Purchase_Amount],,0)</f>
        <v>56.02</v>
      </c>
      <c r="K725" s="52" cm="1">
        <f t="array" aca="1" ref="K725" ca="1">SUM(MID(C725,{1,2,3},1)*1)</f>
        <v>10</v>
      </c>
    </row>
    <row r="726" spans="2:11" x14ac:dyDescent="0.3">
      <c r="B726" s="10" t="s">
        <v>1521</v>
      </c>
      <c r="C726" s="45" t="str">
        <f ca="1">Table3[[#This Row],[RECENCY Score]] &amp; Table3[[#This Row],[FREQUENCY Score]] &amp; Table3[[#This Row],[MONETARY Score]]</f>
        <v>412</v>
      </c>
      <c r="D726" s="46" cm="1">
        <f t="array" aca="1" ref="D726" ca="1">_xlfn.IFS(G726 &lt;= 100, 5,G726 &lt;= 200, 4,G726 &lt;= 300, 3,G726 &lt;= 400, 2,G726 &gt; 400, 1)</f>
        <v>4</v>
      </c>
      <c r="E726" s="45" cm="1">
        <f t="array" ref="E726">_xlfn.IFS(I726 &gt;= 12, 5, I726&gt;= 10, 4, I726 &gt;= 8, 3, I726 &gt;= 5, 2, I726 &gt;= 2, 1)</f>
        <v>1</v>
      </c>
      <c r="F726" s="45" cm="1">
        <f t="array" ref="F726">_xlfn.IFS(Table3[[#This Row],[Purchase Amount]] &lt;= 100, 5,Table3[[#This Row],[Purchase Amount]]  &lt;= 200, 4,Table3[[#This Row],[Purchase Amount]]  &lt;= 300, 3,Table3[[#This Row],[Purchase Amount]]  &lt;= 400, 2,Table3[[#This Row],[Purchase Amount]]  &gt; 400, 1)</f>
        <v>2</v>
      </c>
      <c r="G726" s="10">
        <f ca="1">DATEDIF(Table3[[#This Row],[Time of Purchase ]], TODAY(), "d")</f>
        <v>174</v>
      </c>
      <c r="H726" s="14">
        <f>_xlfn.XLOOKUP('RFM Analysis (Basic)'!$B726,Table4[Customer_ID],Table4[Time_of_Purchase],,0)</f>
        <v>45561</v>
      </c>
      <c r="I726" s="10">
        <f>_xlfn.XLOOKUP('RFM Analysis (Basic)'!$B726,Table4[Customer_ID],Table4[Frequency_of_Purchase],,0)</f>
        <v>3</v>
      </c>
      <c r="J726" s="10">
        <f>_xlfn.XLOOKUP(B726,Table4[Customer_ID],Table4[Purchase_Amount],,0)</f>
        <v>398.97</v>
      </c>
      <c r="K726" s="52" cm="1">
        <f t="array" aca="1" ref="K726" ca="1">SUM(MID(C726,{1,2,3},1)*1)</f>
        <v>7</v>
      </c>
    </row>
    <row r="727" spans="2:11" x14ac:dyDescent="0.3">
      <c r="B727" s="10" t="s">
        <v>1523</v>
      </c>
      <c r="C727" s="45" t="str">
        <f ca="1">Table3[[#This Row],[RECENCY Score]] &amp; Table3[[#This Row],[FREQUENCY Score]] &amp; Table3[[#This Row],[MONETARY Score]]</f>
        <v>325</v>
      </c>
      <c r="D727" s="46" cm="1">
        <f t="array" aca="1" ref="D727" ca="1">_xlfn.IFS(G727 &lt;= 100, 5,G727 &lt;= 200, 4,G727 &lt;= 300, 3,G727 &lt;= 400, 2,G727 &gt; 400, 1)</f>
        <v>3</v>
      </c>
      <c r="E727" s="45" cm="1">
        <f t="array" ref="E727">_xlfn.IFS(I727 &gt;= 12, 5, I727&gt;= 10, 4, I727 &gt;= 8, 3, I727 &gt;= 5, 2, I727 &gt;= 2, 1)</f>
        <v>2</v>
      </c>
      <c r="F727" s="45" cm="1">
        <f t="array" ref="F727">_xlfn.IFS(Table3[[#This Row],[Purchase Amount]] &lt;= 100, 5,Table3[[#This Row],[Purchase Amount]]  &lt;= 200, 4,Table3[[#This Row],[Purchase Amount]]  &lt;= 300, 3,Table3[[#This Row],[Purchase Amount]]  &lt;= 400, 2,Table3[[#This Row],[Purchase Amount]]  &gt; 400, 1)</f>
        <v>5</v>
      </c>
      <c r="G727" s="10">
        <f ca="1">DATEDIF(Table3[[#This Row],[Time of Purchase ]], TODAY(), "d")</f>
        <v>248</v>
      </c>
      <c r="H727" s="14">
        <f>_xlfn.XLOOKUP('RFM Analysis (Basic)'!$B727,Table4[Customer_ID],Table4[Time_of_Purchase],,0)</f>
        <v>45487</v>
      </c>
      <c r="I727" s="10">
        <f>_xlfn.XLOOKUP('RFM Analysis (Basic)'!$B727,Table4[Customer_ID],Table4[Frequency_of_Purchase],,0)</f>
        <v>6</v>
      </c>
      <c r="J727" s="10">
        <f>_xlfn.XLOOKUP(B727,Table4[Customer_ID],Table4[Purchase_Amount],,0)</f>
        <v>53.45</v>
      </c>
      <c r="K727" s="52" cm="1">
        <f t="array" aca="1" ref="K727" ca="1">SUM(MID(C727,{1,2,3},1)*1)</f>
        <v>10</v>
      </c>
    </row>
    <row r="728" spans="2:11" x14ac:dyDescent="0.3">
      <c r="B728" s="10" t="s">
        <v>1524</v>
      </c>
      <c r="C728" s="45" t="str">
        <f ca="1">Table3[[#This Row],[RECENCY Score]] &amp; Table3[[#This Row],[FREQUENCY Score]] &amp; Table3[[#This Row],[MONETARY Score]]</f>
        <v>315</v>
      </c>
      <c r="D728" s="46" cm="1">
        <f t="array" aca="1" ref="D728" ca="1">_xlfn.IFS(G728 &lt;= 100, 5,G728 &lt;= 200, 4,G728 &lt;= 300, 3,G728 &lt;= 400, 2,G728 &gt; 400, 1)</f>
        <v>3</v>
      </c>
      <c r="E728" s="45" cm="1">
        <f t="array" ref="E728">_xlfn.IFS(I728 &gt;= 12, 5, I728&gt;= 10, 4, I728 &gt;= 8, 3, I728 &gt;= 5, 2, I728 &gt;= 2, 1)</f>
        <v>1</v>
      </c>
      <c r="F728" s="45" cm="1">
        <f t="array" ref="F728">_xlfn.IFS(Table3[[#This Row],[Purchase Amount]] &lt;= 100, 5,Table3[[#This Row],[Purchase Amount]]  &lt;= 200, 4,Table3[[#This Row],[Purchase Amount]]  &lt;= 300, 3,Table3[[#This Row],[Purchase Amount]]  &lt;= 400, 2,Table3[[#This Row],[Purchase Amount]]  &gt; 400, 1)</f>
        <v>5</v>
      </c>
      <c r="G728" s="10">
        <f ca="1">DATEDIF(Table3[[#This Row],[Time of Purchase ]], TODAY(), "d")</f>
        <v>219</v>
      </c>
      <c r="H728" s="14">
        <f>_xlfn.XLOOKUP('RFM Analysis (Basic)'!$B728,Table4[Customer_ID],Table4[Time_of_Purchase],,0)</f>
        <v>45516</v>
      </c>
      <c r="I728" s="10">
        <f>_xlfn.XLOOKUP('RFM Analysis (Basic)'!$B728,Table4[Customer_ID],Table4[Frequency_of_Purchase],,0)</f>
        <v>2</v>
      </c>
      <c r="J728" s="10">
        <f>_xlfn.XLOOKUP(B728,Table4[Customer_ID],Table4[Purchase_Amount],,0)</f>
        <v>61.19</v>
      </c>
      <c r="K728" s="52" cm="1">
        <f t="array" aca="1" ref="K728" ca="1">SUM(MID(C728,{1,2,3},1)*1)</f>
        <v>9</v>
      </c>
    </row>
    <row r="729" spans="2:11" x14ac:dyDescent="0.3">
      <c r="B729" s="10" t="s">
        <v>1526</v>
      </c>
      <c r="C729" s="45" t="str">
        <f ca="1">Table3[[#This Row],[RECENCY Score]] &amp; Table3[[#This Row],[FREQUENCY Score]] &amp; Table3[[#This Row],[MONETARY Score]]</f>
        <v>511</v>
      </c>
      <c r="D729" s="46" cm="1">
        <f t="array" aca="1" ref="D729" ca="1">_xlfn.IFS(G729 &lt;= 100, 5,G729 &lt;= 200, 4,G729 &lt;= 300, 3,G729 &lt;= 400, 2,G729 &gt; 400, 1)</f>
        <v>5</v>
      </c>
      <c r="E729" s="45" cm="1">
        <f t="array" ref="E729">_xlfn.IFS(I729 &gt;= 12, 5, I729&gt;= 10, 4, I729 &gt;= 8, 3, I729 &gt;= 5, 2, I729 &gt;= 2, 1)</f>
        <v>1</v>
      </c>
      <c r="F729" s="45" cm="1">
        <f t="array" ref="F729">_xlfn.IFS(Table3[[#This Row],[Purchase Amount]] &lt;= 100, 5,Table3[[#This Row],[Purchase Amount]]  &lt;= 200, 4,Table3[[#This Row],[Purchase Amount]]  &lt;= 300, 3,Table3[[#This Row],[Purchase Amount]]  &lt;= 400, 2,Table3[[#This Row],[Purchase Amount]]  &gt; 400, 1)</f>
        <v>1</v>
      </c>
      <c r="G729" s="10">
        <f ca="1">DATEDIF(Table3[[#This Row],[Time of Purchase ]], TODAY(), "d")</f>
        <v>92</v>
      </c>
      <c r="H729" s="14">
        <f>_xlfn.XLOOKUP('RFM Analysis (Basic)'!$B729,Table4[Customer_ID],Table4[Time_of_Purchase],,0)</f>
        <v>45643</v>
      </c>
      <c r="I729" s="10">
        <f>_xlfn.XLOOKUP('RFM Analysis (Basic)'!$B729,Table4[Customer_ID],Table4[Frequency_of_Purchase],,0)</f>
        <v>4</v>
      </c>
      <c r="J729" s="10">
        <f>_xlfn.XLOOKUP(B729,Table4[Customer_ID],Table4[Purchase_Amount],,0)</f>
        <v>471.31</v>
      </c>
      <c r="K729" s="52" cm="1">
        <f t="array" aca="1" ref="K729" ca="1">SUM(MID(C729,{1,2,3},1)*1)</f>
        <v>7</v>
      </c>
    </row>
    <row r="730" spans="2:11" x14ac:dyDescent="0.3">
      <c r="B730" s="10" t="s">
        <v>1528</v>
      </c>
      <c r="C730" s="45" t="str">
        <f ca="1">Table3[[#This Row],[RECENCY Score]] &amp; Table3[[#This Row],[FREQUENCY Score]] &amp; Table3[[#This Row],[MONETARY Score]]</f>
        <v>244</v>
      </c>
      <c r="D730" s="46" cm="1">
        <f t="array" aca="1" ref="D730" ca="1">_xlfn.IFS(G730 &lt;= 100, 5,G730 &lt;= 200, 4,G730 &lt;= 300, 3,G730 &lt;= 400, 2,G730 &gt; 400, 1)</f>
        <v>2</v>
      </c>
      <c r="E730" s="45" cm="1">
        <f t="array" ref="E730">_xlfn.IFS(I730 &gt;= 12, 5, I730&gt;= 10, 4, I730 &gt;= 8, 3, I730 &gt;= 5, 2, I730 &gt;= 2, 1)</f>
        <v>4</v>
      </c>
      <c r="F730" s="45" cm="1">
        <f t="array" ref="F730">_xlfn.IFS(Table3[[#This Row],[Purchase Amount]] &lt;= 100, 5,Table3[[#This Row],[Purchase Amount]]  &lt;= 200, 4,Table3[[#This Row],[Purchase Amount]]  &lt;= 300, 3,Table3[[#This Row],[Purchase Amount]]  &lt;= 400, 2,Table3[[#This Row],[Purchase Amount]]  &gt; 400, 1)</f>
        <v>4</v>
      </c>
      <c r="G730" s="10">
        <f ca="1">DATEDIF(Table3[[#This Row],[Time of Purchase ]], TODAY(), "d")</f>
        <v>363</v>
      </c>
      <c r="H730" s="14">
        <f>_xlfn.XLOOKUP('RFM Analysis (Basic)'!$B730,Table4[Customer_ID],Table4[Time_of_Purchase],,0)</f>
        <v>45372</v>
      </c>
      <c r="I730" s="10">
        <f>_xlfn.XLOOKUP('RFM Analysis (Basic)'!$B730,Table4[Customer_ID],Table4[Frequency_of_Purchase],,0)</f>
        <v>10</v>
      </c>
      <c r="J730" s="10">
        <f>_xlfn.XLOOKUP(B730,Table4[Customer_ID],Table4[Purchase_Amount],,0)</f>
        <v>179.19</v>
      </c>
      <c r="K730" s="52" cm="1">
        <f t="array" aca="1" ref="K730" ca="1">SUM(MID(C730,{1,2,3},1)*1)</f>
        <v>10</v>
      </c>
    </row>
    <row r="731" spans="2:11" x14ac:dyDescent="0.3">
      <c r="B731" s="10" t="s">
        <v>1530</v>
      </c>
      <c r="C731" s="45" t="str">
        <f ca="1">Table3[[#This Row],[RECENCY Score]] &amp; Table3[[#This Row],[FREQUENCY Score]] &amp; Table3[[#This Row],[MONETARY Score]]</f>
        <v>423</v>
      </c>
      <c r="D731" s="46" cm="1">
        <f t="array" aca="1" ref="D731" ca="1">_xlfn.IFS(G731 &lt;= 100, 5,G731 &lt;= 200, 4,G731 &lt;= 300, 3,G731 &lt;= 400, 2,G731 &gt; 400, 1)</f>
        <v>4</v>
      </c>
      <c r="E731" s="45" cm="1">
        <f t="array" ref="E731">_xlfn.IFS(I731 &gt;= 12, 5, I731&gt;= 10, 4, I731 &gt;= 8, 3, I731 &gt;= 5, 2, I731 &gt;= 2, 1)</f>
        <v>2</v>
      </c>
      <c r="F731" s="45" cm="1">
        <f t="array" ref="F731">_xlfn.IFS(Table3[[#This Row],[Purchase Amount]] &lt;= 100, 5,Table3[[#This Row],[Purchase Amount]]  &lt;= 200, 4,Table3[[#This Row],[Purchase Amount]]  &lt;= 300, 3,Table3[[#This Row],[Purchase Amount]]  &lt;= 400, 2,Table3[[#This Row],[Purchase Amount]]  &gt; 400, 1)</f>
        <v>3</v>
      </c>
      <c r="G731" s="10">
        <f ca="1">DATEDIF(Table3[[#This Row],[Time of Purchase ]], TODAY(), "d")</f>
        <v>167</v>
      </c>
      <c r="H731" s="14">
        <f>_xlfn.XLOOKUP('RFM Analysis (Basic)'!$B731,Table4[Customer_ID],Table4[Time_of_Purchase],,0)</f>
        <v>45568</v>
      </c>
      <c r="I731" s="10">
        <f>_xlfn.XLOOKUP('RFM Analysis (Basic)'!$B731,Table4[Customer_ID],Table4[Frequency_of_Purchase],,0)</f>
        <v>6</v>
      </c>
      <c r="J731" s="10">
        <f>_xlfn.XLOOKUP(B731,Table4[Customer_ID],Table4[Purchase_Amount],,0)</f>
        <v>294.61</v>
      </c>
      <c r="K731" s="52" cm="1">
        <f t="array" aca="1" ref="K731" ca="1">SUM(MID(C731,{1,2,3},1)*1)</f>
        <v>9</v>
      </c>
    </row>
    <row r="732" spans="2:11" x14ac:dyDescent="0.3">
      <c r="B732" s="10" t="s">
        <v>1532</v>
      </c>
      <c r="C732" s="45" t="str">
        <f ca="1">Table3[[#This Row],[RECENCY Score]] &amp; Table3[[#This Row],[FREQUENCY Score]] &amp; Table3[[#This Row],[MONETARY Score]]</f>
        <v>222</v>
      </c>
      <c r="D732" s="46" cm="1">
        <f t="array" aca="1" ref="D732" ca="1">_xlfn.IFS(G732 &lt;= 100, 5,G732 &lt;= 200, 4,G732 &lt;= 300, 3,G732 &lt;= 400, 2,G732 &gt; 400, 1)</f>
        <v>2</v>
      </c>
      <c r="E732" s="45" cm="1">
        <f t="array" ref="E732">_xlfn.IFS(I732 &gt;= 12, 5, I732&gt;= 10, 4, I732 &gt;= 8, 3, I732 &gt;= 5, 2, I732 &gt;= 2, 1)</f>
        <v>2</v>
      </c>
      <c r="F732" s="45" cm="1">
        <f t="array" ref="F732">_xlfn.IFS(Table3[[#This Row],[Purchase Amount]] &lt;= 100, 5,Table3[[#This Row],[Purchase Amount]]  &lt;= 200, 4,Table3[[#This Row],[Purchase Amount]]  &lt;= 300, 3,Table3[[#This Row],[Purchase Amount]]  &lt;= 400, 2,Table3[[#This Row],[Purchase Amount]]  &gt; 400, 1)</f>
        <v>2</v>
      </c>
      <c r="G732" s="10">
        <f ca="1">DATEDIF(Table3[[#This Row],[Time of Purchase ]], TODAY(), "d")</f>
        <v>339</v>
      </c>
      <c r="H732" s="14">
        <f>_xlfn.XLOOKUP('RFM Analysis (Basic)'!$B732,Table4[Customer_ID],Table4[Time_of_Purchase],,0)</f>
        <v>45396</v>
      </c>
      <c r="I732" s="10">
        <f>_xlfn.XLOOKUP('RFM Analysis (Basic)'!$B732,Table4[Customer_ID],Table4[Frequency_of_Purchase],,0)</f>
        <v>6</v>
      </c>
      <c r="J732" s="10">
        <f>_xlfn.XLOOKUP(B732,Table4[Customer_ID],Table4[Purchase_Amount],,0)</f>
        <v>375.45</v>
      </c>
      <c r="K732" s="52" cm="1">
        <f t="array" aca="1" ref="K732" ca="1">SUM(MID(C732,{1,2,3},1)*1)</f>
        <v>6</v>
      </c>
    </row>
    <row r="733" spans="2:11" x14ac:dyDescent="0.3">
      <c r="B733" s="10" t="s">
        <v>1534</v>
      </c>
      <c r="C733" s="45" t="str">
        <f ca="1">Table3[[#This Row],[RECENCY Score]] &amp; Table3[[#This Row],[FREQUENCY Score]] &amp; Table3[[#This Row],[MONETARY Score]]</f>
        <v>155</v>
      </c>
      <c r="D733" s="46" cm="1">
        <f t="array" aca="1" ref="D733" ca="1">_xlfn.IFS(G733 &lt;= 100, 5,G733 &lt;= 200, 4,G733 &lt;= 300, 3,G733 &lt;= 400, 2,G733 &gt; 400, 1)</f>
        <v>1</v>
      </c>
      <c r="E733" s="45" cm="1">
        <f t="array" ref="E733">_xlfn.IFS(I733 &gt;= 12, 5, I733&gt;= 10, 4, I733 &gt;= 8, 3, I733 &gt;= 5, 2, I733 &gt;= 2, 1)</f>
        <v>5</v>
      </c>
      <c r="F733" s="45" cm="1">
        <f t="array" ref="F733">_xlfn.IFS(Table3[[#This Row],[Purchase Amount]] &lt;= 100, 5,Table3[[#This Row],[Purchase Amount]]  &lt;= 200, 4,Table3[[#This Row],[Purchase Amount]]  &lt;= 300, 3,Table3[[#This Row],[Purchase Amount]]  &lt;= 400, 2,Table3[[#This Row],[Purchase Amount]]  &gt; 400, 1)</f>
        <v>5</v>
      </c>
      <c r="G733" s="10">
        <f ca="1">DATEDIF(Table3[[#This Row],[Time of Purchase ]], TODAY(), "d")</f>
        <v>419</v>
      </c>
      <c r="H733" s="14">
        <f>_xlfn.XLOOKUP('RFM Analysis (Basic)'!$B733,Table4[Customer_ID],Table4[Time_of_Purchase],,0)</f>
        <v>45316</v>
      </c>
      <c r="I733" s="10">
        <f>_xlfn.XLOOKUP('RFM Analysis (Basic)'!$B733,Table4[Customer_ID],Table4[Frequency_of_Purchase],,0)</f>
        <v>12</v>
      </c>
      <c r="J733" s="10">
        <f>_xlfn.XLOOKUP(B733,Table4[Customer_ID],Table4[Purchase_Amount],,0)</f>
        <v>83.5</v>
      </c>
      <c r="K733" s="52" cm="1">
        <f t="array" aca="1" ref="K733" ca="1">SUM(MID(C733,{1,2,3},1)*1)</f>
        <v>11</v>
      </c>
    </row>
    <row r="734" spans="2:11" x14ac:dyDescent="0.3">
      <c r="B734" s="10" t="s">
        <v>1536</v>
      </c>
      <c r="C734" s="45" t="str">
        <f ca="1">Table3[[#This Row],[RECENCY Score]] &amp; Table3[[#This Row],[FREQUENCY Score]] &amp; Table3[[#This Row],[MONETARY Score]]</f>
        <v>124</v>
      </c>
      <c r="D734" s="46" cm="1">
        <f t="array" aca="1" ref="D734" ca="1">_xlfn.IFS(G734 &lt;= 100, 5,G734 &lt;= 200, 4,G734 &lt;= 300, 3,G734 &lt;= 400, 2,G734 &gt; 400, 1)</f>
        <v>1</v>
      </c>
      <c r="E734" s="45" cm="1">
        <f t="array" ref="E734">_xlfn.IFS(I734 &gt;= 12, 5, I734&gt;= 10, 4, I734 &gt;= 8, 3, I734 &gt;= 5, 2, I734 &gt;= 2, 1)</f>
        <v>2</v>
      </c>
      <c r="F734" s="45" cm="1">
        <f t="array" ref="F734">_xlfn.IFS(Table3[[#This Row],[Purchase Amount]] &lt;= 100, 5,Table3[[#This Row],[Purchase Amount]]  &lt;= 200, 4,Table3[[#This Row],[Purchase Amount]]  &lt;= 300, 3,Table3[[#This Row],[Purchase Amount]]  &lt;= 400, 2,Table3[[#This Row],[Purchase Amount]]  &gt; 400, 1)</f>
        <v>4</v>
      </c>
      <c r="G734" s="10">
        <f ca="1">DATEDIF(Table3[[#This Row],[Time of Purchase ]], TODAY(), "d")</f>
        <v>439</v>
      </c>
      <c r="H734" s="14">
        <f>_xlfn.XLOOKUP('RFM Analysis (Basic)'!$B734,Table4[Customer_ID],Table4[Time_of_Purchase],,0)</f>
        <v>45296</v>
      </c>
      <c r="I734" s="10">
        <f>_xlfn.XLOOKUP('RFM Analysis (Basic)'!$B734,Table4[Customer_ID],Table4[Frequency_of_Purchase],,0)</f>
        <v>7</v>
      </c>
      <c r="J734" s="10">
        <f>_xlfn.XLOOKUP(B734,Table4[Customer_ID],Table4[Purchase_Amount],,0)</f>
        <v>109.88</v>
      </c>
      <c r="K734" s="52" cm="1">
        <f t="array" aca="1" ref="K734" ca="1">SUM(MID(C734,{1,2,3},1)*1)</f>
        <v>7</v>
      </c>
    </row>
    <row r="735" spans="2:11" x14ac:dyDescent="0.3">
      <c r="B735" s="10" t="s">
        <v>1538</v>
      </c>
      <c r="C735" s="45" t="str">
        <f ca="1">Table3[[#This Row],[RECENCY Score]] &amp; Table3[[#This Row],[FREQUENCY Score]] &amp; Table3[[#This Row],[MONETARY Score]]</f>
        <v>344</v>
      </c>
      <c r="D735" s="46" cm="1">
        <f t="array" aca="1" ref="D735" ca="1">_xlfn.IFS(G735 &lt;= 100, 5,G735 &lt;= 200, 4,G735 &lt;= 300, 3,G735 &lt;= 400, 2,G735 &gt; 400, 1)</f>
        <v>3</v>
      </c>
      <c r="E735" s="45" cm="1">
        <f t="array" ref="E735">_xlfn.IFS(I735 &gt;= 12, 5, I735&gt;= 10, 4, I735 &gt;= 8, 3, I735 &gt;= 5, 2, I735 &gt;= 2, 1)</f>
        <v>4</v>
      </c>
      <c r="F735" s="45" cm="1">
        <f t="array" ref="F735">_xlfn.IFS(Table3[[#This Row],[Purchase Amount]] &lt;= 100, 5,Table3[[#This Row],[Purchase Amount]]  &lt;= 200, 4,Table3[[#This Row],[Purchase Amount]]  &lt;= 300, 3,Table3[[#This Row],[Purchase Amount]]  &lt;= 400, 2,Table3[[#This Row],[Purchase Amount]]  &gt; 400, 1)</f>
        <v>4</v>
      </c>
      <c r="G735" s="10">
        <f ca="1">DATEDIF(Table3[[#This Row],[Time of Purchase ]], TODAY(), "d")</f>
        <v>210</v>
      </c>
      <c r="H735" s="14">
        <f>_xlfn.XLOOKUP('RFM Analysis (Basic)'!$B735,Table4[Customer_ID],Table4[Time_of_Purchase],,0)</f>
        <v>45525</v>
      </c>
      <c r="I735" s="10">
        <f>_xlfn.XLOOKUP('RFM Analysis (Basic)'!$B735,Table4[Customer_ID],Table4[Frequency_of_Purchase],,0)</f>
        <v>11</v>
      </c>
      <c r="J735" s="10">
        <f>_xlfn.XLOOKUP(B735,Table4[Customer_ID],Table4[Purchase_Amount],,0)</f>
        <v>182.54</v>
      </c>
      <c r="K735" s="52" cm="1">
        <f t="array" aca="1" ref="K735" ca="1">SUM(MID(C735,{1,2,3},1)*1)</f>
        <v>11</v>
      </c>
    </row>
    <row r="736" spans="2:11" x14ac:dyDescent="0.3">
      <c r="B736" s="10" t="s">
        <v>1540</v>
      </c>
      <c r="C736" s="45" t="str">
        <f ca="1">Table3[[#This Row],[RECENCY Score]] &amp; Table3[[#This Row],[FREQUENCY Score]] &amp; Table3[[#This Row],[MONETARY Score]]</f>
        <v>311</v>
      </c>
      <c r="D736" s="46" cm="1">
        <f t="array" aca="1" ref="D736" ca="1">_xlfn.IFS(G736 &lt;= 100, 5,G736 &lt;= 200, 4,G736 &lt;= 300, 3,G736 &lt;= 400, 2,G736 &gt; 400, 1)</f>
        <v>3</v>
      </c>
      <c r="E736" s="45" cm="1">
        <f t="array" ref="E736">_xlfn.IFS(I736 &gt;= 12, 5, I736&gt;= 10, 4, I736 &gt;= 8, 3, I736 &gt;= 5, 2, I736 &gt;= 2, 1)</f>
        <v>1</v>
      </c>
      <c r="F736" s="45" cm="1">
        <f t="array" ref="F736">_xlfn.IFS(Table3[[#This Row],[Purchase Amount]] &lt;= 100, 5,Table3[[#This Row],[Purchase Amount]]  &lt;= 200, 4,Table3[[#This Row],[Purchase Amount]]  &lt;= 300, 3,Table3[[#This Row],[Purchase Amount]]  &lt;= 400, 2,Table3[[#This Row],[Purchase Amount]]  &gt; 400, 1)</f>
        <v>1</v>
      </c>
      <c r="G736" s="10">
        <f ca="1">DATEDIF(Table3[[#This Row],[Time of Purchase ]], TODAY(), "d")</f>
        <v>271</v>
      </c>
      <c r="H736" s="14">
        <f>_xlfn.XLOOKUP('RFM Analysis (Basic)'!$B736,Table4[Customer_ID],Table4[Time_of_Purchase],,0)</f>
        <v>45464</v>
      </c>
      <c r="I736" s="10">
        <f>_xlfn.XLOOKUP('RFM Analysis (Basic)'!$B736,Table4[Customer_ID],Table4[Frequency_of_Purchase],,0)</f>
        <v>3</v>
      </c>
      <c r="J736" s="10">
        <f>_xlfn.XLOOKUP(B736,Table4[Customer_ID],Table4[Purchase_Amount],,0)</f>
        <v>465.48</v>
      </c>
      <c r="K736" s="52" cm="1">
        <f t="array" aca="1" ref="K736" ca="1">SUM(MID(C736,{1,2,3},1)*1)</f>
        <v>5</v>
      </c>
    </row>
    <row r="737" spans="2:11" x14ac:dyDescent="0.3">
      <c r="B737" s="10" t="s">
        <v>1542</v>
      </c>
      <c r="C737" s="45" t="str">
        <f ca="1">Table3[[#This Row],[RECENCY Score]] &amp; Table3[[#This Row],[FREQUENCY Score]] &amp; Table3[[#This Row],[MONETARY Score]]</f>
        <v>433</v>
      </c>
      <c r="D737" s="46" cm="1">
        <f t="array" aca="1" ref="D737" ca="1">_xlfn.IFS(G737 &lt;= 100, 5,G737 &lt;= 200, 4,G737 &lt;= 300, 3,G737 &lt;= 400, 2,G737 &gt; 400, 1)</f>
        <v>4</v>
      </c>
      <c r="E737" s="45" cm="1">
        <f t="array" ref="E737">_xlfn.IFS(I737 &gt;= 12, 5, I737&gt;= 10, 4, I737 &gt;= 8, 3, I737 &gt;= 5, 2, I737 &gt;= 2, 1)</f>
        <v>3</v>
      </c>
      <c r="F737" s="45" cm="1">
        <f t="array" ref="F737">_xlfn.IFS(Table3[[#This Row],[Purchase Amount]] &lt;= 100, 5,Table3[[#This Row],[Purchase Amount]]  &lt;= 200, 4,Table3[[#This Row],[Purchase Amount]]  &lt;= 300, 3,Table3[[#This Row],[Purchase Amount]]  &lt;= 400, 2,Table3[[#This Row],[Purchase Amount]]  &gt; 400, 1)</f>
        <v>3</v>
      </c>
      <c r="G737" s="10">
        <f ca="1">DATEDIF(Table3[[#This Row],[Time of Purchase ]], TODAY(), "d")</f>
        <v>110</v>
      </c>
      <c r="H737" s="14">
        <f>_xlfn.XLOOKUP('RFM Analysis (Basic)'!$B737,Table4[Customer_ID],Table4[Time_of_Purchase],,0)</f>
        <v>45625</v>
      </c>
      <c r="I737" s="10">
        <f>_xlfn.XLOOKUP('RFM Analysis (Basic)'!$B737,Table4[Customer_ID],Table4[Frequency_of_Purchase],,0)</f>
        <v>8</v>
      </c>
      <c r="J737" s="10">
        <f>_xlfn.XLOOKUP(B737,Table4[Customer_ID],Table4[Purchase_Amount],,0)</f>
        <v>224.52</v>
      </c>
      <c r="K737" s="52" cm="1">
        <f t="array" aca="1" ref="K737" ca="1">SUM(MID(C737,{1,2,3},1)*1)</f>
        <v>10</v>
      </c>
    </row>
    <row r="738" spans="2:11" x14ac:dyDescent="0.3">
      <c r="B738" s="10" t="s">
        <v>1544</v>
      </c>
      <c r="C738" s="45" t="str">
        <f ca="1">Table3[[#This Row],[RECENCY Score]] &amp; Table3[[#This Row],[FREQUENCY Score]] &amp; Table3[[#This Row],[MONETARY Score]]</f>
        <v>153</v>
      </c>
      <c r="D738" s="46" cm="1">
        <f t="array" aca="1" ref="D738" ca="1">_xlfn.IFS(G738 &lt;= 100, 5,G738 &lt;= 200, 4,G738 &lt;= 300, 3,G738 &lt;= 400, 2,G738 &gt; 400, 1)</f>
        <v>1</v>
      </c>
      <c r="E738" s="45" cm="1">
        <f t="array" ref="E738">_xlfn.IFS(I738 &gt;= 12, 5, I738&gt;= 10, 4, I738 &gt;= 8, 3, I738 &gt;= 5, 2, I738 &gt;= 2, 1)</f>
        <v>5</v>
      </c>
      <c r="F738" s="45" cm="1">
        <f t="array" ref="F738">_xlfn.IFS(Table3[[#This Row],[Purchase Amount]] &lt;= 100, 5,Table3[[#This Row],[Purchase Amount]]  &lt;= 200, 4,Table3[[#This Row],[Purchase Amount]]  &lt;= 300, 3,Table3[[#This Row],[Purchase Amount]]  &lt;= 400, 2,Table3[[#This Row],[Purchase Amount]]  &gt; 400, 1)</f>
        <v>3</v>
      </c>
      <c r="G738" s="10">
        <f ca="1">DATEDIF(Table3[[#This Row],[Time of Purchase ]], TODAY(), "d")</f>
        <v>442</v>
      </c>
      <c r="H738" s="14">
        <f>_xlfn.XLOOKUP('RFM Analysis (Basic)'!$B738,Table4[Customer_ID],Table4[Time_of_Purchase],,0)</f>
        <v>45293</v>
      </c>
      <c r="I738" s="10">
        <f>_xlfn.XLOOKUP('RFM Analysis (Basic)'!$B738,Table4[Customer_ID],Table4[Frequency_of_Purchase],,0)</f>
        <v>12</v>
      </c>
      <c r="J738" s="10">
        <f>_xlfn.XLOOKUP(B738,Table4[Customer_ID],Table4[Purchase_Amount],,0)</f>
        <v>281.37</v>
      </c>
      <c r="K738" s="52" cm="1">
        <f t="array" aca="1" ref="K738" ca="1">SUM(MID(C738,{1,2,3},1)*1)</f>
        <v>9</v>
      </c>
    </row>
    <row r="739" spans="2:11" x14ac:dyDescent="0.3">
      <c r="B739" s="10" t="s">
        <v>1546</v>
      </c>
      <c r="C739" s="45" t="str">
        <f ca="1">Table3[[#This Row],[RECENCY Score]] &amp; Table3[[#This Row],[FREQUENCY Score]] &amp; Table3[[#This Row],[MONETARY Score]]</f>
        <v>314</v>
      </c>
      <c r="D739" s="46" cm="1">
        <f t="array" aca="1" ref="D739" ca="1">_xlfn.IFS(G739 &lt;= 100, 5,G739 &lt;= 200, 4,G739 &lt;= 300, 3,G739 &lt;= 400, 2,G739 &gt; 400, 1)</f>
        <v>3</v>
      </c>
      <c r="E739" s="45" cm="1">
        <f t="array" ref="E739">_xlfn.IFS(I739 &gt;= 12, 5, I739&gt;= 10, 4, I739 &gt;= 8, 3, I739 &gt;= 5, 2, I739 &gt;= 2, 1)</f>
        <v>1</v>
      </c>
      <c r="F739" s="45" cm="1">
        <f t="array" ref="F739">_xlfn.IFS(Table3[[#This Row],[Purchase Amount]] &lt;= 100, 5,Table3[[#This Row],[Purchase Amount]]  &lt;= 200, 4,Table3[[#This Row],[Purchase Amount]]  &lt;= 300, 3,Table3[[#This Row],[Purchase Amount]]  &lt;= 400, 2,Table3[[#This Row],[Purchase Amount]]  &gt; 400, 1)</f>
        <v>4</v>
      </c>
      <c r="G739" s="10">
        <f ca="1">DATEDIF(Table3[[#This Row],[Time of Purchase ]], TODAY(), "d")</f>
        <v>271</v>
      </c>
      <c r="H739" s="14">
        <f>_xlfn.XLOOKUP('RFM Analysis (Basic)'!$B739,Table4[Customer_ID],Table4[Time_of_Purchase],,0)</f>
        <v>45464</v>
      </c>
      <c r="I739" s="10">
        <f>_xlfn.XLOOKUP('RFM Analysis (Basic)'!$B739,Table4[Customer_ID],Table4[Frequency_of_Purchase],,0)</f>
        <v>2</v>
      </c>
      <c r="J739" s="10">
        <f>_xlfn.XLOOKUP(B739,Table4[Customer_ID],Table4[Purchase_Amount],,0)</f>
        <v>125.68</v>
      </c>
      <c r="K739" s="52" cm="1">
        <f t="array" aca="1" ref="K739" ca="1">SUM(MID(C739,{1,2,3},1)*1)</f>
        <v>8</v>
      </c>
    </row>
    <row r="740" spans="2:11" x14ac:dyDescent="0.3">
      <c r="B740" s="10" t="s">
        <v>1548</v>
      </c>
      <c r="C740" s="45" t="str">
        <f ca="1">Table3[[#This Row],[RECENCY Score]] &amp; Table3[[#This Row],[FREQUENCY Score]] &amp; Table3[[#This Row],[MONETARY Score]]</f>
        <v>324</v>
      </c>
      <c r="D740" s="46" cm="1">
        <f t="array" aca="1" ref="D740" ca="1">_xlfn.IFS(G740 &lt;= 100, 5,G740 &lt;= 200, 4,G740 &lt;= 300, 3,G740 &lt;= 400, 2,G740 &gt; 400, 1)</f>
        <v>3</v>
      </c>
      <c r="E740" s="45" cm="1">
        <f t="array" ref="E740">_xlfn.IFS(I740 &gt;= 12, 5, I740&gt;= 10, 4, I740 &gt;= 8, 3, I740 &gt;= 5, 2, I740 &gt;= 2, 1)</f>
        <v>2</v>
      </c>
      <c r="F740" s="45" cm="1">
        <f t="array" ref="F740">_xlfn.IFS(Table3[[#This Row],[Purchase Amount]] &lt;= 100, 5,Table3[[#This Row],[Purchase Amount]]  &lt;= 200, 4,Table3[[#This Row],[Purchase Amount]]  &lt;= 300, 3,Table3[[#This Row],[Purchase Amount]]  &lt;= 400, 2,Table3[[#This Row],[Purchase Amount]]  &gt; 400, 1)</f>
        <v>4</v>
      </c>
      <c r="G740" s="10">
        <f ca="1">DATEDIF(Table3[[#This Row],[Time of Purchase ]], TODAY(), "d")</f>
        <v>299</v>
      </c>
      <c r="H740" s="14">
        <f>_xlfn.XLOOKUP('RFM Analysis (Basic)'!$B740,Table4[Customer_ID],Table4[Time_of_Purchase],,0)</f>
        <v>45436</v>
      </c>
      <c r="I740" s="10">
        <f>_xlfn.XLOOKUP('RFM Analysis (Basic)'!$B740,Table4[Customer_ID],Table4[Frequency_of_Purchase],,0)</f>
        <v>7</v>
      </c>
      <c r="J740" s="10">
        <f>_xlfn.XLOOKUP(B740,Table4[Customer_ID],Table4[Purchase_Amount],,0)</f>
        <v>178.21</v>
      </c>
      <c r="K740" s="52" cm="1">
        <f t="array" aca="1" ref="K740" ca="1">SUM(MID(C740,{1,2,3},1)*1)</f>
        <v>9</v>
      </c>
    </row>
    <row r="741" spans="2:11" x14ac:dyDescent="0.3">
      <c r="B741" s="10" t="s">
        <v>1550</v>
      </c>
      <c r="C741" s="45" t="str">
        <f ca="1">Table3[[#This Row],[RECENCY Score]] &amp; Table3[[#This Row],[FREQUENCY Score]] &amp; Table3[[#This Row],[MONETARY Score]]</f>
        <v>521</v>
      </c>
      <c r="D741" s="46" cm="1">
        <f t="array" aca="1" ref="D741" ca="1">_xlfn.IFS(G741 &lt;= 100, 5,G741 &lt;= 200, 4,G741 &lt;= 300, 3,G741 &lt;= 400, 2,G741 &gt; 400, 1)</f>
        <v>5</v>
      </c>
      <c r="E741" s="45" cm="1">
        <f t="array" ref="E741">_xlfn.IFS(I741 &gt;= 12, 5, I741&gt;= 10, 4, I741 &gt;= 8, 3, I741 &gt;= 5, 2, I741 &gt;= 2, 1)</f>
        <v>2</v>
      </c>
      <c r="F741" s="45" cm="1">
        <f t="array" ref="F741">_xlfn.IFS(Table3[[#This Row],[Purchase Amount]] &lt;= 100, 5,Table3[[#This Row],[Purchase Amount]]  &lt;= 200, 4,Table3[[#This Row],[Purchase Amount]]  &lt;= 300, 3,Table3[[#This Row],[Purchase Amount]]  &lt;= 400, 2,Table3[[#This Row],[Purchase Amount]]  &gt; 400, 1)</f>
        <v>1</v>
      </c>
      <c r="G741" s="10">
        <f ca="1">DATEDIF(Table3[[#This Row],[Time of Purchase ]], TODAY(), "d")</f>
        <v>90</v>
      </c>
      <c r="H741" s="14">
        <f>_xlfn.XLOOKUP('RFM Analysis (Basic)'!$B741,Table4[Customer_ID],Table4[Time_of_Purchase],,0)</f>
        <v>45645</v>
      </c>
      <c r="I741" s="10">
        <f>_xlfn.XLOOKUP('RFM Analysis (Basic)'!$B741,Table4[Customer_ID],Table4[Frequency_of_Purchase],,0)</f>
        <v>7</v>
      </c>
      <c r="J741" s="10">
        <f>_xlfn.XLOOKUP(B741,Table4[Customer_ID],Table4[Purchase_Amount],,0)</f>
        <v>483.23</v>
      </c>
      <c r="K741" s="52" cm="1">
        <f t="array" aca="1" ref="K741" ca="1">SUM(MID(C741,{1,2,3},1)*1)</f>
        <v>8</v>
      </c>
    </row>
    <row r="742" spans="2:11" x14ac:dyDescent="0.3">
      <c r="B742" s="10" t="s">
        <v>1552</v>
      </c>
      <c r="C742" s="45" t="str">
        <f ca="1">Table3[[#This Row],[RECENCY Score]] &amp; Table3[[#This Row],[FREQUENCY Score]] &amp; Table3[[#This Row],[MONETARY Score]]</f>
        <v>441</v>
      </c>
      <c r="D742" s="46" cm="1">
        <f t="array" aca="1" ref="D742" ca="1">_xlfn.IFS(G742 &lt;= 100, 5,G742 &lt;= 200, 4,G742 &lt;= 300, 3,G742 &lt;= 400, 2,G742 &gt; 400, 1)</f>
        <v>4</v>
      </c>
      <c r="E742" s="45" cm="1">
        <f t="array" ref="E742">_xlfn.IFS(I742 &gt;= 12, 5, I742&gt;= 10, 4, I742 &gt;= 8, 3, I742 &gt;= 5, 2, I742 &gt;= 2, 1)</f>
        <v>4</v>
      </c>
      <c r="F742" s="45" cm="1">
        <f t="array" ref="F742">_xlfn.IFS(Table3[[#This Row],[Purchase Amount]] &lt;= 100, 5,Table3[[#This Row],[Purchase Amount]]  &lt;= 200, 4,Table3[[#This Row],[Purchase Amount]]  &lt;= 300, 3,Table3[[#This Row],[Purchase Amount]]  &lt;= 400, 2,Table3[[#This Row],[Purchase Amount]]  &gt; 400, 1)</f>
        <v>1</v>
      </c>
      <c r="G742" s="10">
        <f ca="1">DATEDIF(Table3[[#This Row],[Time of Purchase ]], TODAY(), "d")</f>
        <v>175</v>
      </c>
      <c r="H742" s="14">
        <f>_xlfn.XLOOKUP('RFM Analysis (Basic)'!$B742,Table4[Customer_ID],Table4[Time_of_Purchase],,0)</f>
        <v>45560</v>
      </c>
      <c r="I742" s="10">
        <f>_xlfn.XLOOKUP('RFM Analysis (Basic)'!$B742,Table4[Customer_ID],Table4[Frequency_of_Purchase],,0)</f>
        <v>11</v>
      </c>
      <c r="J742" s="10">
        <f>_xlfn.XLOOKUP(B742,Table4[Customer_ID],Table4[Purchase_Amount],,0)</f>
        <v>415.3</v>
      </c>
      <c r="K742" s="52" cm="1">
        <f t="array" aca="1" ref="K742" ca="1">SUM(MID(C742,{1,2,3},1)*1)</f>
        <v>9</v>
      </c>
    </row>
    <row r="743" spans="2:11" x14ac:dyDescent="0.3">
      <c r="B743" s="10" t="s">
        <v>1554</v>
      </c>
      <c r="C743" s="45" t="str">
        <f ca="1">Table3[[#This Row],[RECENCY Score]] &amp; Table3[[#This Row],[FREQUENCY Score]] &amp; Table3[[#This Row],[MONETARY Score]]</f>
        <v>425</v>
      </c>
      <c r="D743" s="46" cm="1">
        <f t="array" aca="1" ref="D743" ca="1">_xlfn.IFS(G743 &lt;= 100, 5,G743 &lt;= 200, 4,G743 &lt;= 300, 3,G743 &lt;= 400, 2,G743 &gt; 400, 1)</f>
        <v>4</v>
      </c>
      <c r="E743" s="45" cm="1">
        <f t="array" ref="E743">_xlfn.IFS(I743 &gt;= 12, 5, I743&gt;= 10, 4, I743 &gt;= 8, 3, I743 &gt;= 5, 2, I743 &gt;= 2, 1)</f>
        <v>2</v>
      </c>
      <c r="F743" s="45" cm="1">
        <f t="array" ref="F743">_xlfn.IFS(Table3[[#This Row],[Purchase Amount]] &lt;= 100, 5,Table3[[#This Row],[Purchase Amount]]  &lt;= 200, 4,Table3[[#This Row],[Purchase Amount]]  &lt;= 300, 3,Table3[[#This Row],[Purchase Amount]]  &lt;= 400, 2,Table3[[#This Row],[Purchase Amount]]  &gt; 400, 1)</f>
        <v>5</v>
      </c>
      <c r="G743" s="10">
        <f ca="1">DATEDIF(Table3[[#This Row],[Time of Purchase ]], TODAY(), "d")</f>
        <v>139</v>
      </c>
      <c r="H743" s="14">
        <f>_xlfn.XLOOKUP('RFM Analysis (Basic)'!$B743,Table4[Customer_ID],Table4[Time_of_Purchase],,0)</f>
        <v>45596</v>
      </c>
      <c r="I743" s="10">
        <f>_xlfn.XLOOKUP('RFM Analysis (Basic)'!$B743,Table4[Customer_ID],Table4[Frequency_of_Purchase],,0)</f>
        <v>7</v>
      </c>
      <c r="J743" s="10">
        <f>_xlfn.XLOOKUP(B743,Table4[Customer_ID],Table4[Purchase_Amount],,0)</f>
        <v>85.52</v>
      </c>
      <c r="K743" s="52" cm="1">
        <f t="array" aca="1" ref="K743" ca="1">SUM(MID(C743,{1,2,3},1)*1)</f>
        <v>11</v>
      </c>
    </row>
    <row r="744" spans="2:11" x14ac:dyDescent="0.3">
      <c r="B744" s="10" t="s">
        <v>1556</v>
      </c>
      <c r="C744" s="45" t="str">
        <f ca="1">Table3[[#This Row],[RECENCY Score]] &amp; Table3[[#This Row],[FREQUENCY Score]] &amp; Table3[[#This Row],[MONETARY Score]]</f>
        <v>311</v>
      </c>
      <c r="D744" s="46" cm="1">
        <f t="array" aca="1" ref="D744" ca="1">_xlfn.IFS(G744 &lt;= 100, 5,G744 &lt;= 200, 4,G744 &lt;= 300, 3,G744 &lt;= 400, 2,G744 &gt; 400, 1)</f>
        <v>3</v>
      </c>
      <c r="E744" s="45" cm="1">
        <f t="array" ref="E744">_xlfn.IFS(I744 &gt;= 12, 5, I744&gt;= 10, 4, I744 &gt;= 8, 3, I744 &gt;= 5, 2, I744 &gt;= 2, 1)</f>
        <v>1</v>
      </c>
      <c r="F744" s="45" cm="1">
        <f t="array" ref="F744">_xlfn.IFS(Table3[[#This Row],[Purchase Amount]] &lt;= 100, 5,Table3[[#This Row],[Purchase Amount]]  &lt;= 200, 4,Table3[[#This Row],[Purchase Amount]]  &lt;= 300, 3,Table3[[#This Row],[Purchase Amount]]  &lt;= 400, 2,Table3[[#This Row],[Purchase Amount]]  &gt; 400, 1)</f>
        <v>1</v>
      </c>
      <c r="G744" s="10">
        <f ca="1">DATEDIF(Table3[[#This Row],[Time of Purchase ]], TODAY(), "d")</f>
        <v>222</v>
      </c>
      <c r="H744" s="14">
        <f>_xlfn.XLOOKUP('RFM Analysis (Basic)'!$B744,Table4[Customer_ID],Table4[Time_of_Purchase],,0)</f>
        <v>45513</v>
      </c>
      <c r="I744" s="10">
        <f>_xlfn.XLOOKUP('RFM Analysis (Basic)'!$B744,Table4[Customer_ID],Table4[Frequency_of_Purchase],,0)</f>
        <v>2</v>
      </c>
      <c r="J744" s="10">
        <f>_xlfn.XLOOKUP(B744,Table4[Customer_ID],Table4[Purchase_Amount],,0)</f>
        <v>422.31</v>
      </c>
      <c r="K744" s="52" cm="1">
        <f t="array" aca="1" ref="K744" ca="1">SUM(MID(C744,{1,2,3},1)*1)</f>
        <v>5</v>
      </c>
    </row>
    <row r="745" spans="2:11" x14ac:dyDescent="0.3">
      <c r="B745" s="10" t="s">
        <v>1558</v>
      </c>
      <c r="C745" s="45" t="str">
        <f ca="1">Table3[[#This Row],[RECENCY Score]] &amp; Table3[[#This Row],[FREQUENCY Score]] &amp; Table3[[#This Row],[MONETARY Score]]</f>
        <v>445</v>
      </c>
      <c r="D745" s="46" cm="1">
        <f t="array" aca="1" ref="D745" ca="1">_xlfn.IFS(G745 &lt;= 100, 5,G745 &lt;= 200, 4,G745 &lt;= 300, 3,G745 &lt;= 400, 2,G745 &gt; 400, 1)</f>
        <v>4</v>
      </c>
      <c r="E745" s="45" cm="1">
        <f t="array" ref="E745">_xlfn.IFS(I745 &gt;= 12, 5, I745&gt;= 10, 4, I745 &gt;= 8, 3, I745 &gt;= 5, 2, I745 &gt;= 2, 1)</f>
        <v>4</v>
      </c>
      <c r="F745" s="45" cm="1">
        <f t="array" ref="F745">_xlfn.IFS(Table3[[#This Row],[Purchase Amount]] &lt;= 100, 5,Table3[[#This Row],[Purchase Amount]]  &lt;= 200, 4,Table3[[#This Row],[Purchase Amount]]  &lt;= 300, 3,Table3[[#This Row],[Purchase Amount]]  &lt;= 400, 2,Table3[[#This Row],[Purchase Amount]]  &gt; 400, 1)</f>
        <v>5</v>
      </c>
      <c r="G745" s="10">
        <f ca="1">DATEDIF(Table3[[#This Row],[Time of Purchase ]], TODAY(), "d")</f>
        <v>169</v>
      </c>
      <c r="H745" s="14">
        <f>_xlfn.XLOOKUP('RFM Analysis (Basic)'!$B745,Table4[Customer_ID],Table4[Time_of_Purchase],,0)</f>
        <v>45566</v>
      </c>
      <c r="I745" s="10">
        <f>_xlfn.XLOOKUP('RFM Analysis (Basic)'!$B745,Table4[Customer_ID],Table4[Frequency_of_Purchase],,0)</f>
        <v>11</v>
      </c>
      <c r="J745" s="10">
        <f>_xlfn.XLOOKUP(B745,Table4[Customer_ID],Table4[Purchase_Amount],,0)</f>
        <v>70.42</v>
      </c>
      <c r="K745" s="52" cm="1">
        <f t="array" aca="1" ref="K745" ca="1">SUM(MID(C745,{1,2,3},1)*1)</f>
        <v>13</v>
      </c>
    </row>
    <row r="746" spans="2:11" x14ac:dyDescent="0.3">
      <c r="B746" s="10" t="s">
        <v>1560</v>
      </c>
      <c r="C746" s="45" t="str">
        <f ca="1">Table3[[#This Row],[RECENCY Score]] &amp; Table3[[#This Row],[FREQUENCY Score]] &amp; Table3[[#This Row],[MONETARY Score]]</f>
        <v>321</v>
      </c>
      <c r="D746" s="46" cm="1">
        <f t="array" aca="1" ref="D746" ca="1">_xlfn.IFS(G746 &lt;= 100, 5,G746 &lt;= 200, 4,G746 &lt;= 300, 3,G746 &lt;= 400, 2,G746 &gt; 400, 1)</f>
        <v>3</v>
      </c>
      <c r="E746" s="45" cm="1">
        <f t="array" ref="E746">_xlfn.IFS(I746 &gt;= 12, 5, I746&gt;= 10, 4, I746 &gt;= 8, 3, I746 &gt;= 5, 2, I746 &gt;= 2, 1)</f>
        <v>2</v>
      </c>
      <c r="F746" s="45" cm="1">
        <f t="array" ref="F746">_xlfn.IFS(Table3[[#This Row],[Purchase Amount]] &lt;= 100, 5,Table3[[#This Row],[Purchase Amount]]  &lt;= 200, 4,Table3[[#This Row],[Purchase Amount]]  &lt;= 300, 3,Table3[[#This Row],[Purchase Amount]]  &lt;= 400, 2,Table3[[#This Row],[Purchase Amount]]  &gt; 400, 1)</f>
        <v>1</v>
      </c>
      <c r="G746" s="10">
        <f ca="1">DATEDIF(Table3[[#This Row],[Time of Purchase ]], TODAY(), "d")</f>
        <v>276</v>
      </c>
      <c r="H746" s="14">
        <f>_xlfn.XLOOKUP('RFM Analysis (Basic)'!$B746,Table4[Customer_ID],Table4[Time_of_Purchase],,0)</f>
        <v>45459</v>
      </c>
      <c r="I746" s="10">
        <f>_xlfn.XLOOKUP('RFM Analysis (Basic)'!$B746,Table4[Customer_ID],Table4[Frequency_of_Purchase],,0)</f>
        <v>6</v>
      </c>
      <c r="J746" s="10">
        <f>_xlfn.XLOOKUP(B746,Table4[Customer_ID],Table4[Purchase_Amount],,0)</f>
        <v>437.4</v>
      </c>
      <c r="K746" s="52" cm="1">
        <f t="array" aca="1" ref="K746" ca="1">SUM(MID(C746,{1,2,3},1)*1)</f>
        <v>6</v>
      </c>
    </row>
    <row r="747" spans="2:11" x14ac:dyDescent="0.3">
      <c r="B747" s="10" t="s">
        <v>1562</v>
      </c>
      <c r="C747" s="45" t="str">
        <f ca="1">Table3[[#This Row],[RECENCY Score]] &amp; Table3[[#This Row],[FREQUENCY Score]] &amp; Table3[[#This Row],[MONETARY Score]]</f>
        <v>213</v>
      </c>
      <c r="D747" s="46" cm="1">
        <f t="array" aca="1" ref="D747" ca="1">_xlfn.IFS(G747 &lt;= 100, 5,G747 &lt;= 200, 4,G747 &lt;= 300, 3,G747 &lt;= 400, 2,G747 &gt; 400, 1)</f>
        <v>2</v>
      </c>
      <c r="E747" s="45" cm="1">
        <f t="array" ref="E747">_xlfn.IFS(I747 &gt;= 12, 5, I747&gt;= 10, 4, I747 &gt;= 8, 3, I747 &gt;= 5, 2, I747 &gt;= 2, 1)</f>
        <v>1</v>
      </c>
      <c r="F747" s="45" cm="1">
        <f t="array" ref="F747">_xlfn.IFS(Table3[[#This Row],[Purchase Amount]] &lt;= 100, 5,Table3[[#This Row],[Purchase Amount]]  &lt;= 200, 4,Table3[[#This Row],[Purchase Amount]]  &lt;= 300, 3,Table3[[#This Row],[Purchase Amount]]  &lt;= 400, 2,Table3[[#This Row],[Purchase Amount]]  &gt; 400, 1)</f>
        <v>3</v>
      </c>
      <c r="G747" s="10">
        <f ca="1">DATEDIF(Table3[[#This Row],[Time of Purchase ]], TODAY(), "d")</f>
        <v>356</v>
      </c>
      <c r="H747" s="14">
        <f>_xlfn.XLOOKUP('RFM Analysis (Basic)'!$B747,Table4[Customer_ID],Table4[Time_of_Purchase],,0)</f>
        <v>45379</v>
      </c>
      <c r="I747" s="10">
        <f>_xlfn.XLOOKUP('RFM Analysis (Basic)'!$B747,Table4[Customer_ID],Table4[Frequency_of_Purchase],,0)</f>
        <v>4</v>
      </c>
      <c r="J747" s="10">
        <f>_xlfn.XLOOKUP(B747,Table4[Customer_ID],Table4[Purchase_Amount],,0)</f>
        <v>207.11</v>
      </c>
      <c r="K747" s="52" cm="1">
        <f t="array" aca="1" ref="K747" ca="1">SUM(MID(C747,{1,2,3},1)*1)</f>
        <v>6</v>
      </c>
    </row>
    <row r="748" spans="2:11" x14ac:dyDescent="0.3">
      <c r="B748" s="10" t="s">
        <v>1564</v>
      </c>
      <c r="C748" s="45" t="str">
        <f ca="1">Table3[[#This Row],[RECENCY Score]] &amp; Table3[[#This Row],[FREQUENCY Score]] &amp; Table3[[#This Row],[MONETARY Score]]</f>
        <v>312</v>
      </c>
      <c r="D748" s="46" cm="1">
        <f t="array" aca="1" ref="D748" ca="1">_xlfn.IFS(G748 &lt;= 100, 5,G748 &lt;= 200, 4,G748 &lt;= 300, 3,G748 &lt;= 400, 2,G748 &gt; 400, 1)</f>
        <v>3</v>
      </c>
      <c r="E748" s="45" cm="1">
        <f t="array" ref="E748">_xlfn.IFS(I748 &gt;= 12, 5, I748&gt;= 10, 4, I748 &gt;= 8, 3, I748 &gt;= 5, 2, I748 &gt;= 2, 1)</f>
        <v>1</v>
      </c>
      <c r="F748" s="45" cm="1">
        <f t="array" ref="F748">_xlfn.IFS(Table3[[#This Row],[Purchase Amount]] &lt;= 100, 5,Table3[[#This Row],[Purchase Amount]]  &lt;= 200, 4,Table3[[#This Row],[Purchase Amount]]  &lt;= 300, 3,Table3[[#This Row],[Purchase Amount]]  &lt;= 400, 2,Table3[[#This Row],[Purchase Amount]]  &gt; 400, 1)</f>
        <v>2</v>
      </c>
      <c r="G748" s="10">
        <f ca="1">DATEDIF(Table3[[#This Row],[Time of Purchase ]], TODAY(), "d")</f>
        <v>276</v>
      </c>
      <c r="H748" s="14">
        <f>_xlfn.XLOOKUP('RFM Analysis (Basic)'!$B748,Table4[Customer_ID],Table4[Time_of_Purchase],,0)</f>
        <v>45459</v>
      </c>
      <c r="I748" s="10">
        <f>_xlfn.XLOOKUP('RFM Analysis (Basic)'!$B748,Table4[Customer_ID],Table4[Frequency_of_Purchase],,0)</f>
        <v>2</v>
      </c>
      <c r="J748" s="10">
        <f>_xlfn.XLOOKUP(B748,Table4[Customer_ID],Table4[Purchase_Amount],,0)</f>
        <v>378.87</v>
      </c>
      <c r="K748" s="52" cm="1">
        <f t="array" aca="1" ref="K748" ca="1">SUM(MID(C748,{1,2,3},1)*1)</f>
        <v>6</v>
      </c>
    </row>
    <row r="749" spans="2:11" x14ac:dyDescent="0.3">
      <c r="B749" s="10" t="s">
        <v>1566</v>
      </c>
      <c r="C749" s="45" t="str">
        <f ca="1">Table3[[#This Row],[RECENCY Score]] &amp; Table3[[#This Row],[FREQUENCY Score]] &amp; Table3[[#This Row],[MONETARY Score]]</f>
        <v>142</v>
      </c>
      <c r="D749" s="46" cm="1">
        <f t="array" aca="1" ref="D749" ca="1">_xlfn.IFS(G749 &lt;= 100, 5,G749 &lt;= 200, 4,G749 &lt;= 300, 3,G749 &lt;= 400, 2,G749 &gt; 400, 1)</f>
        <v>1</v>
      </c>
      <c r="E749" s="45" cm="1">
        <f t="array" ref="E749">_xlfn.IFS(I749 &gt;= 12, 5, I749&gt;= 10, 4, I749 &gt;= 8, 3, I749 &gt;= 5, 2, I749 &gt;= 2, 1)</f>
        <v>4</v>
      </c>
      <c r="F749" s="45" cm="1">
        <f t="array" ref="F749">_xlfn.IFS(Table3[[#This Row],[Purchase Amount]] &lt;= 100, 5,Table3[[#This Row],[Purchase Amount]]  &lt;= 200, 4,Table3[[#This Row],[Purchase Amount]]  &lt;= 300, 3,Table3[[#This Row],[Purchase Amount]]  &lt;= 400, 2,Table3[[#This Row],[Purchase Amount]]  &gt; 400, 1)</f>
        <v>2</v>
      </c>
      <c r="G749" s="10">
        <f ca="1">DATEDIF(Table3[[#This Row],[Time of Purchase ]], TODAY(), "d")</f>
        <v>429</v>
      </c>
      <c r="H749" s="14">
        <f>_xlfn.XLOOKUP('RFM Analysis (Basic)'!$B749,Table4[Customer_ID],Table4[Time_of_Purchase],,0)</f>
        <v>45306</v>
      </c>
      <c r="I749" s="10">
        <f>_xlfn.XLOOKUP('RFM Analysis (Basic)'!$B749,Table4[Customer_ID],Table4[Frequency_of_Purchase],,0)</f>
        <v>10</v>
      </c>
      <c r="J749" s="10">
        <f>_xlfn.XLOOKUP(B749,Table4[Customer_ID],Table4[Purchase_Amount],,0)</f>
        <v>349</v>
      </c>
      <c r="K749" s="52" cm="1">
        <f t="array" aca="1" ref="K749" ca="1">SUM(MID(C749,{1,2,3},1)*1)</f>
        <v>7</v>
      </c>
    </row>
    <row r="750" spans="2:11" x14ac:dyDescent="0.3">
      <c r="B750" s="10" t="s">
        <v>1568</v>
      </c>
      <c r="C750" s="45" t="str">
        <f ca="1">Table3[[#This Row],[RECENCY Score]] &amp; Table3[[#This Row],[FREQUENCY Score]] &amp; Table3[[#This Row],[MONETARY Score]]</f>
        <v>112</v>
      </c>
      <c r="D750" s="46" cm="1">
        <f t="array" aca="1" ref="D750" ca="1">_xlfn.IFS(G750 &lt;= 100, 5,G750 &lt;= 200, 4,G750 &lt;= 300, 3,G750 &lt;= 400, 2,G750 &gt; 400, 1)</f>
        <v>1</v>
      </c>
      <c r="E750" s="45" cm="1">
        <f t="array" ref="E750">_xlfn.IFS(I750 &gt;= 12, 5, I750&gt;= 10, 4, I750 &gt;= 8, 3, I750 &gt;= 5, 2, I750 &gt;= 2, 1)</f>
        <v>1</v>
      </c>
      <c r="F750" s="45" cm="1">
        <f t="array" ref="F750">_xlfn.IFS(Table3[[#This Row],[Purchase Amount]] &lt;= 100, 5,Table3[[#This Row],[Purchase Amount]]  &lt;= 200, 4,Table3[[#This Row],[Purchase Amount]]  &lt;= 300, 3,Table3[[#This Row],[Purchase Amount]]  &lt;= 400, 2,Table3[[#This Row],[Purchase Amount]]  &gt; 400, 1)</f>
        <v>2</v>
      </c>
      <c r="G750" s="10">
        <f ca="1">DATEDIF(Table3[[#This Row],[Time of Purchase ]], TODAY(), "d")</f>
        <v>403</v>
      </c>
      <c r="H750" s="14">
        <f>_xlfn.XLOOKUP('RFM Analysis (Basic)'!$B750,Table4[Customer_ID],Table4[Time_of_Purchase],,0)</f>
        <v>45332</v>
      </c>
      <c r="I750" s="10">
        <f>_xlfn.XLOOKUP('RFM Analysis (Basic)'!$B750,Table4[Customer_ID],Table4[Frequency_of_Purchase],,0)</f>
        <v>3</v>
      </c>
      <c r="J750" s="10">
        <f>_xlfn.XLOOKUP(B750,Table4[Customer_ID],Table4[Purchase_Amount],,0)</f>
        <v>330.27</v>
      </c>
      <c r="K750" s="52" cm="1">
        <f t="array" aca="1" ref="K750" ca="1">SUM(MID(C750,{1,2,3},1)*1)</f>
        <v>4</v>
      </c>
    </row>
    <row r="751" spans="2:11" x14ac:dyDescent="0.3">
      <c r="B751" s="10" t="s">
        <v>1570</v>
      </c>
      <c r="C751" s="45" t="str">
        <f ca="1">Table3[[#This Row],[RECENCY Score]] &amp; Table3[[#This Row],[FREQUENCY Score]] &amp; Table3[[#This Row],[MONETARY Score]]</f>
        <v>441</v>
      </c>
      <c r="D751" s="46" cm="1">
        <f t="array" aca="1" ref="D751" ca="1">_xlfn.IFS(G751 &lt;= 100, 5,G751 &lt;= 200, 4,G751 &lt;= 300, 3,G751 &lt;= 400, 2,G751 &gt; 400, 1)</f>
        <v>4</v>
      </c>
      <c r="E751" s="45" cm="1">
        <f t="array" ref="E751">_xlfn.IFS(I751 &gt;= 12, 5, I751&gt;= 10, 4, I751 &gt;= 8, 3, I751 &gt;= 5, 2, I751 &gt;= 2, 1)</f>
        <v>4</v>
      </c>
      <c r="F751" s="45" cm="1">
        <f t="array" ref="F751">_xlfn.IFS(Table3[[#This Row],[Purchase Amount]] &lt;= 100, 5,Table3[[#This Row],[Purchase Amount]]  &lt;= 200, 4,Table3[[#This Row],[Purchase Amount]]  &lt;= 300, 3,Table3[[#This Row],[Purchase Amount]]  &lt;= 400, 2,Table3[[#This Row],[Purchase Amount]]  &gt; 400, 1)</f>
        <v>1</v>
      </c>
      <c r="G751" s="10">
        <f ca="1">DATEDIF(Table3[[#This Row],[Time of Purchase ]], TODAY(), "d")</f>
        <v>198</v>
      </c>
      <c r="H751" s="14">
        <f>_xlfn.XLOOKUP('RFM Analysis (Basic)'!$B751,Table4[Customer_ID],Table4[Time_of_Purchase],,0)</f>
        <v>45537</v>
      </c>
      <c r="I751" s="10">
        <f>_xlfn.XLOOKUP('RFM Analysis (Basic)'!$B751,Table4[Customer_ID],Table4[Frequency_of_Purchase],,0)</f>
        <v>10</v>
      </c>
      <c r="J751" s="10">
        <f>_xlfn.XLOOKUP(B751,Table4[Customer_ID],Table4[Purchase_Amount],,0)</f>
        <v>410.29</v>
      </c>
      <c r="K751" s="52" cm="1">
        <f t="array" aca="1" ref="K751" ca="1">SUM(MID(C751,{1,2,3},1)*1)</f>
        <v>9</v>
      </c>
    </row>
    <row r="752" spans="2:11" x14ac:dyDescent="0.3">
      <c r="B752" s="10" t="s">
        <v>1572</v>
      </c>
      <c r="C752" s="45" t="str">
        <f ca="1">Table3[[#This Row],[RECENCY Score]] &amp; Table3[[#This Row],[FREQUENCY Score]] &amp; Table3[[#This Row],[MONETARY Score]]</f>
        <v>421</v>
      </c>
      <c r="D752" s="46" cm="1">
        <f t="array" aca="1" ref="D752" ca="1">_xlfn.IFS(G752 &lt;= 100, 5,G752 &lt;= 200, 4,G752 &lt;= 300, 3,G752 &lt;= 400, 2,G752 &gt; 400, 1)</f>
        <v>4</v>
      </c>
      <c r="E752" s="45" cm="1">
        <f t="array" ref="E752">_xlfn.IFS(I752 &gt;= 12, 5, I752&gt;= 10, 4, I752 &gt;= 8, 3, I752 &gt;= 5, 2, I752 &gt;= 2, 1)</f>
        <v>2</v>
      </c>
      <c r="F752" s="45" cm="1">
        <f t="array" ref="F752">_xlfn.IFS(Table3[[#This Row],[Purchase Amount]] &lt;= 100, 5,Table3[[#This Row],[Purchase Amount]]  &lt;= 200, 4,Table3[[#This Row],[Purchase Amount]]  &lt;= 300, 3,Table3[[#This Row],[Purchase Amount]]  &lt;= 400, 2,Table3[[#This Row],[Purchase Amount]]  &gt; 400, 1)</f>
        <v>1</v>
      </c>
      <c r="G752" s="10">
        <f ca="1">DATEDIF(Table3[[#This Row],[Time of Purchase ]], TODAY(), "d")</f>
        <v>188</v>
      </c>
      <c r="H752" s="14">
        <f>_xlfn.XLOOKUP('RFM Analysis (Basic)'!$B752,Table4[Customer_ID],Table4[Time_of_Purchase],,0)</f>
        <v>45547</v>
      </c>
      <c r="I752" s="10">
        <f>_xlfn.XLOOKUP('RFM Analysis (Basic)'!$B752,Table4[Customer_ID],Table4[Frequency_of_Purchase],,0)</f>
        <v>7</v>
      </c>
      <c r="J752" s="10">
        <f>_xlfn.XLOOKUP(B752,Table4[Customer_ID],Table4[Purchase_Amount],,0)</f>
        <v>400.86</v>
      </c>
      <c r="K752" s="52" cm="1">
        <f t="array" aca="1" ref="K752" ca="1">SUM(MID(C752,{1,2,3},1)*1)</f>
        <v>7</v>
      </c>
    </row>
    <row r="753" spans="2:11" x14ac:dyDescent="0.3">
      <c r="B753" s="10" t="s">
        <v>1574</v>
      </c>
      <c r="C753" s="45" t="str">
        <f ca="1">Table3[[#This Row],[RECENCY Score]] &amp; Table3[[#This Row],[FREQUENCY Score]] &amp; Table3[[#This Row],[MONETARY Score]]</f>
        <v>443</v>
      </c>
      <c r="D753" s="46" cm="1">
        <f t="array" aca="1" ref="D753" ca="1">_xlfn.IFS(G753 &lt;= 100, 5,G753 &lt;= 200, 4,G753 &lt;= 300, 3,G753 &lt;= 400, 2,G753 &gt; 400, 1)</f>
        <v>4</v>
      </c>
      <c r="E753" s="45" cm="1">
        <f t="array" ref="E753">_xlfn.IFS(I753 &gt;= 12, 5, I753&gt;= 10, 4, I753 &gt;= 8, 3, I753 &gt;= 5, 2, I753 &gt;= 2, 1)</f>
        <v>4</v>
      </c>
      <c r="F753" s="45" cm="1">
        <f t="array" ref="F753">_xlfn.IFS(Table3[[#This Row],[Purchase Amount]] &lt;= 100, 5,Table3[[#This Row],[Purchase Amount]]  &lt;= 200, 4,Table3[[#This Row],[Purchase Amount]]  &lt;= 300, 3,Table3[[#This Row],[Purchase Amount]]  &lt;= 400, 2,Table3[[#This Row],[Purchase Amount]]  &gt; 400, 1)</f>
        <v>3</v>
      </c>
      <c r="G753" s="10">
        <f ca="1">DATEDIF(Table3[[#This Row],[Time of Purchase ]], TODAY(), "d")</f>
        <v>200</v>
      </c>
      <c r="H753" s="14">
        <f>_xlfn.XLOOKUP('RFM Analysis (Basic)'!$B753,Table4[Customer_ID],Table4[Time_of_Purchase],,0)</f>
        <v>45535</v>
      </c>
      <c r="I753" s="10">
        <f>_xlfn.XLOOKUP('RFM Analysis (Basic)'!$B753,Table4[Customer_ID],Table4[Frequency_of_Purchase],,0)</f>
        <v>11</v>
      </c>
      <c r="J753" s="10">
        <f>_xlfn.XLOOKUP(B753,Table4[Customer_ID],Table4[Purchase_Amount],,0)</f>
        <v>225.12</v>
      </c>
      <c r="K753" s="52" cm="1">
        <f t="array" aca="1" ref="K753" ca="1">SUM(MID(C753,{1,2,3},1)*1)</f>
        <v>11</v>
      </c>
    </row>
    <row r="754" spans="2:11" x14ac:dyDescent="0.3">
      <c r="B754" s="10" t="s">
        <v>1576</v>
      </c>
      <c r="C754" s="45" t="str">
        <f ca="1">Table3[[#This Row],[RECENCY Score]] &amp; Table3[[#This Row],[FREQUENCY Score]] &amp; Table3[[#This Row],[MONETARY Score]]</f>
        <v>153</v>
      </c>
      <c r="D754" s="46" cm="1">
        <f t="array" aca="1" ref="D754" ca="1">_xlfn.IFS(G754 &lt;= 100, 5,G754 &lt;= 200, 4,G754 &lt;= 300, 3,G754 &lt;= 400, 2,G754 &gt; 400, 1)</f>
        <v>1</v>
      </c>
      <c r="E754" s="45" cm="1">
        <f t="array" ref="E754">_xlfn.IFS(I754 &gt;= 12, 5, I754&gt;= 10, 4, I754 &gt;= 8, 3, I754 &gt;= 5, 2, I754 &gt;= 2, 1)</f>
        <v>5</v>
      </c>
      <c r="F754" s="45" cm="1">
        <f t="array" ref="F754">_xlfn.IFS(Table3[[#This Row],[Purchase Amount]] &lt;= 100, 5,Table3[[#This Row],[Purchase Amount]]  &lt;= 200, 4,Table3[[#This Row],[Purchase Amount]]  &lt;= 300, 3,Table3[[#This Row],[Purchase Amount]]  &lt;= 400, 2,Table3[[#This Row],[Purchase Amount]]  &gt; 400, 1)</f>
        <v>3</v>
      </c>
      <c r="G754" s="10">
        <f ca="1">DATEDIF(Table3[[#This Row],[Time of Purchase ]], TODAY(), "d")</f>
        <v>422</v>
      </c>
      <c r="H754" s="14">
        <f>_xlfn.XLOOKUP('RFM Analysis (Basic)'!$B754,Table4[Customer_ID],Table4[Time_of_Purchase],,0)</f>
        <v>45313</v>
      </c>
      <c r="I754" s="10">
        <f>_xlfn.XLOOKUP('RFM Analysis (Basic)'!$B754,Table4[Customer_ID],Table4[Frequency_of_Purchase],,0)</f>
        <v>12</v>
      </c>
      <c r="J754" s="10">
        <f>_xlfn.XLOOKUP(B754,Table4[Customer_ID],Table4[Purchase_Amount],,0)</f>
        <v>273.48</v>
      </c>
      <c r="K754" s="52" cm="1">
        <f t="array" aca="1" ref="K754" ca="1">SUM(MID(C754,{1,2,3},1)*1)</f>
        <v>9</v>
      </c>
    </row>
    <row r="755" spans="2:11" x14ac:dyDescent="0.3">
      <c r="B755" s="10" t="s">
        <v>1578</v>
      </c>
      <c r="C755" s="45" t="str">
        <f ca="1">Table3[[#This Row],[RECENCY Score]] &amp; Table3[[#This Row],[FREQUENCY Score]] &amp; Table3[[#This Row],[MONETARY Score]]</f>
        <v>342</v>
      </c>
      <c r="D755" s="46" cm="1">
        <f t="array" aca="1" ref="D755" ca="1">_xlfn.IFS(G755 &lt;= 100, 5,G755 &lt;= 200, 4,G755 &lt;= 300, 3,G755 &lt;= 400, 2,G755 &gt; 400, 1)</f>
        <v>3</v>
      </c>
      <c r="E755" s="45" cm="1">
        <f t="array" ref="E755">_xlfn.IFS(I755 &gt;= 12, 5, I755&gt;= 10, 4, I755 &gt;= 8, 3, I755 &gt;= 5, 2, I755 &gt;= 2, 1)</f>
        <v>4</v>
      </c>
      <c r="F755" s="45" cm="1">
        <f t="array" ref="F755">_xlfn.IFS(Table3[[#This Row],[Purchase Amount]] &lt;= 100, 5,Table3[[#This Row],[Purchase Amount]]  &lt;= 200, 4,Table3[[#This Row],[Purchase Amount]]  &lt;= 300, 3,Table3[[#This Row],[Purchase Amount]]  &lt;= 400, 2,Table3[[#This Row],[Purchase Amount]]  &gt; 400, 1)</f>
        <v>2</v>
      </c>
      <c r="G755" s="10">
        <f ca="1">DATEDIF(Table3[[#This Row],[Time of Purchase ]], TODAY(), "d")</f>
        <v>201</v>
      </c>
      <c r="H755" s="14">
        <f>_xlfn.XLOOKUP('RFM Analysis (Basic)'!$B755,Table4[Customer_ID],Table4[Time_of_Purchase],,0)</f>
        <v>45534</v>
      </c>
      <c r="I755" s="10">
        <f>_xlfn.XLOOKUP('RFM Analysis (Basic)'!$B755,Table4[Customer_ID],Table4[Frequency_of_Purchase],,0)</f>
        <v>11</v>
      </c>
      <c r="J755" s="10">
        <f>_xlfn.XLOOKUP(B755,Table4[Customer_ID],Table4[Purchase_Amount],,0)</f>
        <v>363.84</v>
      </c>
      <c r="K755" s="52" cm="1">
        <f t="array" aca="1" ref="K755" ca="1">SUM(MID(C755,{1,2,3},1)*1)</f>
        <v>9</v>
      </c>
    </row>
    <row r="756" spans="2:11" x14ac:dyDescent="0.3">
      <c r="B756" s="10" t="s">
        <v>1580</v>
      </c>
      <c r="C756" s="45" t="str">
        <f ca="1">Table3[[#This Row],[RECENCY Score]] &amp; Table3[[#This Row],[FREQUENCY Score]] &amp; Table3[[#This Row],[MONETARY Score]]</f>
        <v>332</v>
      </c>
      <c r="D756" s="46" cm="1">
        <f t="array" aca="1" ref="D756" ca="1">_xlfn.IFS(G756 &lt;= 100, 5,G756 &lt;= 200, 4,G756 &lt;= 300, 3,G756 &lt;= 400, 2,G756 &gt; 400, 1)</f>
        <v>3</v>
      </c>
      <c r="E756" s="45" cm="1">
        <f t="array" ref="E756">_xlfn.IFS(I756 &gt;= 12, 5, I756&gt;= 10, 4, I756 &gt;= 8, 3, I756 &gt;= 5, 2, I756 &gt;= 2, 1)</f>
        <v>3</v>
      </c>
      <c r="F756" s="45" cm="1">
        <f t="array" ref="F756">_xlfn.IFS(Table3[[#This Row],[Purchase Amount]] &lt;= 100, 5,Table3[[#This Row],[Purchase Amount]]  &lt;= 200, 4,Table3[[#This Row],[Purchase Amount]]  &lt;= 300, 3,Table3[[#This Row],[Purchase Amount]]  &lt;= 400, 2,Table3[[#This Row],[Purchase Amount]]  &gt; 400, 1)</f>
        <v>2</v>
      </c>
      <c r="G756" s="10">
        <f ca="1">DATEDIF(Table3[[#This Row],[Time of Purchase ]], TODAY(), "d")</f>
        <v>239</v>
      </c>
      <c r="H756" s="14">
        <f>_xlfn.XLOOKUP('RFM Analysis (Basic)'!$B756,Table4[Customer_ID],Table4[Time_of_Purchase],,0)</f>
        <v>45496</v>
      </c>
      <c r="I756" s="10">
        <f>_xlfn.XLOOKUP('RFM Analysis (Basic)'!$B756,Table4[Customer_ID],Table4[Frequency_of_Purchase],,0)</f>
        <v>9</v>
      </c>
      <c r="J756" s="10">
        <f>_xlfn.XLOOKUP(B756,Table4[Customer_ID],Table4[Purchase_Amount],,0)</f>
        <v>302.60000000000002</v>
      </c>
      <c r="K756" s="52" cm="1">
        <f t="array" aca="1" ref="K756" ca="1">SUM(MID(C756,{1,2,3},1)*1)</f>
        <v>8</v>
      </c>
    </row>
    <row r="757" spans="2:11" x14ac:dyDescent="0.3">
      <c r="B757" s="10" t="s">
        <v>1582</v>
      </c>
      <c r="C757" s="45" t="str">
        <f ca="1">Table3[[#This Row],[RECENCY Score]] &amp; Table3[[#This Row],[FREQUENCY Score]] &amp; Table3[[#This Row],[MONETARY Score]]</f>
        <v>222</v>
      </c>
      <c r="D757" s="46" cm="1">
        <f t="array" aca="1" ref="D757" ca="1">_xlfn.IFS(G757 &lt;= 100, 5,G757 &lt;= 200, 4,G757 &lt;= 300, 3,G757 &lt;= 400, 2,G757 &gt; 400, 1)</f>
        <v>2</v>
      </c>
      <c r="E757" s="45" cm="1">
        <f t="array" ref="E757">_xlfn.IFS(I757 &gt;= 12, 5, I757&gt;= 10, 4, I757 &gt;= 8, 3, I757 &gt;= 5, 2, I757 &gt;= 2, 1)</f>
        <v>2</v>
      </c>
      <c r="F757" s="45" cm="1">
        <f t="array" ref="F757">_xlfn.IFS(Table3[[#This Row],[Purchase Amount]] &lt;= 100, 5,Table3[[#This Row],[Purchase Amount]]  &lt;= 200, 4,Table3[[#This Row],[Purchase Amount]]  &lt;= 300, 3,Table3[[#This Row],[Purchase Amount]]  &lt;= 400, 2,Table3[[#This Row],[Purchase Amount]]  &gt; 400, 1)</f>
        <v>2</v>
      </c>
      <c r="G757" s="10">
        <f ca="1">DATEDIF(Table3[[#This Row],[Time of Purchase ]], TODAY(), "d")</f>
        <v>342</v>
      </c>
      <c r="H757" s="14">
        <f>_xlfn.XLOOKUP('RFM Analysis (Basic)'!$B757,Table4[Customer_ID],Table4[Time_of_Purchase],,0)</f>
        <v>45393</v>
      </c>
      <c r="I757" s="10">
        <f>_xlfn.XLOOKUP('RFM Analysis (Basic)'!$B757,Table4[Customer_ID],Table4[Frequency_of_Purchase],,0)</f>
        <v>6</v>
      </c>
      <c r="J757" s="10">
        <f>_xlfn.XLOOKUP(B757,Table4[Customer_ID],Table4[Purchase_Amount],,0)</f>
        <v>317.08999999999997</v>
      </c>
      <c r="K757" s="52" cm="1">
        <f t="array" aca="1" ref="K757" ca="1">SUM(MID(C757,{1,2,3},1)*1)</f>
        <v>6</v>
      </c>
    </row>
    <row r="758" spans="2:11" x14ac:dyDescent="0.3">
      <c r="B758" s="10" t="s">
        <v>1584</v>
      </c>
      <c r="C758" s="45" t="str">
        <f ca="1">Table3[[#This Row],[RECENCY Score]] &amp; Table3[[#This Row],[FREQUENCY Score]] &amp; Table3[[#This Row],[MONETARY Score]]</f>
        <v>334</v>
      </c>
      <c r="D758" s="46" cm="1">
        <f t="array" aca="1" ref="D758" ca="1">_xlfn.IFS(G758 &lt;= 100, 5,G758 &lt;= 200, 4,G758 &lt;= 300, 3,G758 &lt;= 400, 2,G758 &gt; 400, 1)</f>
        <v>3</v>
      </c>
      <c r="E758" s="45" cm="1">
        <f t="array" ref="E758">_xlfn.IFS(I758 &gt;= 12, 5, I758&gt;= 10, 4, I758 &gt;= 8, 3, I758 &gt;= 5, 2, I758 &gt;= 2, 1)</f>
        <v>3</v>
      </c>
      <c r="F758" s="45" cm="1">
        <f t="array" ref="F758">_xlfn.IFS(Table3[[#This Row],[Purchase Amount]] &lt;= 100, 5,Table3[[#This Row],[Purchase Amount]]  &lt;= 200, 4,Table3[[#This Row],[Purchase Amount]]  &lt;= 300, 3,Table3[[#This Row],[Purchase Amount]]  &lt;= 400, 2,Table3[[#This Row],[Purchase Amount]]  &gt; 400, 1)</f>
        <v>4</v>
      </c>
      <c r="G758" s="10">
        <f ca="1">DATEDIF(Table3[[#This Row],[Time of Purchase ]], TODAY(), "d")</f>
        <v>251</v>
      </c>
      <c r="H758" s="14">
        <f>_xlfn.XLOOKUP('RFM Analysis (Basic)'!$B758,Table4[Customer_ID],Table4[Time_of_Purchase],,0)</f>
        <v>45484</v>
      </c>
      <c r="I758" s="10">
        <f>_xlfn.XLOOKUP('RFM Analysis (Basic)'!$B758,Table4[Customer_ID],Table4[Frequency_of_Purchase],,0)</f>
        <v>9</v>
      </c>
      <c r="J758" s="10">
        <f>_xlfn.XLOOKUP(B758,Table4[Customer_ID],Table4[Purchase_Amount],,0)</f>
        <v>193.32</v>
      </c>
      <c r="K758" s="52" cm="1">
        <f t="array" aca="1" ref="K758" ca="1">SUM(MID(C758,{1,2,3},1)*1)</f>
        <v>10</v>
      </c>
    </row>
    <row r="759" spans="2:11" x14ac:dyDescent="0.3">
      <c r="B759" s="10" t="s">
        <v>1586</v>
      </c>
      <c r="C759" s="45" t="str">
        <f ca="1">Table3[[#This Row],[RECENCY Score]] &amp; Table3[[#This Row],[FREQUENCY Score]] &amp; Table3[[#This Row],[MONETARY Score]]</f>
        <v>423</v>
      </c>
      <c r="D759" s="46" cm="1">
        <f t="array" aca="1" ref="D759" ca="1">_xlfn.IFS(G759 &lt;= 100, 5,G759 &lt;= 200, 4,G759 &lt;= 300, 3,G759 &lt;= 400, 2,G759 &gt; 400, 1)</f>
        <v>4</v>
      </c>
      <c r="E759" s="45" cm="1">
        <f t="array" ref="E759">_xlfn.IFS(I759 &gt;= 12, 5, I759&gt;= 10, 4, I759 &gt;= 8, 3, I759 &gt;= 5, 2, I759 &gt;= 2, 1)</f>
        <v>2</v>
      </c>
      <c r="F759" s="45" cm="1">
        <f t="array" ref="F759">_xlfn.IFS(Table3[[#This Row],[Purchase Amount]] &lt;= 100, 5,Table3[[#This Row],[Purchase Amount]]  &lt;= 200, 4,Table3[[#This Row],[Purchase Amount]]  &lt;= 300, 3,Table3[[#This Row],[Purchase Amount]]  &lt;= 400, 2,Table3[[#This Row],[Purchase Amount]]  &gt; 400, 1)</f>
        <v>3</v>
      </c>
      <c r="G759" s="10">
        <f ca="1">DATEDIF(Table3[[#This Row],[Time of Purchase ]], TODAY(), "d")</f>
        <v>184</v>
      </c>
      <c r="H759" s="14">
        <f>_xlfn.XLOOKUP('RFM Analysis (Basic)'!$B759,Table4[Customer_ID],Table4[Time_of_Purchase],,0)</f>
        <v>45551</v>
      </c>
      <c r="I759" s="10">
        <f>_xlfn.XLOOKUP('RFM Analysis (Basic)'!$B759,Table4[Customer_ID],Table4[Frequency_of_Purchase],,0)</f>
        <v>6</v>
      </c>
      <c r="J759" s="10">
        <f>_xlfn.XLOOKUP(B759,Table4[Customer_ID],Table4[Purchase_Amount],,0)</f>
        <v>282.24</v>
      </c>
      <c r="K759" s="52" cm="1">
        <f t="array" aca="1" ref="K759" ca="1">SUM(MID(C759,{1,2,3},1)*1)</f>
        <v>9</v>
      </c>
    </row>
    <row r="760" spans="2:11" x14ac:dyDescent="0.3">
      <c r="B760" s="10" t="s">
        <v>1588</v>
      </c>
      <c r="C760" s="45" t="str">
        <f ca="1">Table3[[#This Row],[RECENCY Score]] &amp; Table3[[#This Row],[FREQUENCY Score]] &amp; Table3[[#This Row],[MONETARY Score]]</f>
        <v>424</v>
      </c>
      <c r="D760" s="46" cm="1">
        <f t="array" aca="1" ref="D760" ca="1">_xlfn.IFS(G760 &lt;= 100, 5,G760 &lt;= 200, 4,G760 &lt;= 300, 3,G760 &lt;= 400, 2,G760 &gt; 400, 1)</f>
        <v>4</v>
      </c>
      <c r="E760" s="45" cm="1">
        <f t="array" ref="E760">_xlfn.IFS(I760 &gt;= 12, 5, I760&gt;= 10, 4, I760 &gt;= 8, 3, I760 &gt;= 5, 2, I760 &gt;= 2, 1)</f>
        <v>2</v>
      </c>
      <c r="F760" s="45" cm="1">
        <f t="array" ref="F760">_xlfn.IFS(Table3[[#This Row],[Purchase Amount]] &lt;= 100, 5,Table3[[#This Row],[Purchase Amount]]  &lt;= 200, 4,Table3[[#This Row],[Purchase Amount]]  &lt;= 300, 3,Table3[[#This Row],[Purchase Amount]]  &lt;= 400, 2,Table3[[#This Row],[Purchase Amount]]  &gt; 400, 1)</f>
        <v>4</v>
      </c>
      <c r="G760" s="10">
        <f ca="1">DATEDIF(Table3[[#This Row],[Time of Purchase ]], TODAY(), "d")</f>
        <v>178</v>
      </c>
      <c r="H760" s="14">
        <f>_xlfn.XLOOKUP('RFM Analysis (Basic)'!$B760,Table4[Customer_ID],Table4[Time_of_Purchase],,0)</f>
        <v>45557</v>
      </c>
      <c r="I760" s="10">
        <f>_xlfn.XLOOKUP('RFM Analysis (Basic)'!$B760,Table4[Customer_ID],Table4[Frequency_of_Purchase],,0)</f>
        <v>6</v>
      </c>
      <c r="J760" s="10">
        <f>_xlfn.XLOOKUP(B760,Table4[Customer_ID],Table4[Purchase_Amount],,0)</f>
        <v>154.19</v>
      </c>
      <c r="K760" s="52" cm="1">
        <f t="array" aca="1" ref="K760" ca="1">SUM(MID(C760,{1,2,3},1)*1)</f>
        <v>10</v>
      </c>
    </row>
    <row r="761" spans="2:11" x14ac:dyDescent="0.3">
      <c r="B761" s="10" t="s">
        <v>1590</v>
      </c>
      <c r="C761" s="45" t="str">
        <f ca="1">Table3[[#This Row],[RECENCY Score]] &amp; Table3[[#This Row],[FREQUENCY Score]] &amp; Table3[[#This Row],[MONETARY Score]]</f>
        <v>445</v>
      </c>
      <c r="D761" s="46" cm="1">
        <f t="array" aca="1" ref="D761" ca="1">_xlfn.IFS(G761 &lt;= 100, 5,G761 &lt;= 200, 4,G761 &lt;= 300, 3,G761 &lt;= 400, 2,G761 &gt; 400, 1)</f>
        <v>4</v>
      </c>
      <c r="E761" s="45" cm="1">
        <f t="array" ref="E761">_xlfn.IFS(I761 &gt;= 12, 5, I761&gt;= 10, 4, I761 &gt;= 8, 3, I761 &gt;= 5, 2, I761 &gt;= 2, 1)</f>
        <v>4</v>
      </c>
      <c r="F761" s="45" cm="1">
        <f t="array" ref="F761">_xlfn.IFS(Table3[[#This Row],[Purchase Amount]] &lt;= 100, 5,Table3[[#This Row],[Purchase Amount]]  &lt;= 200, 4,Table3[[#This Row],[Purchase Amount]]  &lt;= 300, 3,Table3[[#This Row],[Purchase Amount]]  &lt;= 400, 2,Table3[[#This Row],[Purchase Amount]]  &gt; 400, 1)</f>
        <v>5</v>
      </c>
      <c r="G761" s="10">
        <f ca="1">DATEDIF(Table3[[#This Row],[Time of Purchase ]], TODAY(), "d")</f>
        <v>136</v>
      </c>
      <c r="H761" s="14">
        <f>_xlfn.XLOOKUP('RFM Analysis (Basic)'!$B761,Table4[Customer_ID],Table4[Time_of_Purchase],,0)</f>
        <v>45599</v>
      </c>
      <c r="I761" s="10">
        <f>_xlfn.XLOOKUP('RFM Analysis (Basic)'!$B761,Table4[Customer_ID],Table4[Frequency_of_Purchase],,0)</f>
        <v>10</v>
      </c>
      <c r="J761" s="10">
        <f>_xlfn.XLOOKUP(B761,Table4[Customer_ID],Table4[Purchase_Amount],,0)</f>
        <v>84.15</v>
      </c>
      <c r="K761" s="52" cm="1">
        <f t="array" aca="1" ref="K761" ca="1">SUM(MID(C761,{1,2,3},1)*1)</f>
        <v>13</v>
      </c>
    </row>
    <row r="762" spans="2:11" x14ac:dyDescent="0.3">
      <c r="B762" s="10" t="s">
        <v>1592</v>
      </c>
      <c r="C762" s="45" t="str">
        <f ca="1">Table3[[#This Row],[RECENCY Score]] &amp; Table3[[#This Row],[FREQUENCY Score]] &amp; Table3[[#This Row],[MONETARY Score]]</f>
        <v>223</v>
      </c>
      <c r="D762" s="46" cm="1">
        <f t="array" aca="1" ref="D762" ca="1">_xlfn.IFS(G762 &lt;= 100, 5,G762 &lt;= 200, 4,G762 &lt;= 300, 3,G762 &lt;= 400, 2,G762 &gt; 400, 1)</f>
        <v>2</v>
      </c>
      <c r="E762" s="45" cm="1">
        <f t="array" ref="E762">_xlfn.IFS(I762 &gt;= 12, 5, I762&gt;= 10, 4, I762 &gt;= 8, 3, I762 &gt;= 5, 2, I762 &gt;= 2, 1)</f>
        <v>2</v>
      </c>
      <c r="F762" s="45" cm="1">
        <f t="array" ref="F762">_xlfn.IFS(Table3[[#This Row],[Purchase Amount]] &lt;= 100, 5,Table3[[#This Row],[Purchase Amount]]  &lt;= 200, 4,Table3[[#This Row],[Purchase Amount]]  &lt;= 300, 3,Table3[[#This Row],[Purchase Amount]]  &lt;= 400, 2,Table3[[#This Row],[Purchase Amount]]  &gt; 400, 1)</f>
        <v>3</v>
      </c>
      <c r="G762" s="10">
        <f ca="1">DATEDIF(Table3[[#This Row],[Time of Purchase ]], TODAY(), "d")</f>
        <v>308</v>
      </c>
      <c r="H762" s="14">
        <f>_xlfn.XLOOKUP('RFM Analysis (Basic)'!$B762,Table4[Customer_ID],Table4[Time_of_Purchase],,0)</f>
        <v>45427</v>
      </c>
      <c r="I762" s="10">
        <f>_xlfn.XLOOKUP('RFM Analysis (Basic)'!$B762,Table4[Customer_ID],Table4[Frequency_of_Purchase],,0)</f>
        <v>7</v>
      </c>
      <c r="J762" s="10">
        <f>_xlfn.XLOOKUP(B762,Table4[Customer_ID],Table4[Purchase_Amount],,0)</f>
        <v>214.69</v>
      </c>
      <c r="K762" s="52" cm="1">
        <f t="array" aca="1" ref="K762" ca="1">SUM(MID(C762,{1,2,3},1)*1)</f>
        <v>7</v>
      </c>
    </row>
    <row r="763" spans="2:11" x14ac:dyDescent="0.3">
      <c r="B763" s="10" t="s">
        <v>1594</v>
      </c>
      <c r="C763" s="45" t="str">
        <f ca="1">Table3[[#This Row],[RECENCY Score]] &amp; Table3[[#This Row],[FREQUENCY Score]] &amp; Table3[[#This Row],[MONETARY Score]]</f>
        <v>455</v>
      </c>
      <c r="D763" s="46" cm="1">
        <f t="array" aca="1" ref="D763" ca="1">_xlfn.IFS(G763 &lt;= 100, 5,G763 &lt;= 200, 4,G763 &lt;= 300, 3,G763 &lt;= 400, 2,G763 &gt; 400, 1)</f>
        <v>4</v>
      </c>
      <c r="E763" s="45" cm="1">
        <f t="array" ref="E763">_xlfn.IFS(I763 &gt;= 12, 5, I763&gt;= 10, 4, I763 &gt;= 8, 3, I763 &gt;= 5, 2, I763 &gt;= 2, 1)</f>
        <v>5</v>
      </c>
      <c r="F763" s="45" cm="1">
        <f t="array" ref="F763">_xlfn.IFS(Table3[[#This Row],[Purchase Amount]] &lt;= 100, 5,Table3[[#This Row],[Purchase Amount]]  &lt;= 200, 4,Table3[[#This Row],[Purchase Amount]]  &lt;= 300, 3,Table3[[#This Row],[Purchase Amount]]  &lt;= 400, 2,Table3[[#This Row],[Purchase Amount]]  &gt; 400, 1)</f>
        <v>5</v>
      </c>
      <c r="G763" s="10">
        <f ca="1">DATEDIF(Table3[[#This Row],[Time of Purchase ]], TODAY(), "d")</f>
        <v>115</v>
      </c>
      <c r="H763" s="14">
        <f>_xlfn.XLOOKUP('RFM Analysis (Basic)'!$B763,Table4[Customer_ID],Table4[Time_of_Purchase],,0)</f>
        <v>45620</v>
      </c>
      <c r="I763" s="10">
        <f>_xlfn.XLOOKUP('RFM Analysis (Basic)'!$B763,Table4[Customer_ID],Table4[Frequency_of_Purchase],,0)</f>
        <v>12</v>
      </c>
      <c r="J763" s="10">
        <f>_xlfn.XLOOKUP(B763,Table4[Customer_ID],Table4[Purchase_Amount],,0)</f>
        <v>61.21</v>
      </c>
      <c r="K763" s="52" cm="1">
        <f t="array" aca="1" ref="K763" ca="1">SUM(MID(C763,{1,2,3},1)*1)</f>
        <v>14</v>
      </c>
    </row>
    <row r="764" spans="2:11" x14ac:dyDescent="0.3">
      <c r="B764" s="10" t="s">
        <v>1596</v>
      </c>
      <c r="C764" s="45" t="str">
        <f ca="1">Table3[[#This Row],[RECENCY Score]] &amp; Table3[[#This Row],[FREQUENCY Score]] &amp; Table3[[#This Row],[MONETARY Score]]</f>
        <v>241</v>
      </c>
      <c r="D764" s="46" cm="1">
        <f t="array" aca="1" ref="D764" ca="1">_xlfn.IFS(G764 &lt;= 100, 5,G764 &lt;= 200, 4,G764 &lt;= 300, 3,G764 &lt;= 400, 2,G764 &gt; 400, 1)</f>
        <v>2</v>
      </c>
      <c r="E764" s="45" cm="1">
        <f t="array" ref="E764">_xlfn.IFS(I764 &gt;= 12, 5, I764&gt;= 10, 4, I764 &gt;= 8, 3, I764 &gt;= 5, 2, I764 &gt;= 2, 1)</f>
        <v>4</v>
      </c>
      <c r="F764" s="45" cm="1">
        <f t="array" ref="F764">_xlfn.IFS(Table3[[#This Row],[Purchase Amount]] &lt;= 100, 5,Table3[[#This Row],[Purchase Amount]]  &lt;= 200, 4,Table3[[#This Row],[Purchase Amount]]  &lt;= 300, 3,Table3[[#This Row],[Purchase Amount]]  &lt;= 400, 2,Table3[[#This Row],[Purchase Amount]]  &gt; 400, 1)</f>
        <v>1</v>
      </c>
      <c r="G764" s="10">
        <f ca="1">DATEDIF(Table3[[#This Row],[Time of Purchase ]], TODAY(), "d")</f>
        <v>353</v>
      </c>
      <c r="H764" s="14">
        <f>_xlfn.XLOOKUP('RFM Analysis (Basic)'!$B764,Table4[Customer_ID],Table4[Time_of_Purchase],,0)</f>
        <v>45382</v>
      </c>
      <c r="I764" s="10">
        <f>_xlfn.XLOOKUP('RFM Analysis (Basic)'!$B764,Table4[Customer_ID],Table4[Frequency_of_Purchase],,0)</f>
        <v>11</v>
      </c>
      <c r="J764" s="10">
        <f>_xlfn.XLOOKUP(B764,Table4[Customer_ID],Table4[Purchase_Amount],,0)</f>
        <v>462.48</v>
      </c>
      <c r="K764" s="52" cm="1">
        <f t="array" aca="1" ref="K764" ca="1">SUM(MID(C764,{1,2,3},1)*1)</f>
        <v>7</v>
      </c>
    </row>
    <row r="765" spans="2:11" x14ac:dyDescent="0.3">
      <c r="B765" s="10" t="s">
        <v>1598</v>
      </c>
      <c r="C765" s="45" t="str">
        <f ca="1">Table3[[#This Row],[RECENCY Score]] &amp; Table3[[#This Row],[FREQUENCY Score]] &amp; Table3[[#This Row],[MONETARY Score]]</f>
        <v>211</v>
      </c>
      <c r="D765" s="46" cm="1">
        <f t="array" aca="1" ref="D765" ca="1">_xlfn.IFS(G765 &lt;= 100, 5,G765 &lt;= 200, 4,G765 &lt;= 300, 3,G765 &lt;= 400, 2,G765 &gt; 400, 1)</f>
        <v>2</v>
      </c>
      <c r="E765" s="45" cm="1">
        <f t="array" ref="E765">_xlfn.IFS(I765 &gt;= 12, 5, I765&gt;= 10, 4, I765 &gt;= 8, 3, I765 &gt;= 5, 2, I765 &gt;= 2, 1)</f>
        <v>1</v>
      </c>
      <c r="F765" s="45" cm="1">
        <f t="array" ref="F765">_xlfn.IFS(Table3[[#This Row],[Purchase Amount]] &lt;= 100, 5,Table3[[#This Row],[Purchase Amount]]  &lt;= 200, 4,Table3[[#This Row],[Purchase Amount]]  &lt;= 300, 3,Table3[[#This Row],[Purchase Amount]]  &lt;= 400, 2,Table3[[#This Row],[Purchase Amount]]  &gt; 400, 1)</f>
        <v>1</v>
      </c>
      <c r="G765" s="10">
        <f ca="1">DATEDIF(Table3[[#This Row],[Time of Purchase ]], TODAY(), "d")</f>
        <v>363</v>
      </c>
      <c r="H765" s="14">
        <f>_xlfn.XLOOKUP('RFM Analysis (Basic)'!$B765,Table4[Customer_ID],Table4[Time_of_Purchase],,0)</f>
        <v>45372</v>
      </c>
      <c r="I765" s="10">
        <f>_xlfn.XLOOKUP('RFM Analysis (Basic)'!$B765,Table4[Customer_ID],Table4[Frequency_of_Purchase],,0)</f>
        <v>3</v>
      </c>
      <c r="J765" s="10">
        <f>_xlfn.XLOOKUP(B765,Table4[Customer_ID],Table4[Purchase_Amount],,0)</f>
        <v>449.18</v>
      </c>
      <c r="K765" s="52" cm="1">
        <f t="array" aca="1" ref="K765" ca="1">SUM(MID(C765,{1,2,3},1)*1)</f>
        <v>4</v>
      </c>
    </row>
    <row r="766" spans="2:11" x14ac:dyDescent="0.3">
      <c r="B766" s="10" t="s">
        <v>1600</v>
      </c>
      <c r="C766" s="45" t="str">
        <f ca="1">Table3[[#This Row],[RECENCY Score]] &amp; Table3[[#This Row],[FREQUENCY Score]] &amp; Table3[[#This Row],[MONETARY Score]]</f>
        <v>322</v>
      </c>
      <c r="D766" s="46" cm="1">
        <f t="array" aca="1" ref="D766" ca="1">_xlfn.IFS(G766 &lt;= 100, 5,G766 &lt;= 200, 4,G766 &lt;= 300, 3,G766 &lt;= 400, 2,G766 &gt; 400, 1)</f>
        <v>3</v>
      </c>
      <c r="E766" s="45" cm="1">
        <f t="array" ref="E766">_xlfn.IFS(I766 &gt;= 12, 5, I766&gt;= 10, 4, I766 &gt;= 8, 3, I766 &gt;= 5, 2, I766 &gt;= 2, 1)</f>
        <v>2</v>
      </c>
      <c r="F766" s="45" cm="1">
        <f t="array" ref="F766">_xlfn.IFS(Table3[[#This Row],[Purchase Amount]] &lt;= 100, 5,Table3[[#This Row],[Purchase Amount]]  &lt;= 200, 4,Table3[[#This Row],[Purchase Amount]]  &lt;= 300, 3,Table3[[#This Row],[Purchase Amount]]  &lt;= 400, 2,Table3[[#This Row],[Purchase Amount]]  &gt; 400, 1)</f>
        <v>2</v>
      </c>
      <c r="G766" s="10">
        <f ca="1">DATEDIF(Table3[[#This Row],[Time of Purchase ]], TODAY(), "d")</f>
        <v>259</v>
      </c>
      <c r="H766" s="14">
        <f>_xlfn.XLOOKUP('RFM Analysis (Basic)'!$B766,Table4[Customer_ID],Table4[Time_of_Purchase],,0)</f>
        <v>45476</v>
      </c>
      <c r="I766" s="10">
        <f>_xlfn.XLOOKUP('RFM Analysis (Basic)'!$B766,Table4[Customer_ID],Table4[Frequency_of_Purchase],,0)</f>
        <v>7</v>
      </c>
      <c r="J766" s="10">
        <f>_xlfn.XLOOKUP(B766,Table4[Customer_ID],Table4[Purchase_Amount],,0)</f>
        <v>314.36</v>
      </c>
      <c r="K766" s="52" cm="1">
        <f t="array" aca="1" ref="K766" ca="1">SUM(MID(C766,{1,2,3},1)*1)</f>
        <v>7</v>
      </c>
    </row>
    <row r="767" spans="2:11" x14ac:dyDescent="0.3">
      <c r="B767" s="10" t="s">
        <v>1602</v>
      </c>
      <c r="C767" s="45" t="str">
        <f ca="1">Table3[[#This Row],[RECENCY Score]] &amp; Table3[[#This Row],[FREQUENCY Score]] &amp; Table3[[#This Row],[MONETARY Score]]</f>
        <v>212</v>
      </c>
      <c r="D767" s="46" cm="1">
        <f t="array" aca="1" ref="D767" ca="1">_xlfn.IFS(G767 &lt;= 100, 5,G767 &lt;= 200, 4,G767 &lt;= 300, 3,G767 &lt;= 400, 2,G767 &gt; 400, 1)</f>
        <v>2</v>
      </c>
      <c r="E767" s="45" cm="1">
        <f t="array" ref="E767">_xlfn.IFS(I767 &gt;= 12, 5, I767&gt;= 10, 4, I767 &gt;= 8, 3, I767 &gt;= 5, 2, I767 &gt;= 2, 1)</f>
        <v>1</v>
      </c>
      <c r="F767" s="45" cm="1">
        <f t="array" ref="F767">_xlfn.IFS(Table3[[#This Row],[Purchase Amount]] &lt;= 100, 5,Table3[[#This Row],[Purchase Amount]]  &lt;= 200, 4,Table3[[#This Row],[Purchase Amount]]  &lt;= 300, 3,Table3[[#This Row],[Purchase Amount]]  &lt;= 400, 2,Table3[[#This Row],[Purchase Amount]]  &gt; 400, 1)</f>
        <v>2</v>
      </c>
      <c r="G767" s="10">
        <f ca="1">DATEDIF(Table3[[#This Row],[Time of Purchase ]], TODAY(), "d")</f>
        <v>367</v>
      </c>
      <c r="H767" s="14">
        <f>_xlfn.XLOOKUP('RFM Analysis (Basic)'!$B767,Table4[Customer_ID],Table4[Time_of_Purchase],,0)</f>
        <v>45368</v>
      </c>
      <c r="I767" s="10">
        <f>_xlfn.XLOOKUP('RFM Analysis (Basic)'!$B767,Table4[Customer_ID],Table4[Frequency_of_Purchase],,0)</f>
        <v>3</v>
      </c>
      <c r="J767" s="10">
        <f>_xlfn.XLOOKUP(B767,Table4[Customer_ID],Table4[Purchase_Amount],,0)</f>
        <v>367.7</v>
      </c>
      <c r="K767" s="52" cm="1">
        <f t="array" aca="1" ref="K767" ca="1">SUM(MID(C767,{1,2,3},1)*1)</f>
        <v>5</v>
      </c>
    </row>
    <row r="768" spans="2:11" x14ac:dyDescent="0.3">
      <c r="B768" s="10" t="s">
        <v>1604</v>
      </c>
      <c r="C768" s="45" t="str">
        <f ca="1">Table3[[#This Row],[RECENCY Score]] &amp; Table3[[#This Row],[FREQUENCY Score]] &amp; Table3[[#This Row],[MONETARY Score]]</f>
        <v>423</v>
      </c>
      <c r="D768" s="46" cm="1">
        <f t="array" aca="1" ref="D768" ca="1">_xlfn.IFS(G768 &lt;= 100, 5,G768 &lt;= 200, 4,G768 &lt;= 300, 3,G768 &lt;= 400, 2,G768 &gt; 400, 1)</f>
        <v>4</v>
      </c>
      <c r="E768" s="45" cm="1">
        <f t="array" ref="E768">_xlfn.IFS(I768 &gt;= 12, 5, I768&gt;= 10, 4, I768 &gt;= 8, 3, I768 &gt;= 5, 2, I768 &gt;= 2, 1)</f>
        <v>2</v>
      </c>
      <c r="F768" s="45" cm="1">
        <f t="array" ref="F768">_xlfn.IFS(Table3[[#This Row],[Purchase Amount]] &lt;= 100, 5,Table3[[#This Row],[Purchase Amount]]  &lt;= 200, 4,Table3[[#This Row],[Purchase Amount]]  &lt;= 300, 3,Table3[[#This Row],[Purchase Amount]]  &lt;= 400, 2,Table3[[#This Row],[Purchase Amount]]  &gt; 400, 1)</f>
        <v>3</v>
      </c>
      <c r="G768" s="10">
        <f ca="1">DATEDIF(Table3[[#This Row],[Time of Purchase ]], TODAY(), "d")</f>
        <v>118</v>
      </c>
      <c r="H768" s="14">
        <f>_xlfn.XLOOKUP('RFM Analysis (Basic)'!$B768,Table4[Customer_ID],Table4[Time_of_Purchase],,0)</f>
        <v>45617</v>
      </c>
      <c r="I768" s="10">
        <f>_xlfn.XLOOKUP('RFM Analysis (Basic)'!$B768,Table4[Customer_ID],Table4[Frequency_of_Purchase],,0)</f>
        <v>7</v>
      </c>
      <c r="J768" s="10">
        <f>_xlfn.XLOOKUP(B768,Table4[Customer_ID],Table4[Purchase_Amount],,0)</f>
        <v>229.97</v>
      </c>
      <c r="K768" s="52" cm="1">
        <f t="array" aca="1" ref="K768" ca="1">SUM(MID(C768,{1,2,3},1)*1)</f>
        <v>9</v>
      </c>
    </row>
    <row r="769" spans="2:11" x14ac:dyDescent="0.3">
      <c r="B769" s="10" t="s">
        <v>1606</v>
      </c>
      <c r="C769" s="45" t="str">
        <f ca="1">Table3[[#This Row],[RECENCY Score]] &amp; Table3[[#This Row],[FREQUENCY Score]] &amp; Table3[[#This Row],[MONETARY Score]]</f>
        <v>313</v>
      </c>
      <c r="D769" s="46" cm="1">
        <f t="array" aca="1" ref="D769" ca="1">_xlfn.IFS(G769 &lt;= 100, 5,G769 &lt;= 200, 4,G769 &lt;= 300, 3,G769 &lt;= 400, 2,G769 &gt; 400, 1)</f>
        <v>3</v>
      </c>
      <c r="E769" s="45" cm="1">
        <f t="array" ref="E769">_xlfn.IFS(I769 &gt;= 12, 5, I769&gt;= 10, 4, I769 &gt;= 8, 3, I769 &gt;= 5, 2, I769 &gt;= 2, 1)</f>
        <v>1</v>
      </c>
      <c r="F769" s="45" cm="1">
        <f t="array" ref="F769">_xlfn.IFS(Table3[[#This Row],[Purchase Amount]] &lt;= 100, 5,Table3[[#This Row],[Purchase Amount]]  &lt;= 200, 4,Table3[[#This Row],[Purchase Amount]]  &lt;= 300, 3,Table3[[#This Row],[Purchase Amount]]  &lt;= 400, 2,Table3[[#This Row],[Purchase Amount]]  &gt; 400, 1)</f>
        <v>3</v>
      </c>
      <c r="G769" s="10">
        <f ca="1">DATEDIF(Table3[[#This Row],[Time of Purchase ]], TODAY(), "d")</f>
        <v>229</v>
      </c>
      <c r="H769" s="14">
        <f>_xlfn.XLOOKUP('RFM Analysis (Basic)'!$B769,Table4[Customer_ID],Table4[Time_of_Purchase],,0)</f>
        <v>45506</v>
      </c>
      <c r="I769" s="10">
        <f>_xlfn.XLOOKUP('RFM Analysis (Basic)'!$B769,Table4[Customer_ID],Table4[Frequency_of_Purchase],,0)</f>
        <v>3</v>
      </c>
      <c r="J769" s="10">
        <f>_xlfn.XLOOKUP(B769,Table4[Customer_ID],Table4[Purchase_Amount],,0)</f>
        <v>226.53</v>
      </c>
      <c r="K769" s="52" cm="1">
        <f t="array" aca="1" ref="K769" ca="1">SUM(MID(C769,{1,2,3},1)*1)</f>
        <v>7</v>
      </c>
    </row>
    <row r="770" spans="2:11" x14ac:dyDescent="0.3">
      <c r="B770" s="10" t="s">
        <v>1608</v>
      </c>
      <c r="C770" s="45" t="str">
        <f ca="1">Table3[[#This Row],[RECENCY Score]] &amp; Table3[[#This Row],[FREQUENCY Score]] &amp; Table3[[#This Row],[MONETARY Score]]</f>
        <v>413</v>
      </c>
      <c r="D770" s="46" cm="1">
        <f t="array" aca="1" ref="D770" ca="1">_xlfn.IFS(G770 &lt;= 100, 5,G770 &lt;= 200, 4,G770 &lt;= 300, 3,G770 &lt;= 400, 2,G770 &gt; 400, 1)</f>
        <v>4</v>
      </c>
      <c r="E770" s="45" cm="1">
        <f t="array" ref="E770">_xlfn.IFS(I770 &gt;= 12, 5, I770&gt;= 10, 4, I770 &gt;= 8, 3, I770 &gt;= 5, 2, I770 &gt;= 2, 1)</f>
        <v>1</v>
      </c>
      <c r="F770" s="45" cm="1">
        <f t="array" ref="F770">_xlfn.IFS(Table3[[#This Row],[Purchase Amount]] &lt;= 100, 5,Table3[[#This Row],[Purchase Amount]]  &lt;= 200, 4,Table3[[#This Row],[Purchase Amount]]  &lt;= 300, 3,Table3[[#This Row],[Purchase Amount]]  &lt;= 400, 2,Table3[[#This Row],[Purchase Amount]]  &gt; 400, 1)</f>
        <v>3</v>
      </c>
      <c r="G770" s="10">
        <f ca="1">DATEDIF(Table3[[#This Row],[Time of Purchase ]], TODAY(), "d")</f>
        <v>176</v>
      </c>
      <c r="H770" s="14">
        <f>_xlfn.XLOOKUP('RFM Analysis (Basic)'!$B770,Table4[Customer_ID],Table4[Time_of_Purchase],,0)</f>
        <v>45559</v>
      </c>
      <c r="I770" s="10">
        <f>_xlfn.XLOOKUP('RFM Analysis (Basic)'!$B770,Table4[Customer_ID],Table4[Frequency_of_Purchase],,0)</f>
        <v>2</v>
      </c>
      <c r="J770" s="10">
        <f>_xlfn.XLOOKUP(B770,Table4[Customer_ID],Table4[Purchase_Amount],,0)</f>
        <v>218.32</v>
      </c>
      <c r="K770" s="52" cm="1">
        <f t="array" aca="1" ref="K770" ca="1">SUM(MID(C770,{1,2,3},1)*1)</f>
        <v>8</v>
      </c>
    </row>
    <row r="771" spans="2:11" x14ac:dyDescent="0.3">
      <c r="B771" s="10" t="s">
        <v>1610</v>
      </c>
      <c r="C771" s="45" t="str">
        <f ca="1">Table3[[#This Row],[RECENCY Score]] &amp; Table3[[#This Row],[FREQUENCY Score]] &amp; Table3[[#This Row],[MONETARY Score]]</f>
        <v>524</v>
      </c>
      <c r="D771" s="46" cm="1">
        <f t="array" aca="1" ref="D771" ca="1">_xlfn.IFS(G771 &lt;= 100, 5,G771 &lt;= 200, 4,G771 &lt;= 300, 3,G771 &lt;= 400, 2,G771 &gt; 400, 1)</f>
        <v>5</v>
      </c>
      <c r="E771" s="45" cm="1">
        <f t="array" ref="E771">_xlfn.IFS(I771 &gt;= 12, 5, I771&gt;= 10, 4, I771 &gt;= 8, 3, I771 &gt;= 5, 2, I771 &gt;= 2, 1)</f>
        <v>2</v>
      </c>
      <c r="F771" s="45" cm="1">
        <f t="array" ref="F771">_xlfn.IFS(Table3[[#This Row],[Purchase Amount]] &lt;= 100, 5,Table3[[#This Row],[Purchase Amount]]  &lt;= 200, 4,Table3[[#This Row],[Purchase Amount]]  &lt;= 300, 3,Table3[[#This Row],[Purchase Amount]]  &lt;= 400, 2,Table3[[#This Row],[Purchase Amount]]  &gt; 400, 1)</f>
        <v>4</v>
      </c>
      <c r="G771" s="10">
        <f ca="1">DATEDIF(Table3[[#This Row],[Time of Purchase ]], TODAY(), "d")</f>
        <v>91</v>
      </c>
      <c r="H771" s="14">
        <f>_xlfn.XLOOKUP('RFM Analysis (Basic)'!$B771,Table4[Customer_ID],Table4[Time_of_Purchase],,0)</f>
        <v>45644</v>
      </c>
      <c r="I771" s="10">
        <f>_xlfn.XLOOKUP('RFM Analysis (Basic)'!$B771,Table4[Customer_ID],Table4[Frequency_of_Purchase],,0)</f>
        <v>7</v>
      </c>
      <c r="J771" s="10">
        <f>_xlfn.XLOOKUP(B771,Table4[Customer_ID],Table4[Purchase_Amount],,0)</f>
        <v>132.66999999999999</v>
      </c>
      <c r="K771" s="52" cm="1">
        <f t="array" aca="1" ref="K771" ca="1">SUM(MID(C771,{1,2,3},1)*1)</f>
        <v>11</v>
      </c>
    </row>
    <row r="772" spans="2:11" x14ac:dyDescent="0.3">
      <c r="B772" s="10" t="s">
        <v>1612</v>
      </c>
      <c r="C772" s="45" t="str">
        <f ca="1">Table3[[#This Row],[RECENCY Score]] &amp; Table3[[#This Row],[FREQUENCY Score]] &amp; Table3[[#This Row],[MONETARY Score]]</f>
        <v>321</v>
      </c>
      <c r="D772" s="46" cm="1">
        <f t="array" aca="1" ref="D772" ca="1">_xlfn.IFS(G772 &lt;= 100, 5,G772 &lt;= 200, 4,G772 &lt;= 300, 3,G772 &lt;= 400, 2,G772 &gt; 400, 1)</f>
        <v>3</v>
      </c>
      <c r="E772" s="45" cm="1">
        <f t="array" ref="E772">_xlfn.IFS(I772 &gt;= 12, 5, I772&gt;= 10, 4, I772 &gt;= 8, 3, I772 &gt;= 5, 2, I772 &gt;= 2, 1)</f>
        <v>2</v>
      </c>
      <c r="F772" s="45" cm="1">
        <f t="array" ref="F772">_xlfn.IFS(Table3[[#This Row],[Purchase Amount]] &lt;= 100, 5,Table3[[#This Row],[Purchase Amount]]  &lt;= 200, 4,Table3[[#This Row],[Purchase Amount]]  &lt;= 300, 3,Table3[[#This Row],[Purchase Amount]]  &lt;= 400, 2,Table3[[#This Row],[Purchase Amount]]  &gt; 400, 1)</f>
        <v>1</v>
      </c>
      <c r="G772" s="10">
        <f ca="1">DATEDIF(Table3[[#This Row],[Time of Purchase ]], TODAY(), "d")</f>
        <v>298</v>
      </c>
      <c r="H772" s="14">
        <f>_xlfn.XLOOKUP('RFM Analysis (Basic)'!$B772,Table4[Customer_ID],Table4[Time_of_Purchase],,0)</f>
        <v>45437</v>
      </c>
      <c r="I772" s="10">
        <f>_xlfn.XLOOKUP('RFM Analysis (Basic)'!$B772,Table4[Customer_ID],Table4[Frequency_of_Purchase],,0)</f>
        <v>7</v>
      </c>
      <c r="J772" s="10">
        <f>_xlfn.XLOOKUP(B772,Table4[Customer_ID],Table4[Purchase_Amount],,0)</f>
        <v>416.96</v>
      </c>
      <c r="K772" s="52" cm="1">
        <f t="array" aca="1" ref="K772" ca="1">SUM(MID(C772,{1,2,3},1)*1)</f>
        <v>6</v>
      </c>
    </row>
    <row r="773" spans="2:11" x14ac:dyDescent="0.3">
      <c r="B773" s="10" t="s">
        <v>1614</v>
      </c>
      <c r="C773" s="45" t="str">
        <f ca="1">Table3[[#This Row],[RECENCY Score]] &amp; Table3[[#This Row],[FREQUENCY Score]] &amp; Table3[[#This Row],[MONETARY Score]]</f>
        <v>121</v>
      </c>
      <c r="D773" s="46" cm="1">
        <f t="array" aca="1" ref="D773" ca="1">_xlfn.IFS(G773 &lt;= 100, 5,G773 &lt;= 200, 4,G773 &lt;= 300, 3,G773 &lt;= 400, 2,G773 &gt; 400, 1)</f>
        <v>1</v>
      </c>
      <c r="E773" s="45" cm="1">
        <f t="array" ref="E773">_xlfn.IFS(I773 &gt;= 12, 5, I773&gt;= 10, 4, I773 &gt;= 8, 3, I773 &gt;= 5, 2, I773 &gt;= 2, 1)</f>
        <v>2</v>
      </c>
      <c r="F773" s="45" cm="1">
        <f t="array" ref="F773">_xlfn.IFS(Table3[[#This Row],[Purchase Amount]] &lt;= 100, 5,Table3[[#This Row],[Purchase Amount]]  &lt;= 200, 4,Table3[[#This Row],[Purchase Amount]]  &lt;= 300, 3,Table3[[#This Row],[Purchase Amount]]  &lt;= 400, 2,Table3[[#This Row],[Purchase Amount]]  &gt; 400, 1)</f>
        <v>1</v>
      </c>
      <c r="G773" s="10">
        <f ca="1">DATEDIF(Table3[[#This Row],[Time of Purchase ]], TODAY(), "d")</f>
        <v>439</v>
      </c>
      <c r="H773" s="14">
        <f>_xlfn.XLOOKUP('RFM Analysis (Basic)'!$B773,Table4[Customer_ID],Table4[Time_of_Purchase],,0)</f>
        <v>45296</v>
      </c>
      <c r="I773" s="10">
        <f>_xlfn.XLOOKUP('RFM Analysis (Basic)'!$B773,Table4[Customer_ID],Table4[Frequency_of_Purchase],,0)</f>
        <v>7</v>
      </c>
      <c r="J773" s="10">
        <f>_xlfn.XLOOKUP(B773,Table4[Customer_ID],Table4[Purchase_Amount],,0)</f>
        <v>459.51</v>
      </c>
      <c r="K773" s="52" cm="1">
        <f t="array" aca="1" ref="K773" ca="1">SUM(MID(C773,{1,2,3},1)*1)</f>
        <v>4</v>
      </c>
    </row>
    <row r="774" spans="2:11" x14ac:dyDescent="0.3">
      <c r="B774" s="10" t="s">
        <v>1616</v>
      </c>
      <c r="C774" s="45" t="str">
        <f ca="1">Table3[[#This Row],[RECENCY Score]] &amp; Table3[[#This Row],[FREQUENCY Score]] &amp; Table3[[#This Row],[MONETARY Score]]</f>
        <v>211</v>
      </c>
      <c r="D774" s="46" cm="1">
        <f t="array" aca="1" ref="D774" ca="1">_xlfn.IFS(G774 &lt;= 100, 5,G774 &lt;= 200, 4,G774 &lt;= 300, 3,G774 &lt;= 400, 2,G774 &gt; 400, 1)</f>
        <v>2</v>
      </c>
      <c r="E774" s="45" cm="1">
        <f t="array" ref="E774">_xlfn.IFS(I774 &gt;= 12, 5, I774&gt;= 10, 4, I774 &gt;= 8, 3, I774 &gt;= 5, 2, I774 &gt;= 2, 1)</f>
        <v>1</v>
      </c>
      <c r="F774" s="45" cm="1">
        <f t="array" ref="F774">_xlfn.IFS(Table3[[#This Row],[Purchase Amount]] &lt;= 100, 5,Table3[[#This Row],[Purchase Amount]]  &lt;= 200, 4,Table3[[#This Row],[Purchase Amount]]  &lt;= 300, 3,Table3[[#This Row],[Purchase Amount]]  &lt;= 400, 2,Table3[[#This Row],[Purchase Amount]]  &gt; 400, 1)</f>
        <v>1</v>
      </c>
      <c r="G774" s="10">
        <f ca="1">DATEDIF(Table3[[#This Row],[Time of Purchase ]], TODAY(), "d")</f>
        <v>369</v>
      </c>
      <c r="H774" s="14">
        <f>_xlfn.XLOOKUP('RFM Analysis (Basic)'!$B774,Table4[Customer_ID],Table4[Time_of_Purchase],,0)</f>
        <v>45366</v>
      </c>
      <c r="I774" s="10">
        <f>_xlfn.XLOOKUP('RFM Analysis (Basic)'!$B774,Table4[Customer_ID],Table4[Frequency_of_Purchase],,0)</f>
        <v>2</v>
      </c>
      <c r="J774" s="10">
        <f>_xlfn.XLOOKUP(B774,Table4[Customer_ID],Table4[Purchase_Amount],,0)</f>
        <v>487.96</v>
      </c>
      <c r="K774" s="52" cm="1">
        <f t="array" aca="1" ref="K774" ca="1">SUM(MID(C774,{1,2,3},1)*1)</f>
        <v>4</v>
      </c>
    </row>
    <row r="775" spans="2:11" x14ac:dyDescent="0.3">
      <c r="B775" s="10" t="s">
        <v>1618</v>
      </c>
      <c r="C775" s="45" t="str">
        <f ca="1">Table3[[#This Row],[RECENCY Score]] &amp; Table3[[#This Row],[FREQUENCY Score]] &amp; Table3[[#This Row],[MONETARY Score]]</f>
        <v>324</v>
      </c>
      <c r="D775" s="46" cm="1">
        <f t="array" aca="1" ref="D775" ca="1">_xlfn.IFS(G775 &lt;= 100, 5,G775 &lt;= 200, 4,G775 &lt;= 300, 3,G775 &lt;= 400, 2,G775 &gt; 400, 1)</f>
        <v>3</v>
      </c>
      <c r="E775" s="45" cm="1">
        <f t="array" ref="E775">_xlfn.IFS(I775 &gt;= 12, 5, I775&gt;= 10, 4, I775 &gt;= 8, 3, I775 &gt;= 5, 2, I775 &gt;= 2, 1)</f>
        <v>2</v>
      </c>
      <c r="F775" s="45" cm="1">
        <f t="array" ref="F775">_xlfn.IFS(Table3[[#This Row],[Purchase Amount]] &lt;= 100, 5,Table3[[#This Row],[Purchase Amount]]  &lt;= 200, 4,Table3[[#This Row],[Purchase Amount]]  &lt;= 300, 3,Table3[[#This Row],[Purchase Amount]]  &lt;= 400, 2,Table3[[#This Row],[Purchase Amount]]  &gt; 400, 1)</f>
        <v>4</v>
      </c>
      <c r="G775" s="10">
        <f ca="1">DATEDIF(Table3[[#This Row],[Time of Purchase ]], TODAY(), "d")</f>
        <v>239</v>
      </c>
      <c r="H775" s="14">
        <f>_xlfn.XLOOKUP('RFM Analysis (Basic)'!$B775,Table4[Customer_ID],Table4[Time_of_Purchase],,0)</f>
        <v>45496</v>
      </c>
      <c r="I775" s="10">
        <f>_xlfn.XLOOKUP('RFM Analysis (Basic)'!$B775,Table4[Customer_ID],Table4[Frequency_of_Purchase],,0)</f>
        <v>7</v>
      </c>
      <c r="J775" s="10">
        <f>_xlfn.XLOOKUP(B775,Table4[Customer_ID],Table4[Purchase_Amount],,0)</f>
        <v>150.11000000000001</v>
      </c>
      <c r="K775" s="52" cm="1">
        <f t="array" aca="1" ref="K775" ca="1">SUM(MID(C775,{1,2,3},1)*1)</f>
        <v>9</v>
      </c>
    </row>
    <row r="776" spans="2:11" x14ac:dyDescent="0.3">
      <c r="B776" s="10" t="s">
        <v>1620</v>
      </c>
      <c r="C776" s="45" t="str">
        <f ca="1">Table3[[#This Row],[RECENCY Score]] &amp; Table3[[#This Row],[FREQUENCY Score]] &amp; Table3[[#This Row],[MONETARY Score]]</f>
        <v>423</v>
      </c>
      <c r="D776" s="46" cm="1">
        <f t="array" aca="1" ref="D776" ca="1">_xlfn.IFS(G776 &lt;= 100, 5,G776 &lt;= 200, 4,G776 &lt;= 300, 3,G776 &lt;= 400, 2,G776 &gt; 400, 1)</f>
        <v>4</v>
      </c>
      <c r="E776" s="45" cm="1">
        <f t="array" ref="E776">_xlfn.IFS(I776 &gt;= 12, 5, I776&gt;= 10, 4, I776 &gt;= 8, 3, I776 &gt;= 5, 2, I776 &gt;= 2, 1)</f>
        <v>2</v>
      </c>
      <c r="F776" s="45" cm="1">
        <f t="array" ref="F776">_xlfn.IFS(Table3[[#This Row],[Purchase Amount]] &lt;= 100, 5,Table3[[#This Row],[Purchase Amount]]  &lt;= 200, 4,Table3[[#This Row],[Purchase Amount]]  &lt;= 300, 3,Table3[[#This Row],[Purchase Amount]]  &lt;= 400, 2,Table3[[#This Row],[Purchase Amount]]  &gt; 400, 1)</f>
        <v>3</v>
      </c>
      <c r="G776" s="10">
        <f ca="1">DATEDIF(Table3[[#This Row],[Time of Purchase ]], TODAY(), "d")</f>
        <v>182</v>
      </c>
      <c r="H776" s="14">
        <f>_xlfn.XLOOKUP('RFM Analysis (Basic)'!$B776,Table4[Customer_ID],Table4[Time_of_Purchase],,0)</f>
        <v>45553</v>
      </c>
      <c r="I776" s="10">
        <f>_xlfn.XLOOKUP('RFM Analysis (Basic)'!$B776,Table4[Customer_ID],Table4[Frequency_of_Purchase],,0)</f>
        <v>5</v>
      </c>
      <c r="J776" s="10">
        <f>_xlfn.XLOOKUP(B776,Table4[Customer_ID],Table4[Purchase_Amount],,0)</f>
        <v>218.87</v>
      </c>
      <c r="K776" s="52" cm="1">
        <f t="array" aca="1" ref="K776" ca="1">SUM(MID(C776,{1,2,3},1)*1)</f>
        <v>9</v>
      </c>
    </row>
    <row r="777" spans="2:11" x14ac:dyDescent="0.3">
      <c r="B777" s="10" t="s">
        <v>1622</v>
      </c>
      <c r="C777" s="45" t="str">
        <f ca="1">Table3[[#This Row],[RECENCY Score]] &amp; Table3[[#This Row],[FREQUENCY Score]] &amp; Table3[[#This Row],[MONETARY Score]]</f>
        <v>221</v>
      </c>
      <c r="D777" s="46" cm="1">
        <f t="array" aca="1" ref="D777" ca="1">_xlfn.IFS(G777 &lt;= 100, 5,G777 &lt;= 200, 4,G777 &lt;= 300, 3,G777 &lt;= 400, 2,G777 &gt; 400, 1)</f>
        <v>2</v>
      </c>
      <c r="E777" s="45" cm="1">
        <f t="array" ref="E777">_xlfn.IFS(I777 &gt;= 12, 5, I777&gt;= 10, 4, I777 &gt;= 8, 3, I777 &gt;= 5, 2, I777 &gt;= 2, 1)</f>
        <v>2</v>
      </c>
      <c r="F777" s="45" cm="1">
        <f t="array" ref="F777">_xlfn.IFS(Table3[[#This Row],[Purchase Amount]] &lt;= 100, 5,Table3[[#This Row],[Purchase Amount]]  &lt;= 200, 4,Table3[[#This Row],[Purchase Amount]]  &lt;= 300, 3,Table3[[#This Row],[Purchase Amount]]  &lt;= 400, 2,Table3[[#This Row],[Purchase Amount]]  &gt; 400, 1)</f>
        <v>1</v>
      </c>
      <c r="G777" s="10">
        <f ca="1">DATEDIF(Table3[[#This Row],[Time of Purchase ]], TODAY(), "d")</f>
        <v>375</v>
      </c>
      <c r="H777" s="14">
        <f>_xlfn.XLOOKUP('RFM Analysis (Basic)'!$B777,Table4[Customer_ID],Table4[Time_of_Purchase],,0)</f>
        <v>45360</v>
      </c>
      <c r="I777" s="10">
        <f>_xlfn.XLOOKUP('RFM Analysis (Basic)'!$B777,Table4[Customer_ID],Table4[Frequency_of_Purchase],,0)</f>
        <v>7</v>
      </c>
      <c r="J777" s="10">
        <f>_xlfn.XLOOKUP(B777,Table4[Customer_ID],Table4[Purchase_Amount],,0)</f>
        <v>437.06</v>
      </c>
      <c r="K777" s="52" cm="1">
        <f t="array" aca="1" ref="K777" ca="1">SUM(MID(C777,{1,2,3},1)*1)</f>
        <v>5</v>
      </c>
    </row>
    <row r="778" spans="2:11" x14ac:dyDescent="0.3">
      <c r="B778" s="10" t="s">
        <v>1624</v>
      </c>
      <c r="C778" s="45" t="str">
        <f ca="1">Table3[[#This Row],[RECENCY Score]] &amp; Table3[[#This Row],[FREQUENCY Score]] &amp; Table3[[#This Row],[MONETARY Score]]</f>
        <v>114</v>
      </c>
      <c r="D778" s="46" cm="1">
        <f t="array" aca="1" ref="D778" ca="1">_xlfn.IFS(G778 &lt;= 100, 5,G778 &lt;= 200, 4,G778 &lt;= 300, 3,G778 &lt;= 400, 2,G778 &gt; 400, 1)</f>
        <v>1</v>
      </c>
      <c r="E778" s="45" cm="1">
        <f t="array" ref="E778">_xlfn.IFS(I778 &gt;= 12, 5, I778&gt;= 10, 4, I778 &gt;= 8, 3, I778 &gt;= 5, 2, I778 &gt;= 2, 1)</f>
        <v>1</v>
      </c>
      <c r="F778" s="45" cm="1">
        <f t="array" ref="F778">_xlfn.IFS(Table3[[#This Row],[Purchase Amount]] &lt;= 100, 5,Table3[[#This Row],[Purchase Amount]]  &lt;= 200, 4,Table3[[#This Row],[Purchase Amount]]  &lt;= 300, 3,Table3[[#This Row],[Purchase Amount]]  &lt;= 400, 2,Table3[[#This Row],[Purchase Amount]]  &gt; 400, 1)</f>
        <v>4</v>
      </c>
      <c r="G778" s="10">
        <f ca="1">DATEDIF(Table3[[#This Row],[Time of Purchase ]], TODAY(), "d")</f>
        <v>415</v>
      </c>
      <c r="H778" s="14">
        <f>_xlfn.XLOOKUP('RFM Analysis (Basic)'!$B778,Table4[Customer_ID],Table4[Time_of_Purchase],,0)</f>
        <v>45320</v>
      </c>
      <c r="I778" s="10">
        <f>_xlfn.XLOOKUP('RFM Analysis (Basic)'!$B778,Table4[Customer_ID],Table4[Frequency_of_Purchase],,0)</f>
        <v>2</v>
      </c>
      <c r="J778" s="10">
        <f>_xlfn.XLOOKUP(B778,Table4[Customer_ID],Table4[Purchase_Amount],,0)</f>
        <v>122.58</v>
      </c>
      <c r="K778" s="52" cm="1">
        <f t="array" aca="1" ref="K778" ca="1">SUM(MID(C778,{1,2,3},1)*1)</f>
        <v>6</v>
      </c>
    </row>
    <row r="779" spans="2:11" x14ac:dyDescent="0.3">
      <c r="B779" s="10" t="s">
        <v>1626</v>
      </c>
      <c r="C779" s="45" t="str">
        <f ca="1">Table3[[#This Row],[RECENCY Score]] &amp; Table3[[#This Row],[FREQUENCY Score]] &amp; Table3[[#This Row],[MONETARY Score]]</f>
        <v>334</v>
      </c>
      <c r="D779" s="46" cm="1">
        <f t="array" aca="1" ref="D779" ca="1">_xlfn.IFS(G779 &lt;= 100, 5,G779 &lt;= 200, 4,G779 &lt;= 300, 3,G779 &lt;= 400, 2,G779 &gt; 400, 1)</f>
        <v>3</v>
      </c>
      <c r="E779" s="45" cm="1">
        <f t="array" ref="E779">_xlfn.IFS(I779 &gt;= 12, 5, I779&gt;= 10, 4, I779 &gt;= 8, 3, I779 &gt;= 5, 2, I779 &gt;= 2, 1)</f>
        <v>3</v>
      </c>
      <c r="F779" s="45" cm="1">
        <f t="array" ref="F779">_xlfn.IFS(Table3[[#This Row],[Purchase Amount]] &lt;= 100, 5,Table3[[#This Row],[Purchase Amount]]  &lt;= 200, 4,Table3[[#This Row],[Purchase Amount]]  &lt;= 300, 3,Table3[[#This Row],[Purchase Amount]]  &lt;= 400, 2,Table3[[#This Row],[Purchase Amount]]  &gt; 400, 1)</f>
        <v>4</v>
      </c>
      <c r="G779" s="10">
        <f ca="1">DATEDIF(Table3[[#This Row],[Time of Purchase ]], TODAY(), "d")</f>
        <v>240</v>
      </c>
      <c r="H779" s="14">
        <f>_xlfn.XLOOKUP('RFM Analysis (Basic)'!$B779,Table4[Customer_ID],Table4[Time_of_Purchase],,0)</f>
        <v>45495</v>
      </c>
      <c r="I779" s="10">
        <f>_xlfn.XLOOKUP('RFM Analysis (Basic)'!$B779,Table4[Customer_ID],Table4[Frequency_of_Purchase],,0)</f>
        <v>8</v>
      </c>
      <c r="J779" s="10">
        <f>_xlfn.XLOOKUP(B779,Table4[Customer_ID],Table4[Purchase_Amount],,0)</f>
        <v>195.07</v>
      </c>
      <c r="K779" s="52" cm="1">
        <f t="array" aca="1" ref="K779" ca="1">SUM(MID(C779,{1,2,3},1)*1)</f>
        <v>10</v>
      </c>
    </row>
    <row r="780" spans="2:11" x14ac:dyDescent="0.3">
      <c r="B780" s="10" t="s">
        <v>1628</v>
      </c>
      <c r="C780" s="45" t="str">
        <f ca="1">Table3[[#This Row],[RECENCY Score]] &amp; Table3[[#This Row],[FREQUENCY Score]] &amp; Table3[[#This Row],[MONETARY Score]]</f>
        <v>134</v>
      </c>
      <c r="D780" s="46" cm="1">
        <f t="array" aca="1" ref="D780" ca="1">_xlfn.IFS(G780 &lt;= 100, 5,G780 &lt;= 200, 4,G780 &lt;= 300, 3,G780 &lt;= 400, 2,G780 &gt; 400, 1)</f>
        <v>1</v>
      </c>
      <c r="E780" s="45" cm="1">
        <f t="array" ref="E780">_xlfn.IFS(I780 &gt;= 12, 5, I780&gt;= 10, 4, I780 &gt;= 8, 3, I780 &gt;= 5, 2, I780 &gt;= 2, 1)</f>
        <v>3</v>
      </c>
      <c r="F780" s="45" cm="1">
        <f t="array" ref="F780">_xlfn.IFS(Table3[[#This Row],[Purchase Amount]] &lt;= 100, 5,Table3[[#This Row],[Purchase Amount]]  &lt;= 200, 4,Table3[[#This Row],[Purchase Amount]]  &lt;= 300, 3,Table3[[#This Row],[Purchase Amount]]  &lt;= 400, 2,Table3[[#This Row],[Purchase Amount]]  &gt; 400, 1)</f>
        <v>4</v>
      </c>
      <c r="G780" s="10">
        <f ca="1">DATEDIF(Table3[[#This Row],[Time of Purchase ]], TODAY(), "d")</f>
        <v>410</v>
      </c>
      <c r="H780" s="14">
        <f>_xlfn.XLOOKUP('RFM Analysis (Basic)'!$B780,Table4[Customer_ID],Table4[Time_of_Purchase],,0)</f>
        <v>45325</v>
      </c>
      <c r="I780" s="10">
        <f>_xlfn.XLOOKUP('RFM Analysis (Basic)'!$B780,Table4[Customer_ID],Table4[Frequency_of_Purchase],,0)</f>
        <v>9</v>
      </c>
      <c r="J780" s="10">
        <f>_xlfn.XLOOKUP(B780,Table4[Customer_ID],Table4[Purchase_Amount],,0)</f>
        <v>190.06</v>
      </c>
      <c r="K780" s="52" cm="1">
        <f t="array" aca="1" ref="K780" ca="1">SUM(MID(C780,{1,2,3},1)*1)</f>
        <v>8</v>
      </c>
    </row>
    <row r="781" spans="2:11" x14ac:dyDescent="0.3">
      <c r="B781" s="10" t="s">
        <v>1630</v>
      </c>
      <c r="C781" s="45" t="str">
        <f ca="1">Table3[[#This Row],[RECENCY Score]] &amp; Table3[[#This Row],[FREQUENCY Score]] &amp; Table3[[#This Row],[MONETARY Score]]</f>
        <v>341</v>
      </c>
      <c r="D781" s="46" cm="1">
        <f t="array" aca="1" ref="D781" ca="1">_xlfn.IFS(G781 &lt;= 100, 5,G781 &lt;= 200, 4,G781 &lt;= 300, 3,G781 &lt;= 400, 2,G781 &gt; 400, 1)</f>
        <v>3</v>
      </c>
      <c r="E781" s="45" cm="1">
        <f t="array" ref="E781">_xlfn.IFS(I781 &gt;= 12, 5, I781&gt;= 10, 4, I781 &gt;= 8, 3, I781 &gt;= 5, 2, I781 &gt;= 2, 1)</f>
        <v>4</v>
      </c>
      <c r="F781" s="45" cm="1">
        <f t="array" ref="F781">_xlfn.IFS(Table3[[#This Row],[Purchase Amount]] &lt;= 100, 5,Table3[[#This Row],[Purchase Amount]]  &lt;= 200, 4,Table3[[#This Row],[Purchase Amount]]  &lt;= 300, 3,Table3[[#This Row],[Purchase Amount]]  &lt;= 400, 2,Table3[[#This Row],[Purchase Amount]]  &gt; 400, 1)</f>
        <v>1</v>
      </c>
      <c r="G781" s="10">
        <f ca="1">DATEDIF(Table3[[#This Row],[Time of Purchase ]], TODAY(), "d")</f>
        <v>289</v>
      </c>
      <c r="H781" s="14">
        <f>_xlfn.XLOOKUP('RFM Analysis (Basic)'!$B781,Table4[Customer_ID],Table4[Time_of_Purchase],,0)</f>
        <v>45446</v>
      </c>
      <c r="I781" s="10">
        <f>_xlfn.XLOOKUP('RFM Analysis (Basic)'!$B781,Table4[Customer_ID],Table4[Frequency_of_Purchase],,0)</f>
        <v>10</v>
      </c>
      <c r="J781" s="10">
        <f>_xlfn.XLOOKUP(B781,Table4[Customer_ID],Table4[Purchase_Amount],,0)</f>
        <v>485.76</v>
      </c>
      <c r="K781" s="52" cm="1">
        <f t="array" aca="1" ref="K781" ca="1">SUM(MID(C781,{1,2,3},1)*1)</f>
        <v>8</v>
      </c>
    </row>
    <row r="782" spans="2:11" x14ac:dyDescent="0.3">
      <c r="B782" s="10" t="s">
        <v>1632</v>
      </c>
      <c r="C782" s="45" t="str">
        <f ca="1">Table3[[#This Row],[RECENCY Score]] &amp; Table3[[#This Row],[FREQUENCY Score]] &amp; Table3[[#This Row],[MONETARY Score]]</f>
        <v>423</v>
      </c>
      <c r="D782" s="46" cm="1">
        <f t="array" aca="1" ref="D782" ca="1">_xlfn.IFS(G782 &lt;= 100, 5,G782 &lt;= 200, 4,G782 &lt;= 300, 3,G782 &lt;= 400, 2,G782 &gt; 400, 1)</f>
        <v>4</v>
      </c>
      <c r="E782" s="45" cm="1">
        <f t="array" ref="E782">_xlfn.IFS(I782 &gt;= 12, 5, I782&gt;= 10, 4, I782 &gt;= 8, 3, I782 &gt;= 5, 2, I782 &gt;= 2, 1)</f>
        <v>2</v>
      </c>
      <c r="F782" s="45" cm="1">
        <f t="array" ref="F782">_xlfn.IFS(Table3[[#This Row],[Purchase Amount]] &lt;= 100, 5,Table3[[#This Row],[Purchase Amount]]  &lt;= 200, 4,Table3[[#This Row],[Purchase Amount]]  &lt;= 300, 3,Table3[[#This Row],[Purchase Amount]]  &lt;= 400, 2,Table3[[#This Row],[Purchase Amount]]  &gt; 400, 1)</f>
        <v>3</v>
      </c>
      <c r="G782" s="10">
        <f ca="1">DATEDIF(Table3[[#This Row],[Time of Purchase ]], TODAY(), "d")</f>
        <v>165</v>
      </c>
      <c r="H782" s="14">
        <f>_xlfn.XLOOKUP('RFM Analysis (Basic)'!$B782,Table4[Customer_ID],Table4[Time_of_Purchase],,0)</f>
        <v>45570</v>
      </c>
      <c r="I782" s="10">
        <f>_xlfn.XLOOKUP('RFM Analysis (Basic)'!$B782,Table4[Customer_ID],Table4[Frequency_of_Purchase],,0)</f>
        <v>7</v>
      </c>
      <c r="J782" s="10">
        <f>_xlfn.XLOOKUP(B782,Table4[Customer_ID],Table4[Purchase_Amount],,0)</f>
        <v>242.57</v>
      </c>
      <c r="K782" s="52" cm="1">
        <f t="array" aca="1" ref="K782" ca="1">SUM(MID(C782,{1,2,3},1)*1)</f>
        <v>9</v>
      </c>
    </row>
    <row r="783" spans="2:11" x14ac:dyDescent="0.3">
      <c r="B783" s="10" t="s">
        <v>1634</v>
      </c>
      <c r="C783" s="45" t="str">
        <f ca="1">Table3[[#This Row],[RECENCY Score]] &amp; Table3[[#This Row],[FREQUENCY Score]] &amp; Table3[[#This Row],[MONETARY Score]]</f>
        <v>112</v>
      </c>
      <c r="D783" s="46" cm="1">
        <f t="array" aca="1" ref="D783" ca="1">_xlfn.IFS(G783 &lt;= 100, 5,G783 &lt;= 200, 4,G783 &lt;= 300, 3,G783 &lt;= 400, 2,G783 &gt; 400, 1)</f>
        <v>1</v>
      </c>
      <c r="E783" s="45" cm="1">
        <f t="array" ref="E783">_xlfn.IFS(I783 &gt;= 12, 5, I783&gt;= 10, 4, I783 &gt;= 8, 3, I783 &gt;= 5, 2, I783 &gt;= 2, 1)</f>
        <v>1</v>
      </c>
      <c r="F783" s="45" cm="1">
        <f t="array" ref="F783">_xlfn.IFS(Table3[[#This Row],[Purchase Amount]] &lt;= 100, 5,Table3[[#This Row],[Purchase Amount]]  &lt;= 200, 4,Table3[[#This Row],[Purchase Amount]]  &lt;= 300, 3,Table3[[#This Row],[Purchase Amount]]  &lt;= 400, 2,Table3[[#This Row],[Purchase Amount]]  &gt; 400, 1)</f>
        <v>2</v>
      </c>
      <c r="G783" s="10">
        <f ca="1">DATEDIF(Table3[[#This Row],[Time of Purchase ]], TODAY(), "d")</f>
        <v>440</v>
      </c>
      <c r="H783" s="14">
        <f>_xlfn.XLOOKUP('RFM Analysis (Basic)'!$B783,Table4[Customer_ID],Table4[Time_of_Purchase],,0)</f>
        <v>45295</v>
      </c>
      <c r="I783" s="10">
        <f>_xlfn.XLOOKUP('RFM Analysis (Basic)'!$B783,Table4[Customer_ID],Table4[Frequency_of_Purchase],,0)</f>
        <v>2</v>
      </c>
      <c r="J783" s="10">
        <f>_xlfn.XLOOKUP(B783,Table4[Customer_ID],Table4[Purchase_Amount],,0)</f>
        <v>303.13</v>
      </c>
      <c r="K783" s="52" cm="1">
        <f t="array" aca="1" ref="K783" ca="1">SUM(MID(C783,{1,2,3},1)*1)</f>
        <v>4</v>
      </c>
    </row>
    <row r="784" spans="2:11" x14ac:dyDescent="0.3">
      <c r="B784" s="10" t="s">
        <v>1636</v>
      </c>
      <c r="C784" s="45" t="str">
        <f ca="1">Table3[[#This Row],[RECENCY Score]] &amp; Table3[[#This Row],[FREQUENCY Score]] &amp; Table3[[#This Row],[MONETARY Score]]</f>
        <v>224</v>
      </c>
      <c r="D784" s="46" cm="1">
        <f t="array" aca="1" ref="D784" ca="1">_xlfn.IFS(G784 &lt;= 100, 5,G784 &lt;= 200, 4,G784 &lt;= 300, 3,G784 &lt;= 400, 2,G784 &gt; 400, 1)</f>
        <v>2</v>
      </c>
      <c r="E784" s="45" cm="1">
        <f t="array" ref="E784">_xlfn.IFS(I784 &gt;= 12, 5, I784&gt;= 10, 4, I784 &gt;= 8, 3, I784 &gt;= 5, 2, I784 &gt;= 2, 1)</f>
        <v>2</v>
      </c>
      <c r="F784" s="45" cm="1">
        <f t="array" ref="F784">_xlfn.IFS(Table3[[#This Row],[Purchase Amount]] &lt;= 100, 5,Table3[[#This Row],[Purchase Amount]]  &lt;= 200, 4,Table3[[#This Row],[Purchase Amount]]  &lt;= 300, 3,Table3[[#This Row],[Purchase Amount]]  &lt;= 400, 2,Table3[[#This Row],[Purchase Amount]]  &gt; 400, 1)</f>
        <v>4</v>
      </c>
      <c r="G784" s="10">
        <f ca="1">DATEDIF(Table3[[#This Row],[Time of Purchase ]], TODAY(), "d")</f>
        <v>386</v>
      </c>
      <c r="H784" s="14">
        <f>_xlfn.XLOOKUP('RFM Analysis (Basic)'!$B784,Table4[Customer_ID],Table4[Time_of_Purchase],,0)</f>
        <v>45349</v>
      </c>
      <c r="I784" s="10">
        <f>_xlfn.XLOOKUP('RFM Analysis (Basic)'!$B784,Table4[Customer_ID],Table4[Frequency_of_Purchase],,0)</f>
        <v>5</v>
      </c>
      <c r="J784" s="10">
        <f>_xlfn.XLOOKUP(B784,Table4[Customer_ID],Table4[Purchase_Amount],,0)</f>
        <v>136.1</v>
      </c>
      <c r="K784" s="52" cm="1">
        <f t="array" aca="1" ref="K784" ca="1">SUM(MID(C784,{1,2,3},1)*1)</f>
        <v>8</v>
      </c>
    </row>
    <row r="785" spans="2:11" x14ac:dyDescent="0.3">
      <c r="B785" s="10" t="s">
        <v>1638</v>
      </c>
      <c r="C785" s="45" t="str">
        <f ca="1">Table3[[#This Row],[RECENCY Score]] &amp; Table3[[#This Row],[FREQUENCY Score]] &amp; Table3[[#This Row],[MONETARY Score]]</f>
        <v>443</v>
      </c>
      <c r="D785" s="46" cm="1">
        <f t="array" aca="1" ref="D785" ca="1">_xlfn.IFS(G785 &lt;= 100, 5,G785 &lt;= 200, 4,G785 &lt;= 300, 3,G785 &lt;= 400, 2,G785 &gt; 400, 1)</f>
        <v>4</v>
      </c>
      <c r="E785" s="45" cm="1">
        <f t="array" ref="E785">_xlfn.IFS(I785 &gt;= 12, 5, I785&gt;= 10, 4, I785 &gt;= 8, 3, I785 &gt;= 5, 2, I785 &gt;= 2, 1)</f>
        <v>4</v>
      </c>
      <c r="F785" s="45" cm="1">
        <f t="array" ref="F785">_xlfn.IFS(Table3[[#This Row],[Purchase Amount]] &lt;= 100, 5,Table3[[#This Row],[Purchase Amount]]  &lt;= 200, 4,Table3[[#This Row],[Purchase Amount]]  &lt;= 300, 3,Table3[[#This Row],[Purchase Amount]]  &lt;= 400, 2,Table3[[#This Row],[Purchase Amount]]  &gt; 400, 1)</f>
        <v>3</v>
      </c>
      <c r="G785" s="10">
        <f ca="1">DATEDIF(Table3[[#This Row],[Time of Purchase ]], TODAY(), "d")</f>
        <v>169</v>
      </c>
      <c r="H785" s="14">
        <f>_xlfn.XLOOKUP('RFM Analysis (Basic)'!$B785,Table4[Customer_ID],Table4[Time_of_Purchase],,0)</f>
        <v>45566</v>
      </c>
      <c r="I785" s="10">
        <f>_xlfn.XLOOKUP('RFM Analysis (Basic)'!$B785,Table4[Customer_ID],Table4[Frequency_of_Purchase],,0)</f>
        <v>11</v>
      </c>
      <c r="J785" s="10">
        <f>_xlfn.XLOOKUP(B785,Table4[Customer_ID],Table4[Purchase_Amount],,0)</f>
        <v>249.02</v>
      </c>
      <c r="K785" s="52" cm="1">
        <f t="array" aca="1" ref="K785" ca="1">SUM(MID(C785,{1,2,3},1)*1)</f>
        <v>11</v>
      </c>
    </row>
    <row r="786" spans="2:11" x14ac:dyDescent="0.3">
      <c r="B786" s="10" t="s">
        <v>1640</v>
      </c>
      <c r="C786" s="45" t="str">
        <f ca="1">Table3[[#This Row],[RECENCY Score]] &amp; Table3[[#This Row],[FREQUENCY Score]] &amp; Table3[[#This Row],[MONETARY Score]]</f>
        <v>521</v>
      </c>
      <c r="D786" s="46" cm="1">
        <f t="array" aca="1" ref="D786" ca="1">_xlfn.IFS(G786 &lt;= 100, 5,G786 &lt;= 200, 4,G786 &lt;= 300, 3,G786 &lt;= 400, 2,G786 &gt; 400, 1)</f>
        <v>5</v>
      </c>
      <c r="E786" s="45" cm="1">
        <f t="array" ref="E786">_xlfn.IFS(I786 &gt;= 12, 5, I786&gt;= 10, 4, I786 &gt;= 8, 3, I786 &gt;= 5, 2, I786 &gt;= 2, 1)</f>
        <v>2</v>
      </c>
      <c r="F786" s="45" cm="1">
        <f t="array" ref="F786">_xlfn.IFS(Table3[[#This Row],[Purchase Amount]] &lt;= 100, 5,Table3[[#This Row],[Purchase Amount]]  &lt;= 200, 4,Table3[[#This Row],[Purchase Amount]]  &lt;= 300, 3,Table3[[#This Row],[Purchase Amount]]  &lt;= 400, 2,Table3[[#This Row],[Purchase Amount]]  &gt; 400, 1)</f>
        <v>1</v>
      </c>
      <c r="G786" s="10">
        <f ca="1">DATEDIF(Table3[[#This Row],[Time of Purchase ]], TODAY(), "d")</f>
        <v>98</v>
      </c>
      <c r="H786" s="14">
        <f>_xlfn.XLOOKUP('RFM Analysis (Basic)'!$B786,Table4[Customer_ID],Table4[Time_of_Purchase],,0)</f>
        <v>45637</v>
      </c>
      <c r="I786" s="10">
        <f>_xlfn.XLOOKUP('RFM Analysis (Basic)'!$B786,Table4[Customer_ID],Table4[Frequency_of_Purchase],,0)</f>
        <v>7</v>
      </c>
      <c r="J786" s="10">
        <f>_xlfn.XLOOKUP(B786,Table4[Customer_ID],Table4[Purchase_Amount],,0)</f>
        <v>466.74</v>
      </c>
      <c r="K786" s="52" cm="1">
        <f t="array" aca="1" ref="K786" ca="1">SUM(MID(C786,{1,2,3},1)*1)</f>
        <v>8</v>
      </c>
    </row>
    <row r="787" spans="2:11" x14ac:dyDescent="0.3">
      <c r="B787" s="10" t="s">
        <v>1642</v>
      </c>
      <c r="C787" s="45" t="str">
        <f ca="1">Table3[[#This Row],[RECENCY Score]] &amp; Table3[[#This Row],[FREQUENCY Score]] &amp; Table3[[#This Row],[MONETARY Score]]</f>
        <v>423</v>
      </c>
      <c r="D787" s="46" cm="1">
        <f t="array" aca="1" ref="D787" ca="1">_xlfn.IFS(G787 &lt;= 100, 5,G787 &lt;= 200, 4,G787 &lt;= 300, 3,G787 &lt;= 400, 2,G787 &gt; 400, 1)</f>
        <v>4</v>
      </c>
      <c r="E787" s="45" cm="1">
        <f t="array" ref="E787">_xlfn.IFS(I787 &gt;= 12, 5, I787&gt;= 10, 4, I787 &gt;= 8, 3, I787 &gt;= 5, 2, I787 &gt;= 2, 1)</f>
        <v>2</v>
      </c>
      <c r="F787" s="45" cm="1">
        <f t="array" ref="F787">_xlfn.IFS(Table3[[#This Row],[Purchase Amount]] &lt;= 100, 5,Table3[[#This Row],[Purchase Amount]]  &lt;= 200, 4,Table3[[#This Row],[Purchase Amount]]  &lt;= 300, 3,Table3[[#This Row],[Purchase Amount]]  &lt;= 400, 2,Table3[[#This Row],[Purchase Amount]]  &gt; 400, 1)</f>
        <v>3</v>
      </c>
      <c r="G787" s="10">
        <f ca="1">DATEDIF(Table3[[#This Row],[Time of Purchase ]], TODAY(), "d")</f>
        <v>114</v>
      </c>
      <c r="H787" s="14">
        <f>_xlfn.XLOOKUP('RFM Analysis (Basic)'!$B787,Table4[Customer_ID],Table4[Time_of_Purchase],,0)</f>
        <v>45621</v>
      </c>
      <c r="I787" s="10">
        <f>_xlfn.XLOOKUP('RFM Analysis (Basic)'!$B787,Table4[Customer_ID],Table4[Frequency_of_Purchase],,0)</f>
        <v>6</v>
      </c>
      <c r="J787" s="10">
        <f>_xlfn.XLOOKUP(B787,Table4[Customer_ID],Table4[Purchase_Amount],,0)</f>
        <v>229.3</v>
      </c>
      <c r="K787" s="52" cm="1">
        <f t="array" aca="1" ref="K787" ca="1">SUM(MID(C787,{1,2,3},1)*1)</f>
        <v>9</v>
      </c>
    </row>
    <row r="788" spans="2:11" x14ac:dyDescent="0.3">
      <c r="B788" s="10" t="s">
        <v>1644</v>
      </c>
      <c r="C788" s="45" t="str">
        <f ca="1">Table3[[#This Row],[RECENCY Score]] &amp; Table3[[#This Row],[FREQUENCY Score]] &amp; Table3[[#This Row],[MONETARY Score]]</f>
        <v>131</v>
      </c>
      <c r="D788" s="46" cm="1">
        <f t="array" aca="1" ref="D788" ca="1">_xlfn.IFS(G788 &lt;= 100, 5,G788 &lt;= 200, 4,G788 &lt;= 300, 3,G788 &lt;= 400, 2,G788 &gt; 400, 1)</f>
        <v>1</v>
      </c>
      <c r="E788" s="45" cm="1">
        <f t="array" ref="E788">_xlfn.IFS(I788 &gt;= 12, 5, I788&gt;= 10, 4, I788 &gt;= 8, 3, I788 &gt;= 5, 2, I788 &gt;= 2, 1)</f>
        <v>3</v>
      </c>
      <c r="F788" s="45" cm="1">
        <f t="array" ref="F788">_xlfn.IFS(Table3[[#This Row],[Purchase Amount]] &lt;= 100, 5,Table3[[#This Row],[Purchase Amount]]  &lt;= 200, 4,Table3[[#This Row],[Purchase Amount]]  &lt;= 300, 3,Table3[[#This Row],[Purchase Amount]]  &lt;= 400, 2,Table3[[#This Row],[Purchase Amount]]  &gt; 400, 1)</f>
        <v>1</v>
      </c>
      <c r="G788" s="10">
        <f ca="1">DATEDIF(Table3[[#This Row],[Time of Purchase ]], TODAY(), "d")</f>
        <v>431</v>
      </c>
      <c r="H788" s="14">
        <f>_xlfn.XLOOKUP('RFM Analysis (Basic)'!$B788,Table4[Customer_ID],Table4[Time_of_Purchase],,0)</f>
        <v>45304</v>
      </c>
      <c r="I788" s="10">
        <f>_xlfn.XLOOKUP('RFM Analysis (Basic)'!$B788,Table4[Customer_ID],Table4[Frequency_of_Purchase],,0)</f>
        <v>8</v>
      </c>
      <c r="J788" s="10">
        <f>_xlfn.XLOOKUP(B788,Table4[Customer_ID],Table4[Purchase_Amount],,0)</f>
        <v>450.52</v>
      </c>
      <c r="K788" s="52" cm="1">
        <f t="array" aca="1" ref="K788" ca="1">SUM(MID(C788,{1,2,3},1)*1)</f>
        <v>5</v>
      </c>
    </row>
    <row r="789" spans="2:11" x14ac:dyDescent="0.3">
      <c r="B789" s="10" t="s">
        <v>1646</v>
      </c>
      <c r="C789" s="45" t="str">
        <f ca="1">Table3[[#This Row],[RECENCY Score]] &amp; Table3[[#This Row],[FREQUENCY Score]] &amp; Table3[[#This Row],[MONETARY Score]]</f>
        <v>413</v>
      </c>
      <c r="D789" s="46" cm="1">
        <f t="array" aca="1" ref="D789" ca="1">_xlfn.IFS(G789 &lt;= 100, 5,G789 &lt;= 200, 4,G789 &lt;= 300, 3,G789 &lt;= 400, 2,G789 &gt; 400, 1)</f>
        <v>4</v>
      </c>
      <c r="E789" s="45" cm="1">
        <f t="array" ref="E789">_xlfn.IFS(I789 &gt;= 12, 5, I789&gt;= 10, 4, I789 &gt;= 8, 3, I789 &gt;= 5, 2, I789 &gt;= 2, 1)</f>
        <v>1</v>
      </c>
      <c r="F789" s="45" cm="1">
        <f t="array" ref="F789">_xlfn.IFS(Table3[[#This Row],[Purchase Amount]] &lt;= 100, 5,Table3[[#This Row],[Purchase Amount]]  &lt;= 200, 4,Table3[[#This Row],[Purchase Amount]]  &lt;= 300, 3,Table3[[#This Row],[Purchase Amount]]  &lt;= 400, 2,Table3[[#This Row],[Purchase Amount]]  &gt; 400, 1)</f>
        <v>3</v>
      </c>
      <c r="G789" s="10">
        <f ca="1">DATEDIF(Table3[[#This Row],[Time of Purchase ]], TODAY(), "d")</f>
        <v>183</v>
      </c>
      <c r="H789" s="14">
        <f>_xlfn.XLOOKUP('RFM Analysis (Basic)'!$B789,Table4[Customer_ID],Table4[Time_of_Purchase],,0)</f>
        <v>45552</v>
      </c>
      <c r="I789" s="10">
        <f>_xlfn.XLOOKUP('RFM Analysis (Basic)'!$B789,Table4[Customer_ID],Table4[Frequency_of_Purchase],,0)</f>
        <v>4</v>
      </c>
      <c r="J789" s="10">
        <f>_xlfn.XLOOKUP(B789,Table4[Customer_ID],Table4[Purchase_Amount],,0)</f>
        <v>246.44</v>
      </c>
      <c r="K789" s="52" cm="1">
        <f t="array" aca="1" ref="K789" ca="1">SUM(MID(C789,{1,2,3},1)*1)</f>
        <v>8</v>
      </c>
    </row>
    <row r="790" spans="2:11" x14ac:dyDescent="0.3">
      <c r="B790" s="10" t="s">
        <v>1648</v>
      </c>
      <c r="C790" s="45" t="str">
        <f ca="1">Table3[[#This Row],[RECENCY Score]] &amp; Table3[[#This Row],[FREQUENCY Score]] &amp; Table3[[#This Row],[MONETARY Score]]</f>
        <v>315</v>
      </c>
      <c r="D790" s="46" cm="1">
        <f t="array" aca="1" ref="D790" ca="1">_xlfn.IFS(G790 &lt;= 100, 5,G790 &lt;= 200, 4,G790 &lt;= 300, 3,G790 &lt;= 400, 2,G790 &gt; 400, 1)</f>
        <v>3</v>
      </c>
      <c r="E790" s="45" cm="1">
        <f t="array" ref="E790">_xlfn.IFS(I790 &gt;= 12, 5, I790&gt;= 10, 4, I790 &gt;= 8, 3, I790 &gt;= 5, 2, I790 &gt;= 2, 1)</f>
        <v>1</v>
      </c>
      <c r="F790" s="45" cm="1">
        <f t="array" ref="F790">_xlfn.IFS(Table3[[#This Row],[Purchase Amount]] &lt;= 100, 5,Table3[[#This Row],[Purchase Amount]]  &lt;= 200, 4,Table3[[#This Row],[Purchase Amount]]  &lt;= 300, 3,Table3[[#This Row],[Purchase Amount]]  &lt;= 400, 2,Table3[[#This Row],[Purchase Amount]]  &gt; 400, 1)</f>
        <v>5</v>
      </c>
      <c r="G790" s="10">
        <f ca="1">DATEDIF(Table3[[#This Row],[Time of Purchase ]], TODAY(), "d")</f>
        <v>219</v>
      </c>
      <c r="H790" s="14">
        <f>_xlfn.XLOOKUP('RFM Analysis (Basic)'!$B790,Table4[Customer_ID],Table4[Time_of_Purchase],,0)</f>
        <v>45516</v>
      </c>
      <c r="I790" s="10">
        <f>_xlfn.XLOOKUP('RFM Analysis (Basic)'!$B790,Table4[Customer_ID],Table4[Frequency_of_Purchase],,0)</f>
        <v>2</v>
      </c>
      <c r="J790" s="10">
        <f>_xlfn.XLOOKUP(B790,Table4[Customer_ID],Table4[Purchase_Amount],,0)</f>
        <v>93.52</v>
      </c>
      <c r="K790" s="52" cm="1">
        <f t="array" aca="1" ref="K790" ca="1">SUM(MID(C790,{1,2,3},1)*1)</f>
        <v>9</v>
      </c>
    </row>
    <row r="791" spans="2:11" x14ac:dyDescent="0.3">
      <c r="B791" s="10" t="s">
        <v>1650</v>
      </c>
      <c r="C791" s="45" t="str">
        <f ca="1">Table3[[#This Row],[RECENCY Score]] &amp; Table3[[#This Row],[FREQUENCY Score]] &amp; Table3[[#This Row],[MONETARY Score]]</f>
        <v>424</v>
      </c>
      <c r="D791" s="46" cm="1">
        <f t="array" aca="1" ref="D791" ca="1">_xlfn.IFS(G791 &lt;= 100, 5,G791 &lt;= 200, 4,G791 &lt;= 300, 3,G791 &lt;= 400, 2,G791 &gt; 400, 1)</f>
        <v>4</v>
      </c>
      <c r="E791" s="45" cm="1">
        <f t="array" ref="E791">_xlfn.IFS(I791 &gt;= 12, 5, I791&gt;= 10, 4, I791 &gt;= 8, 3, I791 &gt;= 5, 2, I791 &gt;= 2, 1)</f>
        <v>2</v>
      </c>
      <c r="F791" s="45" cm="1">
        <f t="array" ref="F791">_xlfn.IFS(Table3[[#This Row],[Purchase Amount]] &lt;= 100, 5,Table3[[#This Row],[Purchase Amount]]  &lt;= 200, 4,Table3[[#This Row],[Purchase Amount]]  &lt;= 300, 3,Table3[[#This Row],[Purchase Amount]]  &lt;= 400, 2,Table3[[#This Row],[Purchase Amount]]  &gt; 400, 1)</f>
        <v>4</v>
      </c>
      <c r="G791" s="10">
        <f ca="1">DATEDIF(Table3[[#This Row],[Time of Purchase ]], TODAY(), "d")</f>
        <v>191</v>
      </c>
      <c r="H791" s="14">
        <f>_xlfn.XLOOKUP('RFM Analysis (Basic)'!$B791,Table4[Customer_ID],Table4[Time_of_Purchase],,0)</f>
        <v>45544</v>
      </c>
      <c r="I791" s="10">
        <f>_xlfn.XLOOKUP('RFM Analysis (Basic)'!$B791,Table4[Customer_ID],Table4[Frequency_of_Purchase],,0)</f>
        <v>6</v>
      </c>
      <c r="J791" s="10">
        <f>_xlfn.XLOOKUP(B791,Table4[Customer_ID],Table4[Purchase_Amount],,0)</f>
        <v>137.75</v>
      </c>
      <c r="K791" s="52" cm="1">
        <f t="array" aca="1" ref="K791" ca="1">SUM(MID(C791,{1,2,3},1)*1)</f>
        <v>10</v>
      </c>
    </row>
    <row r="792" spans="2:11" x14ac:dyDescent="0.3">
      <c r="B792" s="10" t="s">
        <v>1652</v>
      </c>
      <c r="C792" s="45" t="str">
        <f ca="1">Table3[[#This Row],[RECENCY Score]] &amp; Table3[[#This Row],[FREQUENCY Score]] &amp; Table3[[#This Row],[MONETARY Score]]</f>
        <v>325</v>
      </c>
      <c r="D792" s="46" cm="1">
        <f t="array" aca="1" ref="D792" ca="1">_xlfn.IFS(G792 &lt;= 100, 5,G792 &lt;= 200, 4,G792 &lt;= 300, 3,G792 &lt;= 400, 2,G792 &gt; 400, 1)</f>
        <v>3</v>
      </c>
      <c r="E792" s="45" cm="1">
        <f t="array" ref="E792">_xlfn.IFS(I792 &gt;= 12, 5, I792&gt;= 10, 4, I792 &gt;= 8, 3, I792 &gt;= 5, 2, I792 &gt;= 2, 1)</f>
        <v>2</v>
      </c>
      <c r="F792" s="45" cm="1">
        <f t="array" ref="F792">_xlfn.IFS(Table3[[#This Row],[Purchase Amount]] &lt;= 100, 5,Table3[[#This Row],[Purchase Amount]]  &lt;= 200, 4,Table3[[#This Row],[Purchase Amount]]  &lt;= 300, 3,Table3[[#This Row],[Purchase Amount]]  &lt;= 400, 2,Table3[[#This Row],[Purchase Amount]]  &gt; 400, 1)</f>
        <v>5</v>
      </c>
      <c r="G792" s="10">
        <f ca="1">DATEDIF(Table3[[#This Row],[Time of Purchase ]], TODAY(), "d")</f>
        <v>297</v>
      </c>
      <c r="H792" s="14">
        <f>_xlfn.XLOOKUP('RFM Analysis (Basic)'!$B792,Table4[Customer_ID],Table4[Time_of_Purchase],,0)</f>
        <v>45438</v>
      </c>
      <c r="I792" s="10">
        <f>_xlfn.XLOOKUP('RFM Analysis (Basic)'!$B792,Table4[Customer_ID],Table4[Frequency_of_Purchase],,0)</f>
        <v>5</v>
      </c>
      <c r="J792" s="10">
        <f>_xlfn.XLOOKUP(B792,Table4[Customer_ID],Table4[Purchase_Amount],,0)</f>
        <v>78.64</v>
      </c>
      <c r="K792" s="52" cm="1">
        <f t="array" aca="1" ref="K792" ca="1">SUM(MID(C792,{1,2,3},1)*1)</f>
        <v>10</v>
      </c>
    </row>
    <row r="793" spans="2:11" x14ac:dyDescent="0.3">
      <c r="B793" s="10" t="s">
        <v>1654</v>
      </c>
      <c r="C793" s="45" t="str">
        <f ca="1">Table3[[#This Row],[RECENCY Score]] &amp; Table3[[#This Row],[FREQUENCY Score]] &amp; Table3[[#This Row],[MONETARY Score]]</f>
        <v>433</v>
      </c>
      <c r="D793" s="46" cm="1">
        <f t="array" aca="1" ref="D793" ca="1">_xlfn.IFS(G793 &lt;= 100, 5,G793 &lt;= 200, 4,G793 &lt;= 300, 3,G793 &lt;= 400, 2,G793 &gt; 400, 1)</f>
        <v>4</v>
      </c>
      <c r="E793" s="45" cm="1">
        <f t="array" ref="E793">_xlfn.IFS(I793 &gt;= 12, 5, I793&gt;= 10, 4, I793 &gt;= 8, 3, I793 &gt;= 5, 2, I793 &gt;= 2, 1)</f>
        <v>3</v>
      </c>
      <c r="F793" s="45" cm="1">
        <f t="array" ref="F793">_xlfn.IFS(Table3[[#This Row],[Purchase Amount]] &lt;= 100, 5,Table3[[#This Row],[Purchase Amount]]  &lt;= 200, 4,Table3[[#This Row],[Purchase Amount]]  &lt;= 300, 3,Table3[[#This Row],[Purchase Amount]]  &lt;= 400, 2,Table3[[#This Row],[Purchase Amount]]  &gt; 400, 1)</f>
        <v>3</v>
      </c>
      <c r="G793" s="10">
        <f ca="1">DATEDIF(Table3[[#This Row],[Time of Purchase ]], TODAY(), "d")</f>
        <v>130</v>
      </c>
      <c r="H793" s="14">
        <f>_xlfn.XLOOKUP('RFM Analysis (Basic)'!$B793,Table4[Customer_ID],Table4[Time_of_Purchase],,0)</f>
        <v>45605</v>
      </c>
      <c r="I793" s="10">
        <f>_xlfn.XLOOKUP('RFM Analysis (Basic)'!$B793,Table4[Customer_ID],Table4[Frequency_of_Purchase],,0)</f>
        <v>9</v>
      </c>
      <c r="J793" s="10">
        <f>_xlfn.XLOOKUP(B793,Table4[Customer_ID],Table4[Purchase_Amount],,0)</f>
        <v>214.82</v>
      </c>
      <c r="K793" s="52" cm="1">
        <f t="array" aca="1" ref="K793" ca="1">SUM(MID(C793,{1,2,3},1)*1)</f>
        <v>10</v>
      </c>
    </row>
    <row r="794" spans="2:11" x14ac:dyDescent="0.3">
      <c r="B794" s="10" t="s">
        <v>1656</v>
      </c>
      <c r="C794" s="45" t="str">
        <f ca="1">Table3[[#This Row],[RECENCY Score]] &amp; Table3[[#This Row],[FREQUENCY Score]] &amp; Table3[[#This Row],[MONETARY Score]]</f>
        <v>315</v>
      </c>
      <c r="D794" s="46" cm="1">
        <f t="array" aca="1" ref="D794" ca="1">_xlfn.IFS(G794 &lt;= 100, 5,G794 &lt;= 200, 4,G794 &lt;= 300, 3,G794 &lt;= 400, 2,G794 &gt; 400, 1)</f>
        <v>3</v>
      </c>
      <c r="E794" s="45" cm="1">
        <f t="array" ref="E794">_xlfn.IFS(I794 &gt;= 12, 5, I794&gt;= 10, 4, I794 &gt;= 8, 3, I794 &gt;= 5, 2, I794 &gt;= 2, 1)</f>
        <v>1</v>
      </c>
      <c r="F794" s="45" cm="1">
        <f t="array" ref="F794">_xlfn.IFS(Table3[[#This Row],[Purchase Amount]] &lt;= 100, 5,Table3[[#This Row],[Purchase Amount]]  &lt;= 200, 4,Table3[[#This Row],[Purchase Amount]]  &lt;= 300, 3,Table3[[#This Row],[Purchase Amount]]  &lt;= 400, 2,Table3[[#This Row],[Purchase Amount]]  &gt; 400, 1)</f>
        <v>5</v>
      </c>
      <c r="G794" s="10">
        <f ca="1">DATEDIF(Table3[[#This Row],[Time of Purchase ]], TODAY(), "d")</f>
        <v>243</v>
      </c>
      <c r="H794" s="14">
        <f>_xlfn.XLOOKUP('RFM Analysis (Basic)'!$B794,Table4[Customer_ID],Table4[Time_of_Purchase],,0)</f>
        <v>45492</v>
      </c>
      <c r="I794" s="10">
        <f>_xlfn.XLOOKUP('RFM Analysis (Basic)'!$B794,Table4[Customer_ID],Table4[Frequency_of_Purchase],,0)</f>
        <v>3</v>
      </c>
      <c r="J794" s="10">
        <f>_xlfn.XLOOKUP(B794,Table4[Customer_ID],Table4[Purchase_Amount],,0)</f>
        <v>57.39</v>
      </c>
      <c r="K794" s="52" cm="1">
        <f t="array" aca="1" ref="K794" ca="1">SUM(MID(C794,{1,2,3},1)*1)</f>
        <v>9</v>
      </c>
    </row>
    <row r="795" spans="2:11" x14ac:dyDescent="0.3">
      <c r="B795" s="10" t="s">
        <v>1658</v>
      </c>
      <c r="C795" s="45" t="str">
        <f ca="1">Table3[[#This Row],[RECENCY Score]] &amp; Table3[[#This Row],[FREQUENCY Score]] &amp; Table3[[#This Row],[MONETARY Score]]</f>
        <v>142</v>
      </c>
      <c r="D795" s="46" cm="1">
        <f t="array" aca="1" ref="D795" ca="1">_xlfn.IFS(G795 &lt;= 100, 5,G795 &lt;= 200, 4,G795 &lt;= 300, 3,G795 &lt;= 400, 2,G795 &gt; 400, 1)</f>
        <v>1</v>
      </c>
      <c r="E795" s="45" cm="1">
        <f t="array" ref="E795">_xlfn.IFS(I795 &gt;= 12, 5, I795&gt;= 10, 4, I795 &gt;= 8, 3, I795 &gt;= 5, 2, I795 &gt;= 2, 1)</f>
        <v>4</v>
      </c>
      <c r="F795" s="45" cm="1">
        <f t="array" ref="F795">_xlfn.IFS(Table3[[#This Row],[Purchase Amount]] &lt;= 100, 5,Table3[[#This Row],[Purchase Amount]]  &lt;= 200, 4,Table3[[#This Row],[Purchase Amount]]  &lt;= 300, 3,Table3[[#This Row],[Purchase Amount]]  &lt;= 400, 2,Table3[[#This Row],[Purchase Amount]]  &gt; 400, 1)</f>
        <v>2</v>
      </c>
      <c r="G795" s="10">
        <f ca="1">DATEDIF(Table3[[#This Row],[Time of Purchase ]], TODAY(), "d")</f>
        <v>437</v>
      </c>
      <c r="H795" s="14">
        <f>_xlfn.XLOOKUP('RFM Analysis (Basic)'!$B795,Table4[Customer_ID],Table4[Time_of_Purchase],,0)</f>
        <v>45298</v>
      </c>
      <c r="I795" s="10">
        <f>_xlfn.XLOOKUP('RFM Analysis (Basic)'!$B795,Table4[Customer_ID],Table4[Frequency_of_Purchase],,0)</f>
        <v>10</v>
      </c>
      <c r="J795" s="10">
        <f>_xlfn.XLOOKUP(B795,Table4[Customer_ID],Table4[Purchase_Amount],,0)</f>
        <v>363.91</v>
      </c>
      <c r="K795" s="52" cm="1">
        <f t="array" aca="1" ref="K795" ca="1">SUM(MID(C795,{1,2,3},1)*1)</f>
        <v>7</v>
      </c>
    </row>
    <row r="796" spans="2:11" x14ac:dyDescent="0.3">
      <c r="B796" s="10" t="s">
        <v>1659</v>
      </c>
      <c r="C796" s="45" t="str">
        <f ca="1">Table3[[#This Row],[RECENCY Score]] &amp; Table3[[#This Row],[FREQUENCY Score]] &amp; Table3[[#This Row],[MONETARY Score]]</f>
        <v>152</v>
      </c>
      <c r="D796" s="46" cm="1">
        <f t="array" aca="1" ref="D796" ca="1">_xlfn.IFS(G796 &lt;= 100, 5,G796 &lt;= 200, 4,G796 &lt;= 300, 3,G796 &lt;= 400, 2,G796 &gt; 400, 1)</f>
        <v>1</v>
      </c>
      <c r="E796" s="45" cm="1">
        <f t="array" ref="E796">_xlfn.IFS(I796 &gt;= 12, 5, I796&gt;= 10, 4, I796 &gt;= 8, 3, I796 &gt;= 5, 2, I796 &gt;= 2, 1)</f>
        <v>5</v>
      </c>
      <c r="F796" s="45" cm="1">
        <f t="array" ref="F796">_xlfn.IFS(Table3[[#This Row],[Purchase Amount]] &lt;= 100, 5,Table3[[#This Row],[Purchase Amount]]  &lt;= 200, 4,Table3[[#This Row],[Purchase Amount]]  &lt;= 300, 3,Table3[[#This Row],[Purchase Amount]]  &lt;= 400, 2,Table3[[#This Row],[Purchase Amount]]  &gt; 400, 1)</f>
        <v>2</v>
      </c>
      <c r="G796" s="10">
        <f ca="1">DATEDIF(Table3[[#This Row],[Time of Purchase ]], TODAY(), "d")</f>
        <v>437</v>
      </c>
      <c r="H796" s="14">
        <f>_xlfn.XLOOKUP('RFM Analysis (Basic)'!$B796,Table4[Customer_ID],Table4[Time_of_Purchase],,0)</f>
        <v>45298</v>
      </c>
      <c r="I796" s="10">
        <f>_xlfn.XLOOKUP('RFM Analysis (Basic)'!$B796,Table4[Customer_ID],Table4[Frequency_of_Purchase],,0)</f>
        <v>12</v>
      </c>
      <c r="J796" s="10">
        <f>_xlfn.XLOOKUP(B796,Table4[Customer_ID],Table4[Purchase_Amount],,0)</f>
        <v>304.79000000000002</v>
      </c>
      <c r="K796" s="52" cm="1">
        <f t="array" aca="1" ref="K796" ca="1">SUM(MID(C796,{1,2,3},1)*1)</f>
        <v>8</v>
      </c>
    </row>
    <row r="797" spans="2:11" x14ac:dyDescent="0.3">
      <c r="B797" s="10" t="s">
        <v>1661</v>
      </c>
      <c r="C797" s="45" t="str">
        <f ca="1">Table3[[#This Row],[RECENCY Score]] &amp; Table3[[#This Row],[FREQUENCY Score]] &amp; Table3[[#This Row],[MONETARY Score]]</f>
        <v>312</v>
      </c>
      <c r="D797" s="46" cm="1">
        <f t="array" aca="1" ref="D797" ca="1">_xlfn.IFS(G797 &lt;= 100, 5,G797 &lt;= 200, 4,G797 &lt;= 300, 3,G797 &lt;= 400, 2,G797 &gt; 400, 1)</f>
        <v>3</v>
      </c>
      <c r="E797" s="45" cm="1">
        <f t="array" ref="E797">_xlfn.IFS(I797 &gt;= 12, 5, I797&gt;= 10, 4, I797 &gt;= 8, 3, I797 &gt;= 5, 2, I797 &gt;= 2, 1)</f>
        <v>1</v>
      </c>
      <c r="F797" s="45" cm="1">
        <f t="array" ref="F797">_xlfn.IFS(Table3[[#This Row],[Purchase Amount]] &lt;= 100, 5,Table3[[#This Row],[Purchase Amount]]  &lt;= 200, 4,Table3[[#This Row],[Purchase Amount]]  &lt;= 300, 3,Table3[[#This Row],[Purchase Amount]]  &lt;= 400, 2,Table3[[#This Row],[Purchase Amount]]  &gt; 400, 1)</f>
        <v>2</v>
      </c>
      <c r="G797" s="10">
        <f ca="1">DATEDIF(Table3[[#This Row],[Time of Purchase ]], TODAY(), "d")</f>
        <v>296</v>
      </c>
      <c r="H797" s="14">
        <f>_xlfn.XLOOKUP('RFM Analysis (Basic)'!$B797,Table4[Customer_ID],Table4[Time_of_Purchase],,0)</f>
        <v>45439</v>
      </c>
      <c r="I797" s="10">
        <f>_xlfn.XLOOKUP('RFM Analysis (Basic)'!$B797,Table4[Customer_ID],Table4[Frequency_of_Purchase],,0)</f>
        <v>4</v>
      </c>
      <c r="J797" s="10">
        <f>_xlfn.XLOOKUP(B797,Table4[Customer_ID],Table4[Purchase_Amount],,0)</f>
        <v>363.98</v>
      </c>
      <c r="K797" s="52" cm="1">
        <f t="array" aca="1" ref="K797" ca="1">SUM(MID(C797,{1,2,3},1)*1)</f>
        <v>6</v>
      </c>
    </row>
    <row r="798" spans="2:11" x14ac:dyDescent="0.3">
      <c r="B798" s="10" t="s">
        <v>1663</v>
      </c>
      <c r="C798" s="45" t="str">
        <f ca="1">Table3[[#This Row],[RECENCY Score]] &amp; Table3[[#This Row],[FREQUENCY Score]] &amp; Table3[[#This Row],[MONETARY Score]]</f>
        <v>223</v>
      </c>
      <c r="D798" s="46" cm="1">
        <f t="array" aca="1" ref="D798" ca="1">_xlfn.IFS(G798 &lt;= 100, 5,G798 &lt;= 200, 4,G798 &lt;= 300, 3,G798 &lt;= 400, 2,G798 &gt; 400, 1)</f>
        <v>2</v>
      </c>
      <c r="E798" s="45" cm="1">
        <f t="array" ref="E798">_xlfn.IFS(I798 &gt;= 12, 5, I798&gt;= 10, 4, I798 &gt;= 8, 3, I798 &gt;= 5, 2, I798 &gt;= 2, 1)</f>
        <v>2</v>
      </c>
      <c r="F798" s="45" cm="1">
        <f t="array" ref="F798">_xlfn.IFS(Table3[[#This Row],[Purchase Amount]] &lt;= 100, 5,Table3[[#This Row],[Purchase Amount]]  &lt;= 200, 4,Table3[[#This Row],[Purchase Amount]]  &lt;= 300, 3,Table3[[#This Row],[Purchase Amount]]  &lt;= 400, 2,Table3[[#This Row],[Purchase Amount]]  &gt; 400, 1)</f>
        <v>3</v>
      </c>
      <c r="G798" s="10">
        <f ca="1">DATEDIF(Table3[[#This Row],[Time of Purchase ]], TODAY(), "d")</f>
        <v>312</v>
      </c>
      <c r="H798" s="14">
        <f>_xlfn.XLOOKUP('RFM Analysis (Basic)'!$B798,Table4[Customer_ID],Table4[Time_of_Purchase],,0)</f>
        <v>45423</v>
      </c>
      <c r="I798" s="10">
        <f>_xlfn.XLOOKUP('RFM Analysis (Basic)'!$B798,Table4[Customer_ID],Table4[Frequency_of_Purchase],,0)</f>
        <v>7</v>
      </c>
      <c r="J798" s="10">
        <f>_xlfn.XLOOKUP(B798,Table4[Customer_ID],Table4[Purchase_Amount],,0)</f>
        <v>249.6</v>
      </c>
      <c r="K798" s="52" cm="1">
        <f t="array" aca="1" ref="K798" ca="1">SUM(MID(C798,{1,2,3},1)*1)</f>
        <v>7</v>
      </c>
    </row>
    <row r="799" spans="2:11" x14ac:dyDescent="0.3">
      <c r="B799" s="10" t="s">
        <v>1665</v>
      </c>
      <c r="C799" s="45" t="str">
        <f ca="1">Table3[[#This Row],[RECENCY Score]] &amp; Table3[[#This Row],[FREQUENCY Score]] &amp; Table3[[#This Row],[MONETARY Score]]</f>
        <v>452</v>
      </c>
      <c r="D799" s="46" cm="1">
        <f t="array" aca="1" ref="D799" ca="1">_xlfn.IFS(G799 &lt;= 100, 5,G799 &lt;= 200, 4,G799 &lt;= 300, 3,G799 &lt;= 400, 2,G799 &gt; 400, 1)</f>
        <v>4</v>
      </c>
      <c r="E799" s="45" cm="1">
        <f t="array" ref="E799">_xlfn.IFS(I799 &gt;= 12, 5, I799&gt;= 10, 4, I799 &gt;= 8, 3, I799 &gt;= 5, 2, I799 &gt;= 2, 1)</f>
        <v>5</v>
      </c>
      <c r="F799" s="45" cm="1">
        <f t="array" ref="F799">_xlfn.IFS(Table3[[#This Row],[Purchase Amount]] &lt;= 100, 5,Table3[[#This Row],[Purchase Amount]]  &lt;= 200, 4,Table3[[#This Row],[Purchase Amount]]  &lt;= 300, 3,Table3[[#This Row],[Purchase Amount]]  &lt;= 400, 2,Table3[[#This Row],[Purchase Amount]]  &gt; 400, 1)</f>
        <v>2</v>
      </c>
      <c r="G799" s="10">
        <f ca="1">DATEDIF(Table3[[#This Row],[Time of Purchase ]], TODAY(), "d")</f>
        <v>154</v>
      </c>
      <c r="H799" s="14">
        <f>_xlfn.XLOOKUP('RFM Analysis (Basic)'!$B799,Table4[Customer_ID],Table4[Time_of_Purchase],,0)</f>
        <v>45581</v>
      </c>
      <c r="I799" s="10">
        <f>_xlfn.XLOOKUP('RFM Analysis (Basic)'!$B799,Table4[Customer_ID],Table4[Frequency_of_Purchase],,0)</f>
        <v>12</v>
      </c>
      <c r="J799" s="10">
        <f>_xlfn.XLOOKUP(B799,Table4[Customer_ID],Table4[Purchase_Amount],,0)</f>
        <v>345.04</v>
      </c>
      <c r="K799" s="52" cm="1">
        <f t="array" aca="1" ref="K799" ca="1">SUM(MID(C799,{1,2,3},1)*1)</f>
        <v>11</v>
      </c>
    </row>
    <row r="800" spans="2:11" x14ac:dyDescent="0.3">
      <c r="B800" s="10" t="s">
        <v>1667</v>
      </c>
      <c r="C800" s="45" t="str">
        <f ca="1">Table3[[#This Row],[RECENCY Score]] &amp; Table3[[#This Row],[FREQUENCY Score]] &amp; Table3[[#This Row],[MONETARY Score]]</f>
        <v>215</v>
      </c>
      <c r="D800" s="46" cm="1">
        <f t="array" aca="1" ref="D800" ca="1">_xlfn.IFS(G800 &lt;= 100, 5,G800 &lt;= 200, 4,G800 &lt;= 300, 3,G800 &lt;= 400, 2,G800 &gt; 400, 1)</f>
        <v>2</v>
      </c>
      <c r="E800" s="45" cm="1">
        <f t="array" ref="E800">_xlfn.IFS(I800 &gt;= 12, 5, I800&gt;= 10, 4, I800 &gt;= 8, 3, I800 &gt;= 5, 2, I800 &gt;= 2, 1)</f>
        <v>1</v>
      </c>
      <c r="F800" s="45" cm="1">
        <f t="array" ref="F800">_xlfn.IFS(Table3[[#This Row],[Purchase Amount]] &lt;= 100, 5,Table3[[#This Row],[Purchase Amount]]  &lt;= 200, 4,Table3[[#This Row],[Purchase Amount]]  &lt;= 300, 3,Table3[[#This Row],[Purchase Amount]]  &lt;= 400, 2,Table3[[#This Row],[Purchase Amount]]  &gt; 400, 1)</f>
        <v>5</v>
      </c>
      <c r="G800" s="10">
        <f ca="1">DATEDIF(Table3[[#This Row],[Time of Purchase ]], TODAY(), "d")</f>
        <v>334</v>
      </c>
      <c r="H800" s="14">
        <f>_xlfn.XLOOKUP('RFM Analysis (Basic)'!$B800,Table4[Customer_ID],Table4[Time_of_Purchase],,0)</f>
        <v>45401</v>
      </c>
      <c r="I800" s="10">
        <f>_xlfn.XLOOKUP('RFM Analysis (Basic)'!$B800,Table4[Customer_ID],Table4[Frequency_of_Purchase],,0)</f>
        <v>3</v>
      </c>
      <c r="J800" s="10">
        <f>_xlfn.XLOOKUP(B800,Table4[Customer_ID],Table4[Purchase_Amount],,0)</f>
        <v>59.15</v>
      </c>
      <c r="K800" s="52" cm="1">
        <f t="array" aca="1" ref="K800" ca="1">SUM(MID(C800,{1,2,3},1)*1)</f>
        <v>8</v>
      </c>
    </row>
    <row r="801" spans="2:11" x14ac:dyDescent="0.3">
      <c r="B801" s="10" t="s">
        <v>1669</v>
      </c>
      <c r="C801" s="45" t="str">
        <f ca="1">Table3[[#This Row],[RECENCY Score]] &amp; Table3[[#This Row],[FREQUENCY Score]] &amp; Table3[[#This Row],[MONETARY Score]]</f>
        <v>351</v>
      </c>
      <c r="D801" s="46" cm="1">
        <f t="array" aca="1" ref="D801" ca="1">_xlfn.IFS(G801 &lt;= 100, 5,G801 &lt;= 200, 4,G801 &lt;= 300, 3,G801 &lt;= 400, 2,G801 &gt; 400, 1)</f>
        <v>3</v>
      </c>
      <c r="E801" s="45" cm="1">
        <f t="array" ref="E801">_xlfn.IFS(I801 &gt;= 12, 5, I801&gt;= 10, 4, I801 &gt;= 8, 3, I801 &gt;= 5, 2, I801 &gt;= 2, 1)</f>
        <v>5</v>
      </c>
      <c r="F801" s="45" cm="1">
        <f t="array" ref="F801">_xlfn.IFS(Table3[[#This Row],[Purchase Amount]] &lt;= 100, 5,Table3[[#This Row],[Purchase Amount]]  &lt;= 200, 4,Table3[[#This Row],[Purchase Amount]]  &lt;= 300, 3,Table3[[#This Row],[Purchase Amount]]  &lt;= 400, 2,Table3[[#This Row],[Purchase Amount]]  &gt; 400, 1)</f>
        <v>1</v>
      </c>
      <c r="G801" s="10">
        <f ca="1">DATEDIF(Table3[[#This Row],[Time of Purchase ]], TODAY(), "d")</f>
        <v>285</v>
      </c>
      <c r="H801" s="14">
        <f>_xlfn.XLOOKUP('RFM Analysis (Basic)'!$B801,Table4[Customer_ID],Table4[Time_of_Purchase],,0)</f>
        <v>45450</v>
      </c>
      <c r="I801" s="10">
        <f>_xlfn.XLOOKUP('RFM Analysis (Basic)'!$B801,Table4[Customer_ID],Table4[Frequency_of_Purchase],,0)</f>
        <v>12</v>
      </c>
      <c r="J801" s="10">
        <f>_xlfn.XLOOKUP(B801,Table4[Customer_ID],Table4[Purchase_Amount],,0)</f>
        <v>461.81</v>
      </c>
      <c r="K801" s="52" cm="1">
        <f t="array" aca="1" ref="K801" ca="1">SUM(MID(C801,{1,2,3},1)*1)</f>
        <v>9</v>
      </c>
    </row>
    <row r="802" spans="2:11" x14ac:dyDescent="0.3">
      <c r="B802" s="10" t="s">
        <v>1671</v>
      </c>
      <c r="C802" s="45" t="str">
        <f ca="1">Table3[[#This Row],[RECENCY Score]] &amp; Table3[[#This Row],[FREQUENCY Score]] &amp; Table3[[#This Row],[MONETARY Score]]</f>
        <v>213</v>
      </c>
      <c r="D802" s="46" cm="1">
        <f t="array" aca="1" ref="D802" ca="1">_xlfn.IFS(G802 &lt;= 100, 5,G802 &lt;= 200, 4,G802 &lt;= 300, 3,G802 &lt;= 400, 2,G802 &gt; 400, 1)</f>
        <v>2</v>
      </c>
      <c r="E802" s="45" cm="1">
        <f t="array" ref="E802">_xlfn.IFS(I802 &gt;= 12, 5, I802&gt;= 10, 4, I802 &gt;= 8, 3, I802 &gt;= 5, 2, I802 &gt;= 2, 1)</f>
        <v>1</v>
      </c>
      <c r="F802" s="45" cm="1">
        <f t="array" ref="F802">_xlfn.IFS(Table3[[#This Row],[Purchase Amount]] &lt;= 100, 5,Table3[[#This Row],[Purchase Amount]]  &lt;= 200, 4,Table3[[#This Row],[Purchase Amount]]  &lt;= 300, 3,Table3[[#This Row],[Purchase Amount]]  &lt;= 400, 2,Table3[[#This Row],[Purchase Amount]]  &gt; 400, 1)</f>
        <v>3</v>
      </c>
      <c r="G802" s="10">
        <f ca="1">DATEDIF(Table3[[#This Row],[Time of Purchase ]], TODAY(), "d")</f>
        <v>318</v>
      </c>
      <c r="H802" s="14">
        <f>_xlfn.XLOOKUP('RFM Analysis (Basic)'!$B802,Table4[Customer_ID],Table4[Time_of_Purchase],,0)</f>
        <v>45417</v>
      </c>
      <c r="I802" s="10">
        <f>_xlfn.XLOOKUP('RFM Analysis (Basic)'!$B802,Table4[Customer_ID],Table4[Frequency_of_Purchase],,0)</f>
        <v>4</v>
      </c>
      <c r="J802" s="10">
        <f>_xlfn.XLOOKUP(B802,Table4[Customer_ID],Table4[Purchase_Amount],,0)</f>
        <v>280.88</v>
      </c>
      <c r="K802" s="52" cm="1">
        <f t="array" aca="1" ref="K802" ca="1">SUM(MID(C802,{1,2,3},1)*1)</f>
        <v>6</v>
      </c>
    </row>
    <row r="803" spans="2:11" x14ac:dyDescent="0.3">
      <c r="B803" s="10" t="s">
        <v>1673</v>
      </c>
      <c r="C803" s="45" t="str">
        <f ca="1">Table3[[#This Row],[RECENCY Score]] &amp; Table3[[#This Row],[FREQUENCY Score]] &amp; Table3[[#This Row],[MONETARY Score]]</f>
        <v>233</v>
      </c>
      <c r="D803" s="46" cm="1">
        <f t="array" aca="1" ref="D803" ca="1">_xlfn.IFS(G803 &lt;= 100, 5,G803 &lt;= 200, 4,G803 &lt;= 300, 3,G803 &lt;= 400, 2,G803 &gt; 400, 1)</f>
        <v>2</v>
      </c>
      <c r="E803" s="45" cm="1">
        <f t="array" ref="E803">_xlfn.IFS(I803 &gt;= 12, 5, I803&gt;= 10, 4, I803 &gt;= 8, 3, I803 &gt;= 5, 2, I803 &gt;= 2, 1)</f>
        <v>3</v>
      </c>
      <c r="F803" s="45" cm="1">
        <f t="array" ref="F803">_xlfn.IFS(Table3[[#This Row],[Purchase Amount]] &lt;= 100, 5,Table3[[#This Row],[Purchase Amount]]  &lt;= 200, 4,Table3[[#This Row],[Purchase Amount]]  &lt;= 300, 3,Table3[[#This Row],[Purchase Amount]]  &lt;= 400, 2,Table3[[#This Row],[Purchase Amount]]  &gt; 400, 1)</f>
        <v>3</v>
      </c>
      <c r="G803" s="10">
        <f ca="1">DATEDIF(Table3[[#This Row],[Time of Purchase ]], TODAY(), "d")</f>
        <v>384</v>
      </c>
      <c r="H803" s="14">
        <f>_xlfn.XLOOKUP('RFM Analysis (Basic)'!$B803,Table4[Customer_ID],Table4[Time_of_Purchase],,0)</f>
        <v>45351</v>
      </c>
      <c r="I803" s="10">
        <f>_xlfn.XLOOKUP('RFM Analysis (Basic)'!$B803,Table4[Customer_ID],Table4[Frequency_of_Purchase],,0)</f>
        <v>8</v>
      </c>
      <c r="J803" s="10">
        <f>_xlfn.XLOOKUP(B803,Table4[Customer_ID],Table4[Purchase_Amount],,0)</f>
        <v>283.7</v>
      </c>
      <c r="K803" s="52" cm="1">
        <f t="array" aca="1" ref="K803" ca="1">SUM(MID(C803,{1,2,3},1)*1)</f>
        <v>8</v>
      </c>
    </row>
    <row r="804" spans="2:11" x14ac:dyDescent="0.3">
      <c r="B804" s="10" t="s">
        <v>1675</v>
      </c>
      <c r="C804" s="45" t="str">
        <f ca="1">Table3[[#This Row],[RECENCY Score]] &amp; Table3[[#This Row],[FREQUENCY Score]] &amp; Table3[[#This Row],[MONETARY Score]]</f>
        <v>541</v>
      </c>
      <c r="D804" s="46" cm="1">
        <f t="array" aca="1" ref="D804" ca="1">_xlfn.IFS(G804 &lt;= 100, 5,G804 &lt;= 200, 4,G804 &lt;= 300, 3,G804 &lt;= 400, 2,G804 &gt; 400, 1)</f>
        <v>5</v>
      </c>
      <c r="E804" s="45" cm="1">
        <f t="array" ref="E804">_xlfn.IFS(I804 &gt;= 12, 5, I804&gt;= 10, 4, I804 &gt;= 8, 3, I804 &gt;= 5, 2, I804 &gt;= 2, 1)</f>
        <v>4</v>
      </c>
      <c r="F804" s="45" cm="1">
        <f t="array" ref="F804">_xlfn.IFS(Table3[[#This Row],[Purchase Amount]] &lt;= 100, 5,Table3[[#This Row],[Purchase Amount]]  &lt;= 200, 4,Table3[[#This Row],[Purchase Amount]]  &lt;= 300, 3,Table3[[#This Row],[Purchase Amount]]  &lt;= 400, 2,Table3[[#This Row],[Purchase Amount]]  &gt; 400, 1)</f>
        <v>1</v>
      </c>
      <c r="G804" s="10">
        <f ca="1">DATEDIF(Table3[[#This Row],[Time of Purchase ]], TODAY(), "d")</f>
        <v>91</v>
      </c>
      <c r="H804" s="14">
        <f>_xlfn.XLOOKUP('RFM Analysis (Basic)'!$B804,Table4[Customer_ID],Table4[Time_of_Purchase],,0)</f>
        <v>45644</v>
      </c>
      <c r="I804" s="10">
        <f>_xlfn.XLOOKUP('RFM Analysis (Basic)'!$B804,Table4[Customer_ID],Table4[Frequency_of_Purchase],,0)</f>
        <v>10</v>
      </c>
      <c r="J804" s="10">
        <f>_xlfn.XLOOKUP(B804,Table4[Customer_ID],Table4[Purchase_Amount],,0)</f>
        <v>411.95</v>
      </c>
      <c r="K804" s="52" cm="1">
        <f t="array" aca="1" ref="K804" ca="1">SUM(MID(C804,{1,2,3},1)*1)</f>
        <v>10</v>
      </c>
    </row>
    <row r="805" spans="2:11" x14ac:dyDescent="0.3">
      <c r="B805" s="10" t="s">
        <v>1677</v>
      </c>
      <c r="C805" s="45" t="str">
        <f ca="1">Table3[[#This Row],[RECENCY Score]] &amp; Table3[[#This Row],[FREQUENCY Score]] &amp; Table3[[#This Row],[MONETARY Score]]</f>
        <v>421</v>
      </c>
      <c r="D805" s="46" cm="1">
        <f t="array" aca="1" ref="D805" ca="1">_xlfn.IFS(G805 &lt;= 100, 5,G805 &lt;= 200, 4,G805 &lt;= 300, 3,G805 &lt;= 400, 2,G805 &gt; 400, 1)</f>
        <v>4</v>
      </c>
      <c r="E805" s="45" cm="1">
        <f t="array" ref="E805">_xlfn.IFS(I805 &gt;= 12, 5, I805&gt;= 10, 4, I805 &gt;= 8, 3, I805 &gt;= 5, 2, I805 &gt;= 2, 1)</f>
        <v>2</v>
      </c>
      <c r="F805" s="45" cm="1">
        <f t="array" ref="F805">_xlfn.IFS(Table3[[#This Row],[Purchase Amount]] &lt;= 100, 5,Table3[[#This Row],[Purchase Amount]]  &lt;= 200, 4,Table3[[#This Row],[Purchase Amount]]  &lt;= 300, 3,Table3[[#This Row],[Purchase Amount]]  &lt;= 400, 2,Table3[[#This Row],[Purchase Amount]]  &gt; 400, 1)</f>
        <v>1</v>
      </c>
      <c r="G805" s="10">
        <f ca="1">DATEDIF(Table3[[#This Row],[Time of Purchase ]], TODAY(), "d")</f>
        <v>141</v>
      </c>
      <c r="H805" s="14">
        <f>_xlfn.XLOOKUP('RFM Analysis (Basic)'!$B805,Table4[Customer_ID],Table4[Time_of_Purchase],,0)</f>
        <v>45594</v>
      </c>
      <c r="I805" s="10">
        <f>_xlfn.XLOOKUP('RFM Analysis (Basic)'!$B805,Table4[Customer_ID],Table4[Frequency_of_Purchase],,0)</f>
        <v>5</v>
      </c>
      <c r="J805" s="10">
        <f>_xlfn.XLOOKUP(B805,Table4[Customer_ID],Table4[Purchase_Amount],,0)</f>
        <v>476.11</v>
      </c>
      <c r="K805" s="52" cm="1">
        <f t="array" aca="1" ref="K805" ca="1">SUM(MID(C805,{1,2,3},1)*1)</f>
        <v>7</v>
      </c>
    </row>
    <row r="806" spans="2:11" x14ac:dyDescent="0.3">
      <c r="B806" s="10" t="s">
        <v>1679</v>
      </c>
      <c r="C806" s="45" t="str">
        <f ca="1">Table3[[#This Row],[RECENCY Score]] &amp; Table3[[#This Row],[FREQUENCY Score]] &amp; Table3[[#This Row],[MONETARY Score]]</f>
        <v>322</v>
      </c>
      <c r="D806" s="46" cm="1">
        <f t="array" aca="1" ref="D806" ca="1">_xlfn.IFS(G806 &lt;= 100, 5,G806 &lt;= 200, 4,G806 &lt;= 300, 3,G806 &lt;= 400, 2,G806 &gt; 400, 1)</f>
        <v>3</v>
      </c>
      <c r="E806" s="45" cm="1">
        <f t="array" ref="E806">_xlfn.IFS(I806 &gt;= 12, 5, I806&gt;= 10, 4, I806 &gt;= 8, 3, I806 &gt;= 5, 2, I806 &gt;= 2, 1)</f>
        <v>2</v>
      </c>
      <c r="F806" s="45" cm="1">
        <f t="array" ref="F806">_xlfn.IFS(Table3[[#This Row],[Purchase Amount]] &lt;= 100, 5,Table3[[#This Row],[Purchase Amount]]  &lt;= 200, 4,Table3[[#This Row],[Purchase Amount]]  &lt;= 300, 3,Table3[[#This Row],[Purchase Amount]]  &lt;= 400, 2,Table3[[#This Row],[Purchase Amount]]  &gt; 400, 1)</f>
        <v>2</v>
      </c>
      <c r="G806" s="10">
        <f ca="1">DATEDIF(Table3[[#This Row],[Time of Purchase ]], TODAY(), "d")</f>
        <v>271</v>
      </c>
      <c r="H806" s="14">
        <f>_xlfn.XLOOKUP('RFM Analysis (Basic)'!$B806,Table4[Customer_ID],Table4[Time_of_Purchase],,0)</f>
        <v>45464</v>
      </c>
      <c r="I806" s="10">
        <f>_xlfn.XLOOKUP('RFM Analysis (Basic)'!$B806,Table4[Customer_ID],Table4[Frequency_of_Purchase],,0)</f>
        <v>7</v>
      </c>
      <c r="J806" s="10">
        <f>_xlfn.XLOOKUP(B806,Table4[Customer_ID],Table4[Purchase_Amount],,0)</f>
        <v>399.24</v>
      </c>
      <c r="K806" s="52" cm="1">
        <f t="array" aca="1" ref="K806" ca="1">SUM(MID(C806,{1,2,3},1)*1)</f>
        <v>7</v>
      </c>
    </row>
    <row r="807" spans="2:11" x14ac:dyDescent="0.3">
      <c r="B807" s="10" t="s">
        <v>1681</v>
      </c>
      <c r="C807" s="45" t="str">
        <f ca="1">Table3[[#This Row],[RECENCY Score]] &amp; Table3[[#This Row],[FREQUENCY Score]] &amp; Table3[[#This Row],[MONETARY Score]]</f>
        <v>455</v>
      </c>
      <c r="D807" s="46" cm="1">
        <f t="array" aca="1" ref="D807" ca="1">_xlfn.IFS(G807 &lt;= 100, 5,G807 &lt;= 200, 4,G807 &lt;= 300, 3,G807 &lt;= 400, 2,G807 &gt; 400, 1)</f>
        <v>4</v>
      </c>
      <c r="E807" s="45" cm="1">
        <f t="array" ref="E807">_xlfn.IFS(I807 &gt;= 12, 5, I807&gt;= 10, 4, I807 &gt;= 8, 3, I807 &gt;= 5, 2, I807 &gt;= 2, 1)</f>
        <v>5</v>
      </c>
      <c r="F807" s="45" cm="1">
        <f t="array" ref="F807">_xlfn.IFS(Table3[[#This Row],[Purchase Amount]] &lt;= 100, 5,Table3[[#This Row],[Purchase Amount]]  &lt;= 200, 4,Table3[[#This Row],[Purchase Amount]]  &lt;= 300, 3,Table3[[#This Row],[Purchase Amount]]  &lt;= 400, 2,Table3[[#This Row],[Purchase Amount]]  &gt; 400, 1)</f>
        <v>5</v>
      </c>
      <c r="G807" s="10">
        <f ca="1">DATEDIF(Table3[[#This Row],[Time of Purchase ]], TODAY(), "d")</f>
        <v>184</v>
      </c>
      <c r="H807" s="14">
        <f>_xlfn.XLOOKUP('RFM Analysis (Basic)'!$B807,Table4[Customer_ID],Table4[Time_of_Purchase],,0)</f>
        <v>45551</v>
      </c>
      <c r="I807" s="10">
        <f>_xlfn.XLOOKUP('RFM Analysis (Basic)'!$B807,Table4[Customer_ID],Table4[Frequency_of_Purchase],,0)</f>
        <v>12</v>
      </c>
      <c r="J807" s="10">
        <f>_xlfn.XLOOKUP(B807,Table4[Customer_ID],Table4[Purchase_Amount],,0)</f>
        <v>90.79</v>
      </c>
      <c r="K807" s="52" cm="1">
        <f t="array" aca="1" ref="K807" ca="1">SUM(MID(C807,{1,2,3},1)*1)</f>
        <v>14</v>
      </c>
    </row>
    <row r="808" spans="2:11" x14ac:dyDescent="0.3">
      <c r="B808" s="10" t="s">
        <v>1683</v>
      </c>
      <c r="C808" s="45" t="str">
        <f ca="1">Table3[[#This Row],[RECENCY Score]] &amp; Table3[[#This Row],[FREQUENCY Score]] &amp; Table3[[#This Row],[MONETARY Score]]</f>
        <v>133</v>
      </c>
      <c r="D808" s="46" cm="1">
        <f t="array" aca="1" ref="D808" ca="1">_xlfn.IFS(G808 &lt;= 100, 5,G808 &lt;= 200, 4,G808 &lt;= 300, 3,G808 &lt;= 400, 2,G808 &gt; 400, 1)</f>
        <v>1</v>
      </c>
      <c r="E808" s="45" cm="1">
        <f t="array" ref="E808">_xlfn.IFS(I808 &gt;= 12, 5, I808&gt;= 10, 4, I808 &gt;= 8, 3, I808 &gt;= 5, 2, I808 &gt;= 2, 1)</f>
        <v>3</v>
      </c>
      <c r="F808" s="45" cm="1">
        <f t="array" ref="F808">_xlfn.IFS(Table3[[#This Row],[Purchase Amount]] &lt;= 100, 5,Table3[[#This Row],[Purchase Amount]]  &lt;= 200, 4,Table3[[#This Row],[Purchase Amount]]  &lt;= 300, 3,Table3[[#This Row],[Purchase Amount]]  &lt;= 400, 2,Table3[[#This Row],[Purchase Amount]]  &gt; 400, 1)</f>
        <v>3</v>
      </c>
      <c r="G808" s="10">
        <f ca="1">DATEDIF(Table3[[#This Row],[Time of Purchase ]], TODAY(), "d")</f>
        <v>430</v>
      </c>
      <c r="H808" s="14">
        <f>_xlfn.XLOOKUP('RFM Analysis (Basic)'!$B808,Table4[Customer_ID],Table4[Time_of_Purchase],,0)</f>
        <v>45305</v>
      </c>
      <c r="I808" s="10">
        <f>_xlfn.XLOOKUP('RFM Analysis (Basic)'!$B808,Table4[Customer_ID],Table4[Frequency_of_Purchase],,0)</f>
        <v>9</v>
      </c>
      <c r="J808" s="10">
        <f>_xlfn.XLOOKUP(B808,Table4[Customer_ID],Table4[Purchase_Amount],,0)</f>
        <v>229.56</v>
      </c>
      <c r="K808" s="52" cm="1">
        <f t="array" aca="1" ref="K808" ca="1">SUM(MID(C808,{1,2,3},1)*1)</f>
        <v>7</v>
      </c>
    </row>
    <row r="809" spans="2:11" x14ac:dyDescent="0.3">
      <c r="B809" s="10" t="s">
        <v>1685</v>
      </c>
      <c r="C809" s="45" t="str">
        <f ca="1">Table3[[#This Row],[RECENCY Score]] &amp; Table3[[#This Row],[FREQUENCY Score]] &amp; Table3[[#This Row],[MONETARY Score]]</f>
        <v>224</v>
      </c>
      <c r="D809" s="46" cm="1">
        <f t="array" aca="1" ref="D809" ca="1">_xlfn.IFS(G809 &lt;= 100, 5,G809 &lt;= 200, 4,G809 &lt;= 300, 3,G809 &lt;= 400, 2,G809 &gt; 400, 1)</f>
        <v>2</v>
      </c>
      <c r="E809" s="45" cm="1">
        <f t="array" ref="E809">_xlfn.IFS(I809 &gt;= 12, 5, I809&gt;= 10, 4, I809 &gt;= 8, 3, I809 &gt;= 5, 2, I809 &gt;= 2, 1)</f>
        <v>2</v>
      </c>
      <c r="F809" s="45" cm="1">
        <f t="array" ref="F809">_xlfn.IFS(Table3[[#This Row],[Purchase Amount]] &lt;= 100, 5,Table3[[#This Row],[Purchase Amount]]  &lt;= 200, 4,Table3[[#This Row],[Purchase Amount]]  &lt;= 300, 3,Table3[[#This Row],[Purchase Amount]]  &lt;= 400, 2,Table3[[#This Row],[Purchase Amount]]  &gt; 400, 1)</f>
        <v>4</v>
      </c>
      <c r="G809" s="10">
        <f ca="1">DATEDIF(Table3[[#This Row],[Time of Purchase ]], TODAY(), "d")</f>
        <v>367</v>
      </c>
      <c r="H809" s="14">
        <f>_xlfn.XLOOKUP('RFM Analysis (Basic)'!$B809,Table4[Customer_ID],Table4[Time_of_Purchase],,0)</f>
        <v>45368</v>
      </c>
      <c r="I809" s="10">
        <f>_xlfn.XLOOKUP('RFM Analysis (Basic)'!$B809,Table4[Customer_ID],Table4[Frequency_of_Purchase],,0)</f>
        <v>7</v>
      </c>
      <c r="J809" s="10">
        <f>_xlfn.XLOOKUP(B809,Table4[Customer_ID],Table4[Purchase_Amount],,0)</f>
        <v>160.47</v>
      </c>
      <c r="K809" s="52" cm="1">
        <f t="array" aca="1" ref="K809" ca="1">SUM(MID(C809,{1,2,3},1)*1)</f>
        <v>8</v>
      </c>
    </row>
    <row r="810" spans="2:11" x14ac:dyDescent="0.3">
      <c r="B810" s="10" t="s">
        <v>1687</v>
      </c>
      <c r="C810" s="45" t="str">
        <f ca="1">Table3[[#This Row],[RECENCY Score]] &amp; Table3[[#This Row],[FREQUENCY Score]] &amp; Table3[[#This Row],[MONETARY Score]]</f>
        <v>424</v>
      </c>
      <c r="D810" s="46" cm="1">
        <f t="array" aca="1" ref="D810" ca="1">_xlfn.IFS(G810 &lt;= 100, 5,G810 &lt;= 200, 4,G810 &lt;= 300, 3,G810 &lt;= 400, 2,G810 &gt; 400, 1)</f>
        <v>4</v>
      </c>
      <c r="E810" s="45" cm="1">
        <f t="array" ref="E810">_xlfn.IFS(I810 &gt;= 12, 5, I810&gt;= 10, 4, I810 &gt;= 8, 3, I810 &gt;= 5, 2, I810 &gt;= 2, 1)</f>
        <v>2</v>
      </c>
      <c r="F810" s="45" cm="1">
        <f t="array" ref="F810">_xlfn.IFS(Table3[[#This Row],[Purchase Amount]] &lt;= 100, 5,Table3[[#This Row],[Purchase Amount]]  &lt;= 200, 4,Table3[[#This Row],[Purchase Amount]]  &lt;= 300, 3,Table3[[#This Row],[Purchase Amount]]  &lt;= 400, 2,Table3[[#This Row],[Purchase Amount]]  &gt; 400, 1)</f>
        <v>4</v>
      </c>
      <c r="G810" s="10">
        <f ca="1">DATEDIF(Table3[[#This Row],[Time of Purchase ]], TODAY(), "d")</f>
        <v>178</v>
      </c>
      <c r="H810" s="14">
        <f>_xlfn.XLOOKUP('RFM Analysis (Basic)'!$B810,Table4[Customer_ID],Table4[Time_of_Purchase],,0)</f>
        <v>45557</v>
      </c>
      <c r="I810" s="10">
        <f>_xlfn.XLOOKUP('RFM Analysis (Basic)'!$B810,Table4[Customer_ID],Table4[Frequency_of_Purchase],,0)</f>
        <v>6</v>
      </c>
      <c r="J810" s="10">
        <f>_xlfn.XLOOKUP(B810,Table4[Customer_ID],Table4[Purchase_Amount],,0)</f>
        <v>104.74</v>
      </c>
      <c r="K810" s="52" cm="1">
        <f t="array" aca="1" ref="K810" ca="1">SUM(MID(C810,{1,2,3},1)*1)</f>
        <v>10</v>
      </c>
    </row>
    <row r="811" spans="2:11" x14ac:dyDescent="0.3">
      <c r="B811" s="10" t="s">
        <v>1689</v>
      </c>
      <c r="C811" s="45" t="str">
        <f ca="1">Table3[[#This Row],[RECENCY Score]] &amp; Table3[[#This Row],[FREQUENCY Score]] &amp; Table3[[#This Row],[MONETARY Score]]</f>
        <v>242</v>
      </c>
      <c r="D811" s="46" cm="1">
        <f t="array" aca="1" ref="D811" ca="1">_xlfn.IFS(G811 &lt;= 100, 5,G811 &lt;= 200, 4,G811 &lt;= 300, 3,G811 &lt;= 400, 2,G811 &gt; 400, 1)</f>
        <v>2</v>
      </c>
      <c r="E811" s="45" cm="1">
        <f t="array" ref="E811">_xlfn.IFS(I811 &gt;= 12, 5, I811&gt;= 10, 4, I811 &gt;= 8, 3, I811 &gt;= 5, 2, I811 &gt;= 2, 1)</f>
        <v>4</v>
      </c>
      <c r="F811" s="45" cm="1">
        <f t="array" ref="F811">_xlfn.IFS(Table3[[#This Row],[Purchase Amount]] &lt;= 100, 5,Table3[[#This Row],[Purchase Amount]]  &lt;= 200, 4,Table3[[#This Row],[Purchase Amount]]  &lt;= 300, 3,Table3[[#This Row],[Purchase Amount]]  &lt;= 400, 2,Table3[[#This Row],[Purchase Amount]]  &gt; 400, 1)</f>
        <v>2</v>
      </c>
      <c r="G811" s="10">
        <f ca="1">DATEDIF(Table3[[#This Row],[Time of Purchase ]], TODAY(), "d")</f>
        <v>377</v>
      </c>
      <c r="H811" s="14">
        <f>_xlfn.XLOOKUP('RFM Analysis (Basic)'!$B811,Table4[Customer_ID],Table4[Time_of_Purchase],,0)</f>
        <v>45358</v>
      </c>
      <c r="I811" s="10">
        <f>_xlfn.XLOOKUP('RFM Analysis (Basic)'!$B811,Table4[Customer_ID],Table4[Frequency_of_Purchase],,0)</f>
        <v>10</v>
      </c>
      <c r="J811" s="10">
        <f>_xlfn.XLOOKUP(B811,Table4[Customer_ID],Table4[Purchase_Amount],,0)</f>
        <v>399.95</v>
      </c>
      <c r="K811" s="52" cm="1">
        <f t="array" aca="1" ref="K811" ca="1">SUM(MID(C811,{1,2,3},1)*1)</f>
        <v>8</v>
      </c>
    </row>
    <row r="812" spans="2:11" x14ac:dyDescent="0.3">
      <c r="B812" s="10" t="s">
        <v>1691</v>
      </c>
      <c r="C812" s="45" t="str">
        <f ca="1">Table3[[#This Row],[RECENCY Score]] &amp; Table3[[#This Row],[FREQUENCY Score]] &amp; Table3[[#This Row],[MONETARY Score]]</f>
        <v>432</v>
      </c>
      <c r="D812" s="46" cm="1">
        <f t="array" aca="1" ref="D812" ca="1">_xlfn.IFS(G812 &lt;= 100, 5,G812 &lt;= 200, 4,G812 &lt;= 300, 3,G812 &lt;= 400, 2,G812 &gt; 400, 1)</f>
        <v>4</v>
      </c>
      <c r="E812" s="45" cm="1">
        <f t="array" ref="E812">_xlfn.IFS(I812 &gt;= 12, 5, I812&gt;= 10, 4, I812 &gt;= 8, 3, I812 &gt;= 5, 2, I812 &gt;= 2, 1)</f>
        <v>3</v>
      </c>
      <c r="F812" s="45" cm="1">
        <f t="array" ref="F812">_xlfn.IFS(Table3[[#This Row],[Purchase Amount]] &lt;= 100, 5,Table3[[#This Row],[Purchase Amount]]  &lt;= 200, 4,Table3[[#This Row],[Purchase Amount]]  &lt;= 300, 3,Table3[[#This Row],[Purchase Amount]]  &lt;= 400, 2,Table3[[#This Row],[Purchase Amount]]  &gt; 400, 1)</f>
        <v>2</v>
      </c>
      <c r="G812" s="10">
        <f ca="1">DATEDIF(Table3[[#This Row],[Time of Purchase ]], TODAY(), "d")</f>
        <v>114</v>
      </c>
      <c r="H812" s="14">
        <f>_xlfn.XLOOKUP('RFM Analysis (Basic)'!$B812,Table4[Customer_ID],Table4[Time_of_Purchase],,0)</f>
        <v>45621</v>
      </c>
      <c r="I812" s="10">
        <f>_xlfn.XLOOKUP('RFM Analysis (Basic)'!$B812,Table4[Customer_ID],Table4[Frequency_of_Purchase],,0)</f>
        <v>8</v>
      </c>
      <c r="J812" s="10">
        <f>_xlfn.XLOOKUP(B812,Table4[Customer_ID],Table4[Purchase_Amount],,0)</f>
        <v>337.33</v>
      </c>
      <c r="K812" s="52" cm="1">
        <f t="array" aca="1" ref="K812" ca="1">SUM(MID(C812,{1,2,3},1)*1)</f>
        <v>9</v>
      </c>
    </row>
    <row r="813" spans="2:11" x14ac:dyDescent="0.3">
      <c r="B813" s="10" t="s">
        <v>1693</v>
      </c>
      <c r="C813" s="45" t="str">
        <f ca="1">Table3[[#This Row],[RECENCY Score]] &amp; Table3[[#This Row],[FREQUENCY Score]] &amp; Table3[[#This Row],[MONETARY Score]]</f>
        <v>223</v>
      </c>
      <c r="D813" s="46" cm="1">
        <f t="array" aca="1" ref="D813" ca="1">_xlfn.IFS(G813 &lt;= 100, 5,G813 &lt;= 200, 4,G813 &lt;= 300, 3,G813 &lt;= 400, 2,G813 &gt; 400, 1)</f>
        <v>2</v>
      </c>
      <c r="E813" s="45" cm="1">
        <f t="array" ref="E813">_xlfn.IFS(I813 &gt;= 12, 5, I813&gt;= 10, 4, I813 &gt;= 8, 3, I813 &gt;= 5, 2, I813 &gt;= 2, 1)</f>
        <v>2</v>
      </c>
      <c r="F813" s="45" cm="1">
        <f t="array" ref="F813">_xlfn.IFS(Table3[[#This Row],[Purchase Amount]] &lt;= 100, 5,Table3[[#This Row],[Purchase Amount]]  &lt;= 200, 4,Table3[[#This Row],[Purchase Amount]]  &lt;= 300, 3,Table3[[#This Row],[Purchase Amount]]  &lt;= 400, 2,Table3[[#This Row],[Purchase Amount]]  &gt; 400, 1)</f>
        <v>3</v>
      </c>
      <c r="G813" s="10">
        <f ca="1">DATEDIF(Table3[[#This Row],[Time of Purchase ]], TODAY(), "d")</f>
        <v>331</v>
      </c>
      <c r="H813" s="14">
        <f>_xlfn.XLOOKUP('RFM Analysis (Basic)'!$B813,Table4[Customer_ID],Table4[Time_of_Purchase],,0)</f>
        <v>45404</v>
      </c>
      <c r="I813" s="10">
        <f>_xlfn.XLOOKUP('RFM Analysis (Basic)'!$B813,Table4[Customer_ID],Table4[Frequency_of_Purchase],,0)</f>
        <v>6</v>
      </c>
      <c r="J813" s="10">
        <f>_xlfn.XLOOKUP(B813,Table4[Customer_ID],Table4[Purchase_Amount],,0)</f>
        <v>204.83</v>
      </c>
      <c r="K813" s="52" cm="1">
        <f t="array" aca="1" ref="K813" ca="1">SUM(MID(C813,{1,2,3},1)*1)</f>
        <v>7</v>
      </c>
    </row>
    <row r="814" spans="2:11" x14ac:dyDescent="0.3">
      <c r="B814" s="10" t="s">
        <v>1695</v>
      </c>
      <c r="C814" s="45" t="str">
        <f ca="1">Table3[[#This Row],[RECENCY Score]] &amp; Table3[[#This Row],[FREQUENCY Score]] &amp; Table3[[#This Row],[MONETARY Score]]</f>
        <v>344</v>
      </c>
      <c r="D814" s="46" cm="1">
        <f t="array" aca="1" ref="D814" ca="1">_xlfn.IFS(G814 &lt;= 100, 5,G814 &lt;= 200, 4,G814 &lt;= 300, 3,G814 &lt;= 400, 2,G814 &gt; 400, 1)</f>
        <v>3</v>
      </c>
      <c r="E814" s="45" cm="1">
        <f t="array" ref="E814">_xlfn.IFS(I814 &gt;= 12, 5, I814&gt;= 10, 4, I814 &gt;= 8, 3, I814 &gt;= 5, 2, I814 &gt;= 2, 1)</f>
        <v>4</v>
      </c>
      <c r="F814" s="45" cm="1">
        <f t="array" ref="F814">_xlfn.IFS(Table3[[#This Row],[Purchase Amount]] &lt;= 100, 5,Table3[[#This Row],[Purchase Amount]]  &lt;= 200, 4,Table3[[#This Row],[Purchase Amount]]  &lt;= 300, 3,Table3[[#This Row],[Purchase Amount]]  &lt;= 400, 2,Table3[[#This Row],[Purchase Amount]]  &gt; 400, 1)</f>
        <v>4</v>
      </c>
      <c r="G814" s="10">
        <f ca="1">DATEDIF(Table3[[#This Row],[Time of Purchase ]], TODAY(), "d")</f>
        <v>222</v>
      </c>
      <c r="H814" s="14">
        <f>_xlfn.XLOOKUP('RFM Analysis (Basic)'!$B814,Table4[Customer_ID],Table4[Time_of_Purchase],,0)</f>
        <v>45513</v>
      </c>
      <c r="I814" s="10">
        <f>_xlfn.XLOOKUP('RFM Analysis (Basic)'!$B814,Table4[Customer_ID],Table4[Frequency_of_Purchase],,0)</f>
        <v>11</v>
      </c>
      <c r="J814" s="10">
        <f>_xlfn.XLOOKUP(B814,Table4[Customer_ID],Table4[Purchase_Amount],,0)</f>
        <v>193.94</v>
      </c>
      <c r="K814" s="52" cm="1">
        <f t="array" aca="1" ref="K814" ca="1">SUM(MID(C814,{1,2,3},1)*1)</f>
        <v>11</v>
      </c>
    </row>
    <row r="815" spans="2:11" x14ac:dyDescent="0.3">
      <c r="B815" s="10" t="s">
        <v>1697</v>
      </c>
      <c r="C815" s="45" t="str">
        <f ca="1">Table3[[#This Row],[RECENCY Score]] &amp; Table3[[#This Row],[FREQUENCY Score]] &amp; Table3[[#This Row],[MONETARY Score]]</f>
        <v>341</v>
      </c>
      <c r="D815" s="46" cm="1">
        <f t="array" aca="1" ref="D815" ca="1">_xlfn.IFS(G815 &lt;= 100, 5,G815 &lt;= 200, 4,G815 &lt;= 300, 3,G815 &lt;= 400, 2,G815 &gt; 400, 1)</f>
        <v>3</v>
      </c>
      <c r="E815" s="45" cm="1">
        <f t="array" ref="E815">_xlfn.IFS(I815 &gt;= 12, 5, I815&gt;= 10, 4, I815 &gt;= 8, 3, I815 &gt;= 5, 2, I815 &gt;= 2, 1)</f>
        <v>4</v>
      </c>
      <c r="F815" s="45" cm="1">
        <f t="array" ref="F815">_xlfn.IFS(Table3[[#This Row],[Purchase Amount]] &lt;= 100, 5,Table3[[#This Row],[Purchase Amount]]  &lt;= 200, 4,Table3[[#This Row],[Purchase Amount]]  &lt;= 300, 3,Table3[[#This Row],[Purchase Amount]]  &lt;= 400, 2,Table3[[#This Row],[Purchase Amount]]  &gt; 400, 1)</f>
        <v>1</v>
      </c>
      <c r="G815" s="10">
        <f ca="1">DATEDIF(Table3[[#This Row],[Time of Purchase ]], TODAY(), "d")</f>
        <v>249</v>
      </c>
      <c r="H815" s="14">
        <f>_xlfn.XLOOKUP('RFM Analysis (Basic)'!$B815,Table4[Customer_ID],Table4[Time_of_Purchase],,0)</f>
        <v>45486</v>
      </c>
      <c r="I815" s="10">
        <f>_xlfn.XLOOKUP('RFM Analysis (Basic)'!$B815,Table4[Customer_ID],Table4[Frequency_of_Purchase],,0)</f>
        <v>10</v>
      </c>
      <c r="J815" s="10">
        <f>_xlfn.XLOOKUP(B815,Table4[Customer_ID],Table4[Purchase_Amount],,0)</f>
        <v>460.37</v>
      </c>
      <c r="K815" s="52" cm="1">
        <f t="array" aca="1" ref="K815" ca="1">SUM(MID(C815,{1,2,3},1)*1)</f>
        <v>8</v>
      </c>
    </row>
    <row r="816" spans="2:11" x14ac:dyDescent="0.3">
      <c r="B816" s="10" t="s">
        <v>1699</v>
      </c>
      <c r="C816" s="45" t="str">
        <f ca="1">Table3[[#This Row],[RECENCY Score]] &amp; Table3[[#This Row],[FREQUENCY Score]] &amp; Table3[[#This Row],[MONETARY Score]]</f>
        <v>133</v>
      </c>
      <c r="D816" s="46" cm="1">
        <f t="array" aca="1" ref="D816" ca="1">_xlfn.IFS(G816 &lt;= 100, 5,G816 &lt;= 200, 4,G816 &lt;= 300, 3,G816 &lt;= 400, 2,G816 &gt; 400, 1)</f>
        <v>1</v>
      </c>
      <c r="E816" s="45" cm="1">
        <f t="array" ref="E816">_xlfn.IFS(I816 &gt;= 12, 5, I816&gt;= 10, 4, I816 &gt;= 8, 3, I816 &gt;= 5, 2, I816 &gt;= 2, 1)</f>
        <v>3</v>
      </c>
      <c r="F816" s="45" cm="1">
        <f t="array" ref="F816">_xlfn.IFS(Table3[[#This Row],[Purchase Amount]] &lt;= 100, 5,Table3[[#This Row],[Purchase Amount]]  &lt;= 200, 4,Table3[[#This Row],[Purchase Amount]]  &lt;= 300, 3,Table3[[#This Row],[Purchase Amount]]  &lt;= 400, 2,Table3[[#This Row],[Purchase Amount]]  &gt; 400, 1)</f>
        <v>3</v>
      </c>
      <c r="G816" s="10">
        <f ca="1">DATEDIF(Table3[[#This Row],[Time of Purchase ]], TODAY(), "d")</f>
        <v>443</v>
      </c>
      <c r="H816" s="14">
        <f>_xlfn.XLOOKUP('RFM Analysis (Basic)'!$B816,Table4[Customer_ID],Table4[Time_of_Purchase],,0)</f>
        <v>45292</v>
      </c>
      <c r="I816" s="10">
        <f>_xlfn.XLOOKUP('RFM Analysis (Basic)'!$B816,Table4[Customer_ID],Table4[Frequency_of_Purchase],,0)</f>
        <v>9</v>
      </c>
      <c r="J816" s="10">
        <f>_xlfn.XLOOKUP(B816,Table4[Customer_ID],Table4[Purchase_Amount],,0)</f>
        <v>297.29000000000002</v>
      </c>
      <c r="K816" s="52" cm="1">
        <f t="array" aca="1" ref="K816" ca="1">SUM(MID(C816,{1,2,3},1)*1)</f>
        <v>7</v>
      </c>
    </row>
    <row r="817" spans="2:11" x14ac:dyDescent="0.3">
      <c r="B817" s="10" t="s">
        <v>1700</v>
      </c>
      <c r="C817" s="45" t="str">
        <f ca="1">Table3[[#This Row],[RECENCY Score]] &amp; Table3[[#This Row],[FREQUENCY Score]] &amp; Table3[[#This Row],[MONETARY Score]]</f>
        <v>112</v>
      </c>
      <c r="D817" s="46" cm="1">
        <f t="array" aca="1" ref="D817" ca="1">_xlfn.IFS(G817 &lt;= 100, 5,G817 &lt;= 200, 4,G817 &lt;= 300, 3,G817 &lt;= 400, 2,G817 &gt; 400, 1)</f>
        <v>1</v>
      </c>
      <c r="E817" s="45" cm="1">
        <f t="array" ref="E817">_xlfn.IFS(I817 &gt;= 12, 5, I817&gt;= 10, 4, I817 &gt;= 8, 3, I817 &gt;= 5, 2, I817 &gt;= 2, 1)</f>
        <v>1</v>
      </c>
      <c r="F817" s="45" cm="1">
        <f t="array" ref="F817">_xlfn.IFS(Table3[[#This Row],[Purchase Amount]] &lt;= 100, 5,Table3[[#This Row],[Purchase Amount]]  &lt;= 200, 4,Table3[[#This Row],[Purchase Amount]]  &lt;= 300, 3,Table3[[#This Row],[Purchase Amount]]  &lt;= 400, 2,Table3[[#This Row],[Purchase Amount]]  &gt; 400, 1)</f>
        <v>2</v>
      </c>
      <c r="G817" s="10">
        <f ca="1">DATEDIF(Table3[[#This Row],[Time of Purchase ]], TODAY(), "d")</f>
        <v>402</v>
      </c>
      <c r="H817" s="14">
        <f>_xlfn.XLOOKUP('RFM Analysis (Basic)'!$B817,Table4[Customer_ID],Table4[Time_of_Purchase],,0)</f>
        <v>45333</v>
      </c>
      <c r="I817" s="10">
        <f>_xlfn.XLOOKUP('RFM Analysis (Basic)'!$B817,Table4[Customer_ID],Table4[Frequency_of_Purchase],,0)</f>
        <v>4</v>
      </c>
      <c r="J817" s="10">
        <f>_xlfn.XLOOKUP(B817,Table4[Customer_ID],Table4[Purchase_Amount],,0)</f>
        <v>389.47</v>
      </c>
      <c r="K817" s="52" cm="1">
        <f t="array" aca="1" ref="K817" ca="1">SUM(MID(C817,{1,2,3},1)*1)</f>
        <v>4</v>
      </c>
    </row>
    <row r="818" spans="2:11" x14ac:dyDescent="0.3">
      <c r="B818" s="10" t="s">
        <v>1702</v>
      </c>
      <c r="C818" s="45" t="str">
        <f ca="1">Table3[[#This Row],[RECENCY Score]] &amp; Table3[[#This Row],[FREQUENCY Score]] &amp; Table3[[#This Row],[MONETARY Score]]</f>
        <v>442</v>
      </c>
      <c r="D818" s="46" cm="1">
        <f t="array" aca="1" ref="D818" ca="1">_xlfn.IFS(G818 &lt;= 100, 5,G818 &lt;= 200, 4,G818 &lt;= 300, 3,G818 &lt;= 400, 2,G818 &gt; 400, 1)</f>
        <v>4</v>
      </c>
      <c r="E818" s="45" cm="1">
        <f t="array" ref="E818">_xlfn.IFS(I818 &gt;= 12, 5, I818&gt;= 10, 4, I818 &gt;= 8, 3, I818 &gt;= 5, 2, I818 &gt;= 2, 1)</f>
        <v>4</v>
      </c>
      <c r="F818" s="45" cm="1">
        <f t="array" ref="F818">_xlfn.IFS(Table3[[#This Row],[Purchase Amount]] &lt;= 100, 5,Table3[[#This Row],[Purchase Amount]]  &lt;= 200, 4,Table3[[#This Row],[Purchase Amount]]  &lt;= 300, 3,Table3[[#This Row],[Purchase Amount]]  &lt;= 400, 2,Table3[[#This Row],[Purchase Amount]]  &gt; 400, 1)</f>
        <v>2</v>
      </c>
      <c r="G818" s="10">
        <f ca="1">DATEDIF(Table3[[#This Row],[Time of Purchase ]], TODAY(), "d")</f>
        <v>140</v>
      </c>
      <c r="H818" s="14">
        <f>_xlfn.XLOOKUP('RFM Analysis (Basic)'!$B818,Table4[Customer_ID],Table4[Time_of_Purchase],,0)</f>
        <v>45595</v>
      </c>
      <c r="I818" s="10">
        <f>_xlfn.XLOOKUP('RFM Analysis (Basic)'!$B818,Table4[Customer_ID],Table4[Frequency_of_Purchase],,0)</f>
        <v>11</v>
      </c>
      <c r="J818" s="10">
        <f>_xlfn.XLOOKUP(B818,Table4[Customer_ID],Table4[Purchase_Amount],,0)</f>
        <v>370.05</v>
      </c>
      <c r="K818" s="52" cm="1">
        <f t="array" aca="1" ref="K818" ca="1">SUM(MID(C818,{1,2,3},1)*1)</f>
        <v>10</v>
      </c>
    </row>
    <row r="819" spans="2:11" x14ac:dyDescent="0.3">
      <c r="B819" s="10" t="s">
        <v>1704</v>
      </c>
      <c r="C819" s="45" t="str">
        <f ca="1">Table3[[#This Row],[RECENCY Score]] &amp; Table3[[#This Row],[FREQUENCY Score]] &amp; Table3[[#This Row],[MONETARY Score]]</f>
        <v>211</v>
      </c>
      <c r="D819" s="46" cm="1">
        <f t="array" aca="1" ref="D819" ca="1">_xlfn.IFS(G819 &lt;= 100, 5,G819 &lt;= 200, 4,G819 &lt;= 300, 3,G819 &lt;= 400, 2,G819 &gt; 400, 1)</f>
        <v>2</v>
      </c>
      <c r="E819" s="45" cm="1">
        <f t="array" ref="E819">_xlfn.IFS(I819 &gt;= 12, 5, I819&gt;= 10, 4, I819 &gt;= 8, 3, I819 &gt;= 5, 2, I819 &gt;= 2, 1)</f>
        <v>1</v>
      </c>
      <c r="F819" s="45" cm="1">
        <f t="array" ref="F819">_xlfn.IFS(Table3[[#This Row],[Purchase Amount]] &lt;= 100, 5,Table3[[#This Row],[Purchase Amount]]  &lt;= 200, 4,Table3[[#This Row],[Purchase Amount]]  &lt;= 300, 3,Table3[[#This Row],[Purchase Amount]]  &lt;= 400, 2,Table3[[#This Row],[Purchase Amount]]  &gt; 400, 1)</f>
        <v>1</v>
      </c>
      <c r="G819" s="10">
        <f ca="1">DATEDIF(Table3[[#This Row],[Time of Purchase ]], TODAY(), "d")</f>
        <v>365</v>
      </c>
      <c r="H819" s="14">
        <f>_xlfn.XLOOKUP('RFM Analysis (Basic)'!$B819,Table4[Customer_ID],Table4[Time_of_Purchase],,0)</f>
        <v>45370</v>
      </c>
      <c r="I819" s="10">
        <f>_xlfn.XLOOKUP('RFM Analysis (Basic)'!$B819,Table4[Customer_ID],Table4[Frequency_of_Purchase],,0)</f>
        <v>2</v>
      </c>
      <c r="J819" s="10">
        <f>_xlfn.XLOOKUP(B819,Table4[Customer_ID],Table4[Purchase_Amount],,0)</f>
        <v>462.24</v>
      </c>
      <c r="K819" s="52" cm="1">
        <f t="array" aca="1" ref="K819" ca="1">SUM(MID(C819,{1,2,3},1)*1)</f>
        <v>4</v>
      </c>
    </row>
    <row r="820" spans="2:11" x14ac:dyDescent="0.3">
      <c r="B820" s="10" t="s">
        <v>1706</v>
      </c>
      <c r="C820" s="45" t="str">
        <f ca="1">Table3[[#This Row],[RECENCY Score]] &amp; Table3[[#This Row],[FREQUENCY Score]] &amp; Table3[[#This Row],[MONETARY Score]]</f>
        <v>241</v>
      </c>
      <c r="D820" s="46" cm="1">
        <f t="array" aca="1" ref="D820" ca="1">_xlfn.IFS(G820 &lt;= 100, 5,G820 &lt;= 200, 4,G820 &lt;= 300, 3,G820 &lt;= 400, 2,G820 &gt; 400, 1)</f>
        <v>2</v>
      </c>
      <c r="E820" s="45" cm="1">
        <f t="array" ref="E820">_xlfn.IFS(I820 &gt;= 12, 5, I820&gt;= 10, 4, I820 &gt;= 8, 3, I820 &gt;= 5, 2, I820 &gt;= 2, 1)</f>
        <v>4</v>
      </c>
      <c r="F820" s="45" cm="1">
        <f t="array" ref="F820">_xlfn.IFS(Table3[[#This Row],[Purchase Amount]] &lt;= 100, 5,Table3[[#This Row],[Purchase Amount]]  &lt;= 200, 4,Table3[[#This Row],[Purchase Amount]]  &lt;= 300, 3,Table3[[#This Row],[Purchase Amount]]  &lt;= 400, 2,Table3[[#This Row],[Purchase Amount]]  &gt; 400, 1)</f>
        <v>1</v>
      </c>
      <c r="G820" s="10">
        <f ca="1">DATEDIF(Table3[[#This Row],[Time of Purchase ]], TODAY(), "d")</f>
        <v>323</v>
      </c>
      <c r="H820" s="14">
        <f>_xlfn.XLOOKUP('RFM Analysis (Basic)'!$B820,Table4[Customer_ID],Table4[Time_of_Purchase],,0)</f>
        <v>45412</v>
      </c>
      <c r="I820" s="10">
        <f>_xlfn.XLOOKUP('RFM Analysis (Basic)'!$B820,Table4[Customer_ID],Table4[Frequency_of_Purchase],,0)</f>
        <v>11</v>
      </c>
      <c r="J820" s="10">
        <f>_xlfn.XLOOKUP(B820,Table4[Customer_ID],Table4[Purchase_Amount],,0)</f>
        <v>472.53</v>
      </c>
      <c r="K820" s="52" cm="1">
        <f t="array" aca="1" ref="K820" ca="1">SUM(MID(C820,{1,2,3},1)*1)</f>
        <v>7</v>
      </c>
    </row>
    <row r="821" spans="2:11" x14ac:dyDescent="0.3">
      <c r="B821" s="10" t="s">
        <v>1708</v>
      </c>
      <c r="C821" s="45" t="str">
        <f ca="1">Table3[[#This Row],[RECENCY Score]] &amp; Table3[[#This Row],[FREQUENCY Score]] &amp; Table3[[#This Row],[MONETARY Score]]</f>
        <v>411</v>
      </c>
      <c r="D821" s="46" cm="1">
        <f t="array" aca="1" ref="D821" ca="1">_xlfn.IFS(G821 &lt;= 100, 5,G821 &lt;= 200, 4,G821 &lt;= 300, 3,G821 &lt;= 400, 2,G821 &gt; 400, 1)</f>
        <v>4</v>
      </c>
      <c r="E821" s="45" cm="1">
        <f t="array" ref="E821">_xlfn.IFS(I821 &gt;= 12, 5, I821&gt;= 10, 4, I821 &gt;= 8, 3, I821 &gt;= 5, 2, I821 &gt;= 2, 1)</f>
        <v>1</v>
      </c>
      <c r="F821" s="45" cm="1">
        <f t="array" ref="F821">_xlfn.IFS(Table3[[#This Row],[Purchase Amount]] &lt;= 100, 5,Table3[[#This Row],[Purchase Amount]]  &lt;= 200, 4,Table3[[#This Row],[Purchase Amount]]  &lt;= 300, 3,Table3[[#This Row],[Purchase Amount]]  &lt;= 400, 2,Table3[[#This Row],[Purchase Amount]]  &gt; 400, 1)</f>
        <v>1</v>
      </c>
      <c r="G821" s="10">
        <f ca="1">DATEDIF(Table3[[#This Row],[Time of Purchase ]], TODAY(), "d")</f>
        <v>114</v>
      </c>
      <c r="H821" s="14">
        <f>_xlfn.XLOOKUP('RFM Analysis (Basic)'!$B821,Table4[Customer_ID],Table4[Time_of_Purchase],,0)</f>
        <v>45621</v>
      </c>
      <c r="I821" s="10">
        <f>_xlfn.XLOOKUP('RFM Analysis (Basic)'!$B821,Table4[Customer_ID],Table4[Frequency_of_Purchase],,0)</f>
        <v>3</v>
      </c>
      <c r="J821" s="10">
        <f>_xlfn.XLOOKUP(B821,Table4[Customer_ID],Table4[Purchase_Amount],,0)</f>
        <v>407.29</v>
      </c>
      <c r="K821" s="52" cm="1">
        <f t="array" aca="1" ref="K821" ca="1">SUM(MID(C821,{1,2,3},1)*1)</f>
        <v>6</v>
      </c>
    </row>
    <row r="822" spans="2:11" x14ac:dyDescent="0.3">
      <c r="B822" s="10" t="s">
        <v>1710</v>
      </c>
      <c r="C822" s="45" t="str">
        <f ca="1">Table3[[#This Row],[RECENCY Score]] &amp; Table3[[#This Row],[FREQUENCY Score]] &amp; Table3[[#This Row],[MONETARY Score]]</f>
        <v>234</v>
      </c>
      <c r="D822" s="46" cm="1">
        <f t="array" aca="1" ref="D822" ca="1">_xlfn.IFS(G822 &lt;= 100, 5,G822 &lt;= 200, 4,G822 &lt;= 300, 3,G822 &lt;= 400, 2,G822 &gt; 400, 1)</f>
        <v>2</v>
      </c>
      <c r="E822" s="45" cm="1">
        <f t="array" ref="E822">_xlfn.IFS(I822 &gt;= 12, 5, I822&gt;= 10, 4, I822 &gt;= 8, 3, I822 &gt;= 5, 2, I822 &gt;= 2, 1)</f>
        <v>3</v>
      </c>
      <c r="F822" s="45" cm="1">
        <f t="array" ref="F822">_xlfn.IFS(Table3[[#This Row],[Purchase Amount]] &lt;= 100, 5,Table3[[#This Row],[Purchase Amount]]  &lt;= 200, 4,Table3[[#This Row],[Purchase Amount]]  &lt;= 300, 3,Table3[[#This Row],[Purchase Amount]]  &lt;= 400, 2,Table3[[#This Row],[Purchase Amount]]  &gt; 400, 1)</f>
        <v>4</v>
      </c>
      <c r="G822" s="10">
        <f ca="1">DATEDIF(Table3[[#This Row],[Time of Purchase ]], TODAY(), "d")</f>
        <v>397</v>
      </c>
      <c r="H822" s="14">
        <f>_xlfn.XLOOKUP('RFM Analysis (Basic)'!$B822,Table4[Customer_ID],Table4[Time_of_Purchase],,0)</f>
        <v>45338</v>
      </c>
      <c r="I822" s="10">
        <f>_xlfn.XLOOKUP('RFM Analysis (Basic)'!$B822,Table4[Customer_ID],Table4[Frequency_of_Purchase],,0)</f>
        <v>8</v>
      </c>
      <c r="J822" s="10">
        <f>_xlfn.XLOOKUP(B822,Table4[Customer_ID],Table4[Purchase_Amount],,0)</f>
        <v>135.65</v>
      </c>
      <c r="K822" s="52" cm="1">
        <f t="array" aca="1" ref="K822" ca="1">SUM(MID(C822,{1,2,3},1)*1)</f>
        <v>9</v>
      </c>
    </row>
    <row r="823" spans="2:11" x14ac:dyDescent="0.3">
      <c r="B823" s="10" t="s">
        <v>1712</v>
      </c>
      <c r="C823" s="45" t="str">
        <f ca="1">Table3[[#This Row],[RECENCY Score]] &amp; Table3[[#This Row],[FREQUENCY Score]] &amp; Table3[[#This Row],[MONETARY Score]]</f>
        <v>312</v>
      </c>
      <c r="D823" s="46" cm="1">
        <f t="array" aca="1" ref="D823" ca="1">_xlfn.IFS(G823 &lt;= 100, 5,G823 &lt;= 200, 4,G823 &lt;= 300, 3,G823 &lt;= 400, 2,G823 &gt; 400, 1)</f>
        <v>3</v>
      </c>
      <c r="E823" s="45" cm="1">
        <f t="array" ref="E823">_xlfn.IFS(I823 &gt;= 12, 5, I823&gt;= 10, 4, I823 &gt;= 8, 3, I823 &gt;= 5, 2, I823 &gt;= 2, 1)</f>
        <v>1</v>
      </c>
      <c r="F823" s="45" cm="1">
        <f t="array" ref="F823">_xlfn.IFS(Table3[[#This Row],[Purchase Amount]] &lt;= 100, 5,Table3[[#This Row],[Purchase Amount]]  &lt;= 200, 4,Table3[[#This Row],[Purchase Amount]]  &lt;= 300, 3,Table3[[#This Row],[Purchase Amount]]  &lt;= 400, 2,Table3[[#This Row],[Purchase Amount]]  &gt; 400, 1)</f>
        <v>2</v>
      </c>
      <c r="G823" s="10">
        <f ca="1">DATEDIF(Table3[[#This Row],[Time of Purchase ]], TODAY(), "d")</f>
        <v>272</v>
      </c>
      <c r="H823" s="14">
        <f>_xlfn.XLOOKUP('RFM Analysis (Basic)'!$B823,Table4[Customer_ID],Table4[Time_of_Purchase],,0)</f>
        <v>45463</v>
      </c>
      <c r="I823" s="10">
        <f>_xlfn.XLOOKUP('RFM Analysis (Basic)'!$B823,Table4[Customer_ID],Table4[Frequency_of_Purchase],,0)</f>
        <v>4</v>
      </c>
      <c r="J823" s="10">
        <f>_xlfn.XLOOKUP(B823,Table4[Customer_ID],Table4[Purchase_Amount],,0)</f>
        <v>352.35</v>
      </c>
      <c r="K823" s="52" cm="1">
        <f t="array" aca="1" ref="K823" ca="1">SUM(MID(C823,{1,2,3},1)*1)</f>
        <v>6</v>
      </c>
    </row>
    <row r="824" spans="2:11" x14ac:dyDescent="0.3">
      <c r="B824" s="10" t="s">
        <v>1714</v>
      </c>
      <c r="C824" s="45" t="str">
        <f ca="1">Table3[[#This Row],[RECENCY Score]] &amp; Table3[[#This Row],[FREQUENCY Score]] &amp; Table3[[#This Row],[MONETARY Score]]</f>
        <v>151</v>
      </c>
      <c r="D824" s="46" cm="1">
        <f t="array" aca="1" ref="D824" ca="1">_xlfn.IFS(G824 &lt;= 100, 5,G824 &lt;= 200, 4,G824 &lt;= 300, 3,G824 &lt;= 400, 2,G824 &gt; 400, 1)</f>
        <v>1</v>
      </c>
      <c r="E824" s="45" cm="1">
        <f t="array" ref="E824">_xlfn.IFS(I824 &gt;= 12, 5, I824&gt;= 10, 4, I824 &gt;= 8, 3, I824 &gt;= 5, 2, I824 &gt;= 2, 1)</f>
        <v>5</v>
      </c>
      <c r="F824" s="45" cm="1">
        <f t="array" ref="F824">_xlfn.IFS(Table3[[#This Row],[Purchase Amount]] &lt;= 100, 5,Table3[[#This Row],[Purchase Amount]]  &lt;= 200, 4,Table3[[#This Row],[Purchase Amount]]  &lt;= 300, 3,Table3[[#This Row],[Purchase Amount]]  &lt;= 400, 2,Table3[[#This Row],[Purchase Amount]]  &gt; 400, 1)</f>
        <v>1</v>
      </c>
      <c r="G824" s="10">
        <f ca="1">DATEDIF(Table3[[#This Row],[Time of Purchase ]], TODAY(), "d")</f>
        <v>409</v>
      </c>
      <c r="H824" s="14">
        <f>_xlfn.XLOOKUP('RFM Analysis (Basic)'!$B824,Table4[Customer_ID],Table4[Time_of_Purchase],,0)</f>
        <v>45326</v>
      </c>
      <c r="I824" s="10">
        <f>_xlfn.XLOOKUP('RFM Analysis (Basic)'!$B824,Table4[Customer_ID],Table4[Frequency_of_Purchase],,0)</f>
        <v>12</v>
      </c>
      <c r="J824" s="10">
        <f>_xlfn.XLOOKUP(B824,Table4[Customer_ID],Table4[Purchase_Amount],,0)</f>
        <v>441.73</v>
      </c>
      <c r="K824" s="52" cm="1">
        <f t="array" aca="1" ref="K824" ca="1">SUM(MID(C824,{1,2,3},1)*1)</f>
        <v>7</v>
      </c>
    </row>
    <row r="825" spans="2:11" x14ac:dyDescent="0.3">
      <c r="B825" s="10" t="s">
        <v>1715</v>
      </c>
      <c r="C825" s="45" t="str">
        <f ca="1">Table3[[#This Row],[RECENCY Score]] &amp; Table3[[#This Row],[FREQUENCY Score]] &amp; Table3[[#This Row],[MONETARY Score]]</f>
        <v>354</v>
      </c>
      <c r="D825" s="46" cm="1">
        <f t="array" aca="1" ref="D825" ca="1">_xlfn.IFS(G825 &lt;= 100, 5,G825 &lt;= 200, 4,G825 &lt;= 300, 3,G825 &lt;= 400, 2,G825 &gt; 400, 1)</f>
        <v>3</v>
      </c>
      <c r="E825" s="45" cm="1">
        <f t="array" ref="E825">_xlfn.IFS(I825 &gt;= 12, 5, I825&gt;= 10, 4, I825 &gt;= 8, 3, I825 &gt;= 5, 2, I825 &gt;= 2, 1)</f>
        <v>5</v>
      </c>
      <c r="F825" s="45" cm="1">
        <f t="array" ref="F825">_xlfn.IFS(Table3[[#This Row],[Purchase Amount]] &lt;= 100, 5,Table3[[#This Row],[Purchase Amount]]  &lt;= 200, 4,Table3[[#This Row],[Purchase Amount]]  &lt;= 300, 3,Table3[[#This Row],[Purchase Amount]]  &lt;= 400, 2,Table3[[#This Row],[Purchase Amount]]  &gt; 400, 1)</f>
        <v>4</v>
      </c>
      <c r="G825" s="10">
        <f ca="1">DATEDIF(Table3[[#This Row],[Time of Purchase ]], TODAY(), "d")</f>
        <v>227</v>
      </c>
      <c r="H825" s="14">
        <f>_xlfn.XLOOKUP('RFM Analysis (Basic)'!$B825,Table4[Customer_ID],Table4[Time_of_Purchase],,0)</f>
        <v>45508</v>
      </c>
      <c r="I825" s="10">
        <f>_xlfn.XLOOKUP('RFM Analysis (Basic)'!$B825,Table4[Customer_ID],Table4[Frequency_of_Purchase],,0)</f>
        <v>12</v>
      </c>
      <c r="J825" s="10">
        <f>_xlfn.XLOOKUP(B825,Table4[Customer_ID],Table4[Purchase_Amount],,0)</f>
        <v>105.95</v>
      </c>
      <c r="K825" s="52" cm="1">
        <f t="array" aca="1" ref="K825" ca="1">SUM(MID(C825,{1,2,3},1)*1)</f>
        <v>12</v>
      </c>
    </row>
    <row r="826" spans="2:11" x14ac:dyDescent="0.3">
      <c r="B826" s="10" t="s">
        <v>1717</v>
      </c>
      <c r="C826" s="45" t="str">
        <f ca="1">Table3[[#This Row],[RECENCY Score]] &amp; Table3[[#This Row],[FREQUENCY Score]] &amp; Table3[[#This Row],[MONETARY Score]]</f>
        <v>242</v>
      </c>
      <c r="D826" s="46" cm="1">
        <f t="array" aca="1" ref="D826" ca="1">_xlfn.IFS(G826 &lt;= 100, 5,G826 &lt;= 200, 4,G826 &lt;= 300, 3,G826 &lt;= 400, 2,G826 &gt; 400, 1)</f>
        <v>2</v>
      </c>
      <c r="E826" s="45" cm="1">
        <f t="array" ref="E826">_xlfn.IFS(I826 &gt;= 12, 5, I826&gt;= 10, 4, I826 &gt;= 8, 3, I826 &gt;= 5, 2, I826 &gt;= 2, 1)</f>
        <v>4</v>
      </c>
      <c r="F826" s="45" cm="1">
        <f t="array" ref="F826">_xlfn.IFS(Table3[[#This Row],[Purchase Amount]] &lt;= 100, 5,Table3[[#This Row],[Purchase Amount]]  &lt;= 200, 4,Table3[[#This Row],[Purchase Amount]]  &lt;= 300, 3,Table3[[#This Row],[Purchase Amount]]  &lt;= 400, 2,Table3[[#This Row],[Purchase Amount]]  &gt; 400, 1)</f>
        <v>2</v>
      </c>
      <c r="G826" s="10">
        <f ca="1">DATEDIF(Table3[[#This Row],[Time of Purchase ]], TODAY(), "d")</f>
        <v>363</v>
      </c>
      <c r="H826" s="14">
        <f>_xlfn.XLOOKUP('RFM Analysis (Basic)'!$B826,Table4[Customer_ID],Table4[Time_of_Purchase],,0)</f>
        <v>45372</v>
      </c>
      <c r="I826" s="10">
        <f>_xlfn.XLOOKUP('RFM Analysis (Basic)'!$B826,Table4[Customer_ID],Table4[Frequency_of_Purchase],,0)</f>
        <v>11</v>
      </c>
      <c r="J826" s="10">
        <f>_xlfn.XLOOKUP(B826,Table4[Customer_ID],Table4[Purchase_Amount],,0)</f>
        <v>351.54</v>
      </c>
      <c r="K826" s="52" cm="1">
        <f t="array" aca="1" ref="K826" ca="1">SUM(MID(C826,{1,2,3},1)*1)</f>
        <v>8</v>
      </c>
    </row>
    <row r="827" spans="2:11" x14ac:dyDescent="0.3">
      <c r="B827" s="10" t="s">
        <v>1719</v>
      </c>
      <c r="C827" s="45" t="str">
        <f ca="1">Table3[[#This Row],[RECENCY Score]] &amp; Table3[[#This Row],[FREQUENCY Score]] &amp; Table3[[#This Row],[MONETARY Score]]</f>
        <v>352</v>
      </c>
      <c r="D827" s="46" cm="1">
        <f t="array" aca="1" ref="D827" ca="1">_xlfn.IFS(G827 &lt;= 100, 5,G827 &lt;= 200, 4,G827 &lt;= 300, 3,G827 &lt;= 400, 2,G827 &gt; 400, 1)</f>
        <v>3</v>
      </c>
      <c r="E827" s="45" cm="1">
        <f t="array" ref="E827">_xlfn.IFS(I827 &gt;= 12, 5, I827&gt;= 10, 4, I827 &gt;= 8, 3, I827 &gt;= 5, 2, I827 &gt;= 2, 1)</f>
        <v>5</v>
      </c>
      <c r="F827" s="45" cm="1">
        <f t="array" ref="F827">_xlfn.IFS(Table3[[#This Row],[Purchase Amount]] &lt;= 100, 5,Table3[[#This Row],[Purchase Amount]]  &lt;= 200, 4,Table3[[#This Row],[Purchase Amount]]  &lt;= 300, 3,Table3[[#This Row],[Purchase Amount]]  &lt;= 400, 2,Table3[[#This Row],[Purchase Amount]]  &gt; 400, 1)</f>
        <v>2</v>
      </c>
      <c r="G827" s="10">
        <f ca="1">DATEDIF(Table3[[#This Row],[Time of Purchase ]], TODAY(), "d")</f>
        <v>279</v>
      </c>
      <c r="H827" s="14">
        <f>_xlfn.XLOOKUP('RFM Analysis (Basic)'!$B827,Table4[Customer_ID],Table4[Time_of_Purchase],,0)</f>
        <v>45456</v>
      </c>
      <c r="I827" s="10">
        <f>_xlfn.XLOOKUP('RFM Analysis (Basic)'!$B827,Table4[Customer_ID],Table4[Frequency_of_Purchase],,0)</f>
        <v>12</v>
      </c>
      <c r="J827" s="10">
        <f>_xlfn.XLOOKUP(B827,Table4[Customer_ID],Table4[Purchase_Amount],,0)</f>
        <v>321.26</v>
      </c>
      <c r="K827" s="52" cm="1">
        <f t="array" aca="1" ref="K827" ca="1">SUM(MID(C827,{1,2,3},1)*1)</f>
        <v>10</v>
      </c>
    </row>
    <row r="828" spans="2:11" x14ac:dyDescent="0.3">
      <c r="B828" s="10" t="s">
        <v>1721</v>
      </c>
      <c r="C828" s="45" t="str">
        <f ca="1">Table3[[#This Row],[RECENCY Score]] &amp; Table3[[#This Row],[FREQUENCY Score]] &amp; Table3[[#This Row],[MONETARY Score]]</f>
        <v>241</v>
      </c>
      <c r="D828" s="46" cm="1">
        <f t="array" aca="1" ref="D828" ca="1">_xlfn.IFS(G828 &lt;= 100, 5,G828 &lt;= 200, 4,G828 &lt;= 300, 3,G828 &lt;= 400, 2,G828 &gt; 400, 1)</f>
        <v>2</v>
      </c>
      <c r="E828" s="45" cm="1">
        <f t="array" ref="E828">_xlfn.IFS(I828 &gt;= 12, 5, I828&gt;= 10, 4, I828 &gt;= 8, 3, I828 &gt;= 5, 2, I828 &gt;= 2, 1)</f>
        <v>4</v>
      </c>
      <c r="F828" s="45" cm="1">
        <f t="array" ref="F828">_xlfn.IFS(Table3[[#This Row],[Purchase Amount]] &lt;= 100, 5,Table3[[#This Row],[Purchase Amount]]  &lt;= 200, 4,Table3[[#This Row],[Purchase Amount]]  &lt;= 300, 3,Table3[[#This Row],[Purchase Amount]]  &lt;= 400, 2,Table3[[#This Row],[Purchase Amount]]  &gt; 400, 1)</f>
        <v>1</v>
      </c>
      <c r="G828" s="10">
        <f ca="1">DATEDIF(Table3[[#This Row],[Time of Purchase ]], TODAY(), "d")</f>
        <v>349</v>
      </c>
      <c r="H828" s="14">
        <f>_xlfn.XLOOKUP('RFM Analysis (Basic)'!$B828,Table4[Customer_ID],Table4[Time_of_Purchase],,0)</f>
        <v>45386</v>
      </c>
      <c r="I828" s="10">
        <f>_xlfn.XLOOKUP('RFM Analysis (Basic)'!$B828,Table4[Customer_ID],Table4[Frequency_of_Purchase],,0)</f>
        <v>11</v>
      </c>
      <c r="J828" s="10">
        <f>_xlfn.XLOOKUP(B828,Table4[Customer_ID],Table4[Purchase_Amount],,0)</f>
        <v>421.5</v>
      </c>
      <c r="K828" s="52" cm="1">
        <f t="array" aca="1" ref="K828" ca="1">SUM(MID(C828,{1,2,3},1)*1)</f>
        <v>7</v>
      </c>
    </row>
    <row r="829" spans="2:11" x14ac:dyDescent="0.3">
      <c r="B829" s="10" t="s">
        <v>1723</v>
      </c>
      <c r="C829" s="45" t="str">
        <f ca="1">Table3[[#This Row],[RECENCY Score]] &amp; Table3[[#This Row],[FREQUENCY Score]] &amp; Table3[[#This Row],[MONETARY Score]]</f>
        <v>223</v>
      </c>
      <c r="D829" s="46" cm="1">
        <f t="array" aca="1" ref="D829" ca="1">_xlfn.IFS(G829 &lt;= 100, 5,G829 &lt;= 200, 4,G829 &lt;= 300, 3,G829 &lt;= 400, 2,G829 &gt; 400, 1)</f>
        <v>2</v>
      </c>
      <c r="E829" s="45" cm="1">
        <f t="array" ref="E829">_xlfn.IFS(I829 &gt;= 12, 5, I829&gt;= 10, 4, I829 &gt;= 8, 3, I829 &gt;= 5, 2, I829 &gt;= 2, 1)</f>
        <v>2</v>
      </c>
      <c r="F829" s="45" cm="1">
        <f t="array" ref="F829">_xlfn.IFS(Table3[[#This Row],[Purchase Amount]] &lt;= 100, 5,Table3[[#This Row],[Purchase Amount]]  &lt;= 200, 4,Table3[[#This Row],[Purchase Amount]]  &lt;= 300, 3,Table3[[#This Row],[Purchase Amount]]  &lt;= 400, 2,Table3[[#This Row],[Purchase Amount]]  &gt; 400, 1)</f>
        <v>3</v>
      </c>
      <c r="G829" s="10">
        <f ca="1">DATEDIF(Table3[[#This Row],[Time of Purchase ]], TODAY(), "d")</f>
        <v>321</v>
      </c>
      <c r="H829" s="14">
        <f>_xlfn.XLOOKUP('RFM Analysis (Basic)'!$B829,Table4[Customer_ID],Table4[Time_of_Purchase],,0)</f>
        <v>45414</v>
      </c>
      <c r="I829" s="10">
        <f>_xlfn.XLOOKUP('RFM Analysis (Basic)'!$B829,Table4[Customer_ID],Table4[Frequency_of_Purchase],,0)</f>
        <v>6</v>
      </c>
      <c r="J829" s="10">
        <f>_xlfn.XLOOKUP(B829,Table4[Customer_ID],Table4[Purchase_Amount],,0)</f>
        <v>253.29</v>
      </c>
      <c r="K829" s="52" cm="1">
        <f t="array" aca="1" ref="K829" ca="1">SUM(MID(C829,{1,2,3},1)*1)</f>
        <v>7</v>
      </c>
    </row>
    <row r="830" spans="2:11" x14ac:dyDescent="0.3">
      <c r="B830" s="10" t="s">
        <v>1725</v>
      </c>
      <c r="C830" s="45" t="str">
        <f ca="1">Table3[[#This Row],[RECENCY Score]] &amp; Table3[[#This Row],[FREQUENCY Score]] &amp; Table3[[#This Row],[MONETARY Score]]</f>
        <v>213</v>
      </c>
      <c r="D830" s="46" cm="1">
        <f t="array" aca="1" ref="D830" ca="1">_xlfn.IFS(G830 &lt;= 100, 5,G830 &lt;= 200, 4,G830 &lt;= 300, 3,G830 &lt;= 400, 2,G830 &gt; 400, 1)</f>
        <v>2</v>
      </c>
      <c r="E830" s="45" cm="1">
        <f t="array" ref="E830">_xlfn.IFS(I830 &gt;= 12, 5, I830&gt;= 10, 4, I830 &gt;= 8, 3, I830 &gt;= 5, 2, I830 &gt;= 2, 1)</f>
        <v>1</v>
      </c>
      <c r="F830" s="45" cm="1">
        <f t="array" ref="F830">_xlfn.IFS(Table3[[#This Row],[Purchase Amount]] &lt;= 100, 5,Table3[[#This Row],[Purchase Amount]]  &lt;= 200, 4,Table3[[#This Row],[Purchase Amount]]  &lt;= 300, 3,Table3[[#This Row],[Purchase Amount]]  &lt;= 400, 2,Table3[[#This Row],[Purchase Amount]]  &gt; 400, 1)</f>
        <v>3</v>
      </c>
      <c r="G830" s="10">
        <f ca="1">DATEDIF(Table3[[#This Row],[Time of Purchase ]], TODAY(), "d")</f>
        <v>399</v>
      </c>
      <c r="H830" s="14">
        <f>_xlfn.XLOOKUP('RFM Analysis (Basic)'!$B830,Table4[Customer_ID],Table4[Time_of_Purchase],,0)</f>
        <v>45336</v>
      </c>
      <c r="I830" s="10">
        <f>_xlfn.XLOOKUP('RFM Analysis (Basic)'!$B830,Table4[Customer_ID],Table4[Frequency_of_Purchase],,0)</f>
        <v>3</v>
      </c>
      <c r="J830" s="10">
        <f>_xlfn.XLOOKUP(B830,Table4[Customer_ID],Table4[Purchase_Amount],,0)</f>
        <v>217.62</v>
      </c>
      <c r="K830" s="52" cm="1">
        <f t="array" aca="1" ref="K830" ca="1">SUM(MID(C830,{1,2,3},1)*1)</f>
        <v>6</v>
      </c>
    </row>
    <row r="831" spans="2:11" x14ac:dyDescent="0.3">
      <c r="B831" s="10" t="s">
        <v>1727</v>
      </c>
      <c r="C831" s="45" t="str">
        <f ca="1">Table3[[#This Row],[RECENCY Score]] &amp; Table3[[#This Row],[FREQUENCY Score]] &amp; Table3[[#This Row],[MONETARY Score]]</f>
        <v>243</v>
      </c>
      <c r="D831" s="46" cm="1">
        <f t="array" aca="1" ref="D831" ca="1">_xlfn.IFS(G831 &lt;= 100, 5,G831 &lt;= 200, 4,G831 &lt;= 300, 3,G831 &lt;= 400, 2,G831 &gt; 400, 1)</f>
        <v>2</v>
      </c>
      <c r="E831" s="45" cm="1">
        <f t="array" ref="E831">_xlfn.IFS(I831 &gt;= 12, 5, I831&gt;= 10, 4, I831 &gt;= 8, 3, I831 &gt;= 5, 2, I831 &gt;= 2, 1)</f>
        <v>4</v>
      </c>
      <c r="F831" s="45" cm="1">
        <f t="array" ref="F831">_xlfn.IFS(Table3[[#This Row],[Purchase Amount]] &lt;= 100, 5,Table3[[#This Row],[Purchase Amount]]  &lt;= 200, 4,Table3[[#This Row],[Purchase Amount]]  &lt;= 300, 3,Table3[[#This Row],[Purchase Amount]]  &lt;= 400, 2,Table3[[#This Row],[Purchase Amount]]  &gt; 400, 1)</f>
        <v>3</v>
      </c>
      <c r="G831" s="10">
        <f ca="1">DATEDIF(Table3[[#This Row],[Time of Purchase ]], TODAY(), "d")</f>
        <v>309</v>
      </c>
      <c r="H831" s="14">
        <f>_xlfn.XLOOKUP('RFM Analysis (Basic)'!$B831,Table4[Customer_ID],Table4[Time_of_Purchase],,0)</f>
        <v>45426</v>
      </c>
      <c r="I831" s="10">
        <f>_xlfn.XLOOKUP('RFM Analysis (Basic)'!$B831,Table4[Customer_ID],Table4[Frequency_of_Purchase],,0)</f>
        <v>11</v>
      </c>
      <c r="J831" s="10">
        <f>_xlfn.XLOOKUP(B831,Table4[Customer_ID],Table4[Purchase_Amount],,0)</f>
        <v>226.04</v>
      </c>
      <c r="K831" s="52" cm="1">
        <f t="array" aca="1" ref="K831" ca="1">SUM(MID(C831,{1,2,3},1)*1)</f>
        <v>9</v>
      </c>
    </row>
    <row r="832" spans="2:11" x14ac:dyDescent="0.3">
      <c r="B832" s="10" t="s">
        <v>1729</v>
      </c>
      <c r="C832" s="45" t="str">
        <f ca="1">Table3[[#This Row],[RECENCY Score]] &amp; Table3[[#This Row],[FREQUENCY Score]] &amp; Table3[[#This Row],[MONETARY Score]]</f>
        <v>115</v>
      </c>
      <c r="D832" s="46" cm="1">
        <f t="array" aca="1" ref="D832" ca="1">_xlfn.IFS(G832 &lt;= 100, 5,G832 &lt;= 200, 4,G832 &lt;= 300, 3,G832 &lt;= 400, 2,G832 &gt; 400, 1)</f>
        <v>1</v>
      </c>
      <c r="E832" s="45" cm="1">
        <f t="array" ref="E832">_xlfn.IFS(I832 &gt;= 12, 5, I832&gt;= 10, 4, I832 &gt;= 8, 3, I832 &gt;= 5, 2, I832 &gt;= 2, 1)</f>
        <v>1</v>
      </c>
      <c r="F832" s="45" cm="1">
        <f t="array" ref="F832">_xlfn.IFS(Table3[[#This Row],[Purchase Amount]] &lt;= 100, 5,Table3[[#This Row],[Purchase Amount]]  &lt;= 200, 4,Table3[[#This Row],[Purchase Amount]]  &lt;= 300, 3,Table3[[#This Row],[Purchase Amount]]  &lt;= 400, 2,Table3[[#This Row],[Purchase Amount]]  &gt; 400, 1)</f>
        <v>5</v>
      </c>
      <c r="G832" s="10">
        <f ca="1">DATEDIF(Table3[[#This Row],[Time of Purchase ]], TODAY(), "d")</f>
        <v>407</v>
      </c>
      <c r="H832" s="14">
        <f>_xlfn.XLOOKUP('RFM Analysis (Basic)'!$B832,Table4[Customer_ID],Table4[Time_of_Purchase],,0)</f>
        <v>45328</v>
      </c>
      <c r="I832" s="10">
        <f>_xlfn.XLOOKUP('RFM Analysis (Basic)'!$B832,Table4[Customer_ID],Table4[Frequency_of_Purchase],,0)</f>
        <v>4</v>
      </c>
      <c r="J832" s="10">
        <f>_xlfn.XLOOKUP(B832,Table4[Customer_ID],Table4[Purchase_Amount],,0)</f>
        <v>52.79</v>
      </c>
      <c r="K832" s="52" cm="1">
        <f t="array" aca="1" ref="K832" ca="1">SUM(MID(C832,{1,2,3},1)*1)</f>
        <v>7</v>
      </c>
    </row>
    <row r="833" spans="2:11" x14ac:dyDescent="0.3">
      <c r="B833" s="10" t="s">
        <v>1731</v>
      </c>
      <c r="C833" s="45" t="str">
        <f ca="1">Table3[[#This Row],[RECENCY Score]] &amp; Table3[[#This Row],[FREQUENCY Score]] &amp; Table3[[#This Row],[MONETARY Score]]</f>
        <v>422</v>
      </c>
      <c r="D833" s="46" cm="1">
        <f t="array" aca="1" ref="D833" ca="1">_xlfn.IFS(G833 &lt;= 100, 5,G833 &lt;= 200, 4,G833 &lt;= 300, 3,G833 &lt;= 400, 2,G833 &gt; 400, 1)</f>
        <v>4</v>
      </c>
      <c r="E833" s="45" cm="1">
        <f t="array" ref="E833">_xlfn.IFS(I833 &gt;= 12, 5, I833&gt;= 10, 4, I833 &gt;= 8, 3, I833 &gt;= 5, 2, I833 &gt;= 2, 1)</f>
        <v>2</v>
      </c>
      <c r="F833" s="45" cm="1">
        <f t="array" ref="F833">_xlfn.IFS(Table3[[#This Row],[Purchase Amount]] &lt;= 100, 5,Table3[[#This Row],[Purchase Amount]]  &lt;= 200, 4,Table3[[#This Row],[Purchase Amount]]  &lt;= 300, 3,Table3[[#This Row],[Purchase Amount]]  &lt;= 400, 2,Table3[[#This Row],[Purchase Amount]]  &gt; 400, 1)</f>
        <v>2</v>
      </c>
      <c r="G833" s="10">
        <f ca="1">DATEDIF(Table3[[#This Row],[Time of Purchase ]], TODAY(), "d")</f>
        <v>127</v>
      </c>
      <c r="H833" s="14">
        <f>_xlfn.XLOOKUP('RFM Analysis (Basic)'!$B833,Table4[Customer_ID],Table4[Time_of_Purchase],,0)</f>
        <v>45608</v>
      </c>
      <c r="I833" s="10">
        <f>_xlfn.XLOOKUP('RFM Analysis (Basic)'!$B833,Table4[Customer_ID],Table4[Frequency_of_Purchase],,0)</f>
        <v>7</v>
      </c>
      <c r="J833" s="10">
        <f>_xlfn.XLOOKUP(B833,Table4[Customer_ID],Table4[Purchase_Amount],,0)</f>
        <v>385.08</v>
      </c>
      <c r="K833" s="52" cm="1">
        <f t="array" aca="1" ref="K833" ca="1">SUM(MID(C833,{1,2,3},1)*1)</f>
        <v>8</v>
      </c>
    </row>
    <row r="834" spans="2:11" x14ac:dyDescent="0.3">
      <c r="B834" s="10" t="s">
        <v>1733</v>
      </c>
      <c r="C834" s="45" t="str">
        <f ca="1">Table3[[#This Row],[RECENCY Score]] &amp; Table3[[#This Row],[FREQUENCY Score]] &amp; Table3[[#This Row],[MONETARY Score]]</f>
        <v>514</v>
      </c>
      <c r="D834" s="46" cm="1">
        <f t="array" aca="1" ref="D834" ca="1">_xlfn.IFS(G834 &lt;= 100, 5,G834 &lt;= 200, 4,G834 &lt;= 300, 3,G834 &lt;= 400, 2,G834 &gt; 400, 1)</f>
        <v>5</v>
      </c>
      <c r="E834" s="45" cm="1">
        <f t="array" ref="E834">_xlfn.IFS(I834 &gt;= 12, 5, I834&gt;= 10, 4, I834 &gt;= 8, 3, I834 &gt;= 5, 2, I834 &gt;= 2, 1)</f>
        <v>1</v>
      </c>
      <c r="F834" s="45" cm="1">
        <f t="array" ref="F834">_xlfn.IFS(Table3[[#This Row],[Purchase Amount]] &lt;= 100, 5,Table3[[#This Row],[Purchase Amount]]  &lt;= 200, 4,Table3[[#This Row],[Purchase Amount]]  &lt;= 300, 3,Table3[[#This Row],[Purchase Amount]]  &lt;= 400, 2,Table3[[#This Row],[Purchase Amount]]  &gt; 400, 1)</f>
        <v>4</v>
      </c>
      <c r="G834" s="10">
        <f ca="1">DATEDIF(Table3[[#This Row],[Time of Purchase ]], TODAY(), "d")</f>
        <v>83</v>
      </c>
      <c r="H834" s="14">
        <f>_xlfn.XLOOKUP('RFM Analysis (Basic)'!$B834,Table4[Customer_ID],Table4[Time_of_Purchase],,0)</f>
        <v>45652</v>
      </c>
      <c r="I834" s="10">
        <f>_xlfn.XLOOKUP('RFM Analysis (Basic)'!$B834,Table4[Customer_ID],Table4[Frequency_of_Purchase],,0)</f>
        <v>2</v>
      </c>
      <c r="J834" s="10">
        <f>_xlfn.XLOOKUP(B834,Table4[Customer_ID],Table4[Purchase_Amount],,0)</f>
        <v>181.1</v>
      </c>
      <c r="K834" s="52" cm="1">
        <f t="array" aca="1" ref="K834" ca="1">SUM(MID(C834,{1,2,3},1)*1)</f>
        <v>10</v>
      </c>
    </row>
    <row r="835" spans="2:11" x14ac:dyDescent="0.3">
      <c r="B835" s="10" t="s">
        <v>1734</v>
      </c>
      <c r="C835" s="45" t="str">
        <f ca="1">Table3[[#This Row],[RECENCY Score]] &amp; Table3[[#This Row],[FREQUENCY Score]] &amp; Table3[[#This Row],[MONETARY Score]]</f>
        <v>423</v>
      </c>
      <c r="D835" s="46" cm="1">
        <f t="array" aca="1" ref="D835" ca="1">_xlfn.IFS(G835 &lt;= 100, 5,G835 &lt;= 200, 4,G835 &lt;= 300, 3,G835 &lt;= 400, 2,G835 &gt; 400, 1)</f>
        <v>4</v>
      </c>
      <c r="E835" s="45" cm="1">
        <f t="array" ref="E835">_xlfn.IFS(I835 &gt;= 12, 5, I835&gt;= 10, 4, I835 &gt;= 8, 3, I835 &gt;= 5, 2, I835 &gt;= 2, 1)</f>
        <v>2</v>
      </c>
      <c r="F835" s="45" cm="1">
        <f t="array" ref="F835">_xlfn.IFS(Table3[[#This Row],[Purchase Amount]] &lt;= 100, 5,Table3[[#This Row],[Purchase Amount]]  &lt;= 200, 4,Table3[[#This Row],[Purchase Amount]]  &lt;= 300, 3,Table3[[#This Row],[Purchase Amount]]  &lt;= 400, 2,Table3[[#This Row],[Purchase Amount]]  &gt; 400, 1)</f>
        <v>3</v>
      </c>
      <c r="G835" s="10">
        <f ca="1">DATEDIF(Table3[[#This Row],[Time of Purchase ]], TODAY(), "d")</f>
        <v>169</v>
      </c>
      <c r="H835" s="14">
        <f>_xlfn.XLOOKUP('RFM Analysis (Basic)'!$B835,Table4[Customer_ID],Table4[Time_of_Purchase],,0)</f>
        <v>45566</v>
      </c>
      <c r="I835" s="10">
        <f>_xlfn.XLOOKUP('RFM Analysis (Basic)'!$B835,Table4[Customer_ID],Table4[Frequency_of_Purchase],,0)</f>
        <v>7</v>
      </c>
      <c r="J835" s="10">
        <f>_xlfn.XLOOKUP(B835,Table4[Customer_ID],Table4[Purchase_Amount],,0)</f>
        <v>246.41</v>
      </c>
      <c r="K835" s="52" cm="1">
        <f t="array" aca="1" ref="K835" ca="1">SUM(MID(C835,{1,2,3},1)*1)</f>
        <v>9</v>
      </c>
    </row>
    <row r="836" spans="2:11" x14ac:dyDescent="0.3">
      <c r="B836" s="10" t="s">
        <v>1736</v>
      </c>
      <c r="C836" s="45" t="str">
        <f ca="1">Table3[[#This Row],[RECENCY Score]] &amp; Table3[[#This Row],[FREQUENCY Score]] &amp; Table3[[#This Row],[MONETARY Score]]</f>
        <v>234</v>
      </c>
      <c r="D836" s="46" cm="1">
        <f t="array" aca="1" ref="D836" ca="1">_xlfn.IFS(G836 &lt;= 100, 5,G836 &lt;= 200, 4,G836 &lt;= 300, 3,G836 &lt;= 400, 2,G836 &gt; 400, 1)</f>
        <v>2</v>
      </c>
      <c r="E836" s="45" cm="1">
        <f t="array" ref="E836">_xlfn.IFS(I836 &gt;= 12, 5, I836&gt;= 10, 4, I836 &gt;= 8, 3, I836 &gt;= 5, 2, I836 &gt;= 2, 1)</f>
        <v>3</v>
      </c>
      <c r="F836" s="45" cm="1">
        <f t="array" ref="F836">_xlfn.IFS(Table3[[#This Row],[Purchase Amount]] &lt;= 100, 5,Table3[[#This Row],[Purchase Amount]]  &lt;= 200, 4,Table3[[#This Row],[Purchase Amount]]  &lt;= 300, 3,Table3[[#This Row],[Purchase Amount]]  &lt;= 400, 2,Table3[[#This Row],[Purchase Amount]]  &gt; 400, 1)</f>
        <v>4</v>
      </c>
      <c r="G836" s="10">
        <f ca="1">DATEDIF(Table3[[#This Row],[Time of Purchase ]], TODAY(), "d")</f>
        <v>381</v>
      </c>
      <c r="H836" s="14">
        <f>_xlfn.XLOOKUP('RFM Analysis (Basic)'!$B836,Table4[Customer_ID],Table4[Time_of_Purchase],,0)</f>
        <v>45354</v>
      </c>
      <c r="I836" s="10">
        <f>_xlfn.XLOOKUP('RFM Analysis (Basic)'!$B836,Table4[Customer_ID],Table4[Frequency_of_Purchase],,0)</f>
        <v>8</v>
      </c>
      <c r="J836" s="10">
        <f>_xlfn.XLOOKUP(B836,Table4[Customer_ID],Table4[Purchase_Amount],,0)</f>
        <v>140.87</v>
      </c>
      <c r="K836" s="52" cm="1">
        <f t="array" aca="1" ref="K836" ca="1">SUM(MID(C836,{1,2,3},1)*1)</f>
        <v>9</v>
      </c>
    </row>
    <row r="837" spans="2:11" x14ac:dyDescent="0.3">
      <c r="B837" s="10" t="s">
        <v>1738</v>
      </c>
      <c r="C837" s="45" t="str">
        <f ca="1">Table3[[#This Row],[RECENCY Score]] &amp; Table3[[#This Row],[FREQUENCY Score]] &amp; Table3[[#This Row],[MONETARY Score]]</f>
        <v>214</v>
      </c>
      <c r="D837" s="46" cm="1">
        <f t="array" aca="1" ref="D837" ca="1">_xlfn.IFS(G837 &lt;= 100, 5,G837 &lt;= 200, 4,G837 &lt;= 300, 3,G837 &lt;= 400, 2,G837 &gt; 400, 1)</f>
        <v>2</v>
      </c>
      <c r="E837" s="45" cm="1">
        <f t="array" ref="E837">_xlfn.IFS(I837 &gt;= 12, 5, I837&gt;= 10, 4, I837 &gt;= 8, 3, I837 &gt;= 5, 2, I837 &gt;= 2, 1)</f>
        <v>1</v>
      </c>
      <c r="F837" s="45" cm="1">
        <f t="array" ref="F837">_xlfn.IFS(Table3[[#This Row],[Purchase Amount]] &lt;= 100, 5,Table3[[#This Row],[Purchase Amount]]  &lt;= 200, 4,Table3[[#This Row],[Purchase Amount]]  &lt;= 300, 3,Table3[[#This Row],[Purchase Amount]]  &lt;= 400, 2,Table3[[#This Row],[Purchase Amount]]  &gt; 400, 1)</f>
        <v>4</v>
      </c>
      <c r="G837" s="10">
        <f ca="1">DATEDIF(Table3[[#This Row],[Time of Purchase ]], TODAY(), "d")</f>
        <v>333</v>
      </c>
      <c r="H837" s="14">
        <f>_xlfn.XLOOKUP('RFM Analysis (Basic)'!$B837,Table4[Customer_ID],Table4[Time_of_Purchase],,0)</f>
        <v>45402</v>
      </c>
      <c r="I837" s="10">
        <f>_xlfn.XLOOKUP('RFM Analysis (Basic)'!$B837,Table4[Customer_ID],Table4[Frequency_of_Purchase],,0)</f>
        <v>2</v>
      </c>
      <c r="J837" s="10">
        <f>_xlfn.XLOOKUP(B837,Table4[Customer_ID],Table4[Purchase_Amount],,0)</f>
        <v>151.25</v>
      </c>
      <c r="K837" s="52" cm="1">
        <f t="array" aca="1" ref="K837" ca="1">SUM(MID(C837,{1,2,3},1)*1)</f>
        <v>7</v>
      </c>
    </row>
    <row r="838" spans="2:11" x14ac:dyDescent="0.3">
      <c r="B838" s="10" t="s">
        <v>1740</v>
      </c>
      <c r="C838" s="45" t="str">
        <f ca="1">Table3[[#This Row],[RECENCY Score]] &amp; Table3[[#This Row],[FREQUENCY Score]] &amp; Table3[[#This Row],[MONETARY Score]]</f>
        <v>314</v>
      </c>
      <c r="D838" s="46" cm="1">
        <f t="array" aca="1" ref="D838" ca="1">_xlfn.IFS(G838 &lt;= 100, 5,G838 &lt;= 200, 4,G838 &lt;= 300, 3,G838 &lt;= 400, 2,G838 &gt; 400, 1)</f>
        <v>3</v>
      </c>
      <c r="E838" s="45" cm="1">
        <f t="array" ref="E838">_xlfn.IFS(I838 &gt;= 12, 5, I838&gt;= 10, 4, I838 &gt;= 8, 3, I838 &gt;= 5, 2, I838 &gt;= 2, 1)</f>
        <v>1</v>
      </c>
      <c r="F838" s="45" cm="1">
        <f t="array" ref="F838">_xlfn.IFS(Table3[[#This Row],[Purchase Amount]] &lt;= 100, 5,Table3[[#This Row],[Purchase Amount]]  &lt;= 200, 4,Table3[[#This Row],[Purchase Amount]]  &lt;= 300, 3,Table3[[#This Row],[Purchase Amount]]  &lt;= 400, 2,Table3[[#This Row],[Purchase Amount]]  &gt; 400, 1)</f>
        <v>4</v>
      </c>
      <c r="G838" s="10">
        <f ca="1">DATEDIF(Table3[[#This Row],[Time of Purchase ]], TODAY(), "d")</f>
        <v>210</v>
      </c>
      <c r="H838" s="14">
        <f>_xlfn.XLOOKUP('RFM Analysis (Basic)'!$B838,Table4[Customer_ID],Table4[Time_of_Purchase],,0)</f>
        <v>45525</v>
      </c>
      <c r="I838" s="10">
        <f>_xlfn.XLOOKUP('RFM Analysis (Basic)'!$B838,Table4[Customer_ID],Table4[Frequency_of_Purchase],,0)</f>
        <v>3</v>
      </c>
      <c r="J838" s="10">
        <f>_xlfn.XLOOKUP(B838,Table4[Customer_ID],Table4[Purchase_Amount],,0)</f>
        <v>171.52</v>
      </c>
      <c r="K838" s="52" cm="1">
        <f t="array" aca="1" ref="K838" ca="1">SUM(MID(C838,{1,2,3},1)*1)</f>
        <v>8</v>
      </c>
    </row>
    <row r="839" spans="2:11" x14ac:dyDescent="0.3">
      <c r="B839" s="10" t="s">
        <v>1742</v>
      </c>
      <c r="C839" s="45" t="str">
        <f ca="1">Table3[[#This Row],[RECENCY Score]] &amp; Table3[[#This Row],[FREQUENCY Score]] &amp; Table3[[#This Row],[MONETARY Score]]</f>
        <v>442</v>
      </c>
      <c r="D839" s="46" cm="1">
        <f t="array" aca="1" ref="D839" ca="1">_xlfn.IFS(G839 &lt;= 100, 5,G839 &lt;= 200, 4,G839 &lt;= 300, 3,G839 &lt;= 400, 2,G839 &gt; 400, 1)</f>
        <v>4</v>
      </c>
      <c r="E839" s="45" cm="1">
        <f t="array" ref="E839">_xlfn.IFS(I839 &gt;= 12, 5, I839&gt;= 10, 4, I839 &gt;= 8, 3, I839 &gt;= 5, 2, I839 &gt;= 2, 1)</f>
        <v>4</v>
      </c>
      <c r="F839" s="45" cm="1">
        <f t="array" ref="F839">_xlfn.IFS(Table3[[#This Row],[Purchase Amount]] &lt;= 100, 5,Table3[[#This Row],[Purchase Amount]]  &lt;= 200, 4,Table3[[#This Row],[Purchase Amount]]  &lt;= 300, 3,Table3[[#This Row],[Purchase Amount]]  &lt;= 400, 2,Table3[[#This Row],[Purchase Amount]]  &gt; 400, 1)</f>
        <v>2</v>
      </c>
      <c r="G839" s="10">
        <f ca="1">DATEDIF(Table3[[#This Row],[Time of Purchase ]], TODAY(), "d")</f>
        <v>149</v>
      </c>
      <c r="H839" s="14">
        <f>_xlfn.XLOOKUP('RFM Analysis (Basic)'!$B839,Table4[Customer_ID],Table4[Time_of_Purchase],,0)</f>
        <v>45586</v>
      </c>
      <c r="I839" s="10">
        <f>_xlfn.XLOOKUP('RFM Analysis (Basic)'!$B839,Table4[Customer_ID],Table4[Frequency_of_Purchase],,0)</f>
        <v>10</v>
      </c>
      <c r="J839" s="10">
        <f>_xlfn.XLOOKUP(B839,Table4[Customer_ID],Table4[Purchase_Amount],,0)</f>
        <v>399.56</v>
      </c>
      <c r="K839" s="52" cm="1">
        <f t="array" aca="1" ref="K839" ca="1">SUM(MID(C839,{1,2,3},1)*1)</f>
        <v>10</v>
      </c>
    </row>
    <row r="840" spans="2:11" x14ac:dyDescent="0.3">
      <c r="B840" s="10" t="s">
        <v>1744</v>
      </c>
      <c r="C840" s="45" t="str">
        <f ca="1">Table3[[#This Row],[RECENCY Score]] &amp; Table3[[#This Row],[FREQUENCY Score]] &amp; Table3[[#This Row],[MONETARY Score]]</f>
        <v>214</v>
      </c>
      <c r="D840" s="46" cm="1">
        <f t="array" aca="1" ref="D840" ca="1">_xlfn.IFS(G840 &lt;= 100, 5,G840 &lt;= 200, 4,G840 &lt;= 300, 3,G840 &lt;= 400, 2,G840 &gt; 400, 1)</f>
        <v>2</v>
      </c>
      <c r="E840" s="45" cm="1">
        <f t="array" ref="E840">_xlfn.IFS(I840 &gt;= 12, 5, I840&gt;= 10, 4, I840 &gt;= 8, 3, I840 &gt;= 5, 2, I840 &gt;= 2, 1)</f>
        <v>1</v>
      </c>
      <c r="F840" s="45" cm="1">
        <f t="array" ref="F840">_xlfn.IFS(Table3[[#This Row],[Purchase Amount]] &lt;= 100, 5,Table3[[#This Row],[Purchase Amount]]  &lt;= 200, 4,Table3[[#This Row],[Purchase Amount]]  &lt;= 300, 3,Table3[[#This Row],[Purchase Amount]]  &lt;= 400, 2,Table3[[#This Row],[Purchase Amount]]  &gt; 400, 1)</f>
        <v>4</v>
      </c>
      <c r="G840" s="10">
        <f ca="1">DATEDIF(Table3[[#This Row],[Time of Purchase ]], TODAY(), "d")</f>
        <v>342</v>
      </c>
      <c r="H840" s="14">
        <f>_xlfn.XLOOKUP('RFM Analysis (Basic)'!$B840,Table4[Customer_ID],Table4[Time_of_Purchase],,0)</f>
        <v>45393</v>
      </c>
      <c r="I840" s="10">
        <f>_xlfn.XLOOKUP('RFM Analysis (Basic)'!$B840,Table4[Customer_ID],Table4[Frequency_of_Purchase],,0)</f>
        <v>4</v>
      </c>
      <c r="J840" s="10">
        <f>_xlfn.XLOOKUP(B840,Table4[Customer_ID],Table4[Purchase_Amount],,0)</f>
        <v>173.46</v>
      </c>
      <c r="K840" s="52" cm="1">
        <f t="array" aca="1" ref="K840" ca="1">SUM(MID(C840,{1,2,3},1)*1)</f>
        <v>7</v>
      </c>
    </row>
    <row r="841" spans="2:11" x14ac:dyDescent="0.3">
      <c r="B841" s="10" t="s">
        <v>1746</v>
      </c>
      <c r="C841" s="45" t="str">
        <f ca="1">Table3[[#This Row],[RECENCY Score]] &amp; Table3[[#This Row],[FREQUENCY Score]] &amp; Table3[[#This Row],[MONETARY Score]]</f>
        <v>142</v>
      </c>
      <c r="D841" s="46" cm="1">
        <f t="array" aca="1" ref="D841" ca="1">_xlfn.IFS(G841 &lt;= 100, 5,G841 &lt;= 200, 4,G841 &lt;= 300, 3,G841 &lt;= 400, 2,G841 &gt; 400, 1)</f>
        <v>1</v>
      </c>
      <c r="E841" s="45" cm="1">
        <f t="array" ref="E841">_xlfn.IFS(I841 &gt;= 12, 5, I841&gt;= 10, 4, I841 &gt;= 8, 3, I841 &gt;= 5, 2, I841 &gt;= 2, 1)</f>
        <v>4</v>
      </c>
      <c r="F841" s="45" cm="1">
        <f t="array" ref="F841">_xlfn.IFS(Table3[[#This Row],[Purchase Amount]] &lt;= 100, 5,Table3[[#This Row],[Purchase Amount]]  &lt;= 200, 4,Table3[[#This Row],[Purchase Amount]]  &lt;= 300, 3,Table3[[#This Row],[Purchase Amount]]  &lt;= 400, 2,Table3[[#This Row],[Purchase Amount]]  &gt; 400, 1)</f>
        <v>2</v>
      </c>
      <c r="G841" s="10">
        <f ca="1">DATEDIF(Table3[[#This Row],[Time of Purchase ]], TODAY(), "d")</f>
        <v>404</v>
      </c>
      <c r="H841" s="14">
        <f>_xlfn.XLOOKUP('RFM Analysis (Basic)'!$B841,Table4[Customer_ID],Table4[Time_of_Purchase],,0)</f>
        <v>45331</v>
      </c>
      <c r="I841" s="10">
        <f>_xlfn.XLOOKUP('RFM Analysis (Basic)'!$B841,Table4[Customer_ID],Table4[Frequency_of_Purchase],,0)</f>
        <v>10</v>
      </c>
      <c r="J841" s="10">
        <f>_xlfn.XLOOKUP(B841,Table4[Customer_ID],Table4[Purchase_Amount],,0)</f>
        <v>332.14</v>
      </c>
      <c r="K841" s="52" cm="1">
        <f t="array" aca="1" ref="K841" ca="1">SUM(MID(C841,{1,2,3},1)*1)</f>
        <v>7</v>
      </c>
    </row>
    <row r="842" spans="2:11" x14ac:dyDescent="0.3">
      <c r="B842" s="10" t="s">
        <v>1748</v>
      </c>
      <c r="C842" s="45" t="str">
        <f ca="1">Table3[[#This Row],[RECENCY Score]] &amp; Table3[[#This Row],[FREQUENCY Score]] &amp; Table3[[#This Row],[MONETARY Score]]</f>
        <v>333</v>
      </c>
      <c r="D842" s="46" cm="1">
        <f t="array" aca="1" ref="D842" ca="1">_xlfn.IFS(G842 &lt;= 100, 5,G842 &lt;= 200, 4,G842 &lt;= 300, 3,G842 &lt;= 400, 2,G842 &gt; 400, 1)</f>
        <v>3</v>
      </c>
      <c r="E842" s="45" cm="1">
        <f t="array" ref="E842">_xlfn.IFS(I842 &gt;= 12, 5, I842&gt;= 10, 4, I842 &gt;= 8, 3, I842 &gt;= 5, 2, I842 &gt;= 2, 1)</f>
        <v>3</v>
      </c>
      <c r="F842" s="45" cm="1">
        <f t="array" ref="F842">_xlfn.IFS(Table3[[#This Row],[Purchase Amount]] &lt;= 100, 5,Table3[[#This Row],[Purchase Amount]]  &lt;= 200, 4,Table3[[#This Row],[Purchase Amount]]  &lt;= 300, 3,Table3[[#This Row],[Purchase Amount]]  &lt;= 400, 2,Table3[[#This Row],[Purchase Amount]]  &gt; 400, 1)</f>
        <v>3</v>
      </c>
      <c r="G842" s="10">
        <f ca="1">DATEDIF(Table3[[#This Row],[Time of Purchase ]], TODAY(), "d")</f>
        <v>298</v>
      </c>
      <c r="H842" s="14">
        <f>_xlfn.XLOOKUP('RFM Analysis (Basic)'!$B842,Table4[Customer_ID],Table4[Time_of_Purchase],,0)</f>
        <v>45437</v>
      </c>
      <c r="I842" s="10">
        <f>_xlfn.XLOOKUP('RFM Analysis (Basic)'!$B842,Table4[Customer_ID],Table4[Frequency_of_Purchase],,0)</f>
        <v>8</v>
      </c>
      <c r="J842" s="10">
        <f>_xlfn.XLOOKUP(B842,Table4[Customer_ID],Table4[Purchase_Amount],,0)</f>
        <v>247.05</v>
      </c>
      <c r="K842" s="52" cm="1">
        <f t="array" aca="1" ref="K842" ca="1">SUM(MID(C842,{1,2,3},1)*1)</f>
        <v>9</v>
      </c>
    </row>
    <row r="843" spans="2:11" x14ac:dyDescent="0.3">
      <c r="B843" s="10" t="s">
        <v>1750</v>
      </c>
      <c r="C843" s="45" t="str">
        <f ca="1">Table3[[#This Row],[RECENCY Score]] &amp; Table3[[#This Row],[FREQUENCY Score]] &amp; Table3[[#This Row],[MONETARY Score]]</f>
        <v>242</v>
      </c>
      <c r="D843" s="46" cm="1">
        <f t="array" aca="1" ref="D843" ca="1">_xlfn.IFS(G843 &lt;= 100, 5,G843 &lt;= 200, 4,G843 &lt;= 300, 3,G843 &lt;= 400, 2,G843 &gt; 400, 1)</f>
        <v>2</v>
      </c>
      <c r="E843" s="45" cm="1">
        <f t="array" ref="E843">_xlfn.IFS(I843 &gt;= 12, 5, I843&gt;= 10, 4, I843 &gt;= 8, 3, I843 &gt;= 5, 2, I843 &gt;= 2, 1)</f>
        <v>4</v>
      </c>
      <c r="F843" s="45" cm="1">
        <f t="array" ref="F843">_xlfn.IFS(Table3[[#This Row],[Purchase Amount]] &lt;= 100, 5,Table3[[#This Row],[Purchase Amount]]  &lt;= 200, 4,Table3[[#This Row],[Purchase Amount]]  &lt;= 300, 3,Table3[[#This Row],[Purchase Amount]]  &lt;= 400, 2,Table3[[#This Row],[Purchase Amount]]  &gt; 400, 1)</f>
        <v>2</v>
      </c>
      <c r="G843" s="10">
        <f ca="1">DATEDIF(Table3[[#This Row],[Time of Purchase ]], TODAY(), "d")</f>
        <v>337</v>
      </c>
      <c r="H843" s="14">
        <f>_xlfn.XLOOKUP('RFM Analysis (Basic)'!$B843,Table4[Customer_ID],Table4[Time_of_Purchase],,0)</f>
        <v>45398</v>
      </c>
      <c r="I843" s="10">
        <f>_xlfn.XLOOKUP('RFM Analysis (Basic)'!$B843,Table4[Customer_ID],Table4[Frequency_of_Purchase],,0)</f>
        <v>10</v>
      </c>
      <c r="J843" s="10">
        <f>_xlfn.XLOOKUP(B843,Table4[Customer_ID],Table4[Purchase_Amount],,0)</f>
        <v>365.88</v>
      </c>
      <c r="K843" s="52" cm="1">
        <f t="array" aca="1" ref="K843" ca="1">SUM(MID(C843,{1,2,3},1)*1)</f>
        <v>8</v>
      </c>
    </row>
    <row r="844" spans="2:11" x14ac:dyDescent="0.3">
      <c r="B844" s="10" t="s">
        <v>1752</v>
      </c>
      <c r="C844" s="45" t="str">
        <f ca="1">Table3[[#This Row],[RECENCY Score]] &amp; Table3[[#This Row],[FREQUENCY Score]] &amp; Table3[[#This Row],[MONETARY Score]]</f>
        <v>232</v>
      </c>
      <c r="D844" s="46" cm="1">
        <f t="array" aca="1" ref="D844" ca="1">_xlfn.IFS(G844 &lt;= 100, 5,G844 &lt;= 200, 4,G844 &lt;= 300, 3,G844 &lt;= 400, 2,G844 &gt; 400, 1)</f>
        <v>2</v>
      </c>
      <c r="E844" s="45" cm="1">
        <f t="array" ref="E844">_xlfn.IFS(I844 &gt;= 12, 5, I844&gt;= 10, 4, I844 &gt;= 8, 3, I844 &gt;= 5, 2, I844 &gt;= 2, 1)</f>
        <v>3</v>
      </c>
      <c r="F844" s="45" cm="1">
        <f t="array" ref="F844">_xlfn.IFS(Table3[[#This Row],[Purchase Amount]] &lt;= 100, 5,Table3[[#This Row],[Purchase Amount]]  &lt;= 200, 4,Table3[[#This Row],[Purchase Amount]]  &lt;= 300, 3,Table3[[#This Row],[Purchase Amount]]  &lt;= 400, 2,Table3[[#This Row],[Purchase Amount]]  &gt; 400, 1)</f>
        <v>2</v>
      </c>
      <c r="G844" s="10">
        <f ca="1">DATEDIF(Table3[[#This Row],[Time of Purchase ]], TODAY(), "d")</f>
        <v>396</v>
      </c>
      <c r="H844" s="14">
        <f>_xlfn.XLOOKUP('RFM Analysis (Basic)'!$B844,Table4[Customer_ID],Table4[Time_of_Purchase],,0)</f>
        <v>45339</v>
      </c>
      <c r="I844" s="10">
        <f>_xlfn.XLOOKUP('RFM Analysis (Basic)'!$B844,Table4[Customer_ID],Table4[Frequency_of_Purchase],,0)</f>
        <v>8</v>
      </c>
      <c r="J844" s="10">
        <f>_xlfn.XLOOKUP(B844,Table4[Customer_ID],Table4[Purchase_Amount],,0)</f>
        <v>354.92</v>
      </c>
      <c r="K844" s="52" cm="1">
        <f t="array" aca="1" ref="K844" ca="1">SUM(MID(C844,{1,2,3},1)*1)</f>
        <v>7</v>
      </c>
    </row>
    <row r="845" spans="2:11" x14ac:dyDescent="0.3">
      <c r="B845" s="10" t="s">
        <v>1754</v>
      </c>
      <c r="C845" s="45" t="str">
        <f ca="1">Table3[[#This Row],[RECENCY Score]] &amp; Table3[[#This Row],[FREQUENCY Score]] &amp; Table3[[#This Row],[MONETARY Score]]</f>
        <v>344</v>
      </c>
      <c r="D845" s="46" cm="1">
        <f t="array" aca="1" ref="D845" ca="1">_xlfn.IFS(G845 &lt;= 100, 5,G845 &lt;= 200, 4,G845 &lt;= 300, 3,G845 &lt;= 400, 2,G845 &gt; 400, 1)</f>
        <v>3</v>
      </c>
      <c r="E845" s="45" cm="1">
        <f t="array" ref="E845">_xlfn.IFS(I845 &gt;= 12, 5, I845&gt;= 10, 4, I845 &gt;= 8, 3, I845 &gt;= 5, 2, I845 &gt;= 2, 1)</f>
        <v>4</v>
      </c>
      <c r="F845" s="45" cm="1">
        <f t="array" ref="F845">_xlfn.IFS(Table3[[#This Row],[Purchase Amount]] &lt;= 100, 5,Table3[[#This Row],[Purchase Amount]]  &lt;= 200, 4,Table3[[#This Row],[Purchase Amount]]  &lt;= 300, 3,Table3[[#This Row],[Purchase Amount]]  &lt;= 400, 2,Table3[[#This Row],[Purchase Amount]]  &gt; 400, 1)</f>
        <v>4</v>
      </c>
      <c r="G845" s="10">
        <f ca="1">DATEDIF(Table3[[#This Row],[Time of Purchase ]], TODAY(), "d")</f>
        <v>255</v>
      </c>
      <c r="H845" s="14">
        <f>_xlfn.XLOOKUP('RFM Analysis (Basic)'!$B845,Table4[Customer_ID],Table4[Time_of_Purchase],,0)</f>
        <v>45480</v>
      </c>
      <c r="I845" s="10">
        <f>_xlfn.XLOOKUP('RFM Analysis (Basic)'!$B845,Table4[Customer_ID],Table4[Frequency_of_Purchase],,0)</f>
        <v>10</v>
      </c>
      <c r="J845" s="10">
        <f>_xlfn.XLOOKUP(B845,Table4[Customer_ID],Table4[Purchase_Amount],,0)</f>
        <v>195.46</v>
      </c>
      <c r="K845" s="52" cm="1">
        <f t="array" aca="1" ref="K845" ca="1">SUM(MID(C845,{1,2,3},1)*1)</f>
        <v>11</v>
      </c>
    </row>
    <row r="846" spans="2:11" x14ac:dyDescent="0.3">
      <c r="B846" s="10" t="s">
        <v>1756</v>
      </c>
      <c r="C846" s="45" t="str">
        <f ca="1">Table3[[#This Row],[RECENCY Score]] &amp; Table3[[#This Row],[FREQUENCY Score]] &amp; Table3[[#This Row],[MONETARY Score]]</f>
        <v>321</v>
      </c>
      <c r="D846" s="46" cm="1">
        <f t="array" aca="1" ref="D846" ca="1">_xlfn.IFS(G846 &lt;= 100, 5,G846 &lt;= 200, 4,G846 &lt;= 300, 3,G846 &lt;= 400, 2,G846 &gt; 400, 1)</f>
        <v>3</v>
      </c>
      <c r="E846" s="45" cm="1">
        <f t="array" ref="E846">_xlfn.IFS(I846 &gt;= 12, 5, I846&gt;= 10, 4, I846 &gt;= 8, 3, I846 &gt;= 5, 2, I846 &gt;= 2, 1)</f>
        <v>2</v>
      </c>
      <c r="F846" s="45" cm="1">
        <f t="array" ref="F846">_xlfn.IFS(Table3[[#This Row],[Purchase Amount]] &lt;= 100, 5,Table3[[#This Row],[Purchase Amount]]  &lt;= 200, 4,Table3[[#This Row],[Purchase Amount]]  &lt;= 300, 3,Table3[[#This Row],[Purchase Amount]]  &lt;= 400, 2,Table3[[#This Row],[Purchase Amount]]  &gt; 400, 1)</f>
        <v>1</v>
      </c>
      <c r="G846" s="10">
        <f ca="1">DATEDIF(Table3[[#This Row],[Time of Purchase ]], TODAY(), "d")</f>
        <v>228</v>
      </c>
      <c r="H846" s="14">
        <f>_xlfn.XLOOKUP('RFM Analysis (Basic)'!$B846,Table4[Customer_ID],Table4[Time_of_Purchase],,0)</f>
        <v>45507</v>
      </c>
      <c r="I846" s="10">
        <f>_xlfn.XLOOKUP('RFM Analysis (Basic)'!$B846,Table4[Customer_ID],Table4[Frequency_of_Purchase],,0)</f>
        <v>7</v>
      </c>
      <c r="J846" s="10">
        <f>_xlfn.XLOOKUP(B846,Table4[Customer_ID],Table4[Purchase_Amount],,0)</f>
        <v>474.03</v>
      </c>
      <c r="K846" s="52" cm="1">
        <f t="array" aca="1" ref="K846" ca="1">SUM(MID(C846,{1,2,3},1)*1)</f>
        <v>6</v>
      </c>
    </row>
    <row r="847" spans="2:11" x14ac:dyDescent="0.3">
      <c r="B847" s="10" t="s">
        <v>1758</v>
      </c>
      <c r="C847" s="45" t="str">
        <f ca="1">Table3[[#This Row],[RECENCY Score]] &amp; Table3[[#This Row],[FREQUENCY Score]] &amp; Table3[[#This Row],[MONETARY Score]]</f>
        <v>224</v>
      </c>
      <c r="D847" s="46" cm="1">
        <f t="array" aca="1" ref="D847" ca="1">_xlfn.IFS(G847 &lt;= 100, 5,G847 &lt;= 200, 4,G847 &lt;= 300, 3,G847 &lt;= 400, 2,G847 &gt; 400, 1)</f>
        <v>2</v>
      </c>
      <c r="E847" s="45" cm="1">
        <f t="array" ref="E847">_xlfn.IFS(I847 &gt;= 12, 5, I847&gt;= 10, 4, I847 &gt;= 8, 3, I847 &gt;= 5, 2, I847 &gt;= 2, 1)</f>
        <v>2</v>
      </c>
      <c r="F847" s="45" cm="1">
        <f t="array" ref="F847">_xlfn.IFS(Table3[[#This Row],[Purchase Amount]] &lt;= 100, 5,Table3[[#This Row],[Purchase Amount]]  &lt;= 200, 4,Table3[[#This Row],[Purchase Amount]]  &lt;= 300, 3,Table3[[#This Row],[Purchase Amount]]  &lt;= 400, 2,Table3[[#This Row],[Purchase Amount]]  &gt; 400, 1)</f>
        <v>4</v>
      </c>
      <c r="G847" s="10">
        <f ca="1">DATEDIF(Table3[[#This Row],[Time of Purchase ]], TODAY(), "d")</f>
        <v>375</v>
      </c>
      <c r="H847" s="14">
        <f>_xlfn.XLOOKUP('RFM Analysis (Basic)'!$B847,Table4[Customer_ID],Table4[Time_of_Purchase],,0)</f>
        <v>45360</v>
      </c>
      <c r="I847" s="10">
        <f>_xlfn.XLOOKUP('RFM Analysis (Basic)'!$B847,Table4[Customer_ID],Table4[Frequency_of_Purchase],,0)</f>
        <v>6</v>
      </c>
      <c r="J847" s="10">
        <f>_xlfn.XLOOKUP(B847,Table4[Customer_ID],Table4[Purchase_Amount],,0)</f>
        <v>106.96</v>
      </c>
      <c r="K847" s="52" cm="1">
        <f t="array" aca="1" ref="K847" ca="1">SUM(MID(C847,{1,2,3},1)*1)</f>
        <v>8</v>
      </c>
    </row>
    <row r="848" spans="2:11" x14ac:dyDescent="0.3">
      <c r="B848" s="10" t="s">
        <v>1760</v>
      </c>
      <c r="C848" s="45" t="str">
        <f ca="1">Table3[[#This Row],[RECENCY Score]] &amp; Table3[[#This Row],[FREQUENCY Score]] &amp; Table3[[#This Row],[MONETARY Score]]</f>
        <v>332</v>
      </c>
      <c r="D848" s="46" cm="1">
        <f t="array" aca="1" ref="D848" ca="1">_xlfn.IFS(G848 &lt;= 100, 5,G848 &lt;= 200, 4,G848 &lt;= 300, 3,G848 &lt;= 400, 2,G848 &gt; 400, 1)</f>
        <v>3</v>
      </c>
      <c r="E848" s="45" cm="1">
        <f t="array" ref="E848">_xlfn.IFS(I848 &gt;= 12, 5, I848&gt;= 10, 4, I848 &gt;= 8, 3, I848 &gt;= 5, 2, I848 &gt;= 2, 1)</f>
        <v>3</v>
      </c>
      <c r="F848" s="45" cm="1">
        <f t="array" ref="F848">_xlfn.IFS(Table3[[#This Row],[Purchase Amount]] &lt;= 100, 5,Table3[[#This Row],[Purchase Amount]]  &lt;= 200, 4,Table3[[#This Row],[Purchase Amount]]  &lt;= 300, 3,Table3[[#This Row],[Purchase Amount]]  &lt;= 400, 2,Table3[[#This Row],[Purchase Amount]]  &gt; 400, 1)</f>
        <v>2</v>
      </c>
      <c r="G848" s="10">
        <f ca="1">DATEDIF(Table3[[#This Row],[Time of Purchase ]], TODAY(), "d")</f>
        <v>234</v>
      </c>
      <c r="H848" s="14">
        <f>_xlfn.XLOOKUP('RFM Analysis (Basic)'!$B848,Table4[Customer_ID],Table4[Time_of_Purchase],,0)</f>
        <v>45501</v>
      </c>
      <c r="I848" s="10">
        <f>_xlfn.XLOOKUP('RFM Analysis (Basic)'!$B848,Table4[Customer_ID],Table4[Frequency_of_Purchase],,0)</f>
        <v>9</v>
      </c>
      <c r="J848" s="10">
        <f>_xlfn.XLOOKUP(B848,Table4[Customer_ID],Table4[Purchase_Amount],,0)</f>
        <v>371.84</v>
      </c>
      <c r="K848" s="52" cm="1">
        <f t="array" aca="1" ref="K848" ca="1">SUM(MID(C848,{1,2,3},1)*1)</f>
        <v>8</v>
      </c>
    </row>
    <row r="849" spans="2:11" x14ac:dyDescent="0.3">
      <c r="B849" s="10" t="s">
        <v>1762</v>
      </c>
      <c r="C849" s="45" t="str">
        <f ca="1">Table3[[#This Row],[RECENCY Score]] &amp; Table3[[#This Row],[FREQUENCY Score]] &amp; Table3[[#This Row],[MONETARY Score]]</f>
        <v>231</v>
      </c>
      <c r="D849" s="46" cm="1">
        <f t="array" aca="1" ref="D849" ca="1">_xlfn.IFS(G849 &lt;= 100, 5,G849 &lt;= 200, 4,G849 &lt;= 300, 3,G849 &lt;= 400, 2,G849 &gt; 400, 1)</f>
        <v>2</v>
      </c>
      <c r="E849" s="45" cm="1">
        <f t="array" ref="E849">_xlfn.IFS(I849 &gt;= 12, 5, I849&gt;= 10, 4, I849 &gt;= 8, 3, I849 &gt;= 5, 2, I849 &gt;= 2, 1)</f>
        <v>3</v>
      </c>
      <c r="F849" s="45" cm="1">
        <f t="array" ref="F849">_xlfn.IFS(Table3[[#This Row],[Purchase Amount]] &lt;= 100, 5,Table3[[#This Row],[Purchase Amount]]  &lt;= 200, 4,Table3[[#This Row],[Purchase Amount]]  &lt;= 300, 3,Table3[[#This Row],[Purchase Amount]]  &lt;= 400, 2,Table3[[#This Row],[Purchase Amount]]  &gt; 400, 1)</f>
        <v>1</v>
      </c>
      <c r="G849" s="10">
        <f ca="1">DATEDIF(Table3[[#This Row],[Time of Purchase ]], TODAY(), "d")</f>
        <v>384</v>
      </c>
      <c r="H849" s="14">
        <f>_xlfn.XLOOKUP('RFM Analysis (Basic)'!$B849,Table4[Customer_ID],Table4[Time_of_Purchase],,0)</f>
        <v>45351</v>
      </c>
      <c r="I849" s="10">
        <f>_xlfn.XLOOKUP('RFM Analysis (Basic)'!$B849,Table4[Customer_ID],Table4[Frequency_of_Purchase],,0)</f>
        <v>8</v>
      </c>
      <c r="J849" s="10">
        <f>_xlfn.XLOOKUP(B849,Table4[Customer_ID],Table4[Purchase_Amount],,0)</f>
        <v>461.16</v>
      </c>
      <c r="K849" s="52" cm="1">
        <f t="array" aca="1" ref="K849" ca="1">SUM(MID(C849,{1,2,3},1)*1)</f>
        <v>6</v>
      </c>
    </row>
    <row r="850" spans="2:11" x14ac:dyDescent="0.3">
      <c r="B850" s="10" t="s">
        <v>1764</v>
      </c>
      <c r="C850" s="45" t="str">
        <f ca="1">Table3[[#This Row],[RECENCY Score]] &amp; Table3[[#This Row],[FREQUENCY Score]] &amp; Table3[[#This Row],[MONETARY Score]]</f>
        <v>341</v>
      </c>
      <c r="D850" s="46" cm="1">
        <f t="array" aca="1" ref="D850" ca="1">_xlfn.IFS(G850 &lt;= 100, 5,G850 &lt;= 200, 4,G850 &lt;= 300, 3,G850 &lt;= 400, 2,G850 &gt; 400, 1)</f>
        <v>3</v>
      </c>
      <c r="E850" s="45" cm="1">
        <f t="array" ref="E850">_xlfn.IFS(I850 &gt;= 12, 5, I850&gt;= 10, 4, I850 &gt;= 8, 3, I850 &gt;= 5, 2, I850 &gt;= 2, 1)</f>
        <v>4</v>
      </c>
      <c r="F850" s="45" cm="1">
        <f t="array" ref="F850">_xlfn.IFS(Table3[[#This Row],[Purchase Amount]] &lt;= 100, 5,Table3[[#This Row],[Purchase Amount]]  &lt;= 200, 4,Table3[[#This Row],[Purchase Amount]]  &lt;= 300, 3,Table3[[#This Row],[Purchase Amount]]  &lt;= 400, 2,Table3[[#This Row],[Purchase Amount]]  &gt; 400, 1)</f>
        <v>1</v>
      </c>
      <c r="G850" s="10">
        <f ca="1">DATEDIF(Table3[[#This Row],[Time of Purchase ]], TODAY(), "d")</f>
        <v>259</v>
      </c>
      <c r="H850" s="14">
        <f>_xlfn.XLOOKUP('RFM Analysis (Basic)'!$B850,Table4[Customer_ID],Table4[Time_of_Purchase],,0)</f>
        <v>45476</v>
      </c>
      <c r="I850" s="10">
        <f>_xlfn.XLOOKUP('RFM Analysis (Basic)'!$B850,Table4[Customer_ID],Table4[Frequency_of_Purchase],,0)</f>
        <v>11</v>
      </c>
      <c r="J850" s="10">
        <f>_xlfn.XLOOKUP(B850,Table4[Customer_ID],Table4[Purchase_Amount],,0)</f>
        <v>497.75</v>
      </c>
      <c r="K850" s="52" cm="1">
        <f t="array" aca="1" ref="K850" ca="1">SUM(MID(C850,{1,2,3},1)*1)</f>
        <v>8</v>
      </c>
    </row>
    <row r="851" spans="2:11" x14ac:dyDescent="0.3">
      <c r="B851" s="10" t="s">
        <v>1766</v>
      </c>
      <c r="C851" s="45" t="str">
        <f ca="1">Table3[[#This Row],[RECENCY Score]] &amp; Table3[[#This Row],[FREQUENCY Score]] &amp; Table3[[#This Row],[MONETARY Score]]</f>
        <v>221</v>
      </c>
      <c r="D851" s="46" cm="1">
        <f t="array" aca="1" ref="D851" ca="1">_xlfn.IFS(G851 &lt;= 100, 5,G851 &lt;= 200, 4,G851 &lt;= 300, 3,G851 &lt;= 400, 2,G851 &gt; 400, 1)</f>
        <v>2</v>
      </c>
      <c r="E851" s="45" cm="1">
        <f t="array" ref="E851">_xlfn.IFS(I851 &gt;= 12, 5, I851&gt;= 10, 4, I851 &gt;= 8, 3, I851 &gt;= 5, 2, I851 &gt;= 2, 1)</f>
        <v>2</v>
      </c>
      <c r="F851" s="45" cm="1">
        <f t="array" ref="F851">_xlfn.IFS(Table3[[#This Row],[Purchase Amount]] &lt;= 100, 5,Table3[[#This Row],[Purchase Amount]]  &lt;= 200, 4,Table3[[#This Row],[Purchase Amount]]  &lt;= 300, 3,Table3[[#This Row],[Purchase Amount]]  &lt;= 400, 2,Table3[[#This Row],[Purchase Amount]]  &gt; 400, 1)</f>
        <v>1</v>
      </c>
      <c r="G851" s="10">
        <f ca="1">DATEDIF(Table3[[#This Row],[Time of Purchase ]], TODAY(), "d")</f>
        <v>382</v>
      </c>
      <c r="H851" s="14">
        <f>_xlfn.XLOOKUP('RFM Analysis (Basic)'!$B851,Table4[Customer_ID],Table4[Time_of_Purchase],,0)</f>
        <v>45353</v>
      </c>
      <c r="I851" s="10">
        <f>_xlfn.XLOOKUP('RFM Analysis (Basic)'!$B851,Table4[Customer_ID],Table4[Frequency_of_Purchase],,0)</f>
        <v>5</v>
      </c>
      <c r="J851" s="10">
        <f>_xlfn.XLOOKUP(B851,Table4[Customer_ID],Table4[Purchase_Amount],,0)</f>
        <v>492.83</v>
      </c>
      <c r="K851" s="52" cm="1">
        <f t="array" aca="1" ref="K851" ca="1">SUM(MID(C851,{1,2,3},1)*1)</f>
        <v>5</v>
      </c>
    </row>
    <row r="852" spans="2:11" x14ac:dyDescent="0.3">
      <c r="B852" s="10" t="s">
        <v>1767</v>
      </c>
      <c r="C852" s="45" t="str">
        <f ca="1">Table3[[#This Row],[RECENCY Score]] &amp; Table3[[#This Row],[FREQUENCY Score]] &amp; Table3[[#This Row],[MONETARY Score]]</f>
        <v>333</v>
      </c>
      <c r="D852" s="46" cm="1">
        <f t="array" aca="1" ref="D852" ca="1">_xlfn.IFS(G852 &lt;= 100, 5,G852 &lt;= 200, 4,G852 &lt;= 300, 3,G852 &lt;= 400, 2,G852 &gt; 400, 1)</f>
        <v>3</v>
      </c>
      <c r="E852" s="45" cm="1">
        <f t="array" ref="E852">_xlfn.IFS(I852 &gt;= 12, 5, I852&gt;= 10, 4, I852 &gt;= 8, 3, I852 &gt;= 5, 2, I852 &gt;= 2, 1)</f>
        <v>3</v>
      </c>
      <c r="F852" s="45" cm="1">
        <f t="array" ref="F852">_xlfn.IFS(Table3[[#This Row],[Purchase Amount]] &lt;= 100, 5,Table3[[#This Row],[Purchase Amount]]  &lt;= 200, 4,Table3[[#This Row],[Purchase Amount]]  &lt;= 300, 3,Table3[[#This Row],[Purchase Amount]]  &lt;= 400, 2,Table3[[#This Row],[Purchase Amount]]  &gt; 400, 1)</f>
        <v>3</v>
      </c>
      <c r="G852" s="10">
        <f ca="1">DATEDIF(Table3[[#This Row],[Time of Purchase ]], TODAY(), "d")</f>
        <v>235</v>
      </c>
      <c r="H852" s="14">
        <f>_xlfn.XLOOKUP('RFM Analysis (Basic)'!$B852,Table4[Customer_ID],Table4[Time_of_Purchase],,0)</f>
        <v>45500</v>
      </c>
      <c r="I852" s="10">
        <f>_xlfn.XLOOKUP('RFM Analysis (Basic)'!$B852,Table4[Customer_ID],Table4[Frequency_of_Purchase],,0)</f>
        <v>8</v>
      </c>
      <c r="J852" s="10">
        <f>_xlfn.XLOOKUP(B852,Table4[Customer_ID],Table4[Purchase_Amount],,0)</f>
        <v>295.54000000000002</v>
      </c>
      <c r="K852" s="52" cm="1">
        <f t="array" aca="1" ref="K852" ca="1">SUM(MID(C852,{1,2,3},1)*1)</f>
        <v>9</v>
      </c>
    </row>
    <row r="853" spans="2:11" x14ac:dyDescent="0.3">
      <c r="B853" s="10" t="s">
        <v>1769</v>
      </c>
      <c r="C853" s="45" t="str">
        <f ca="1">Table3[[#This Row],[RECENCY Score]] &amp; Table3[[#This Row],[FREQUENCY Score]] &amp; Table3[[#This Row],[MONETARY Score]]</f>
        <v>331</v>
      </c>
      <c r="D853" s="46" cm="1">
        <f t="array" aca="1" ref="D853" ca="1">_xlfn.IFS(G853 &lt;= 100, 5,G853 &lt;= 200, 4,G853 &lt;= 300, 3,G853 &lt;= 400, 2,G853 &gt; 400, 1)</f>
        <v>3</v>
      </c>
      <c r="E853" s="45" cm="1">
        <f t="array" ref="E853">_xlfn.IFS(I853 &gt;= 12, 5, I853&gt;= 10, 4, I853 &gt;= 8, 3, I853 &gt;= 5, 2, I853 &gt;= 2, 1)</f>
        <v>3</v>
      </c>
      <c r="F853" s="45" cm="1">
        <f t="array" ref="F853">_xlfn.IFS(Table3[[#This Row],[Purchase Amount]] &lt;= 100, 5,Table3[[#This Row],[Purchase Amount]]  &lt;= 200, 4,Table3[[#This Row],[Purchase Amount]]  &lt;= 300, 3,Table3[[#This Row],[Purchase Amount]]  &lt;= 400, 2,Table3[[#This Row],[Purchase Amount]]  &gt; 400, 1)</f>
        <v>1</v>
      </c>
      <c r="G853" s="10">
        <f ca="1">DATEDIF(Table3[[#This Row],[Time of Purchase ]], TODAY(), "d")</f>
        <v>297</v>
      </c>
      <c r="H853" s="14">
        <f>_xlfn.XLOOKUP('RFM Analysis (Basic)'!$B853,Table4[Customer_ID],Table4[Time_of_Purchase],,0)</f>
        <v>45438</v>
      </c>
      <c r="I853" s="10">
        <f>_xlfn.XLOOKUP('RFM Analysis (Basic)'!$B853,Table4[Customer_ID],Table4[Frequency_of_Purchase],,0)</f>
        <v>9</v>
      </c>
      <c r="J853" s="10">
        <f>_xlfn.XLOOKUP(B853,Table4[Customer_ID],Table4[Purchase_Amount],,0)</f>
        <v>494.81</v>
      </c>
      <c r="K853" s="52" cm="1">
        <f t="array" aca="1" ref="K853" ca="1">SUM(MID(C853,{1,2,3},1)*1)</f>
        <v>7</v>
      </c>
    </row>
    <row r="854" spans="2:11" x14ac:dyDescent="0.3">
      <c r="B854" s="10" t="s">
        <v>1771</v>
      </c>
      <c r="C854" s="45" t="str">
        <f ca="1">Table3[[#This Row],[RECENCY Score]] &amp; Table3[[#This Row],[FREQUENCY Score]] &amp; Table3[[#This Row],[MONETARY Score]]</f>
        <v>224</v>
      </c>
      <c r="D854" s="46" cm="1">
        <f t="array" aca="1" ref="D854" ca="1">_xlfn.IFS(G854 &lt;= 100, 5,G854 &lt;= 200, 4,G854 &lt;= 300, 3,G854 &lt;= 400, 2,G854 &gt; 400, 1)</f>
        <v>2</v>
      </c>
      <c r="E854" s="45" cm="1">
        <f t="array" ref="E854">_xlfn.IFS(I854 &gt;= 12, 5, I854&gt;= 10, 4, I854 &gt;= 8, 3, I854 &gt;= 5, 2, I854 &gt;= 2, 1)</f>
        <v>2</v>
      </c>
      <c r="F854" s="45" cm="1">
        <f t="array" ref="F854">_xlfn.IFS(Table3[[#This Row],[Purchase Amount]] &lt;= 100, 5,Table3[[#This Row],[Purchase Amount]]  &lt;= 200, 4,Table3[[#This Row],[Purchase Amount]]  &lt;= 300, 3,Table3[[#This Row],[Purchase Amount]]  &lt;= 400, 2,Table3[[#This Row],[Purchase Amount]]  &gt; 400, 1)</f>
        <v>4</v>
      </c>
      <c r="G854" s="10">
        <f ca="1">DATEDIF(Table3[[#This Row],[Time of Purchase ]], TODAY(), "d")</f>
        <v>380</v>
      </c>
      <c r="H854" s="14">
        <f>_xlfn.XLOOKUP('RFM Analysis (Basic)'!$B854,Table4[Customer_ID],Table4[Time_of_Purchase],,0)</f>
        <v>45355</v>
      </c>
      <c r="I854" s="10">
        <f>_xlfn.XLOOKUP('RFM Analysis (Basic)'!$B854,Table4[Customer_ID],Table4[Frequency_of_Purchase],,0)</f>
        <v>7</v>
      </c>
      <c r="J854" s="10">
        <f>_xlfn.XLOOKUP(B854,Table4[Customer_ID],Table4[Purchase_Amount],,0)</f>
        <v>160.25</v>
      </c>
      <c r="K854" s="52" cm="1">
        <f t="array" aca="1" ref="K854" ca="1">SUM(MID(C854,{1,2,3},1)*1)</f>
        <v>8</v>
      </c>
    </row>
    <row r="855" spans="2:11" x14ac:dyDescent="0.3">
      <c r="B855" s="10" t="s">
        <v>1773</v>
      </c>
      <c r="C855" s="45" t="str">
        <f ca="1">Table3[[#This Row],[RECENCY Score]] &amp; Table3[[#This Row],[FREQUENCY Score]] &amp; Table3[[#This Row],[MONETARY Score]]</f>
        <v>514</v>
      </c>
      <c r="D855" s="46" cm="1">
        <f t="array" aca="1" ref="D855" ca="1">_xlfn.IFS(G855 &lt;= 100, 5,G855 &lt;= 200, 4,G855 &lt;= 300, 3,G855 &lt;= 400, 2,G855 &gt; 400, 1)</f>
        <v>5</v>
      </c>
      <c r="E855" s="45" cm="1">
        <f t="array" ref="E855">_xlfn.IFS(I855 &gt;= 12, 5, I855&gt;= 10, 4, I855 &gt;= 8, 3, I855 &gt;= 5, 2, I855 &gt;= 2, 1)</f>
        <v>1</v>
      </c>
      <c r="F855" s="45" cm="1">
        <f t="array" ref="F855">_xlfn.IFS(Table3[[#This Row],[Purchase Amount]] &lt;= 100, 5,Table3[[#This Row],[Purchase Amount]]  &lt;= 200, 4,Table3[[#This Row],[Purchase Amount]]  &lt;= 300, 3,Table3[[#This Row],[Purchase Amount]]  &lt;= 400, 2,Table3[[#This Row],[Purchase Amount]]  &gt; 400, 1)</f>
        <v>4</v>
      </c>
      <c r="G855" s="10">
        <f ca="1">DATEDIF(Table3[[#This Row],[Time of Purchase ]], TODAY(), "d")</f>
        <v>96</v>
      </c>
      <c r="H855" s="14">
        <f>_xlfn.XLOOKUP('RFM Analysis (Basic)'!$B855,Table4[Customer_ID],Table4[Time_of_Purchase],,0)</f>
        <v>45639</v>
      </c>
      <c r="I855" s="10">
        <f>_xlfn.XLOOKUP('RFM Analysis (Basic)'!$B855,Table4[Customer_ID],Table4[Frequency_of_Purchase],,0)</f>
        <v>4</v>
      </c>
      <c r="J855" s="10">
        <f>_xlfn.XLOOKUP(B855,Table4[Customer_ID],Table4[Purchase_Amount],,0)</f>
        <v>198.36</v>
      </c>
      <c r="K855" s="52" cm="1">
        <f t="array" aca="1" ref="K855" ca="1">SUM(MID(C855,{1,2,3},1)*1)</f>
        <v>10</v>
      </c>
    </row>
    <row r="856" spans="2:11" x14ac:dyDescent="0.3">
      <c r="B856" s="10" t="s">
        <v>1775</v>
      </c>
      <c r="C856" s="45" t="str">
        <f ca="1">Table3[[#This Row],[RECENCY Score]] &amp; Table3[[#This Row],[FREQUENCY Score]] &amp; Table3[[#This Row],[MONETARY Score]]</f>
        <v>255</v>
      </c>
      <c r="D856" s="46" cm="1">
        <f t="array" aca="1" ref="D856" ca="1">_xlfn.IFS(G856 &lt;= 100, 5,G856 &lt;= 200, 4,G856 &lt;= 300, 3,G856 &lt;= 400, 2,G856 &gt; 400, 1)</f>
        <v>2</v>
      </c>
      <c r="E856" s="45" cm="1">
        <f t="array" ref="E856">_xlfn.IFS(I856 &gt;= 12, 5, I856&gt;= 10, 4, I856 &gt;= 8, 3, I856 &gt;= 5, 2, I856 &gt;= 2, 1)</f>
        <v>5</v>
      </c>
      <c r="F856" s="45" cm="1">
        <f t="array" ref="F856">_xlfn.IFS(Table3[[#This Row],[Purchase Amount]] &lt;= 100, 5,Table3[[#This Row],[Purchase Amount]]  &lt;= 200, 4,Table3[[#This Row],[Purchase Amount]]  &lt;= 300, 3,Table3[[#This Row],[Purchase Amount]]  &lt;= 400, 2,Table3[[#This Row],[Purchase Amount]]  &gt; 400, 1)</f>
        <v>5</v>
      </c>
      <c r="G856" s="10">
        <f ca="1">DATEDIF(Table3[[#This Row],[Time of Purchase ]], TODAY(), "d")</f>
        <v>389</v>
      </c>
      <c r="H856" s="14">
        <f>_xlfn.XLOOKUP('RFM Analysis (Basic)'!$B856,Table4[Customer_ID],Table4[Time_of_Purchase],,0)</f>
        <v>45346</v>
      </c>
      <c r="I856" s="10">
        <f>_xlfn.XLOOKUP('RFM Analysis (Basic)'!$B856,Table4[Customer_ID],Table4[Frequency_of_Purchase],,0)</f>
        <v>12</v>
      </c>
      <c r="J856" s="10">
        <f>_xlfn.XLOOKUP(B856,Table4[Customer_ID],Table4[Purchase_Amount],,0)</f>
        <v>82.39</v>
      </c>
      <c r="K856" s="52" cm="1">
        <f t="array" aca="1" ref="K856" ca="1">SUM(MID(C856,{1,2,3},1)*1)</f>
        <v>12</v>
      </c>
    </row>
    <row r="857" spans="2:11" x14ac:dyDescent="0.3">
      <c r="B857" s="10" t="s">
        <v>1777</v>
      </c>
      <c r="C857" s="45" t="str">
        <f ca="1">Table3[[#This Row],[RECENCY Score]] &amp; Table3[[#This Row],[FREQUENCY Score]] &amp; Table3[[#This Row],[MONETARY Score]]</f>
        <v>213</v>
      </c>
      <c r="D857" s="46" cm="1">
        <f t="array" aca="1" ref="D857" ca="1">_xlfn.IFS(G857 &lt;= 100, 5,G857 &lt;= 200, 4,G857 &lt;= 300, 3,G857 &lt;= 400, 2,G857 &gt; 400, 1)</f>
        <v>2</v>
      </c>
      <c r="E857" s="45" cm="1">
        <f t="array" ref="E857">_xlfn.IFS(I857 &gt;= 12, 5, I857&gt;= 10, 4, I857 &gt;= 8, 3, I857 &gt;= 5, 2, I857 &gt;= 2, 1)</f>
        <v>1</v>
      </c>
      <c r="F857" s="45" cm="1">
        <f t="array" ref="F857">_xlfn.IFS(Table3[[#This Row],[Purchase Amount]] &lt;= 100, 5,Table3[[#This Row],[Purchase Amount]]  &lt;= 200, 4,Table3[[#This Row],[Purchase Amount]]  &lt;= 300, 3,Table3[[#This Row],[Purchase Amount]]  &lt;= 400, 2,Table3[[#This Row],[Purchase Amount]]  &gt; 400, 1)</f>
        <v>3</v>
      </c>
      <c r="G857" s="10">
        <f ca="1">DATEDIF(Table3[[#This Row],[Time of Purchase ]], TODAY(), "d")</f>
        <v>372</v>
      </c>
      <c r="H857" s="14">
        <f>_xlfn.XLOOKUP('RFM Analysis (Basic)'!$B857,Table4[Customer_ID],Table4[Time_of_Purchase],,0)</f>
        <v>45363</v>
      </c>
      <c r="I857" s="10">
        <f>_xlfn.XLOOKUP('RFM Analysis (Basic)'!$B857,Table4[Customer_ID],Table4[Frequency_of_Purchase],,0)</f>
        <v>3</v>
      </c>
      <c r="J857" s="10">
        <f>_xlfn.XLOOKUP(B857,Table4[Customer_ID],Table4[Purchase_Amount],,0)</f>
        <v>290.56</v>
      </c>
      <c r="K857" s="52" cm="1">
        <f t="array" aca="1" ref="K857" ca="1">SUM(MID(C857,{1,2,3},1)*1)</f>
        <v>6</v>
      </c>
    </row>
    <row r="858" spans="2:11" x14ac:dyDescent="0.3">
      <c r="B858" s="10" t="s">
        <v>1779</v>
      </c>
      <c r="C858" s="45" t="str">
        <f ca="1">Table3[[#This Row],[RECENCY Score]] &amp; Table3[[#This Row],[FREQUENCY Score]] &amp; Table3[[#This Row],[MONETARY Score]]</f>
        <v>323</v>
      </c>
      <c r="D858" s="46" cm="1">
        <f t="array" aca="1" ref="D858" ca="1">_xlfn.IFS(G858 &lt;= 100, 5,G858 &lt;= 200, 4,G858 &lt;= 300, 3,G858 &lt;= 400, 2,G858 &gt; 400, 1)</f>
        <v>3</v>
      </c>
      <c r="E858" s="45" cm="1">
        <f t="array" ref="E858">_xlfn.IFS(I858 &gt;= 12, 5, I858&gt;= 10, 4, I858 &gt;= 8, 3, I858 &gt;= 5, 2, I858 &gt;= 2, 1)</f>
        <v>2</v>
      </c>
      <c r="F858" s="45" cm="1">
        <f t="array" ref="F858">_xlfn.IFS(Table3[[#This Row],[Purchase Amount]] &lt;= 100, 5,Table3[[#This Row],[Purchase Amount]]  &lt;= 200, 4,Table3[[#This Row],[Purchase Amount]]  &lt;= 300, 3,Table3[[#This Row],[Purchase Amount]]  &lt;= 400, 2,Table3[[#This Row],[Purchase Amount]]  &gt; 400, 1)</f>
        <v>3</v>
      </c>
      <c r="G858" s="10">
        <f ca="1">DATEDIF(Table3[[#This Row],[Time of Purchase ]], TODAY(), "d")</f>
        <v>210</v>
      </c>
      <c r="H858" s="14">
        <f>_xlfn.XLOOKUP('RFM Analysis (Basic)'!$B858,Table4[Customer_ID],Table4[Time_of_Purchase],,0)</f>
        <v>45525</v>
      </c>
      <c r="I858" s="10">
        <f>_xlfn.XLOOKUP('RFM Analysis (Basic)'!$B858,Table4[Customer_ID],Table4[Frequency_of_Purchase],,0)</f>
        <v>5</v>
      </c>
      <c r="J858" s="10">
        <f>_xlfn.XLOOKUP(B858,Table4[Customer_ID],Table4[Purchase_Amount],,0)</f>
        <v>206.79</v>
      </c>
      <c r="K858" s="52" cm="1">
        <f t="array" aca="1" ref="K858" ca="1">SUM(MID(C858,{1,2,3},1)*1)</f>
        <v>8</v>
      </c>
    </row>
    <row r="859" spans="2:11" x14ac:dyDescent="0.3">
      <c r="B859" s="10" t="s">
        <v>1781</v>
      </c>
      <c r="C859" s="45" t="str">
        <f ca="1">Table3[[#This Row],[RECENCY Score]] &amp; Table3[[#This Row],[FREQUENCY Score]] &amp; Table3[[#This Row],[MONETARY Score]]</f>
        <v>331</v>
      </c>
      <c r="D859" s="46" cm="1">
        <f t="array" aca="1" ref="D859" ca="1">_xlfn.IFS(G859 &lt;= 100, 5,G859 &lt;= 200, 4,G859 &lt;= 300, 3,G859 &lt;= 400, 2,G859 &gt; 400, 1)</f>
        <v>3</v>
      </c>
      <c r="E859" s="45" cm="1">
        <f t="array" ref="E859">_xlfn.IFS(I859 &gt;= 12, 5, I859&gt;= 10, 4, I859 &gt;= 8, 3, I859 &gt;= 5, 2, I859 &gt;= 2, 1)</f>
        <v>3</v>
      </c>
      <c r="F859" s="45" cm="1">
        <f t="array" ref="F859">_xlfn.IFS(Table3[[#This Row],[Purchase Amount]] &lt;= 100, 5,Table3[[#This Row],[Purchase Amount]]  &lt;= 200, 4,Table3[[#This Row],[Purchase Amount]]  &lt;= 300, 3,Table3[[#This Row],[Purchase Amount]]  &lt;= 400, 2,Table3[[#This Row],[Purchase Amount]]  &gt; 400, 1)</f>
        <v>1</v>
      </c>
      <c r="G859" s="10">
        <f ca="1">DATEDIF(Table3[[#This Row],[Time of Purchase ]], TODAY(), "d")</f>
        <v>300</v>
      </c>
      <c r="H859" s="14">
        <f>_xlfn.XLOOKUP('RFM Analysis (Basic)'!$B859,Table4[Customer_ID],Table4[Time_of_Purchase],,0)</f>
        <v>45435</v>
      </c>
      <c r="I859" s="10">
        <f>_xlfn.XLOOKUP('RFM Analysis (Basic)'!$B859,Table4[Customer_ID],Table4[Frequency_of_Purchase],,0)</f>
        <v>8</v>
      </c>
      <c r="J859" s="10">
        <f>_xlfn.XLOOKUP(B859,Table4[Customer_ID],Table4[Purchase_Amount],,0)</f>
        <v>401.43</v>
      </c>
      <c r="K859" s="52" cm="1">
        <f t="array" aca="1" ref="K859" ca="1">SUM(MID(C859,{1,2,3},1)*1)</f>
        <v>7</v>
      </c>
    </row>
    <row r="860" spans="2:11" x14ac:dyDescent="0.3">
      <c r="B860" s="10" t="s">
        <v>1783</v>
      </c>
      <c r="C860" s="45" t="str">
        <f ca="1">Table3[[#This Row],[RECENCY Score]] &amp; Table3[[#This Row],[FREQUENCY Score]] &amp; Table3[[#This Row],[MONETARY Score]]</f>
        <v>334</v>
      </c>
      <c r="D860" s="46" cm="1">
        <f t="array" aca="1" ref="D860" ca="1">_xlfn.IFS(G860 &lt;= 100, 5,G860 &lt;= 200, 4,G860 &lt;= 300, 3,G860 &lt;= 400, 2,G860 &gt; 400, 1)</f>
        <v>3</v>
      </c>
      <c r="E860" s="45" cm="1">
        <f t="array" ref="E860">_xlfn.IFS(I860 &gt;= 12, 5, I860&gt;= 10, 4, I860 &gt;= 8, 3, I860 &gt;= 5, 2, I860 &gt;= 2, 1)</f>
        <v>3</v>
      </c>
      <c r="F860" s="45" cm="1">
        <f t="array" ref="F860">_xlfn.IFS(Table3[[#This Row],[Purchase Amount]] &lt;= 100, 5,Table3[[#This Row],[Purchase Amount]]  &lt;= 200, 4,Table3[[#This Row],[Purchase Amount]]  &lt;= 300, 3,Table3[[#This Row],[Purchase Amount]]  &lt;= 400, 2,Table3[[#This Row],[Purchase Amount]]  &gt; 400, 1)</f>
        <v>4</v>
      </c>
      <c r="G860" s="10">
        <f ca="1">DATEDIF(Table3[[#This Row],[Time of Purchase ]], TODAY(), "d")</f>
        <v>297</v>
      </c>
      <c r="H860" s="14">
        <f>_xlfn.XLOOKUP('RFM Analysis (Basic)'!$B860,Table4[Customer_ID],Table4[Time_of_Purchase],,0)</f>
        <v>45438</v>
      </c>
      <c r="I860" s="10">
        <f>_xlfn.XLOOKUP('RFM Analysis (Basic)'!$B860,Table4[Customer_ID],Table4[Frequency_of_Purchase],,0)</f>
        <v>9</v>
      </c>
      <c r="J860" s="10">
        <f>_xlfn.XLOOKUP(B860,Table4[Customer_ID],Table4[Purchase_Amount],,0)</f>
        <v>188.17</v>
      </c>
      <c r="K860" s="52" cm="1">
        <f t="array" aca="1" ref="K860" ca="1">SUM(MID(C860,{1,2,3},1)*1)</f>
        <v>10</v>
      </c>
    </row>
    <row r="861" spans="2:11" x14ac:dyDescent="0.3">
      <c r="B861" s="10" t="s">
        <v>1785</v>
      </c>
      <c r="C861" s="45" t="str">
        <f ca="1">Table3[[#This Row],[RECENCY Score]] &amp; Table3[[#This Row],[FREQUENCY Score]] &amp; Table3[[#This Row],[MONETARY Score]]</f>
        <v>245</v>
      </c>
      <c r="D861" s="46" cm="1">
        <f t="array" aca="1" ref="D861" ca="1">_xlfn.IFS(G861 &lt;= 100, 5,G861 &lt;= 200, 4,G861 &lt;= 300, 3,G861 &lt;= 400, 2,G861 &gt; 400, 1)</f>
        <v>2</v>
      </c>
      <c r="E861" s="45" cm="1">
        <f t="array" ref="E861">_xlfn.IFS(I861 &gt;= 12, 5, I861&gt;= 10, 4, I861 &gt;= 8, 3, I861 &gt;= 5, 2, I861 &gt;= 2, 1)</f>
        <v>4</v>
      </c>
      <c r="F861" s="45" cm="1">
        <f t="array" ref="F861">_xlfn.IFS(Table3[[#This Row],[Purchase Amount]] &lt;= 100, 5,Table3[[#This Row],[Purchase Amount]]  &lt;= 200, 4,Table3[[#This Row],[Purchase Amount]]  &lt;= 300, 3,Table3[[#This Row],[Purchase Amount]]  &lt;= 400, 2,Table3[[#This Row],[Purchase Amount]]  &gt; 400, 1)</f>
        <v>5</v>
      </c>
      <c r="G861" s="10">
        <f ca="1">DATEDIF(Table3[[#This Row],[Time of Purchase ]], TODAY(), "d")</f>
        <v>364</v>
      </c>
      <c r="H861" s="14">
        <f>_xlfn.XLOOKUP('RFM Analysis (Basic)'!$B861,Table4[Customer_ID],Table4[Time_of_Purchase],,0)</f>
        <v>45371</v>
      </c>
      <c r="I861" s="10">
        <f>_xlfn.XLOOKUP('RFM Analysis (Basic)'!$B861,Table4[Customer_ID],Table4[Frequency_of_Purchase],,0)</f>
        <v>10</v>
      </c>
      <c r="J861" s="10">
        <f>_xlfn.XLOOKUP(B861,Table4[Customer_ID],Table4[Purchase_Amount],,0)</f>
        <v>83.21</v>
      </c>
      <c r="K861" s="52" cm="1">
        <f t="array" aca="1" ref="K861" ca="1">SUM(MID(C861,{1,2,3},1)*1)</f>
        <v>11</v>
      </c>
    </row>
    <row r="862" spans="2:11" x14ac:dyDescent="0.3">
      <c r="B862" s="10" t="s">
        <v>1787</v>
      </c>
      <c r="C862" s="45" t="str">
        <f ca="1">Table3[[#This Row],[RECENCY Score]] &amp; Table3[[#This Row],[FREQUENCY Score]] &amp; Table3[[#This Row],[MONETARY Score]]</f>
        <v>415</v>
      </c>
      <c r="D862" s="46" cm="1">
        <f t="array" aca="1" ref="D862" ca="1">_xlfn.IFS(G862 &lt;= 100, 5,G862 &lt;= 200, 4,G862 &lt;= 300, 3,G862 &lt;= 400, 2,G862 &gt; 400, 1)</f>
        <v>4</v>
      </c>
      <c r="E862" s="45" cm="1">
        <f t="array" ref="E862">_xlfn.IFS(I862 &gt;= 12, 5, I862&gt;= 10, 4, I862 &gt;= 8, 3, I862 &gt;= 5, 2, I862 &gt;= 2, 1)</f>
        <v>1</v>
      </c>
      <c r="F862" s="45" cm="1">
        <f t="array" ref="F862">_xlfn.IFS(Table3[[#This Row],[Purchase Amount]] &lt;= 100, 5,Table3[[#This Row],[Purchase Amount]]  &lt;= 200, 4,Table3[[#This Row],[Purchase Amount]]  &lt;= 300, 3,Table3[[#This Row],[Purchase Amount]]  &lt;= 400, 2,Table3[[#This Row],[Purchase Amount]]  &gt; 400, 1)</f>
        <v>5</v>
      </c>
      <c r="G862" s="10">
        <f ca="1">DATEDIF(Table3[[#This Row],[Time of Purchase ]], TODAY(), "d")</f>
        <v>167</v>
      </c>
      <c r="H862" s="14">
        <f>_xlfn.XLOOKUP('RFM Analysis (Basic)'!$B862,Table4[Customer_ID],Table4[Time_of_Purchase],,0)</f>
        <v>45568</v>
      </c>
      <c r="I862" s="10">
        <f>_xlfn.XLOOKUP('RFM Analysis (Basic)'!$B862,Table4[Customer_ID],Table4[Frequency_of_Purchase],,0)</f>
        <v>4</v>
      </c>
      <c r="J862" s="10">
        <f>_xlfn.XLOOKUP(B862,Table4[Customer_ID],Table4[Purchase_Amount],,0)</f>
        <v>54.74</v>
      </c>
      <c r="K862" s="52" cm="1">
        <f t="array" aca="1" ref="K862" ca="1">SUM(MID(C862,{1,2,3},1)*1)</f>
        <v>10</v>
      </c>
    </row>
    <row r="863" spans="2:11" x14ac:dyDescent="0.3">
      <c r="B863" s="10" t="s">
        <v>1789</v>
      </c>
      <c r="C863" s="45" t="str">
        <f ca="1">Table3[[#This Row],[RECENCY Score]] &amp; Table3[[#This Row],[FREQUENCY Score]] &amp; Table3[[#This Row],[MONETARY Score]]</f>
        <v>332</v>
      </c>
      <c r="D863" s="46" cm="1">
        <f t="array" aca="1" ref="D863" ca="1">_xlfn.IFS(G863 &lt;= 100, 5,G863 &lt;= 200, 4,G863 &lt;= 300, 3,G863 &lt;= 400, 2,G863 &gt; 400, 1)</f>
        <v>3</v>
      </c>
      <c r="E863" s="45" cm="1">
        <f t="array" ref="E863">_xlfn.IFS(I863 &gt;= 12, 5, I863&gt;= 10, 4, I863 &gt;= 8, 3, I863 &gt;= 5, 2, I863 &gt;= 2, 1)</f>
        <v>3</v>
      </c>
      <c r="F863" s="45" cm="1">
        <f t="array" ref="F863">_xlfn.IFS(Table3[[#This Row],[Purchase Amount]] &lt;= 100, 5,Table3[[#This Row],[Purchase Amount]]  &lt;= 200, 4,Table3[[#This Row],[Purchase Amount]]  &lt;= 300, 3,Table3[[#This Row],[Purchase Amount]]  &lt;= 400, 2,Table3[[#This Row],[Purchase Amount]]  &gt; 400, 1)</f>
        <v>2</v>
      </c>
      <c r="G863" s="10">
        <f ca="1">DATEDIF(Table3[[#This Row],[Time of Purchase ]], TODAY(), "d")</f>
        <v>208</v>
      </c>
      <c r="H863" s="14">
        <f>_xlfn.XLOOKUP('RFM Analysis (Basic)'!$B863,Table4[Customer_ID],Table4[Time_of_Purchase],,0)</f>
        <v>45527</v>
      </c>
      <c r="I863" s="10">
        <f>_xlfn.XLOOKUP('RFM Analysis (Basic)'!$B863,Table4[Customer_ID],Table4[Frequency_of_Purchase],,0)</f>
        <v>8</v>
      </c>
      <c r="J863" s="10">
        <f>_xlfn.XLOOKUP(B863,Table4[Customer_ID],Table4[Purchase_Amount],,0)</f>
        <v>371.12</v>
      </c>
      <c r="K863" s="52" cm="1">
        <f t="array" aca="1" ref="K863" ca="1">SUM(MID(C863,{1,2,3},1)*1)</f>
        <v>8</v>
      </c>
    </row>
    <row r="864" spans="2:11" x14ac:dyDescent="0.3">
      <c r="B864" s="10" t="s">
        <v>1791</v>
      </c>
      <c r="C864" s="45" t="str">
        <f ca="1">Table3[[#This Row],[RECENCY Score]] &amp; Table3[[#This Row],[FREQUENCY Score]] &amp; Table3[[#This Row],[MONETARY Score]]</f>
        <v>413</v>
      </c>
      <c r="D864" s="46" cm="1">
        <f t="array" aca="1" ref="D864" ca="1">_xlfn.IFS(G864 &lt;= 100, 5,G864 &lt;= 200, 4,G864 &lt;= 300, 3,G864 &lt;= 400, 2,G864 &gt; 400, 1)</f>
        <v>4</v>
      </c>
      <c r="E864" s="45" cm="1">
        <f t="array" ref="E864">_xlfn.IFS(I864 &gt;= 12, 5, I864&gt;= 10, 4, I864 &gt;= 8, 3, I864 &gt;= 5, 2, I864 &gt;= 2, 1)</f>
        <v>1</v>
      </c>
      <c r="F864" s="45" cm="1">
        <f t="array" ref="F864">_xlfn.IFS(Table3[[#This Row],[Purchase Amount]] &lt;= 100, 5,Table3[[#This Row],[Purchase Amount]]  &lt;= 200, 4,Table3[[#This Row],[Purchase Amount]]  &lt;= 300, 3,Table3[[#This Row],[Purchase Amount]]  &lt;= 400, 2,Table3[[#This Row],[Purchase Amount]]  &gt; 400, 1)</f>
        <v>3</v>
      </c>
      <c r="G864" s="10">
        <f ca="1">DATEDIF(Table3[[#This Row],[Time of Purchase ]], TODAY(), "d")</f>
        <v>183</v>
      </c>
      <c r="H864" s="14">
        <f>_xlfn.XLOOKUP('RFM Analysis (Basic)'!$B864,Table4[Customer_ID],Table4[Time_of_Purchase],,0)</f>
        <v>45552</v>
      </c>
      <c r="I864" s="10">
        <f>_xlfn.XLOOKUP('RFM Analysis (Basic)'!$B864,Table4[Customer_ID],Table4[Frequency_of_Purchase],,0)</f>
        <v>3</v>
      </c>
      <c r="J864" s="10">
        <f>_xlfn.XLOOKUP(B864,Table4[Customer_ID],Table4[Purchase_Amount],,0)</f>
        <v>293.64</v>
      </c>
      <c r="K864" s="52" cm="1">
        <f t="array" aca="1" ref="K864" ca="1">SUM(MID(C864,{1,2,3},1)*1)</f>
        <v>8</v>
      </c>
    </row>
    <row r="865" spans="2:11" x14ac:dyDescent="0.3">
      <c r="B865" s="10" t="s">
        <v>1793</v>
      </c>
      <c r="C865" s="45" t="str">
        <f ca="1">Table3[[#This Row],[RECENCY Score]] &amp; Table3[[#This Row],[FREQUENCY Score]] &amp; Table3[[#This Row],[MONETARY Score]]</f>
        <v>444</v>
      </c>
      <c r="D865" s="46" cm="1">
        <f t="array" aca="1" ref="D865" ca="1">_xlfn.IFS(G865 &lt;= 100, 5,G865 &lt;= 200, 4,G865 &lt;= 300, 3,G865 &lt;= 400, 2,G865 &gt; 400, 1)</f>
        <v>4</v>
      </c>
      <c r="E865" s="45" cm="1">
        <f t="array" ref="E865">_xlfn.IFS(I865 &gt;= 12, 5, I865&gt;= 10, 4, I865 &gt;= 8, 3, I865 &gt;= 5, 2, I865 &gt;= 2, 1)</f>
        <v>4</v>
      </c>
      <c r="F865" s="45" cm="1">
        <f t="array" ref="F865">_xlfn.IFS(Table3[[#This Row],[Purchase Amount]] &lt;= 100, 5,Table3[[#This Row],[Purchase Amount]]  &lt;= 200, 4,Table3[[#This Row],[Purchase Amount]]  &lt;= 300, 3,Table3[[#This Row],[Purchase Amount]]  &lt;= 400, 2,Table3[[#This Row],[Purchase Amount]]  &gt; 400, 1)</f>
        <v>4</v>
      </c>
      <c r="G865" s="10">
        <f ca="1">DATEDIF(Table3[[#This Row],[Time of Purchase ]], TODAY(), "d")</f>
        <v>153</v>
      </c>
      <c r="H865" s="14">
        <f>_xlfn.XLOOKUP('RFM Analysis (Basic)'!$B865,Table4[Customer_ID],Table4[Time_of_Purchase],,0)</f>
        <v>45582</v>
      </c>
      <c r="I865" s="10">
        <f>_xlfn.XLOOKUP('RFM Analysis (Basic)'!$B865,Table4[Customer_ID],Table4[Frequency_of_Purchase],,0)</f>
        <v>11</v>
      </c>
      <c r="J865" s="10">
        <f>_xlfn.XLOOKUP(B865,Table4[Customer_ID],Table4[Purchase_Amount],,0)</f>
        <v>185.83</v>
      </c>
      <c r="K865" s="52" cm="1">
        <f t="array" aca="1" ref="K865" ca="1">SUM(MID(C865,{1,2,3},1)*1)</f>
        <v>12</v>
      </c>
    </row>
    <row r="866" spans="2:11" x14ac:dyDescent="0.3">
      <c r="B866" s="10" t="s">
        <v>1795</v>
      </c>
      <c r="C866" s="45" t="str">
        <f ca="1">Table3[[#This Row],[RECENCY Score]] &amp; Table3[[#This Row],[FREQUENCY Score]] &amp; Table3[[#This Row],[MONETARY Score]]</f>
        <v>324</v>
      </c>
      <c r="D866" s="46" cm="1">
        <f t="array" aca="1" ref="D866" ca="1">_xlfn.IFS(G866 &lt;= 100, 5,G866 &lt;= 200, 4,G866 &lt;= 300, 3,G866 &lt;= 400, 2,G866 &gt; 400, 1)</f>
        <v>3</v>
      </c>
      <c r="E866" s="45" cm="1">
        <f t="array" ref="E866">_xlfn.IFS(I866 &gt;= 12, 5, I866&gt;= 10, 4, I866 &gt;= 8, 3, I866 &gt;= 5, 2, I866 &gt;= 2, 1)</f>
        <v>2</v>
      </c>
      <c r="F866" s="45" cm="1">
        <f t="array" ref="F866">_xlfn.IFS(Table3[[#This Row],[Purchase Amount]] &lt;= 100, 5,Table3[[#This Row],[Purchase Amount]]  &lt;= 200, 4,Table3[[#This Row],[Purchase Amount]]  &lt;= 300, 3,Table3[[#This Row],[Purchase Amount]]  &lt;= 400, 2,Table3[[#This Row],[Purchase Amount]]  &gt; 400, 1)</f>
        <v>4</v>
      </c>
      <c r="G866" s="10">
        <f ca="1">DATEDIF(Table3[[#This Row],[Time of Purchase ]], TODAY(), "d")</f>
        <v>223</v>
      </c>
      <c r="H866" s="14">
        <f>_xlfn.XLOOKUP('RFM Analysis (Basic)'!$B866,Table4[Customer_ID],Table4[Time_of_Purchase],,0)</f>
        <v>45512</v>
      </c>
      <c r="I866" s="10">
        <f>_xlfn.XLOOKUP('RFM Analysis (Basic)'!$B866,Table4[Customer_ID],Table4[Frequency_of_Purchase],,0)</f>
        <v>7</v>
      </c>
      <c r="J866" s="10">
        <f>_xlfn.XLOOKUP(B866,Table4[Customer_ID],Table4[Purchase_Amount],,0)</f>
        <v>117.13</v>
      </c>
      <c r="K866" s="52" cm="1">
        <f t="array" aca="1" ref="K866" ca="1">SUM(MID(C866,{1,2,3},1)*1)</f>
        <v>9</v>
      </c>
    </row>
    <row r="867" spans="2:11" x14ac:dyDescent="0.3">
      <c r="B867" s="10" t="s">
        <v>1797</v>
      </c>
      <c r="C867" s="45" t="str">
        <f ca="1">Table3[[#This Row],[RECENCY Score]] &amp; Table3[[#This Row],[FREQUENCY Score]] &amp; Table3[[#This Row],[MONETARY Score]]</f>
        <v>545</v>
      </c>
      <c r="D867" s="46" cm="1">
        <f t="array" aca="1" ref="D867" ca="1">_xlfn.IFS(G867 &lt;= 100, 5,G867 &lt;= 200, 4,G867 &lt;= 300, 3,G867 &lt;= 400, 2,G867 &gt; 400, 1)</f>
        <v>5</v>
      </c>
      <c r="E867" s="45" cm="1">
        <f t="array" ref="E867">_xlfn.IFS(I867 &gt;= 12, 5, I867&gt;= 10, 4, I867 &gt;= 8, 3, I867 &gt;= 5, 2, I867 &gt;= 2, 1)</f>
        <v>4</v>
      </c>
      <c r="F867" s="45" cm="1">
        <f t="array" ref="F867">_xlfn.IFS(Table3[[#This Row],[Purchase Amount]] &lt;= 100, 5,Table3[[#This Row],[Purchase Amount]]  &lt;= 200, 4,Table3[[#This Row],[Purchase Amount]]  &lt;= 300, 3,Table3[[#This Row],[Purchase Amount]]  &lt;= 400, 2,Table3[[#This Row],[Purchase Amount]]  &gt; 400, 1)</f>
        <v>5</v>
      </c>
      <c r="G867" s="10">
        <f ca="1">DATEDIF(Table3[[#This Row],[Time of Purchase ]], TODAY(), "d")</f>
        <v>97</v>
      </c>
      <c r="H867" s="14">
        <f>_xlfn.XLOOKUP('RFM Analysis (Basic)'!$B867,Table4[Customer_ID],Table4[Time_of_Purchase],,0)</f>
        <v>45638</v>
      </c>
      <c r="I867" s="10">
        <f>_xlfn.XLOOKUP('RFM Analysis (Basic)'!$B867,Table4[Customer_ID],Table4[Frequency_of_Purchase],,0)</f>
        <v>11</v>
      </c>
      <c r="J867" s="10">
        <f>_xlfn.XLOOKUP(B867,Table4[Customer_ID],Table4[Purchase_Amount],,0)</f>
        <v>52.24</v>
      </c>
      <c r="K867" s="52" cm="1">
        <f t="array" aca="1" ref="K867" ca="1">SUM(MID(C867,{1,2,3},1)*1)</f>
        <v>14</v>
      </c>
    </row>
    <row r="868" spans="2:11" x14ac:dyDescent="0.3">
      <c r="B868" s="10" t="s">
        <v>1799</v>
      </c>
      <c r="C868" s="45" t="str">
        <f ca="1">Table3[[#This Row],[RECENCY Score]] &amp; Table3[[#This Row],[FREQUENCY Score]] &amp; Table3[[#This Row],[MONETARY Score]]</f>
        <v>321</v>
      </c>
      <c r="D868" s="46" cm="1">
        <f t="array" aca="1" ref="D868" ca="1">_xlfn.IFS(G868 &lt;= 100, 5,G868 &lt;= 200, 4,G868 &lt;= 300, 3,G868 &lt;= 400, 2,G868 &gt; 400, 1)</f>
        <v>3</v>
      </c>
      <c r="E868" s="45" cm="1">
        <f t="array" ref="E868">_xlfn.IFS(I868 &gt;= 12, 5, I868&gt;= 10, 4, I868 &gt;= 8, 3, I868 &gt;= 5, 2, I868 &gt;= 2, 1)</f>
        <v>2</v>
      </c>
      <c r="F868" s="45" cm="1">
        <f t="array" ref="F868">_xlfn.IFS(Table3[[#This Row],[Purchase Amount]] &lt;= 100, 5,Table3[[#This Row],[Purchase Amount]]  &lt;= 200, 4,Table3[[#This Row],[Purchase Amount]]  &lt;= 300, 3,Table3[[#This Row],[Purchase Amount]]  &lt;= 400, 2,Table3[[#This Row],[Purchase Amount]]  &gt; 400, 1)</f>
        <v>1</v>
      </c>
      <c r="G868" s="10">
        <f ca="1">DATEDIF(Table3[[#This Row],[Time of Purchase ]], TODAY(), "d")</f>
        <v>280</v>
      </c>
      <c r="H868" s="14">
        <f>_xlfn.XLOOKUP('RFM Analysis (Basic)'!$B868,Table4[Customer_ID],Table4[Time_of_Purchase],,0)</f>
        <v>45455</v>
      </c>
      <c r="I868" s="10">
        <f>_xlfn.XLOOKUP('RFM Analysis (Basic)'!$B868,Table4[Customer_ID],Table4[Frequency_of_Purchase],,0)</f>
        <v>7</v>
      </c>
      <c r="J868" s="10">
        <f>_xlfn.XLOOKUP(B868,Table4[Customer_ID],Table4[Purchase_Amount],,0)</f>
        <v>446.69</v>
      </c>
      <c r="K868" s="52" cm="1">
        <f t="array" aca="1" ref="K868" ca="1">SUM(MID(C868,{1,2,3},1)*1)</f>
        <v>6</v>
      </c>
    </row>
    <row r="869" spans="2:11" x14ac:dyDescent="0.3">
      <c r="B869" s="10" t="s">
        <v>1801</v>
      </c>
      <c r="C869" s="45" t="str">
        <f ca="1">Table3[[#This Row],[RECENCY Score]] &amp; Table3[[#This Row],[FREQUENCY Score]] &amp; Table3[[#This Row],[MONETARY Score]]</f>
        <v>223</v>
      </c>
      <c r="D869" s="46" cm="1">
        <f t="array" aca="1" ref="D869" ca="1">_xlfn.IFS(G869 &lt;= 100, 5,G869 &lt;= 200, 4,G869 &lt;= 300, 3,G869 &lt;= 400, 2,G869 &gt; 400, 1)</f>
        <v>2</v>
      </c>
      <c r="E869" s="45" cm="1">
        <f t="array" ref="E869">_xlfn.IFS(I869 &gt;= 12, 5, I869&gt;= 10, 4, I869 &gt;= 8, 3, I869 &gt;= 5, 2, I869 &gt;= 2, 1)</f>
        <v>2</v>
      </c>
      <c r="F869" s="45" cm="1">
        <f t="array" ref="F869">_xlfn.IFS(Table3[[#This Row],[Purchase Amount]] &lt;= 100, 5,Table3[[#This Row],[Purchase Amount]]  &lt;= 200, 4,Table3[[#This Row],[Purchase Amount]]  &lt;= 300, 3,Table3[[#This Row],[Purchase Amount]]  &lt;= 400, 2,Table3[[#This Row],[Purchase Amount]]  &gt; 400, 1)</f>
        <v>3</v>
      </c>
      <c r="G869" s="10">
        <f ca="1">DATEDIF(Table3[[#This Row],[Time of Purchase ]], TODAY(), "d")</f>
        <v>356</v>
      </c>
      <c r="H869" s="14">
        <f>_xlfn.XLOOKUP('RFM Analysis (Basic)'!$B869,Table4[Customer_ID],Table4[Time_of_Purchase],,0)</f>
        <v>45379</v>
      </c>
      <c r="I869" s="10">
        <f>_xlfn.XLOOKUP('RFM Analysis (Basic)'!$B869,Table4[Customer_ID],Table4[Frequency_of_Purchase],,0)</f>
        <v>5</v>
      </c>
      <c r="J869" s="10">
        <f>_xlfn.XLOOKUP(B869,Table4[Customer_ID],Table4[Purchase_Amount],,0)</f>
        <v>216.84</v>
      </c>
      <c r="K869" s="52" cm="1">
        <f t="array" aca="1" ref="K869" ca="1">SUM(MID(C869,{1,2,3},1)*1)</f>
        <v>7</v>
      </c>
    </row>
    <row r="870" spans="2:11" x14ac:dyDescent="0.3">
      <c r="B870" s="10" t="s">
        <v>1803</v>
      </c>
      <c r="C870" s="45" t="str">
        <f ca="1">Table3[[#This Row],[RECENCY Score]] &amp; Table3[[#This Row],[FREQUENCY Score]] &amp; Table3[[#This Row],[MONETARY Score]]</f>
        <v>525</v>
      </c>
      <c r="D870" s="46" cm="1">
        <f t="array" aca="1" ref="D870" ca="1">_xlfn.IFS(G870 &lt;= 100, 5,G870 &lt;= 200, 4,G870 &lt;= 300, 3,G870 &lt;= 400, 2,G870 &gt; 400, 1)</f>
        <v>5</v>
      </c>
      <c r="E870" s="45" cm="1">
        <f t="array" ref="E870">_xlfn.IFS(I870 &gt;= 12, 5, I870&gt;= 10, 4, I870 &gt;= 8, 3, I870 &gt;= 5, 2, I870 &gt;= 2, 1)</f>
        <v>2</v>
      </c>
      <c r="F870" s="45" cm="1">
        <f t="array" ref="F870">_xlfn.IFS(Table3[[#This Row],[Purchase Amount]] &lt;= 100, 5,Table3[[#This Row],[Purchase Amount]]  &lt;= 200, 4,Table3[[#This Row],[Purchase Amount]]  &lt;= 300, 3,Table3[[#This Row],[Purchase Amount]]  &lt;= 400, 2,Table3[[#This Row],[Purchase Amount]]  &gt; 400, 1)</f>
        <v>5</v>
      </c>
      <c r="G870" s="10">
        <f ca="1">DATEDIF(Table3[[#This Row],[Time of Purchase ]], TODAY(), "d")</f>
        <v>82</v>
      </c>
      <c r="H870" s="14">
        <f>_xlfn.XLOOKUP('RFM Analysis (Basic)'!$B870,Table4[Customer_ID],Table4[Time_of_Purchase],,0)</f>
        <v>45653</v>
      </c>
      <c r="I870" s="10">
        <f>_xlfn.XLOOKUP('RFM Analysis (Basic)'!$B870,Table4[Customer_ID],Table4[Frequency_of_Purchase],,0)</f>
        <v>7</v>
      </c>
      <c r="J870" s="10">
        <f>_xlfn.XLOOKUP(B870,Table4[Customer_ID],Table4[Purchase_Amount],,0)</f>
        <v>75.27</v>
      </c>
      <c r="K870" s="52" cm="1">
        <f t="array" aca="1" ref="K870" ca="1">SUM(MID(C870,{1,2,3},1)*1)</f>
        <v>12</v>
      </c>
    </row>
    <row r="871" spans="2:11" x14ac:dyDescent="0.3">
      <c r="B871" s="10" t="s">
        <v>1805</v>
      </c>
      <c r="C871" s="45" t="str">
        <f ca="1">Table3[[#This Row],[RECENCY Score]] &amp; Table3[[#This Row],[FREQUENCY Score]] &amp; Table3[[#This Row],[MONETARY Score]]</f>
        <v>212</v>
      </c>
      <c r="D871" s="46" cm="1">
        <f t="array" aca="1" ref="D871" ca="1">_xlfn.IFS(G871 &lt;= 100, 5,G871 &lt;= 200, 4,G871 &lt;= 300, 3,G871 &lt;= 400, 2,G871 &gt; 400, 1)</f>
        <v>2</v>
      </c>
      <c r="E871" s="45" cm="1">
        <f t="array" ref="E871">_xlfn.IFS(I871 &gt;= 12, 5, I871&gt;= 10, 4, I871 &gt;= 8, 3, I871 &gt;= 5, 2, I871 &gt;= 2, 1)</f>
        <v>1</v>
      </c>
      <c r="F871" s="45" cm="1">
        <f t="array" ref="F871">_xlfn.IFS(Table3[[#This Row],[Purchase Amount]] &lt;= 100, 5,Table3[[#This Row],[Purchase Amount]]  &lt;= 200, 4,Table3[[#This Row],[Purchase Amount]]  &lt;= 300, 3,Table3[[#This Row],[Purchase Amount]]  &lt;= 400, 2,Table3[[#This Row],[Purchase Amount]]  &gt; 400, 1)</f>
        <v>2</v>
      </c>
      <c r="G871" s="10">
        <f ca="1">DATEDIF(Table3[[#This Row],[Time of Purchase ]], TODAY(), "d")</f>
        <v>389</v>
      </c>
      <c r="H871" s="14">
        <f>_xlfn.XLOOKUP('RFM Analysis (Basic)'!$B871,Table4[Customer_ID],Table4[Time_of_Purchase],,0)</f>
        <v>45346</v>
      </c>
      <c r="I871" s="10">
        <f>_xlfn.XLOOKUP('RFM Analysis (Basic)'!$B871,Table4[Customer_ID],Table4[Frequency_of_Purchase],,0)</f>
        <v>2</v>
      </c>
      <c r="J871" s="10">
        <f>_xlfn.XLOOKUP(B871,Table4[Customer_ID],Table4[Purchase_Amount],,0)</f>
        <v>308.87</v>
      </c>
      <c r="K871" s="52" cm="1">
        <f t="array" aca="1" ref="K871" ca="1">SUM(MID(C871,{1,2,3},1)*1)</f>
        <v>5</v>
      </c>
    </row>
    <row r="872" spans="2:11" x14ac:dyDescent="0.3">
      <c r="B872" s="10" t="s">
        <v>1807</v>
      </c>
      <c r="C872" s="45" t="str">
        <f ca="1">Table3[[#This Row],[RECENCY Score]] &amp; Table3[[#This Row],[FREQUENCY Score]] &amp; Table3[[#This Row],[MONETARY Score]]</f>
        <v>324</v>
      </c>
      <c r="D872" s="46" cm="1">
        <f t="array" aca="1" ref="D872" ca="1">_xlfn.IFS(G872 &lt;= 100, 5,G872 &lt;= 200, 4,G872 &lt;= 300, 3,G872 &lt;= 400, 2,G872 &gt; 400, 1)</f>
        <v>3</v>
      </c>
      <c r="E872" s="45" cm="1">
        <f t="array" ref="E872">_xlfn.IFS(I872 &gt;= 12, 5, I872&gt;= 10, 4, I872 &gt;= 8, 3, I872 &gt;= 5, 2, I872 &gt;= 2, 1)</f>
        <v>2</v>
      </c>
      <c r="F872" s="45" cm="1">
        <f t="array" ref="F872">_xlfn.IFS(Table3[[#This Row],[Purchase Amount]] &lt;= 100, 5,Table3[[#This Row],[Purchase Amount]]  &lt;= 200, 4,Table3[[#This Row],[Purchase Amount]]  &lt;= 300, 3,Table3[[#This Row],[Purchase Amount]]  &lt;= 400, 2,Table3[[#This Row],[Purchase Amount]]  &gt; 400, 1)</f>
        <v>4</v>
      </c>
      <c r="G872" s="10">
        <f ca="1">DATEDIF(Table3[[#This Row],[Time of Purchase ]], TODAY(), "d")</f>
        <v>277</v>
      </c>
      <c r="H872" s="14">
        <f>_xlfn.XLOOKUP('RFM Analysis (Basic)'!$B872,Table4[Customer_ID],Table4[Time_of_Purchase],,0)</f>
        <v>45458</v>
      </c>
      <c r="I872" s="10">
        <f>_xlfn.XLOOKUP('RFM Analysis (Basic)'!$B872,Table4[Customer_ID],Table4[Frequency_of_Purchase],,0)</f>
        <v>5</v>
      </c>
      <c r="J872" s="10">
        <f>_xlfn.XLOOKUP(B872,Table4[Customer_ID],Table4[Purchase_Amount],,0)</f>
        <v>169.77</v>
      </c>
      <c r="K872" s="52" cm="1">
        <f t="array" aca="1" ref="K872" ca="1">SUM(MID(C872,{1,2,3},1)*1)</f>
        <v>9</v>
      </c>
    </row>
    <row r="873" spans="2:11" x14ac:dyDescent="0.3">
      <c r="B873" s="10" t="s">
        <v>1809</v>
      </c>
      <c r="C873" s="45" t="str">
        <f ca="1">Table3[[#This Row],[RECENCY Score]] &amp; Table3[[#This Row],[FREQUENCY Score]] &amp; Table3[[#This Row],[MONETARY Score]]</f>
        <v>353</v>
      </c>
      <c r="D873" s="46" cm="1">
        <f t="array" aca="1" ref="D873" ca="1">_xlfn.IFS(G873 &lt;= 100, 5,G873 &lt;= 200, 4,G873 &lt;= 300, 3,G873 &lt;= 400, 2,G873 &gt; 400, 1)</f>
        <v>3</v>
      </c>
      <c r="E873" s="45" cm="1">
        <f t="array" ref="E873">_xlfn.IFS(I873 &gt;= 12, 5, I873&gt;= 10, 4, I873 &gt;= 8, 3, I873 &gt;= 5, 2, I873 &gt;= 2, 1)</f>
        <v>5</v>
      </c>
      <c r="F873" s="45" cm="1">
        <f t="array" ref="F873">_xlfn.IFS(Table3[[#This Row],[Purchase Amount]] &lt;= 100, 5,Table3[[#This Row],[Purchase Amount]]  &lt;= 200, 4,Table3[[#This Row],[Purchase Amount]]  &lt;= 300, 3,Table3[[#This Row],[Purchase Amount]]  &lt;= 400, 2,Table3[[#This Row],[Purchase Amount]]  &gt; 400, 1)</f>
        <v>3</v>
      </c>
      <c r="G873" s="10">
        <f ca="1">DATEDIF(Table3[[#This Row],[Time of Purchase ]], TODAY(), "d")</f>
        <v>217</v>
      </c>
      <c r="H873" s="14">
        <f>_xlfn.XLOOKUP('RFM Analysis (Basic)'!$B873,Table4[Customer_ID],Table4[Time_of_Purchase],,0)</f>
        <v>45518</v>
      </c>
      <c r="I873" s="10">
        <f>_xlfn.XLOOKUP('RFM Analysis (Basic)'!$B873,Table4[Customer_ID],Table4[Frequency_of_Purchase],,0)</f>
        <v>12</v>
      </c>
      <c r="J873" s="10">
        <f>_xlfn.XLOOKUP(B873,Table4[Customer_ID],Table4[Purchase_Amount],,0)</f>
        <v>289.08</v>
      </c>
      <c r="K873" s="52" cm="1">
        <f t="array" aca="1" ref="K873" ca="1">SUM(MID(C873,{1,2,3},1)*1)</f>
        <v>11</v>
      </c>
    </row>
    <row r="874" spans="2:11" x14ac:dyDescent="0.3">
      <c r="B874" s="10" t="s">
        <v>1811</v>
      </c>
      <c r="C874" s="45" t="str">
        <f ca="1">Table3[[#This Row],[RECENCY Score]] &amp; Table3[[#This Row],[FREQUENCY Score]] &amp; Table3[[#This Row],[MONETARY Score]]</f>
        <v>245</v>
      </c>
      <c r="D874" s="46" cm="1">
        <f t="array" aca="1" ref="D874" ca="1">_xlfn.IFS(G874 &lt;= 100, 5,G874 &lt;= 200, 4,G874 &lt;= 300, 3,G874 &lt;= 400, 2,G874 &gt; 400, 1)</f>
        <v>2</v>
      </c>
      <c r="E874" s="45" cm="1">
        <f t="array" ref="E874">_xlfn.IFS(I874 &gt;= 12, 5, I874&gt;= 10, 4, I874 &gt;= 8, 3, I874 &gt;= 5, 2, I874 &gt;= 2, 1)</f>
        <v>4</v>
      </c>
      <c r="F874" s="45" cm="1">
        <f t="array" ref="F874">_xlfn.IFS(Table3[[#This Row],[Purchase Amount]] &lt;= 100, 5,Table3[[#This Row],[Purchase Amount]]  &lt;= 200, 4,Table3[[#This Row],[Purchase Amount]]  &lt;= 300, 3,Table3[[#This Row],[Purchase Amount]]  &lt;= 400, 2,Table3[[#This Row],[Purchase Amount]]  &gt; 400, 1)</f>
        <v>5</v>
      </c>
      <c r="G874" s="10">
        <f ca="1">DATEDIF(Table3[[#This Row],[Time of Purchase ]], TODAY(), "d")</f>
        <v>308</v>
      </c>
      <c r="H874" s="14">
        <f>_xlfn.XLOOKUP('RFM Analysis (Basic)'!$B874,Table4[Customer_ID],Table4[Time_of_Purchase],,0)</f>
        <v>45427</v>
      </c>
      <c r="I874" s="10">
        <f>_xlfn.XLOOKUP('RFM Analysis (Basic)'!$B874,Table4[Customer_ID],Table4[Frequency_of_Purchase],,0)</f>
        <v>10</v>
      </c>
      <c r="J874" s="10">
        <f>_xlfn.XLOOKUP(B874,Table4[Customer_ID],Table4[Purchase_Amount],,0)</f>
        <v>74.09</v>
      </c>
      <c r="K874" s="52" cm="1">
        <f t="array" aca="1" ref="K874" ca="1">SUM(MID(C874,{1,2,3},1)*1)</f>
        <v>11</v>
      </c>
    </row>
    <row r="875" spans="2:11" x14ac:dyDescent="0.3">
      <c r="B875" s="10" t="s">
        <v>1813</v>
      </c>
      <c r="C875" s="45" t="str">
        <f ca="1">Table3[[#This Row],[RECENCY Score]] &amp; Table3[[#This Row],[FREQUENCY Score]] &amp; Table3[[#This Row],[MONETARY Score]]</f>
        <v>323</v>
      </c>
      <c r="D875" s="46" cm="1">
        <f t="array" aca="1" ref="D875" ca="1">_xlfn.IFS(G875 &lt;= 100, 5,G875 &lt;= 200, 4,G875 &lt;= 300, 3,G875 &lt;= 400, 2,G875 &gt; 400, 1)</f>
        <v>3</v>
      </c>
      <c r="E875" s="45" cm="1">
        <f t="array" ref="E875">_xlfn.IFS(I875 &gt;= 12, 5, I875&gt;= 10, 4, I875 &gt;= 8, 3, I875 &gt;= 5, 2, I875 &gt;= 2, 1)</f>
        <v>2</v>
      </c>
      <c r="F875" s="45" cm="1">
        <f t="array" ref="F875">_xlfn.IFS(Table3[[#This Row],[Purchase Amount]] &lt;= 100, 5,Table3[[#This Row],[Purchase Amount]]  &lt;= 200, 4,Table3[[#This Row],[Purchase Amount]]  &lt;= 300, 3,Table3[[#This Row],[Purchase Amount]]  &lt;= 400, 2,Table3[[#This Row],[Purchase Amount]]  &gt; 400, 1)</f>
        <v>3</v>
      </c>
      <c r="G875" s="10">
        <f ca="1">DATEDIF(Table3[[#This Row],[Time of Purchase ]], TODAY(), "d")</f>
        <v>291</v>
      </c>
      <c r="H875" s="14">
        <f>_xlfn.XLOOKUP('RFM Analysis (Basic)'!$B875,Table4[Customer_ID],Table4[Time_of_Purchase],,0)</f>
        <v>45444</v>
      </c>
      <c r="I875" s="10">
        <f>_xlfn.XLOOKUP('RFM Analysis (Basic)'!$B875,Table4[Customer_ID],Table4[Frequency_of_Purchase],,0)</f>
        <v>5</v>
      </c>
      <c r="J875" s="10">
        <f>_xlfn.XLOOKUP(B875,Table4[Customer_ID],Table4[Purchase_Amount],,0)</f>
        <v>201.53</v>
      </c>
      <c r="K875" s="52" cm="1">
        <f t="array" aca="1" ref="K875" ca="1">SUM(MID(C875,{1,2,3},1)*1)</f>
        <v>8</v>
      </c>
    </row>
    <row r="876" spans="2:11" x14ac:dyDescent="0.3">
      <c r="B876" s="10" t="s">
        <v>1815</v>
      </c>
      <c r="C876" s="45" t="str">
        <f ca="1">Table3[[#This Row],[RECENCY Score]] &amp; Table3[[#This Row],[FREQUENCY Score]] &amp; Table3[[#This Row],[MONETARY Score]]</f>
        <v>353</v>
      </c>
      <c r="D876" s="46" cm="1">
        <f t="array" aca="1" ref="D876" ca="1">_xlfn.IFS(G876 &lt;= 100, 5,G876 &lt;= 200, 4,G876 &lt;= 300, 3,G876 &lt;= 400, 2,G876 &gt; 400, 1)</f>
        <v>3</v>
      </c>
      <c r="E876" s="45" cm="1">
        <f t="array" ref="E876">_xlfn.IFS(I876 &gt;= 12, 5, I876&gt;= 10, 4, I876 &gt;= 8, 3, I876 &gt;= 5, 2, I876 &gt;= 2, 1)</f>
        <v>5</v>
      </c>
      <c r="F876" s="45" cm="1">
        <f t="array" ref="F876">_xlfn.IFS(Table3[[#This Row],[Purchase Amount]] &lt;= 100, 5,Table3[[#This Row],[Purchase Amount]]  &lt;= 200, 4,Table3[[#This Row],[Purchase Amount]]  &lt;= 300, 3,Table3[[#This Row],[Purchase Amount]]  &lt;= 400, 2,Table3[[#This Row],[Purchase Amount]]  &gt; 400, 1)</f>
        <v>3</v>
      </c>
      <c r="G876" s="10">
        <f ca="1">DATEDIF(Table3[[#This Row],[Time of Purchase ]], TODAY(), "d")</f>
        <v>206</v>
      </c>
      <c r="H876" s="14">
        <f>_xlfn.XLOOKUP('RFM Analysis (Basic)'!$B876,Table4[Customer_ID],Table4[Time_of_Purchase],,0)</f>
        <v>45529</v>
      </c>
      <c r="I876" s="10">
        <f>_xlfn.XLOOKUP('RFM Analysis (Basic)'!$B876,Table4[Customer_ID],Table4[Frequency_of_Purchase],,0)</f>
        <v>12</v>
      </c>
      <c r="J876" s="10">
        <f>_xlfn.XLOOKUP(B876,Table4[Customer_ID],Table4[Purchase_Amount],,0)</f>
        <v>244.6</v>
      </c>
      <c r="K876" s="52" cm="1">
        <f t="array" aca="1" ref="K876" ca="1">SUM(MID(C876,{1,2,3},1)*1)</f>
        <v>11</v>
      </c>
    </row>
    <row r="877" spans="2:11" x14ac:dyDescent="0.3">
      <c r="B877" s="10" t="s">
        <v>1817</v>
      </c>
      <c r="C877" s="45" t="str">
        <f ca="1">Table3[[#This Row],[RECENCY Score]] &amp; Table3[[#This Row],[FREQUENCY Score]] &amp; Table3[[#This Row],[MONETARY Score]]</f>
        <v>242</v>
      </c>
      <c r="D877" s="46" cm="1">
        <f t="array" aca="1" ref="D877" ca="1">_xlfn.IFS(G877 &lt;= 100, 5,G877 &lt;= 200, 4,G877 &lt;= 300, 3,G877 &lt;= 400, 2,G877 &gt; 400, 1)</f>
        <v>2</v>
      </c>
      <c r="E877" s="45" cm="1">
        <f t="array" ref="E877">_xlfn.IFS(I877 &gt;= 12, 5, I877&gt;= 10, 4, I877 &gt;= 8, 3, I877 &gt;= 5, 2, I877 &gt;= 2, 1)</f>
        <v>4</v>
      </c>
      <c r="F877" s="45" cm="1">
        <f t="array" ref="F877">_xlfn.IFS(Table3[[#This Row],[Purchase Amount]] &lt;= 100, 5,Table3[[#This Row],[Purchase Amount]]  &lt;= 200, 4,Table3[[#This Row],[Purchase Amount]]  &lt;= 300, 3,Table3[[#This Row],[Purchase Amount]]  &lt;= 400, 2,Table3[[#This Row],[Purchase Amount]]  &gt; 400, 1)</f>
        <v>2</v>
      </c>
      <c r="G877" s="10">
        <f ca="1">DATEDIF(Table3[[#This Row],[Time of Purchase ]], TODAY(), "d")</f>
        <v>383</v>
      </c>
      <c r="H877" s="14">
        <f>_xlfn.XLOOKUP('RFM Analysis (Basic)'!$B877,Table4[Customer_ID],Table4[Time_of_Purchase],,0)</f>
        <v>45352</v>
      </c>
      <c r="I877" s="10">
        <f>_xlfn.XLOOKUP('RFM Analysis (Basic)'!$B877,Table4[Customer_ID],Table4[Frequency_of_Purchase],,0)</f>
        <v>10</v>
      </c>
      <c r="J877" s="10">
        <f>_xlfn.XLOOKUP(B877,Table4[Customer_ID],Table4[Purchase_Amount],,0)</f>
        <v>320.5</v>
      </c>
      <c r="K877" s="52" cm="1">
        <f t="array" aca="1" ref="K877" ca="1">SUM(MID(C877,{1,2,3},1)*1)</f>
        <v>8</v>
      </c>
    </row>
    <row r="878" spans="2:11" x14ac:dyDescent="0.3">
      <c r="B878" s="10" t="s">
        <v>1819</v>
      </c>
      <c r="C878" s="45" t="str">
        <f ca="1">Table3[[#This Row],[RECENCY Score]] &amp; Table3[[#This Row],[FREQUENCY Score]] &amp; Table3[[#This Row],[MONETARY Score]]</f>
        <v>315</v>
      </c>
      <c r="D878" s="46" cm="1">
        <f t="array" aca="1" ref="D878" ca="1">_xlfn.IFS(G878 &lt;= 100, 5,G878 &lt;= 200, 4,G878 &lt;= 300, 3,G878 &lt;= 400, 2,G878 &gt; 400, 1)</f>
        <v>3</v>
      </c>
      <c r="E878" s="45" cm="1">
        <f t="array" ref="E878">_xlfn.IFS(I878 &gt;= 12, 5, I878&gt;= 10, 4, I878 &gt;= 8, 3, I878 &gt;= 5, 2, I878 &gt;= 2, 1)</f>
        <v>1</v>
      </c>
      <c r="F878" s="45" cm="1">
        <f t="array" ref="F878">_xlfn.IFS(Table3[[#This Row],[Purchase Amount]] &lt;= 100, 5,Table3[[#This Row],[Purchase Amount]]  &lt;= 200, 4,Table3[[#This Row],[Purchase Amount]]  &lt;= 300, 3,Table3[[#This Row],[Purchase Amount]]  &lt;= 400, 2,Table3[[#This Row],[Purchase Amount]]  &gt; 400, 1)</f>
        <v>5</v>
      </c>
      <c r="G878" s="10">
        <f ca="1">DATEDIF(Table3[[#This Row],[Time of Purchase ]], TODAY(), "d")</f>
        <v>262</v>
      </c>
      <c r="H878" s="14">
        <f>_xlfn.XLOOKUP('RFM Analysis (Basic)'!$B878,Table4[Customer_ID],Table4[Time_of_Purchase],,0)</f>
        <v>45473</v>
      </c>
      <c r="I878" s="10">
        <f>_xlfn.XLOOKUP('RFM Analysis (Basic)'!$B878,Table4[Customer_ID],Table4[Frequency_of_Purchase],,0)</f>
        <v>3</v>
      </c>
      <c r="J878" s="10">
        <f>_xlfn.XLOOKUP(B878,Table4[Customer_ID],Table4[Purchase_Amount],,0)</f>
        <v>91.63</v>
      </c>
      <c r="K878" s="52" cm="1">
        <f t="array" aca="1" ref="K878" ca="1">SUM(MID(C878,{1,2,3},1)*1)</f>
        <v>9</v>
      </c>
    </row>
    <row r="879" spans="2:11" x14ac:dyDescent="0.3">
      <c r="B879" s="10" t="s">
        <v>1821</v>
      </c>
      <c r="C879" s="45" t="str">
        <f ca="1">Table3[[#This Row],[RECENCY Score]] &amp; Table3[[#This Row],[FREQUENCY Score]] &amp; Table3[[#This Row],[MONETARY Score]]</f>
        <v>133</v>
      </c>
      <c r="D879" s="46" cm="1">
        <f t="array" aca="1" ref="D879" ca="1">_xlfn.IFS(G879 &lt;= 100, 5,G879 &lt;= 200, 4,G879 &lt;= 300, 3,G879 &lt;= 400, 2,G879 &gt; 400, 1)</f>
        <v>1</v>
      </c>
      <c r="E879" s="45" cm="1">
        <f t="array" ref="E879">_xlfn.IFS(I879 &gt;= 12, 5, I879&gt;= 10, 4, I879 &gt;= 8, 3, I879 &gt;= 5, 2, I879 &gt;= 2, 1)</f>
        <v>3</v>
      </c>
      <c r="F879" s="45" cm="1">
        <f t="array" ref="F879">_xlfn.IFS(Table3[[#This Row],[Purchase Amount]] &lt;= 100, 5,Table3[[#This Row],[Purchase Amount]]  &lt;= 200, 4,Table3[[#This Row],[Purchase Amount]]  &lt;= 300, 3,Table3[[#This Row],[Purchase Amount]]  &lt;= 400, 2,Table3[[#This Row],[Purchase Amount]]  &gt; 400, 1)</f>
        <v>3</v>
      </c>
      <c r="G879" s="10">
        <f ca="1">DATEDIF(Table3[[#This Row],[Time of Purchase ]], TODAY(), "d")</f>
        <v>442</v>
      </c>
      <c r="H879" s="14">
        <f>_xlfn.XLOOKUP('RFM Analysis (Basic)'!$B879,Table4[Customer_ID],Table4[Time_of_Purchase],,0)</f>
        <v>45293</v>
      </c>
      <c r="I879" s="10">
        <f>_xlfn.XLOOKUP('RFM Analysis (Basic)'!$B879,Table4[Customer_ID],Table4[Frequency_of_Purchase],,0)</f>
        <v>8</v>
      </c>
      <c r="J879" s="10">
        <f>_xlfn.XLOOKUP(B879,Table4[Customer_ID],Table4[Purchase_Amount],,0)</f>
        <v>251.93</v>
      </c>
      <c r="K879" s="52" cm="1">
        <f t="array" aca="1" ref="K879" ca="1">SUM(MID(C879,{1,2,3},1)*1)</f>
        <v>7</v>
      </c>
    </row>
    <row r="880" spans="2:11" x14ac:dyDescent="0.3">
      <c r="B880" s="10" t="s">
        <v>1823</v>
      </c>
      <c r="C880" s="45" t="str">
        <f ca="1">Table3[[#This Row],[RECENCY Score]] &amp; Table3[[#This Row],[FREQUENCY Score]] &amp; Table3[[#This Row],[MONETARY Score]]</f>
        <v>511</v>
      </c>
      <c r="D880" s="46" cm="1">
        <f t="array" aca="1" ref="D880" ca="1">_xlfn.IFS(G880 &lt;= 100, 5,G880 &lt;= 200, 4,G880 &lt;= 300, 3,G880 &lt;= 400, 2,G880 &gt; 400, 1)</f>
        <v>5</v>
      </c>
      <c r="E880" s="45" cm="1">
        <f t="array" ref="E880">_xlfn.IFS(I880 &gt;= 12, 5, I880&gt;= 10, 4, I880 &gt;= 8, 3, I880 &gt;= 5, 2, I880 &gt;= 2, 1)</f>
        <v>1</v>
      </c>
      <c r="F880" s="45" cm="1">
        <f t="array" ref="F880">_xlfn.IFS(Table3[[#This Row],[Purchase Amount]] &lt;= 100, 5,Table3[[#This Row],[Purchase Amount]]  &lt;= 200, 4,Table3[[#This Row],[Purchase Amount]]  &lt;= 300, 3,Table3[[#This Row],[Purchase Amount]]  &lt;= 400, 2,Table3[[#This Row],[Purchase Amount]]  &gt; 400, 1)</f>
        <v>1</v>
      </c>
      <c r="G880" s="10">
        <f ca="1">DATEDIF(Table3[[#This Row],[Time of Purchase ]], TODAY(), "d")</f>
        <v>81</v>
      </c>
      <c r="H880" s="14">
        <f>_xlfn.XLOOKUP('RFM Analysis (Basic)'!$B880,Table4[Customer_ID],Table4[Time_of_Purchase],,0)</f>
        <v>45654</v>
      </c>
      <c r="I880" s="10">
        <f>_xlfn.XLOOKUP('RFM Analysis (Basic)'!$B880,Table4[Customer_ID],Table4[Frequency_of_Purchase],,0)</f>
        <v>4</v>
      </c>
      <c r="J880" s="10">
        <f>_xlfn.XLOOKUP(B880,Table4[Customer_ID],Table4[Purchase_Amount],,0)</f>
        <v>477.35</v>
      </c>
      <c r="K880" s="52" cm="1">
        <f t="array" aca="1" ref="K880" ca="1">SUM(MID(C880,{1,2,3},1)*1)</f>
        <v>7</v>
      </c>
    </row>
    <row r="881" spans="2:11" x14ac:dyDescent="0.3">
      <c r="B881" s="10" t="s">
        <v>1825</v>
      </c>
      <c r="C881" s="45" t="str">
        <f ca="1">Table3[[#This Row],[RECENCY Score]] &amp; Table3[[#This Row],[FREQUENCY Score]] &amp; Table3[[#This Row],[MONETARY Score]]</f>
        <v>445</v>
      </c>
      <c r="D881" s="46" cm="1">
        <f t="array" aca="1" ref="D881" ca="1">_xlfn.IFS(G881 &lt;= 100, 5,G881 &lt;= 200, 4,G881 &lt;= 300, 3,G881 &lt;= 400, 2,G881 &gt; 400, 1)</f>
        <v>4</v>
      </c>
      <c r="E881" s="45" cm="1">
        <f t="array" ref="E881">_xlfn.IFS(I881 &gt;= 12, 5, I881&gt;= 10, 4, I881 &gt;= 8, 3, I881 &gt;= 5, 2, I881 &gt;= 2, 1)</f>
        <v>4</v>
      </c>
      <c r="F881" s="45" cm="1">
        <f t="array" ref="F881">_xlfn.IFS(Table3[[#This Row],[Purchase Amount]] &lt;= 100, 5,Table3[[#This Row],[Purchase Amount]]  &lt;= 200, 4,Table3[[#This Row],[Purchase Amount]]  &lt;= 300, 3,Table3[[#This Row],[Purchase Amount]]  &lt;= 400, 2,Table3[[#This Row],[Purchase Amount]]  &gt; 400, 1)</f>
        <v>5</v>
      </c>
      <c r="G881" s="10">
        <f ca="1">DATEDIF(Table3[[#This Row],[Time of Purchase ]], TODAY(), "d")</f>
        <v>198</v>
      </c>
      <c r="H881" s="14">
        <f>_xlfn.XLOOKUP('RFM Analysis (Basic)'!$B881,Table4[Customer_ID],Table4[Time_of_Purchase],,0)</f>
        <v>45537</v>
      </c>
      <c r="I881" s="10">
        <f>_xlfn.XLOOKUP('RFM Analysis (Basic)'!$B881,Table4[Customer_ID],Table4[Frequency_of_Purchase],,0)</f>
        <v>10</v>
      </c>
      <c r="J881" s="10">
        <f>_xlfn.XLOOKUP(B881,Table4[Customer_ID],Table4[Purchase_Amount],,0)</f>
        <v>86.63</v>
      </c>
      <c r="K881" s="52" cm="1">
        <f t="array" aca="1" ref="K881" ca="1">SUM(MID(C881,{1,2,3},1)*1)</f>
        <v>13</v>
      </c>
    </row>
    <row r="882" spans="2:11" x14ac:dyDescent="0.3">
      <c r="B882" s="10" t="s">
        <v>1827</v>
      </c>
      <c r="C882" s="45" t="str">
        <f ca="1">Table3[[#This Row],[RECENCY Score]] &amp; Table3[[#This Row],[FREQUENCY Score]] &amp; Table3[[#This Row],[MONETARY Score]]</f>
        <v>411</v>
      </c>
      <c r="D882" s="46" cm="1">
        <f t="array" aca="1" ref="D882" ca="1">_xlfn.IFS(G882 &lt;= 100, 5,G882 &lt;= 200, 4,G882 &lt;= 300, 3,G882 &lt;= 400, 2,G882 &gt; 400, 1)</f>
        <v>4</v>
      </c>
      <c r="E882" s="45" cm="1">
        <f t="array" ref="E882">_xlfn.IFS(I882 &gt;= 12, 5, I882&gt;= 10, 4, I882 &gt;= 8, 3, I882 &gt;= 5, 2, I882 &gt;= 2, 1)</f>
        <v>1</v>
      </c>
      <c r="F882" s="45" cm="1">
        <f t="array" ref="F882">_xlfn.IFS(Table3[[#This Row],[Purchase Amount]] &lt;= 100, 5,Table3[[#This Row],[Purchase Amount]]  &lt;= 200, 4,Table3[[#This Row],[Purchase Amount]]  &lt;= 300, 3,Table3[[#This Row],[Purchase Amount]]  &lt;= 400, 2,Table3[[#This Row],[Purchase Amount]]  &gt; 400, 1)</f>
        <v>1</v>
      </c>
      <c r="G882" s="10">
        <f ca="1">DATEDIF(Table3[[#This Row],[Time of Purchase ]], TODAY(), "d")</f>
        <v>179</v>
      </c>
      <c r="H882" s="14">
        <f>_xlfn.XLOOKUP('RFM Analysis (Basic)'!$B882,Table4[Customer_ID],Table4[Time_of_Purchase],,0)</f>
        <v>45556</v>
      </c>
      <c r="I882" s="10">
        <f>_xlfn.XLOOKUP('RFM Analysis (Basic)'!$B882,Table4[Customer_ID],Table4[Frequency_of_Purchase],,0)</f>
        <v>4</v>
      </c>
      <c r="J882" s="10">
        <f>_xlfn.XLOOKUP(B882,Table4[Customer_ID],Table4[Purchase_Amount],,0)</f>
        <v>474.42</v>
      </c>
      <c r="K882" s="52" cm="1">
        <f t="array" aca="1" ref="K882" ca="1">SUM(MID(C882,{1,2,3},1)*1)</f>
        <v>6</v>
      </c>
    </row>
    <row r="883" spans="2:11" x14ac:dyDescent="0.3">
      <c r="B883" s="10" t="s">
        <v>1829</v>
      </c>
      <c r="C883" s="45" t="str">
        <f ca="1">Table3[[#This Row],[RECENCY Score]] &amp; Table3[[#This Row],[FREQUENCY Score]] &amp; Table3[[#This Row],[MONETARY Score]]</f>
        <v>221</v>
      </c>
      <c r="D883" s="46" cm="1">
        <f t="array" aca="1" ref="D883" ca="1">_xlfn.IFS(G883 &lt;= 100, 5,G883 &lt;= 200, 4,G883 &lt;= 300, 3,G883 &lt;= 400, 2,G883 &gt; 400, 1)</f>
        <v>2</v>
      </c>
      <c r="E883" s="45" cm="1">
        <f t="array" ref="E883">_xlfn.IFS(I883 &gt;= 12, 5, I883&gt;= 10, 4, I883 &gt;= 8, 3, I883 &gt;= 5, 2, I883 &gt;= 2, 1)</f>
        <v>2</v>
      </c>
      <c r="F883" s="45" cm="1">
        <f t="array" ref="F883">_xlfn.IFS(Table3[[#This Row],[Purchase Amount]] &lt;= 100, 5,Table3[[#This Row],[Purchase Amount]]  &lt;= 200, 4,Table3[[#This Row],[Purchase Amount]]  &lt;= 300, 3,Table3[[#This Row],[Purchase Amount]]  &lt;= 400, 2,Table3[[#This Row],[Purchase Amount]]  &gt; 400, 1)</f>
        <v>1</v>
      </c>
      <c r="G883" s="10">
        <f ca="1">DATEDIF(Table3[[#This Row],[Time of Purchase ]], TODAY(), "d")</f>
        <v>357</v>
      </c>
      <c r="H883" s="14">
        <f>_xlfn.XLOOKUP('RFM Analysis (Basic)'!$B883,Table4[Customer_ID],Table4[Time_of_Purchase],,0)</f>
        <v>45378</v>
      </c>
      <c r="I883" s="10">
        <f>_xlfn.XLOOKUP('RFM Analysis (Basic)'!$B883,Table4[Customer_ID],Table4[Frequency_of_Purchase],,0)</f>
        <v>7</v>
      </c>
      <c r="J883" s="10">
        <f>_xlfn.XLOOKUP(B883,Table4[Customer_ID],Table4[Purchase_Amount],,0)</f>
        <v>429.24</v>
      </c>
      <c r="K883" s="52" cm="1">
        <f t="array" aca="1" ref="K883" ca="1">SUM(MID(C883,{1,2,3},1)*1)</f>
        <v>5</v>
      </c>
    </row>
    <row r="884" spans="2:11" x14ac:dyDescent="0.3">
      <c r="B884" s="10" t="s">
        <v>1830</v>
      </c>
      <c r="C884" s="45" t="str">
        <f ca="1">Table3[[#This Row],[RECENCY Score]] &amp; Table3[[#This Row],[FREQUENCY Score]] &amp; Table3[[#This Row],[MONETARY Score]]</f>
        <v>431</v>
      </c>
      <c r="D884" s="46" cm="1">
        <f t="array" aca="1" ref="D884" ca="1">_xlfn.IFS(G884 &lt;= 100, 5,G884 &lt;= 200, 4,G884 &lt;= 300, 3,G884 &lt;= 400, 2,G884 &gt; 400, 1)</f>
        <v>4</v>
      </c>
      <c r="E884" s="45" cm="1">
        <f t="array" ref="E884">_xlfn.IFS(I884 &gt;= 12, 5, I884&gt;= 10, 4, I884 &gt;= 8, 3, I884 &gt;= 5, 2, I884 &gt;= 2, 1)</f>
        <v>3</v>
      </c>
      <c r="F884" s="45" cm="1">
        <f t="array" ref="F884">_xlfn.IFS(Table3[[#This Row],[Purchase Amount]] &lt;= 100, 5,Table3[[#This Row],[Purchase Amount]]  &lt;= 200, 4,Table3[[#This Row],[Purchase Amount]]  &lt;= 300, 3,Table3[[#This Row],[Purchase Amount]]  &lt;= 400, 2,Table3[[#This Row],[Purchase Amount]]  &gt; 400, 1)</f>
        <v>1</v>
      </c>
      <c r="G884" s="10">
        <f ca="1">DATEDIF(Table3[[#This Row],[Time of Purchase ]], TODAY(), "d")</f>
        <v>128</v>
      </c>
      <c r="H884" s="14">
        <f>_xlfn.XLOOKUP('RFM Analysis (Basic)'!$B884,Table4[Customer_ID],Table4[Time_of_Purchase],,0)</f>
        <v>45607</v>
      </c>
      <c r="I884" s="10">
        <f>_xlfn.XLOOKUP('RFM Analysis (Basic)'!$B884,Table4[Customer_ID],Table4[Frequency_of_Purchase],,0)</f>
        <v>8</v>
      </c>
      <c r="J884" s="10">
        <f>_xlfn.XLOOKUP(B884,Table4[Customer_ID],Table4[Purchase_Amount],,0)</f>
        <v>470.38</v>
      </c>
      <c r="K884" s="52" cm="1">
        <f t="array" aca="1" ref="K884" ca="1">SUM(MID(C884,{1,2,3},1)*1)</f>
        <v>8</v>
      </c>
    </row>
    <row r="885" spans="2:11" x14ac:dyDescent="0.3">
      <c r="B885" s="10" t="s">
        <v>1832</v>
      </c>
      <c r="C885" s="45" t="str">
        <f ca="1">Table3[[#This Row],[RECENCY Score]] &amp; Table3[[#This Row],[FREQUENCY Score]] &amp; Table3[[#This Row],[MONETARY Score]]</f>
        <v>411</v>
      </c>
      <c r="D885" s="46" cm="1">
        <f t="array" aca="1" ref="D885" ca="1">_xlfn.IFS(G885 &lt;= 100, 5,G885 &lt;= 200, 4,G885 &lt;= 300, 3,G885 &lt;= 400, 2,G885 &gt; 400, 1)</f>
        <v>4</v>
      </c>
      <c r="E885" s="45" cm="1">
        <f t="array" ref="E885">_xlfn.IFS(I885 &gt;= 12, 5, I885&gt;= 10, 4, I885 &gt;= 8, 3, I885 &gt;= 5, 2, I885 &gt;= 2, 1)</f>
        <v>1</v>
      </c>
      <c r="F885" s="45" cm="1">
        <f t="array" ref="F885">_xlfn.IFS(Table3[[#This Row],[Purchase Amount]] &lt;= 100, 5,Table3[[#This Row],[Purchase Amount]]  &lt;= 200, 4,Table3[[#This Row],[Purchase Amount]]  &lt;= 300, 3,Table3[[#This Row],[Purchase Amount]]  &lt;= 400, 2,Table3[[#This Row],[Purchase Amount]]  &gt; 400, 1)</f>
        <v>1</v>
      </c>
      <c r="G885" s="10">
        <f ca="1">DATEDIF(Table3[[#This Row],[Time of Purchase ]], TODAY(), "d")</f>
        <v>184</v>
      </c>
      <c r="H885" s="14">
        <f>_xlfn.XLOOKUP('RFM Analysis (Basic)'!$B885,Table4[Customer_ID],Table4[Time_of_Purchase],,0)</f>
        <v>45551</v>
      </c>
      <c r="I885" s="10">
        <f>_xlfn.XLOOKUP('RFM Analysis (Basic)'!$B885,Table4[Customer_ID],Table4[Frequency_of_Purchase],,0)</f>
        <v>4</v>
      </c>
      <c r="J885" s="10">
        <f>_xlfn.XLOOKUP(B885,Table4[Customer_ID],Table4[Purchase_Amount],,0)</f>
        <v>495.8</v>
      </c>
      <c r="K885" s="52" cm="1">
        <f t="array" aca="1" ref="K885" ca="1">SUM(MID(C885,{1,2,3},1)*1)</f>
        <v>6</v>
      </c>
    </row>
    <row r="886" spans="2:11" x14ac:dyDescent="0.3">
      <c r="B886" s="10" t="s">
        <v>1834</v>
      </c>
      <c r="C886" s="45" t="str">
        <f ca="1">Table3[[#This Row],[RECENCY Score]] &amp; Table3[[#This Row],[FREQUENCY Score]] &amp; Table3[[#This Row],[MONETARY Score]]</f>
        <v>314</v>
      </c>
      <c r="D886" s="46" cm="1">
        <f t="array" aca="1" ref="D886" ca="1">_xlfn.IFS(G886 &lt;= 100, 5,G886 &lt;= 200, 4,G886 &lt;= 300, 3,G886 &lt;= 400, 2,G886 &gt; 400, 1)</f>
        <v>3</v>
      </c>
      <c r="E886" s="45" cm="1">
        <f t="array" ref="E886">_xlfn.IFS(I886 &gt;= 12, 5, I886&gt;= 10, 4, I886 &gt;= 8, 3, I886 &gt;= 5, 2, I886 &gt;= 2, 1)</f>
        <v>1</v>
      </c>
      <c r="F886" s="45" cm="1">
        <f t="array" ref="F886">_xlfn.IFS(Table3[[#This Row],[Purchase Amount]] &lt;= 100, 5,Table3[[#This Row],[Purchase Amount]]  &lt;= 200, 4,Table3[[#This Row],[Purchase Amount]]  &lt;= 300, 3,Table3[[#This Row],[Purchase Amount]]  &lt;= 400, 2,Table3[[#This Row],[Purchase Amount]]  &gt; 400, 1)</f>
        <v>4</v>
      </c>
      <c r="G886" s="10">
        <f ca="1">DATEDIF(Table3[[#This Row],[Time of Purchase ]], TODAY(), "d")</f>
        <v>296</v>
      </c>
      <c r="H886" s="14">
        <f>_xlfn.XLOOKUP('RFM Analysis (Basic)'!$B886,Table4[Customer_ID],Table4[Time_of_Purchase],,0)</f>
        <v>45439</v>
      </c>
      <c r="I886" s="10">
        <f>_xlfn.XLOOKUP('RFM Analysis (Basic)'!$B886,Table4[Customer_ID],Table4[Frequency_of_Purchase],,0)</f>
        <v>4</v>
      </c>
      <c r="J886" s="10">
        <f>_xlfn.XLOOKUP(B886,Table4[Customer_ID],Table4[Purchase_Amount],,0)</f>
        <v>129.63999999999999</v>
      </c>
      <c r="K886" s="52" cm="1">
        <f t="array" aca="1" ref="K886" ca="1">SUM(MID(C886,{1,2,3},1)*1)</f>
        <v>8</v>
      </c>
    </row>
    <row r="887" spans="2:11" x14ac:dyDescent="0.3">
      <c r="B887" s="10" t="s">
        <v>1836</v>
      </c>
      <c r="C887" s="45" t="str">
        <f ca="1">Table3[[#This Row],[RECENCY Score]] &amp; Table3[[#This Row],[FREQUENCY Score]] &amp; Table3[[#This Row],[MONETARY Score]]</f>
        <v>231</v>
      </c>
      <c r="D887" s="46" cm="1">
        <f t="array" aca="1" ref="D887" ca="1">_xlfn.IFS(G887 &lt;= 100, 5,G887 &lt;= 200, 4,G887 &lt;= 300, 3,G887 &lt;= 400, 2,G887 &gt; 400, 1)</f>
        <v>2</v>
      </c>
      <c r="E887" s="45" cm="1">
        <f t="array" ref="E887">_xlfn.IFS(I887 &gt;= 12, 5, I887&gt;= 10, 4, I887 &gt;= 8, 3, I887 &gt;= 5, 2, I887 &gt;= 2, 1)</f>
        <v>3</v>
      </c>
      <c r="F887" s="45" cm="1">
        <f t="array" ref="F887">_xlfn.IFS(Table3[[#This Row],[Purchase Amount]] &lt;= 100, 5,Table3[[#This Row],[Purchase Amount]]  &lt;= 200, 4,Table3[[#This Row],[Purchase Amount]]  &lt;= 300, 3,Table3[[#This Row],[Purchase Amount]]  &lt;= 400, 2,Table3[[#This Row],[Purchase Amount]]  &gt; 400, 1)</f>
        <v>1</v>
      </c>
      <c r="G887" s="10">
        <f ca="1">DATEDIF(Table3[[#This Row],[Time of Purchase ]], TODAY(), "d")</f>
        <v>321</v>
      </c>
      <c r="H887" s="14">
        <f>_xlfn.XLOOKUP('RFM Analysis (Basic)'!$B887,Table4[Customer_ID],Table4[Time_of_Purchase],,0)</f>
        <v>45414</v>
      </c>
      <c r="I887" s="10">
        <f>_xlfn.XLOOKUP('RFM Analysis (Basic)'!$B887,Table4[Customer_ID],Table4[Frequency_of_Purchase],,0)</f>
        <v>9</v>
      </c>
      <c r="J887" s="10">
        <f>_xlfn.XLOOKUP(B887,Table4[Customer_ID],Table4[Purchase_Amount],,0)</f>
        <v>473.77</v>
      </c>
      <c r="K887" s="52" cm="1">
        <f t="array" aca="1" ref="K887" ca="1">SUM(MID(C887,{1,2,3},1)*1)</f>
        <v>6</v>
      </c>
    </row>
    <row r="888" spans="2:11" x14ac:dyDescent="0.3">
      <c r="B888" s="10" t="s">
        <v>1838</v>
      </c>
      <c r="C888" s="45" t="str">
        <f ca="1">Table3[[#This Row],[RECENCY Score]] &amp; Table3[[#This Row],[FREQUENCY Score]] &amp; Table3[[#This Row],[MONETARY Score]]</f>
        <v>414</v>
      </c>
      <c r="D888" s="46" cm="1">
        <f t="array" aca="1" ref="D888" ca="1">_xlfn.IFS(G888 &lt;= 100, 5,G888 &lt;= 200, 4,G888 &lt;= 300, 3,G888 &lt;= 400, 2,G888 &gt; 400, 1)</f>
        <v>4</v>
      </c>
      <c r="E888" s="45" cm="1">
        <f t="array" ref="E888">_xlfn.IFS(I888 &gt;= 12, 5, I888&gt;= 10, 4, I888 &gt;= 8, 3, I888 &gt;= 5, 2, I888 &gt;= 2, 1)</f>
        <v>1</v>
      </c>
      <c r="F888" s="45" cm="1">
        <f t="array" ref="F888">_xlfn.IFS(Table3[[#This Row],[Purchase Amount]] &lt;= 100, 5,Table3[[#This Row],[Purchase Amount]]  &lt;= 200, 4,Table3[[#This Row],[Purchase Amount]]  &lt;= 300, 3,Table3[[#This Row],[Purchase Amount]]  &lt;= 400, 2,Table3[[#This Row],[Purchase Amount]]  &gt; 400, 1)</f>
        <v>4</v>
      </c>
      <c r="G888" s="10">
        <f ca="1">DATEDIF(Table3[[#This Row],[Time of Purchase ]], TODAY(), "d")</f>
        <v>187</v>
      </c>
      <c r="H888" s="14">
        <f>_xlfn.XLOOKUP('RFM Analysis (Basic)'!$B888,Table4[Customer_ID],Table4[Time_of_Purchase],,0)</f>
        <v>45548</v>
      </c>
      <c r="I888" s="10">
        <f>_xlfn.XLOOKUP('RFM Analysis (Basic)'!$B888,Table4[Customer_ID],Table4[Frequency_of_Purchase],,0)</f>
        <v>4</v>
      </c>
      <c r="J888" s="10">
        <f>_xlfn.XLOOKUP(B888,Table4[Customer_ID],Table4[Purchase_Amount],,0)</f>
        <v>130.84</v>
      </c>
      <c r="K888" s="52" cm="1">
        <f t="array" aca="1" ref="K888" ca="1">SUM(MID(C888,{1,2,3},1)*1)</f>
        <v>9</v>
      </c>
    </row>
    <row r="889" spans="2:11" x14ac:dyDescent="0.3">
      <c r="B889" s="10" t="s">
        <v>1840</v>
      </c>
      <c r="C889" s="45" t="str">
        <f ca="1">Table3[[#This Row],[RECENCY Score]] &amp; Table3[[#This Row],[FREQUENCY Score]] &amp; Table3[[#This Row],[MONETARY Score]]</f>
        <v>351</v>
      </c>
      <c r="D889" s="46" cm="1">
        <f t="array" aca="1" ref="D889" ca="1">_xlfn.IFS(G889 &lt;= 100, 5,G889 &lt;= 200, 4,G889 &lt;= 300, 3,G889 &lt;= 400, 2,G889 &gt; 400, 1)</f>
        <v>3</v>
      </c>
      <c r="E889" s="45" cm="1">
        <f t="array" ref="E889">_xlfn.IFS(I889 &gt;= 12, 5, I889&gt;= 10, 4, I889 &gt;= 8, 3, I889 &gt;= 5, 2, I889 &gt;= 2, 1)</f>
        <v>5</v>
      </c>
      <c r="F889" s="45" cm="1">
        <f t="array" ref="F889">_xlfn.IFS(Table3[[#This Row],[Purchase Amount]] &lt;= 100, 5,Table3[[#This Row],[Purchase Amount]]  &lt;= 200, 4,Table3[[#This Row],[Purchase Amount]]  &lt;= 300, 3,Table3[[#This Row],[Purchase Amount]]  &lt;= 400, 2,Table3[[#This Row],[Purchase Amount]]  &gt; 400, 1)</f>
        <v>1</v>
      </c>
      <c r="G889" s="10">
        <f ca="1">DATEDIF(Table3[[#This Row],[Time of Purchase ]], TODAY(), "d")</f>
        <v>293</v>
      </c>
      <c r="H889" s="14">
        <f>_xlfn.XLOOKUP('RFM Analysis (Basic)'!$B889,Table4[Customer_ID],Table4[Time_of_Purchase],,0)</f>
        <v>45442</v>
      </c>
      <c r="I889" s="10">
        <f>_xlfn.XLOOKUP('RFM Analysis (Basic)'!$B889,Table4[Customer_ID],Table4[Frequency_of_Purchase],,0)</f>
        <v>12</v>
      </c>
      <c r="J889" s="10">
        <f>_xlfn.XLOOKUP(B889,Table4[Customer_ID],Table4[Purchase_Amount],,0)</f>
        <v>436.54</v>
      </c>
      <c r="K889" s="52" cm="1">
        <f t="array" aca="1" ref="K889" ca="1">SUM(MID(C889,{1,2,3},1)*1)</f>
        <v>9</v>
      </c>
    </row>
    <row r="890" spans="2:11" x14ac:dyDescent="0.3">
      <c r="B890" s="10" t="s">
        <v>1842</v>
      </c>
      <c r="C890" s="45" t="str">
        <f ca="1">Table3[[#This Row],[RECENCY Score]] &amp; Table3[[#This Row],[FREQUENCY Score]] &amp; Table3[[#This Row],[MONETARY Score]]</f>
        <v>413</v>
      </c>
      <c r="D890" s="46" cm="1">
        <f t="array" aca="1" ref="D890" ca="1">_xlfn.IFS(G890 &lt;= 100, 5,G890 &lt;= 200, 4,G890 &lt;= 300, 3,G890 &lt;= 400, 2,G890 &gt; 400, 1)</f>
        <v>4</v>
      </c>
      <c r="E890" s="45" cm="1">
        <f t="array" ref="E890">_xlfn.IFS(I890 &gt;= 12, 5, I890&gt;= 10, 4, I890 &gt;= 8, 3, I890 &gt;= 5, 2, I890 &gt;= 2, 1)</f>
        <v>1</v>
      </c>
      <c r="F890" s="45" cm="1">
        <f t="array" ref="F890">_xlfn.IFS(Table3[[#This Row],[Purchase Amount]] &lt;= 100, 5,Table3[[#This Row],[Purchase Amount]]  &lt;= 200, 4,Table3[[#This Row],[Purchase Amount]]  &lt;= 300, 3,Table3[[#This Row],[Purchase Amount]]  &lt;= 400, 2,Table3[[#This Row],[Purchase Amount]]  &gt; 400, 1)</f>
        <v>3</v>
      </c>
      <c r="G890" s="10">
        <f ca="1">DATEDIF(Table3[[#This Row],[Time of Purchase ]], TODAY(), "d")</f>
        <v>149</v>
      </c>
      <c r="H890" s="14">
        <f>_xlfn.XLOOKUP('RFM Analysis (Basic)'!$B890,Table4[Customer_ID],Table4[Time_of_Purchase],,0)</f>
        <v>45586</v>
      </c>
      <c r="I890" s="10">
        <f>_xlfn.XLOOKUP('RFM Analysis (Basic)'!$B890,Table4[Customer_ID],Table4[Frequency_of_Purchase],,0)</f>
        <v>4</v>
      </c>
      <c r="J890" s="10">
        <f>_xlfn.XLOOKUP(B890,Table4[Customer_ID],Table4[Purchase_Amount],,0)</f>
        <v>264.01</v>
      </c>
      <c r="K890" s="52" cm="1">
        <f t="array" aca="1" ref="K890" ca="1">SUM(MID(C890,{1,2,3},1)*1)</f>
        <v>8</v>
      </c>
    </row>
    <row r="891" spans="2:11" x14ac:dyDescent="0.3">
      <c r="B891" s="10" t="s">
        <v>1844</v>
      </c>
      <c r="C891" s="45" t="str">
        <f ca="1">Table3[[#This Row],[RECENCY Score]] &amp; Table3[[#This Row],[FREQUENCY Score]] &amp; Table3[[#This Row],[MONETARY Score]]</f>
        <v>415</v>
      </c>
      <c r="D891" s="46" cm="1">
        <f t="array" aca="1" ref="D891" ca="1">_xlfn.IFS(G891 &lt;= 100, 5,G891 &lt;= 200, 4,G891 &lt;= 300, 3,G891 &lt;= 400, 2,G891 &gt; 400, 1)</f>
        <v>4</v>
      </c>
      <c r="E891" s="45" cm="1">
        <f t="array" ref="E891">_xlfn.IFS(I891 &gt;= 12, 5, I891&gt;= 10, 4, I891 &gt;= 8, 3, I891 &gt;= 5, 2, I891 &gt;= 2, 1)</f>
        <v>1</v>
      </c>
      <c r="F891" s="45" cm="1">
        <f t="array" ref="F891">_xlfn.IFS(Table3[[#This Row],[Purchase Amount]] &lt;= 100, 5,Table3[[#This Row],[Purchase Amount]]  &lt;= 200, 4,Table3[[#This Row],[Purchase Amount]]  &lt;= 300, 3,Table3[[#This Row],[Purchase Amount]]  &lt;= 400, 2,Table3[[#This Row],[Purchase Amount]]  &gt; 400, 1)</f>
        <v>5</v>
      </c>
      <c r="G891" s="10">
        <f ca="1">DATEDIF(Table3[[#This Row],[Time of Purchase ]], TODAY(), "d")</f>
        <v>155</v>
      </c>
      <c r="H891" s="14">
        <f>_xlfn.XLOOKUP('RFM Analysis (Basic)'!$B891,Table4[Customer_ID],Table4[Time_of_Purchase],,0)</f>
        <v>45580</v>
      </c>
      <c r="I891" s="10">
        <f>_xlfn.XLOOKUP('RFM Analysis (Basic)'!$B891,Table4[Customer_ID],Table4[Frequency_of_Purchase],,0)</f>
        <v>2</v>
      </c>
      <c r="J891" s="10">
        <f>_xlfn.XLOOKUP(B891,Table4[Customer_ID],Table4[Purchase_Amount],,0)</f>
        <v>58.27</v>
      </c>
      <c r="K891" s="52" cm="1">
        <f t="array" aca="1" ref="K891" ca="1">SUM(MID(C891,{1,2,3},1)*1)</f>
        <v>10</v>
      </c>
    </row>
    <row r="892" spans="2:11" x14ac:dyDescent="0.3">
      <c r="B892" s="10" t="s">
        <v>1846</v>
      </c>
      <c r="C892" s="45" t="str">
        <f ca="1">Table3[[#This Row],[RECENCY Score]] &amp; Table3[[#This Row],[FREQUENCY Score]] &amp; Table3[[#This Row],[MONETARY Score]]</f>
        <v>444</v>
      </c>
      <c r="D892" s="46" cm="1">
        <f t="array" aca="1" ref="D892" ca="1">_xlfn.IFS(G892 &lt;= 100, 5,G892 &lt;= 200, 4,G892 &lt;= 300, 3,G892 &lt;= 400, 2,G892 &gt; 400, 1)</f>
        <v>4</v>
      </c>
      <c r="E892" s="45" cm="1">
        <f t="array" ref="E892">_xlfn.IFS(I892 &gt;= 12, 5, I892&gt;= 10, 4, I892 &gt;= 8, 3, I892 &gt;= 5, 2, I892 &gt;= 2, 1)</f>
        <v>4</v>
      </c>
      <c r="F892" s="45" cm="1">
        <f t="array" ref="F892">_xlfn.IFS(Table3[[#This Row],[Purchase Amount]] &lt;= 100, 5,Table3[[#This Row],[Purchase Amount]]  &lt;= 200, 4,Table3[[#This Row],[Purchase Amount]]  &lt;= 300, 3,Table3[[#This Row],[Purchase Amount]]  &lt;= 400, 2,Table3[[#This Row],[Purchase Amount]]  &gt; 400, 1)</f>
        <v>4</v>
      </c>
      <c r="G892" s="10">
        <f ca="1">DATEDIF(Table3[[#This Row],[Time of Purchase ]], TODAY(), "d")</f>
        <v>132</v>
      </c>
      <c r="H892" s="14">
        <f>_xlfn.XLOOKUP('RFM Analysis (Basic)'!$B892,Table4[Customer_ID],Table4[Time_of_Purchase],,0)</f>
        <v>45603</v>
      </c>
      <c r="I892" s="10">
        <f>_xlfn.XLOOKUP('RFM Analysis (Basic)'!$B892,Table4[Customer_ID],Table4[Frequency_of_Purchase],,0)</f>
        <v>10</v>
      </c>
      <c r="J892" s="10">
        <f>_xlfn.XLOOKUP(B892,Table4[Customer_ID],Table4[Purchase_Amount],,0)</f>
        <v>190.76</v>
      </c>
      <c r="K892" s="52" cm="1">
        <f t="array" aca="1" ref="K892" ca="1">SUM(MID(C892,{1,2,3},1)*1)</f>
        <v>12</v>
      </c>
    </row>
    <row r="893" spans="2:11" x14ac:dyDescent="0.3">
      <c r="B893" s="10" t="s">
        <v>1848</v>
      </c>
      <c r="C893" s="45" t="str">
        <f ca="1">Table3[[#This Row],[RECENCY Score]] &amp; Table3[[#This Row],[FREQUENCY Score]] &amp; Table3[[#This Row],[MONETARY Score]]</f>
        <v>134</v>
      </c>
      <c r="D893" s="46" cm="1">
        <f t="array" aca="1" ref="D893" ca="1">_xlfn.IFS(G893 &lt;= 100, 5,G893 &lt;= 200, 4,G893 &lt;= 300, 3,G893 &lt;= 400, 2,G893 &gt; 400, 1)</f>
        <v>1</v>
      </c>
      <c r="E893" s="45" cm="1">
        <f t="array" ref="E893">_xlfn.IFS(I893 &gt;= 12, 5, I893&gt;= 10, 4, I893 &gt;= 8, 3, I893 &gt;= 5, 2, I893 &gt;= 2, 1)</f>
        <v>3</v>
      </c>
      <c r="F893" s="45" cm="1">
        <f t="array" ref="F893">_xlfn.IFS(Table3[[#This Row],[Purchase Amount]] &lt;= 100, 5,Table3[[#This Row],[Purchase Amount]]  &lt;= 200, 4,Table3[[#This Row],[Purchase Amount]]  &lt;= 300, 3,Table3[[#This Row],[Purchase Amount]]  &lt;= 400, 2,Table3[[#This Row],[Purchase Amount]]  &gt; 400, 1)</f>
        <v>4</v>
      </c>
      <c r="G893" s="10">
        <f ca="1">DATEDIF(Table3[[#This Row],[Time of Purchase ]], TODAY(), "d")</f>
        <v>426</v>
      </c>
      <c r="H893" s="14">
        <f>_xlfn.XLOOKUP('RFM Analysis (Basic)'!$B893,Table4[Customer_ID],Table4[Time_of_Purchase],,0)</f>
        <v>45309</v>
      </c>
      <c r="I893" s="10">
        <f>_xlfn.XLOOKUP('RFM Analysis (Basic)'!$B893,Table4[Customer_ID],Table4[Frequency_of_Purchase],,0)</f>
        <v>8</v>
      </c>
      <c r="J893" s="10">
        <f>_xlfn.XLOOKUP(B893,Table4[Customer_ID],Table4[Purchase_Amount],,0)</f>
        <v>105.76</v>
      </c>
      <c r="K893" s="52" cm="1">
        <f t="array" aca="1" ref="K893" ca="1">SUM(MID(C893,{1,2,3},1)*1)</f>
        <v>8</v>
      </c>
    </row>
    <row r="894" spans="2:11" x14ac:dyDescent="0.3">
      <c r="B894" s="10" t="s">
        <v>1850</v>
      </c>
      <c r="C894" s="45" t="str">
        <f ca="1">Table3[[#This Row],[RECENCY Score]] &amp; Table3[[#This Row],[FREQUENCY Score]] &amp; Table3[[#This Row],[MONETARY Score]]</f>
        <v>233</v>
      </c>
      <c r="D894" s="46" cm="1">
        <f t="array" aca="1" ref="D894" ca="1">_xlfn.IFS(G894 &lt;= 100, 5,G894 &lt;= 200, 4,G894 &lt;= 300, 3,G894 &lt;= 400, 2,G894 &gt; 400, 1)</f>
        <v>2</v>
      </c>
      <c r="E894" s="45" cm="1">
        <f t="array" ref="E894">_xlfn.IFS(I894 &gt;= 12, 5, I894&gt;= 10, 4, I894 &gt;= 8, 3, I894 &gt;= 5, 2, I894 &gt;= 2, 1)</f>
        <v>3</v>
      </c>
      <c r="F894" s="45" cm="1">
        <f t="array" ref="F894">_xlfn.IFS(Table3[[#This Row],[Purchase Amount]] &lt;= 100, 5,Table3[[#This Row],[Purchase Amount]]  &lt;= 200, 4,Table3[[#This Row],[Purchase Amount]]  &lt;= 300, 3,Table3[[#This Row],[Purchase Amount]]  &lt;= 400, 2,Table3[[#This Row],[Purchase Amount]]  &gt; 400, 1)</f>
        <v>3</v>
      </c>
      <c r="G894" s="10">
        <f ca="1">DATEDIF(Table3[[#This Row],[Time of Purchase ]], TODAY(), "d")</f>
        <v>323</v>
      </c>
      <c r="H894" s="14">
        <f>_xlfn.XLOOKUP('RFM Analysis (Basic)'!$B894,Table4[Customer_ID],Table4[Time_of_Purchase],,0)</f>
        <v>45412</v>
      </c>
      <c r="I894" s="10">
        <f>_xlfn.XLOOKUP('RFM Analysis (Basic)'!$B894,Table4[Customer_ID],Table4[Frequency_of_Purchase],,0)</f>
        <v>9</v>
      </c>
      <c r="J894" s="10">
        <f>_xlfn.XLOOKUP(B894,Table4[Customer_ID],Table4[Purchase_Amount],,0)</f>
        <v>254.29</v>
      </c>
      <c r="K894" s="52" cm="1">
        <f t="array" aca="1" ref="K894" ca="1">SUM(MID(C894,{1,2,3},1)*1)</f>
        <v>8</v>
      </c>
    </row>
    <row r="895" spans="2:11" x14ac:dyDescent="0.3">
      <c r="B895" s="10" t="s">
        <v>1852</v>
      </c>
      <c r="C895" s="45" t="str">
        <f ca="1">Table3[[#This Row],[RECENCY Score]] &amp; Table3[[#This Row],[FREQUENCY Score]] &amp; Table3[[#This Row],[MONETARY Score]]</f>
        <v>431</v>
      </c>
      <c r="D895" s="46" cm="1">
        <f t="array" aca="1" ref="D895" ca="1">_xlfn.IFS(G895 &lt;= 100, 5,G895 &lt;= 200, 4,G895 &lt;= 300, 3,G895 &lt;= 400, 2,G895 &gt; 400, 1)</f>
        <v>4</v>
      </c>
      <c r="E895" s="45" cm="1">
        <f t="array" ref="E895">_xlfn.IFS(I895 &gt;= 12, 5, I895&gt;= 10, 4, I895 &gt;= 8, 3, I895 &gt;= 5, 2, I895 &gt;= 2, 1)</f>
        <v>3</v>
      </c>
      <c r="F895" s="45" cm="1">
        <f t="array" ref="F895">_xlfn.IFS(Table3[[#This Row],[Purchase Amount]] &lt;= 100, 5,Table3[[#This Row],[Purchase Amount]]  &lt;= 200, 4,Table3[[#This Row],[Purchase Amount]]  &lt;= 300, 3,Table3[[#This Row],[Purchase Amount]]  &lt;= 400, 2,Table3[[#This Row],[Purchase Amount]]  &gt; 400, 1)</f>
        <v>1</v>
      </c>
      <c r="G895" s="10">
        <f ca="1">DATEDIF(Table3[[#This Row],[Time of Purchase ]], TODAY(), "d")</f>
        <v>127</v>
      </c>
      <c r="H895" s="14">
        <f>_xlfn.XLOOKUP('RFM Analysis (Basic)'!$B895,Table4[Customer_ID],Table4[Time_of_Purchase],,0)</f>
        <v>45608</v>
      </c>
      <c r="I895" s="10">
        <f>_xlfn.XLOOKUP('RFM Analysis (Basic)'!$B895,Table4[Customer_ID],Table4[Frequency_of_Purchase],,0)</f>
        <v>9</v>
      </c>
      <c r="J895" s="10">
        <f>_xlfn.XLOOKUP(B895,Table4[Customer_ID],Table4[Purchase_Amount],,0)</f>
        <v>435.52</v>
      </c>
      <c r="K895" s="52" cm="1">
        <f t="array" aca="1" ref="K895" ca="1">SUM(MID(C895,{1,2,3},1)*1)</f>
        <v>8</v>
      </c>
    </row>
    <row r="896" spans="2:11" x14ac:dyDescent="0.3">
      <c r="B896" s="10" t="s">
        <v>1854</v>
      </c>
      <c r="C896" s="45" t="str">
        <f ca="1">Table3[[#This Row],[RECENCY Score]] &amp; Table3[[#This Row],[FREQUENCY Score]] &amp; Table3[[#This Row],[MONETARY Score]]</f>
        <v>223</v>
      </c>
      <c r="D896" s="46" cm="1">
        <f t="array" aca="1" ref="D896" ca="1">_xlfn.IFS(G896 &lt;= 100, 5,G896 &lt;= 200, 4,G896 &lt;= 300, 3,G896 &lt;= 400, 2,G896 &gt; 400, 1)</f>
        <v>2</v>
      </c>
      <c r="E896" s="45" cm="1">
        <f t="array" ref="E896">_xlfn.IFS(I896 &gt;= 12, 5, I896&gt;= 10, 4, I896 &gt;= 8, 3, I896 &gt;= 5, 2, I896 &gt;= 2, 1)</f>
        <v>2</v>
      </c>
      <c r="F896" s="45" cm="1">
        <f t="array" ref="F896">_xlfn.IFS(Table3[[#This Row],[Purchase Amount]] &lt;= 100, 5,Table3[[#This Row],[Purchase Amount]]  &lt;= 200, 4,Table3[[#This Row],[Purchase Amount]]  &lt;= 300, 3,Table3[[#This Row],[Purchase Amount]]  &lt;= 400, 2,Table3[[#This Row],[Purchase Amount]]  &gt; 400, 1)</f>
        <v>3</v>
      </c>
      <c r="G896" s="10">
        <f ca="1">DATEDIF(Table3[[#This Row],[Time of Purchase ]], TODAY(), "d")</f>
        <v>310</v>
      </c>
      <c r="H896" s="14">
        <f>_xlfn.XLOOKUP('RFM Analysis (Basic)'!$B896,Table4[Customer_ID],Table4[Time_of_Purchase],,0)</f>
        <v>45425</v>
      </c>
      <c r="I896" s="10">
        <f>_xlfn.XLOOKUP('RFM Analysis (Basic)'!$B896,Table4[Customer_ID],Table4[Frequency_of_Purchase],,0)</f>
        <v>5</v>
      </c>
      <c r="J896" s="10">
        <f>_xlfn.XLOOKUP(B896,Table4[Customer_ID],Table4[Purchase_Amount],,0)</f>
        <v>235.49</v>
      </c>
      <c r="K896" s="52" cm="1">
        <f t="array" aca="1" ref="K896" ca="1">SUM(MID(C896,{1,2,3},1)*1)</f>
        <v>7</v>
      </c>
    </row>
    <row r="897" spans="2:11" x14ac:dyDescent="0.3">
      <c r="B897" s="10" t="s">
        <v>1856</v>
      </c>
      <c r="C897" s="45" t="str">
        <f ca="1">Table3[[#This Row],[RECENCY Score]] &amp; Table3[[#This Row],[FREQUENCY Score]] &amp; Table3[[#This Row],[MONETARY Score]]</f>
        <v>414</v>
      </c>
      <c r="D897" s="46" cm="1">
        <f t="array" aca="1" ref="D897" ca="1">_xlfn.IFS(G897 &lt;= 100, 5,G897 &lt;= 200, 4,G897 &lt;= 300, 3,G897 &lt;= 400, 2,G897 &gt; 400, 1)</f>
        <v>4</v>
      </c>
      <c r="E897" s="45" cm="1">
        <f t="array" ref="E897">_xlfn.IFS(I897 &gt;= 12, 5, I897&gt;= 10, 4, I897 &gt;= 8, 3, I897 &gt;= 5, 2, I897 &gt;= 2, 1)</f>
        <v>1</v>
      </c>
      <c r="F897" s="45" cm="1">
        <f t="array" ref="F897">_xlfn.IFS(Table3[[#This Row],[Purchase Amount]] &lt;= 100, 5,Table3[[#This Row],[Purchase Amount]]  &lt;= 200, 4,Table3[[#This Row],[Purchase Amount]]  &lt;= 300, 3,Table3[[#This Row],[Purchase Amount]]  &lt;= 400, 2,Table3[[#This Row],[Purchase Amount]]  &gt; 400, 1)</f>
        <v>4</v>
      </c>
      <c r="G897" s="10">
        <f ca="1">DATEDIF(Table3[[#This Row],[Time of Purchase ]], TODAY(), "d")</f>
        <v>172</v>
      </c>
      <c r="H897" s="14">
        <f>_xlfn.XLOOKUP('RFM Analysis (Basic)'!$B897,Table4[Customer_ID],Table4[Time_of_Purchase],,0)</f>
        <v>45563</v>
      </c>
      <c r="I897" s="10">
        <f>_xlfn.XLOOKUP('RFM Analysis (Basic)'!$B897,Table4[Customer_ID],Table4[Frequency_of_Purchase],,0)</f>
        <v>3</v>
      </c>
      <c r="J897" s="10">
        <f>_xlfn.XLOOKUP(B897,Table4[Customer_ID],Table4[Purchase_Amount],,0)</f>
        <v>161.34</v>
      </c>
      <c r="K897" s="52" cm="1">
        <f t="array" aca="1" ref="K897" ca="1">SUM(MID(C897,{1,2,3},1)*1)</f>
        <v>9</v>
      </c>
    </row>
    <row r="898" spans="2:11" x14ac:dyDescent="0.3">
      <c r="B898" s="10" t="s">
        <v>1858</v>
      </c>
      <c r="C898" s="45" t="str">
        <f ca="1">Table3[[#This Row],[RECENCY Score]] &amp; Table3[[#This Row],[FREQUENCY Score]] &amp; Table3[[#This Row],[MONETARY Score]]</f>
        <v>244</v>
      </c>
      <c r="D898" s="46" cm="1">
        <f t="array" aca="1" ref="D898" ca="1">_xlfn.IFS(G898 &lt;= 100, 5,G898 &lt;= 200, 4,G898 &lt;= 300, 3,G898 &lt;= 400, 2,G898 &gt; 400, 1)</f>
        <v>2</v>
      </c>
      <c r="E898" s="45" cm="1">
        <f t="array" ref="E898">_xlfn.IFS(I898 &gt;= 12, 5, I898&gt;= 10, 4, I898 &gt;= 8, 3, I898 &gt;= 5, 2, I898 &gt;= 2, 1)</f>
        <v>4</v>
      </c>
      <c r="F898" s="45" cm="1">
        <f t="array" ref="F898">_xlfn.IFS(Table3[[#This Row],[Purchase Amount]] &lt;= 100, 5,Table3[[#This Row],[Purchase Amount]]  &lt;= 200, 4,Table3[[#This Row],[Purchase Amount]]  &lt;= 300, 3,Table3[[#This Row],[Purchase Amount]]  &lt;= 400, 2,Table3[[#This Row],[Purchase Amount]]  &gt; 400, 1)</f>
        <v>4</v>
      </c>
      <c r="G898" s="10">
        <f ca="1">DATEDIF(Table3[[#This Row],[Time of Purchase ]], TODAY(), "d")</f>
        <v>366</v>
      </c>
      <c r="H898" s="14">
        <f>_xlfn.XLOOKUP('RFM Analysis (Basic)'!$B898,Table4[Customer_ID],Table4[Time_of_Purchase],,0)</f>
        <v>45369</v>
      </c>
      <c r="I898" s="10">
        <f>_xlfn.XLOOKUP('RFM Analysis (Basic)'!$B898,Table4[Customer_ID],Table4[Frequency_of_Purchase],,0)</f>
        <v>11</v>
      </c>
      <c r="J898" s="10">
        <f>_xlfn.XLOOKUP(B898,Table4[Customer_ID],Table4[Purchase_Amount],,0)</f>
        <v>167.67</v>
      </c>
      <c r="K898" s="52" cm="1">
        <f t="array" aca="1" ref="K898" ca="1">SUM(MID(C898,{1,2,3},1)*1)</f>
        <v>10</v>
      </c>
    </row>
    <row r="899" spans="2:11" x14ac:dyDescent="0.3">
      <c r="B899" s="10" t="s">
        <v>1860</v>
      </c>
      <c r="C899" s="45" t="str">
        <f ca="1">Table3[[#This Row],[RECENCY Score]] &amp; Table3[[#This Row],[FREQUENCY Score]] &amp; Table3[[#This Row],[MONETARY Score]]</f>
        <v>245</v>
      </c>
      <c r="D899" s="46" cm="1">
        <f t="array" aca="1" ref="D899" ca="1">_xlfn.IFS(G899 &lt;= 100, 5,G899 &lt;= 200, 4,G899 &lt;= 300, 3,G899 &lt;= 400, 2,G899 &gt; 400, 1)</f>
        <v>2</v>
      </c>
      <c r="E899" s="45" cm="1">
        <f t="array" ref="E899">_xlfn.IFS(I899 &gt;= 12, 5, I899&gt;= 10, 4, I899 &gt;= 8, 3, I899 &gt;= 5, 2, I899 &gt;= 2, 1)</f>
        <v>4</v>
      </c>
      <c r="F899" s="45" cm="1">
        <f t="array" ref="F899">_xlfn.IFS(Table3[[#This Row],[Purchase Amount]] &lt;= 100, 5,Table3[[#This Row],[Purchase Amount]]  &lt;= 200, 4,Table3[[#This Row],[Purchase Amount]]  &lt;= 300, 3,Table3[[#This Row],[Purchase Amount]]  &lt;= 400, 2,Table3[[#This Row],[Purchase Amount]]  &gt; 400, 1)</f>
        <v>5</v>
      </c>
      <c r="G899" s="10">
        <f ca="1">DATEDIF(Table3[[#This Row],[Time of Purchase ]], TODAY(), "d")</f>
        <v>340</v>
      </c>
      <c r="H899" s="14">
        <f>_xlfn.XLOOKUP('RFM Analysis (Basic)'!$B899,Table4[Customer_ID],Table4[Time_of_Purchase],,0)</f>
        <v>45395</v>
      </c>
      <c r="I899" s="10">
        <f>_xlfn.XLOOKUP('RFM Analysis (Basic)'!$B899,Table4[Customer_ID],Table4[Frequency_of_Purchase],,0)</f>
        <v>10</v>
      </c>
      <c r="J899" s="10">
        <f>_xlfn.XLOOKUP(B899,Table4[Customer_ID],Table4[Purchase_Amount],,0)</f>
        <v>96.68</v>
      </c>
      <c r="K899" s="52" cm="1">
        <f t="array" aca="1" ref="K899" ca="1">SUM(MID(C899,{1,2,3},1)*1)</f>
        <v>11</v>
      </c>
    </row>
    <row r="900" spans="2:11" x14ac:dyDescent="0.3">
      <c r="B900" s="10" t="s">
        <v>1862</v>
      </c>
      <c r="C900" s="45" t="str">
        <f ca="1">Table3[[#This Row],[RECENCY Score]] &amp; Table3[[#This Row],[FREQUENCY Score]] &amp; Table3[[#This Row],[MONETARY Score]]</f>
        <v>213</v>
      </c>
      <c r="D900" s="46" cm="1">
        <f t="array" aca="1" ref="D900" ca="1">_xlfn.IFS(G900 &lt;= 100, 5,G900 &lt;= 200, 4,G900 &lt;= 300, 3,G900 &lt;= 400, 2,G900 &gt; 400, 1)</f>
        <v>2</v>
      </c>
      <c r="E900" s="45" cm="1">
        <f t="array" ref="E900">_xlfn.IFS(I900 &gt;= 12, 5, I900&gt;= 10, 4, I900 &gt;= 8, 3, I900 &gt;= 5, 2, I900 &gt;= 2, 1)</f>
        <v>1</v>
      </c>
      <c r="F900" s="45" cm="1">
        <f t="array" ref="F900">_xlfn.IFS(Table3[[#This Row],[Purchase Amount]] &lt;= 100, 5,Table3[[#This Row],[Purchase Amount]]  &lt;= 200, 4,Table3[[#This Row],[Purchase Amount]]  &lt;= 300, 3,Table3[[#This Row],[Purchase Amount]]  &lt;= 400, 2,Table3[[#This Row],[Purchase Amount]]  &gt; 400, 1)</f>
        <v>3</v>
      </c>
      <c r="G900" s="10">
        <f ca="1">DATEDIF(Table3[[#This Row],[Time of Purchase ]], TODAY(), "d")</f>
        <v>330</v>
      </c>
      <c r="H900" s="14">
        <f>_xlfn.XLOOKUP('RFM Analysis (Basic)'!$B900,Table4[Customer_ID],Table4[Time_of_Purchase],,0)</f>
        <v>45405</v>
      </c>
      <c r="I900" s="10">
        <f>_xlfn.XLOOKUP('RFM Analysis (Basic)'!$B900,Table4[Customer_ID],Table4[Frequency_of_Purchase],,0)</f>
        <v>3</v>
      </c>
      <c r="J900" s="10">
        <f>_xlfn.XLOOKUP(B900,Table4[Customer_ID],Table4[Purchase_Amount],,0)</f>
        <v>234.58</v>
      </c>
      <c r="K900" s="52" cm="1">
        <f t="array" aca="1" ref="K900" ca="1">SUM(MID(C900,{1,2,3},1)*1)</f>
        <v>6</v>
      </c>
    </row>
    <row r="901" spans="2:11" x14ac:dyDescent="0.3">
      <c r="B901" s="10" t="s">
        <v>1864</v>
      </c>
      <c r="C901" s="45" t="str">
        <f ca="1">Table3[[#This Row],[RECENCY Score]] &amp; Table3[[#This Row],[FREQUENCY Score]] &amp; Table3[[#This Row],[MONETARY Score]]</f>
        <v>224</v>
      </c>
      <c r="D901" s="46" cm="1">
        <f t="array" aca="1" ref="D901" ca="1">_xlfn.IFS(G901 &lt;= 100, 5,G901 &lt;= 200, 4,G901 &lt;= 300, 3,G901 &lt;= 400, 2,G901 &gt; 400, 1)</f>
        <v>2</v>
      </c>
      <c r="E901" s="45" cm="1">
        <f t="array" ref="E901">_xlfn.IFS(I901 &gt;= 12, 5, I901&gt;= 10, 4, I901 &gt;= 8, 3, I901 &gt;= 5, 2, I901 &gt;= 2, 1)</f>
        <v>2</v>
      </c>
      <c r="F901" s="45" cm="1">
        <f t="array" ref="F901">_xlfn.IFS(Table3[[#This Row],[Purchase Amount]] &lt;= 100, 5,Table3[[#This Row],[Purchase Amount]]  &lt;= 200, 4,Table3[[#This Row],[Purchase Amount]]  &lt;= 300, 3,Table3[[#This Row],[Purchase Amount]]  &lt;= 400, 2,Table3[[#This Row],[Purchase Amount]]  &gt; 400, 1)</f>
        <v>4</v>
      </c>
      <c r="G901" s="10">
        <f ca="1">DATEDIF(Table3[[#This Row],[Time of Purchase ]], TODAY(), "d")</f>
        <v>371</v>
      </c>
      <c r="H901" s="14">
        <f>_xlfn.XLOOKUP('RFM Analysis (Basic)'!$B901,Table4[Customer_ID],Table4[Time_of_Purchase],,0)</f>
        <v>45364</v>
      </c>
      <c r="I901" s="10">
        <f>_xlfn.XLOOKUP('RFM Analysis (Basic)'!$B901,Table4[Customer_ID],Table4[Frequency_of_Purchase],,0)</f>
        <v>7</v>
      </c>
      <c r="J901" s="10">
        <f>_xlfn.XLOOKUP(B901,Table4[Customer_ID],Table4[Purchase_Amount],,0)</f>
        <v>156.47999999999999</v>
      </c>
      <c r="K901" s="52" cm="1">
        <f t="array" aca="1" ref="K901" ca="1">SUM(MID(C901,{1,2,3},1)*1)</f>
        <v>8</v>
      </c>
    </row>
    <row r="902" spans="2:11" x14ac:dyDescent="0.3">
      <c r="B902" s="10" t="s">
        <v>1866</v>
      </c>
      <c r="C902" s="45" t="str">
        <f ca="1">Table3[[#This Row],[RECENCY Score]] &amp; Table3[[#This Row],[FREQUENCY Score]] &amp; Table3[[#This Row],[MONETARY Score]]</f>
        <v>141</v>
      </c>
      <c r="D902" s="46" cm="1">
        <f t="array" aca="1" ref="D902" ca="1">_xlfn.IFS(G902 &lt;= 100, 5,G902 &lt;= 200, 4,G902 &lt;= 300, 3,G902 &lt;= 400, 2,G902 &gt; 400, 1)</f>
        <v>1</v>
      </c>
      <c r="E902" s="45" cm="1">
        <f t="array" ref="E902">_xlfn.IFS(I902 &gt;= 12, 5, I902&gt;= 10, 4, I902 &gt;= 8, 3, I902 &gt;= 5, 2, I902 &gt;= 2, 1)</f>
        <v>4</v>
      </c>
      <c r="F902" s="45" cm="1">
        <f t="array" ref="F902">_xlfn.IFS(Table3[[#This Row],[Purchase Amount]] &lt;= 100, 5,Table3[[#This Row],[Purchase Amount]]  &lt;= 200, 4,Table3[[#This Row],[Purchase Amount]]  &lt;= 300, 3,Table3[[#This Row],[Purchase Amount]]  &lt;= 400, 2,Table3[[#This Row],[Purchase Amount]]  &gt; 400, 1)</f>
        <v>1</v>
      </c>
      <c r="G902" s="10">
        <f ca="1">DATEDIF(Table3[[#This Row],[Time of Purchase ]], TODAY(), "d")</f>
        <v>426</v>
      </c>
      <c r="H902" s="14">
        <f>_xlfn.XLOOKUP('RFM Analysis (Basic)'!$B902,Table4[Customer_ID],Table4[Time_of_Purchase],,0)</f>
        <v>45309</v>
      </c>
      <c r="I902" s="10">
        <f>_xlfn.XLOOKUP('RFM Analysis (Basic)'!$B902,Table4[Customer_ID],Table4[Frequency_of_Purchase],,0)</f>
        <v>11</v>
      </c>
      <c r="J902" s="10">
        <f>_xlfn.XLOOKUP(B902,Table4[Customer_ID],Table4[Purchase_Amount],,0)</f>
        <v>489.66</v>
      </c>
      <c r="K902" s="52" cm="1">
        <f t="array" aca="1" ref="K902" ca="1">SUM(MID(C902,{1,2,3},1)*1)</f>
        <v>6</v>
      </c>
    </row>
    <row r="903" spans="2:11" x14ac:dyDescent="0.3">
      <c r="B903" s="10" t="s">
        <v>1868</v>
      </c>
      <c r="C903" s="45" t="str">
        <f ca="1">Table3[[#This Row],[RECENCY Score]] &amp; Table3[[#This Row],[FREQUENCY Score]] &amp; Table3[[#This Row],[MONETARY Score]]</f>
        <v>234</v>
      </c>
      <c r="D903" s="46" cm="1">
        <f t="array" aca="1" ref="D903" ca="1">_xlfn.IFS(G903 &lt;= 100, 5,G903 &lt;= 200, 4,G903 &lt;= 300, 3,G903 &lt;= 400, 2,G903 &gt; 400, 1)</f>
        <v>2</v>
      </c>
      <c r="E903" s="45" cm="1">
        <f t="array" ref="E903">_xlfn.IFS(I903 &gt;= 12, 5, I903&gt;= 10, 4, I903 &gt;= 8, 3, I903 &gt;= 5, 2, I903 &gt;= 2, 1)</f>
        <v>3</v>
      </c>
      <c r="F903" s="45" cm="1">
        <f t="array" ref="F903">_xlfn.IFS(Table3[[#This Row],[Purchase Amount]] &lt;= 100, 5,Table3[[#This Row],[Purchase Amount]]  &lt;= 200, 4,Table3[[#This Row],[Purchase Amount]]  &lt;= 300, 3,Table3[[#This Row],[Purchase Amount]]  &lt;= 400, 2,Table3[[#This Row],[Purchase Amount]]  &gt; 400, 1)</f>
        <v>4</v>
      </c>
      <c r="G903" s="10">
        <f ca="1">DATEDIF(Table3[[#This Row],[Time of Purchase ]], TODAY(), "d")</f>
        <v>328</v>
      </c>
      <c r="H903" s="14">
        <f>_xlfn.XLOOKUP('RFM Analysis (Basic)'!$B903,Table4[Customer_ID],Table4[Time_of_Purchase],,0)</f>
        <v>45407</v>
      </c>
      <c r="I903" s="10">
        <f>_xlfn.XLOOKUP('RFM Analysis (Basic)'!$B903,Table4[Customer_ID],Table4[Frequency_of_Purchase],,0)</f>
        <v>9</v>
      </c>
      <c r="J903" s="10">
        <f>_xlfn.XLOOKUP(B903,Table4[Customer_ID],Table4[Purchase_Amount],,0)</f>
        <v>161.85</v>
      </c>
      <c r="K903" s="52" cm="1">
        <f t="array" aca="1" ref="K903" ca="1">SUM(MID(C903,{1,2,3},1)*1)</f>
        <v>9</v>
      </c>
    </row>
    <row r="904" spans="2:11" x14ac:dyDescent="0.3">
      <c r="B904" s="10" t="s">
        <v>1870</v>
      </c>
      <c r="C904" s="45" t="str">
        <f ca="1">Table3[[#This Row],[RECENCY Score]] &amp; Table3[[#This Row],[FREQUENCY Score]] &amp; Table3[[#This Row],[MONETARY Score]]</f>
        <v>323</v>
      </c>
      <c r="D904" s="46" cm="1">
        <f t="array" aca="1" ref="D904" ca="1">_xlfn.IFS(G904 &lt;= 100, 5,G904 &lt;= 200, 4,G904 &lt;= 300, 3,G904 &lt;= 400, 2,G904 &gt; 400, 1)</f>
        <v>3</v>
      </c>
      <c r="E904" s="45" cm="1">
        <f t="array" ref="E904">_xlfn.IFS(I904 &gt;= 12, 5, I904&gt;= 10, 4, I904 &gt;= 8, 3, I904 &gt;= 5, 2, I904 &gt;= 2, 1)</f>
        <v>2</v>
      </c>
      <c r="F904" s="45" cm="1">
        <f t="array" ref="F904">_xlfn.IFS(Table3[[#This Row],[Purchase Amount]] &lt;= 100, 5,Table3[[#This Row],[Purchase Amount]]  &lt;= 200, 4,Table3[[#This Row],[Purchase Amount]]  &lt;= 300, 3,Table3[[#This Row],[Purchase Amount]]  &lt;= 400, 2,Table3[[#This Row],[Purchase Amount]]  &gt; 400, 1)</f>
        <v>3</v>
      </c>
      <c r="G904" s="10">
        <f ca="1">DATEDIF(Table3[[#This Row],[Time of Purchase ]], TODAY(), "d")</f>
        <v>216</v>
      </c>
      <c r="H904" s="14">
        <f>_xlfn.XLOOKUP('RFM Analysis (Basic)'!$B904,Table4[Customer_ID],Table4[Time_of_Purchase],,0)</f>
        <v>45519</v>
      </c>
      <c r="I904" s="10">
        <f>_xlfn.XLOOKUP('RFM Analysis (Basic)'!$B904,Table4[Customer_ID],Table4[Frequency_of_Purchase],,0)</f>
        <v>7</v>
      </c>
      <c r="J904" s="10">
        <f>_xlfn.XLOOKUP(B904,Table4[Customer_ID],Table4[Purchase_Amount],,0)</f>
        <v>204.47</v>
      </c>
      <c r="K904" s="52" cm="1">
        <f t="array" aca="1" ref="K904" ca="1">SUM(MID(C904,{1,2,3},1)*1)</f>
        <v>8</v>
      </c>
    </row>
    <row r="905" spans="2:11" x14ac:dyDescent="0.3">
      <c r="B905" s="10" t="s">
        <v>1872</v>
      </c>
      <c r="C905" s="45" t="str">
        <f ca="1">Table3[[#This Row],[RECENCY Score]] &amp; Table3[[#This Row],[FREQUENCY Score]] &amp; Table3[[#This Row],[MONETARY Score]]</f>
        <v>412</v>
      </c>
      <c r="D905" s="46" cm="1">
        <f t="array" aca="1" ref="D905" ca="1">_xlfn.IFS(G905 &lt;= 100, 5,G905 &lt;= 200, 4,G905 &lt;= 300, 3,G905 &lt;= 400, 2,G905 &gt; 400, 1)</f>
        <v>4</v>
      </c>
      <c r="E905" s="45" cm="1">
        <f t="array" ref="E905">_xlfn.IFS(I905 &gt;= 12, 5, I905&gt;= 10, 4, I905 &gt;= 8, 3, I905 &gt;= 5, 2, I905 &gt;= 2, 1)</f>
        <v>1</v>
      </c>
      <c r="F905" s="45" cm="1">
        <f t="array" ref="F905">_xlfn.IFS(Table3[[#This Row],[Purchase Amount]] &lt;= 100, 5,Table3[[#This Row],[Purchase Amount]]  &lt;= 200, 4,Table3[[#This Row],[Purchase Amount]]  &lt;= 300, 3,Table3[[#This Row],[Purchase Amount]]  &lt;= 400, 2,Table3[[#This Row],[Purchase Amount]]  &gt; 400, 1)</f>
        <v>2</v>
      </c>
      <c r="G905" s="10">
        <f ca="1">DATEDIF(Table3[[#This Row],[Time of Purchase ]], TODAY(), "d")</f>
        <v>129</v>
      </c>
      <c r="H905" s="14">
        <f>_xlfn.XLOOKUP('RFM Analysis (Basic)'!$B905,Table4[Customer_ID],Table4[Time_of_Purchase],,0)</f>
        <v>45606</v>
      </c>
      <c r="I905" s="10">
        <f>_xlfn.XLOOKUP('RFM Analysis (Basic)'!$B905,Table4[Customer_ID],Table4[Frequency_of_Purchase],,0)</f>
        <v>4</v>
      </c>
      <c r="J905" s="10">
        <f>_xlfn.XLOOKUP(B905,Table4[Customer_ID],Table4[Purchase_Amount],,0)</f>
        <v>315.02999999999997</v>
      </c>
      <c r="K905" s="52" cm="1">
        <f t="array" aca="1" ref="K905" ca="1">SUM(MID(C905,{1,2,3},1)*1)</f>
        <v>7</v>
      </c>
    </row>
    <row r="906" spans="2:11" x14ac:dyDescent="0.3">
      <c r="B906" s="10" t="s">
        <v>1874</v>
      </c>
      <c r="C906" s="45" t="str">
        <f ca="1">Table3[[#This Row],[RECENCY Score]] &amp; Table3[[#This Row],[FREQUENCY Score]] &amp; Table3[[#This Row],[MONETARY Score]]</f>
        <v>352</v>
      </c>
      <c r="D906" s="46" cm="1">
        <f t="array" aca="1" ref="D906" ca="1">_xlfn.IFS(G906 &lt;= 100, 5,G906 &lt;= 200, 4,G906 &lt;= 300, 3,G906 &lt;= 400, 2,G906 &gt; 400, 1)</f>
        <v>3</v>
      </c>
      <c r="E906" s="45" cm="1">
        <f t="array" ref="E906">_xlfn.IFS(I906 &gt;= 12, 5, I906&gt;= 10, 4, I906 &gt;= 8, 3, I906 &gt;= 5, 2, I906 &gt;= 2, 1)</f>
        <v>5</v>
      </c>
      <c r="F906" s="45" cm="1">
        <f t="array" ref="F906">_xlfn.IFS(Table3[[#This Row],[Purchase Amount]] &lt;= 100, 5,Table3[[#This Row],[Purchase Amount]]  &lt;= 200, 4,Table3[[#This Row],[Purchase Amount]]  &lt;= 300, 3,Table3[[#This Row],[Purchase Amount]]  &lt;= 400, 2,Table3[[#This Row],[Purchase Amount]]  &gt; 400, 1)</f>
        <v>2</v>
      </c>
      <c r="G906" s="10">
        <f ca="1">DATEDIF(Table3[[#This Row],[Time of Purchase ]], TODAY(), "d")</f>
        <v>263</v>
      </c>
      <c r="H906" s="14">
        <f>_xlfn.XLOOKUP('RFM Analysis (Basic)'!$B906,Table4[Customer_ID],Table4[Time_of_Purchase],,0)</f>
        <v>45472</v>
      </c>
      <c r="I906" s="10">
        <f>_xlfn.XLOOKUP('RFM Analysis (Basic)'!$B906,Table4[Customer_ID],Table4[Frequency_of_Purchase],,0)</f>
        <v>12</v>
      </c>
      <c r="J906" s="10">
        <f>_xlfn.XLOOKUP(B906,Table4[Customer_ID],Table4[Purchase_Amount],,0)</f>
        <v>330.36</v>
      </c>
      <c r="K906" s="52" cm="1">
        <f t="array" aca="1" ref="K906" ca="1">SUM(MID(C906,{1,2,3},1)*1)</f>
        <v>10</v>
      </c>
    </row>
    <row r="907" spans="2:11" x14ac:dyDescent="0.3">
      <c r="B907" s="10" t="s">
        <v>1876</v>
      </c>
      <c r="C907" s="45" t="str">
        <f ca="1">Table3[[#This Row],[RECENCY Score]] &amp; Table3[[#This Row],[FREQUENCY Score]] &amp; Table3[[#This Row],[MONETARY Score]]</f>
        <v>321</v>
      </c>
      <c r="D907" s="46" cm="1">
        <f t="array" aca="1" ref="D907" ca="1">_xlfn.IFS(G907 &lt;= 100, 5,G907 &lt;= 200, 4,G907 &lt;= 300, 3,G907 &lt;= 400, 2,G907 &gt; 400, 1)</f>
        <v>3</v>
      </c>
      <c r="E907" s="45" cm="1">
        <f t="array" ref="E907">_xlfn.IFS(I907 &gt;= 12, 5, I907&gt;= 10, 4, I907 &gt;= 8, 3, I907 &gt;= 5, 2, I907 &gt;= 2, 1)</f>
        <v>2</v>
      </c>
      <c r="F907" s="45" cm="1">
        <f t="array" ref="F907">_xlfn.IFS(Table3[[#This Row],[Purchase Amount]] &lt;= 100, 5,Table3[[#This Row],[Purchase Amount]]  &lt;= 200, 4,Table3[[#This Row],[Purchase Amount]]  &lt;= 300, 3,Table3[[#This Row],[Purchase Amount]]  &lt;= 400, 2,Table3[[#This Row],[Purchase Amount]]  &gt; 400, 1)</f>
        <v>1</v>
      </c>
      <c r="G907" s="10">
        <f ca="1">DATEDIF(Table3[[#This Row],[Time of Purchase ]], TODAY(), "d")</f>
        <v>272</v>
      </c>
      <c r="H907" s="14">
        <f>_xlfn.XLOOKUP('RFM Analysis (Basic)'!$B907,Table4[Customer_ID],Table4[Time_of_Purchase],,0)</f>
        <v>45463</v>
      </c>
      <c r="I907" s="10">
        <f>_xlfn.XLOOKUP('RFM Analysis (Basic)'!$B907,Table4[Customer_ID],Table4[Frequency_of_Purchase],,0)</f>
        <v>5</v>
      </c>
      <c r="J907" s="10">
        <f>_xlfn.XLOOKUP(B907,Table4[Customer_ID],Table4[Purchase_Amount],,0)</f>
        <v>456.83</v>
      </c>
      <c r="K907" s="52" cm="1">
        <f t="array" aca="1" ref="K907" ca="1">SUM(MID(C907,{1,2,3},1)*1)</f>
        <v>6</v>
      </c>
    </row>
    <row r="908" spans="2:11" x14ac:dyDescent="0.3">
      <c r="B908" s="10" t="s">
        <v>1878</v>
      </c>
      <c r="C908" s="45" t="str">
        <f ca="1">Table3[[#This Row],[RECENCY Score]] &amp; Table3[[#This Row],[FREQUENCY Score]] &amp; Table3[[#This Row],[MONETARY Score]]</f>
        <v>423</v>
      </c>
      <c r="D908" s="46" cm="1">
        <f t="array" aca="1" ref="D908" ca="1">_xlfn.IFS(G908 &lt;= 100, 5,G908 &lt;= 200, 4,G908 &lt;= 300, 3,G908 &lt;= 400, 2,G908 &gt; 400, 1)</f>
        <v>4</v>
      </c>
      <c r="E908" s="45" cm="1">
        <f t="array" ref="E908">_xlfn.IFS(I908 &gt;= 12, 5, I908&gt;= 10, 4, I908 &gt;= 8, 3, I908 &gt;= 5, 2, I908 &gt;= 2, 1)</f>
        <v>2</v>
      </c>
      <c r="F908" s="45" cm="1">
        <f t="array" ref="F908">_xlfn.IFS(Table3[[#This Row],[Purchase Amount]] &lt;= 100, 5,Table3[[#This Row],[Purchase Amount]]  &lt;= 200, 4,Table3[[#This Row],[Purchase Amount]]  &lt;= 300, 3,Table3[[#This Row],[Purchase Amount]]  &lt;= 400, 2,Table3[[#This Row],[Purchase Amount]]  &gt; 400, 1)</f>
        <v>3</v>
      </c>
      <c r="G908" s="10">
        <f ca="1">DATEDIF(Table3[[#This Row],[Time of Purchase ]], TODAY(), "d")</f>
        <v>123</v>
      </c>
      <c r="H908" s="14">
        <f>_xlfn.XLOOKUP('RFM Analysis (Basic)'!$B908,Table4[Customer_ID],Table4[Time_of_Purchase],,0)</f>
        <v>45612</v>
      </c>
      <c r="I908" s="10">
        <f>_xlfn.XLOOKUP('RFM Analysis (Basic)'!$B908,Table4[Customer_ID],Table4[Frequency_of_Purchase],,0)</f>
        <v>6</v>
      </c>
      <c r="J908" s="10">
        <f>_xlfn.XLOOKUP(B908,Table4[Customer_ID],Table4[Purchase_Amount],,0)</f>
        <v>236.05</v>
      </c>
      <c r="K908" s="52" cm="1">
        <f t="array" aca="1" ref="K908" ca="1">SUM(MID(C908,{1,2,3},1)*1)</f>
        <v>9</v>
      </c>
    </row>
    <row r="909" spans="2:11" x14ac:dyDescent="0.3">
      <c r="B909" s="10" t="s">
        <v>1880</v>
      </c>
      <c r="C909" s="45" t="str">
        <f ca="1">Table3[[#This Row],[RECENCY Score]] &amp; Table3[[#This Row],[FREQUENCY Score]] &amp; Table3[[#This Row],[MONETARY Score]]</f>
        <v>333</v>
      </c>
      <c r="D909" s="46" cm="1">
        <f t="array" aca="1" ref="D909" ca="1">_xlfn.IFS(G909 &lt;= 100, 5,G909 &lt;= 200, 4,G909 &lt;= 300, 3,G909 &lt;= 400, 2,G909 &gt; 400, 1)</f>
        <v>3</v>
      </c>
      <c r="E909" s="45" cm="1">
        <f t="array" ref="E909">_xlfn.IFS(I909 &gt;= 12, 5, I909&gt;= 10, 4, I909 &gt;= 8, 3, I909 &gt;= 5, 2, I909 &gt;= 2, 1)</f>
        <v>3</v>
      </c>
      <c r="F909" s="45" cm="1">
        <f t="array" ref="F909">_xlfn.IFS(Table3[[#This Row],[Purchase Amount]] &lt;= 100, 5,Table3[[#This Row],[Purchase Amount]]  &lt;= 200, 4,Table3[[#This Row],[Purchase Amount]]  &lt;= 300, 3,Table3[[#This Row],[Purchase Amount]]  &lt;= 400, 2,Table3[[#This Row],[Purchase Amount]]  &gt; 400, 1)</f>
        <v>3</v>
      </c>
      <c r="G909" s="10">
        <f ca="1">DATEDIF(Table3[[#This Row],[Time of Purchase ]], TODAY(), "d")</f>
        <v>263</v>
      </c>
      <c r="H909" s="14">
        <f>_xlfn.XLOOKUP('RFM Analysis (Basic)'!$B909,Table4[Customer_ID],Table4[Time_of_Purchase],,0)</f>
        <v>45472</v>
      </c>
      <c r="I909" s="10">
        <f>_xlfn.XLOOKUP('RFM Analysis (Basic)'!$B909,Table4[Customer_ID],Table4[Frequency_of_Purchase],,0)</f>
        <v>9</v>
      </c>
      <c r="J909" s="10">
        <f>_xlfn.XLOOKUP(B909,Table4[Customer_ID],Table4[Purchase_Amount],,0)</f>
        <v>289.27999999999997</v>
      </c>
      <c r="K909" s="52" cm="1">
        <f t="array" aca="1" ref="K909" ca="1">SUM(MID(C909,{1,2,3},1)*1)</f>
        <v>9</v>
      </c>
    </row>
    <row r="910" spans="2:11" x14ac:dyDescent="0.3">
      <c r="B910" s="10" t="s">
        <v>1882</v>
      </c>
      <c r="C910" s="45" t="str">
        <f ca="1">Table3[[#This Row],[RECENCY Score]] &amp; Table3[[#This Row],[FREQUENCY Score]] &amp; Table3[[#This Row],[MONETARY Score]]</f>
        <v>321</v>
      </c>
      <c r="D910" s="46" cm="1">
        <f t="array" aca="1" ref="D910" ca="1">_xlfn.IFS(G910 &lt;= 100, 5,G910 &lt;= 200, 4,G910 &lt;= 300, 3,G910 &lt;= 400, 2,G910 &gt; 400, 1)</f>
        <v>3</v>
      </c>
      <c r="E910" s="45" cm="1">
        <f t="array" ref="E910">_xlfn.IFS(I910 &gt;= 12, 5, I910&gt;= 10, 4, I910 &gt;= 8, 3, I910 &gt;= 5, 2, I910 &gt;= 2, 1)</f>
        <v>2</v>
      </c>
      <c r="F910" s="45" cm="1">
        <f t="array" ref="F910">_xlfn.IFS(Table3[[#This Row],[Purchase Amount]] &lt;= 100, 5,Table3[[#This Row],[Purchase Amount]]  &lt;= 200, 4,Table3[[#This Row],[Purchase Amount]]  &lt;= 300, 3,Table3[[#This Row],[Purchase Amount]]  &lt;= 400, 2,Table3[[#This Row],[Purchase Amount]]  &gt; 400, 1)</f>
        <v>1</v>
      </c>
      <c r="G910" s="10">
        <f ca="1">DATEDIF(Table3[[#This Row],[Time of Purchase ]], TODAY(), "d")</f>
        <v>242</v>
      </c>
      <c r="H910" s="14">
        <f>_xlfn.XLOOKUP('RFM Analysis (Basic)'!$B910,Table4[Customer_ID],Table4[Time_of_Purchase],,0)</f>
        <v>45493</v>
      </c>
      <c r="I910" s="10">
        <f>_xlfn.XLOOKUP('RFM Analysis (Basic)'!$B910,Table4[Customer_ID],Table4[Frequency_of_Purchase],,0)</f>
        <v>5</v>
      </c>
      <c r="J910" s="10">
        <f>_xlfn.XLOOKUP(B910,Table4[Customer_ID],Table4[Purchase_Amount],,0)</f>
        <v>483.77</v>
      </c>
      <c r="K910" s="52" cm="1">
        <f t="array" aca="1" ref="K910" ca="1">SUM(MID(C910,{1,2,3},1)*1)</f>
        <v>6</v>
      </c>
    </row>
    <row r="911" spans="2:11" x14ac:dyDescent="0.3">
      <c r="B911" s="10" t="s">
        <v>1884</v>
      </c>
      <c r="C911" s="45" t="str">
        <f ca="1">Table3[[#This Row],[RECENCY Score]] &amp; Table3[[#This Row],[FREQUENCY Score]] &amp; Table3[[#This Row],[MONETARY Score]]</f>
        <v>325</v>
      </c>
      <c r="D911" s="46" cm="1">
        <f t="array" aca="1" ref="D911" ca="1">_xlfn.IFS(G911 &lt;= 100, 5,G911 &lt;= 200, 4,G911 &lt;= 300, 3,G911 &lt;= 400, 2,G911 &gt; 400, 1)</f>
        <v>3</v>
      </c>
      <c r="E911" s="45" cm="1">
        <f t="array" ref="E911">_xlfn.IFS(I911 &gt;= 12, 5, I911&gt;= 10, 4, I911 &gt;= 8, 3, I911 &gt;= 5, 2, I911 &gt;= 2, 1)</f>
        <v>2</v>
      </c>
      <c r="F911" s="45" cm="1">
        <f t="array" ref="F911">_xlfn.IFS(Table3[[#This Row],[Purchase Amount]] &lt;= 100, 5,Table3[[#This Row],[Purchase Amount]]  &lt;= 200, 4,Table3[[#This Row],[Purchase Amount]]  &lt;= 300, 3,Table3[[#This Row],[Purchase Amount]]  &lt;= 400, 2,Table3[[#This Row],[Purchase Amount]]  &gt; 400, 1)</f>
        <v>5</v>
      </c>
      <c r="G911" s="10">
        <f ca="1">DATEDIF(Table3[[#This Row],[Time of Purchase ]], TODAY(), "d")</f>
        <v>234</v>
      </c>
      <c r="H911" s="14">
        <f>_xlfn.XLOOKUP('RFM Analysis (Basic)'!$B911,Table4[Customer_ID],Table4[Time_of_Purchase],,0)</f>
        <v>45501</v>
      </c>
      <c r="I911" s="10">
        <f>_xlfn.XLOOKUP('RFM Analysis (Basic)'!$B911,Table4[Customer_ID],Table4[Frequency_of_Purchase],,0)</f>
        <v>7</v>
      </c>
      <c r="J911" s="10">
        <f>_xlfn.XLOOKUP(B911,Table4[Customer_ID],Table4[Purchase_Amount],,0)</f>
        <v>64.5</v>
      </c>
      <c r="K911" s="52" cm="1">
        <f t="array" aca="1" ref="K911" ca="1">SUM(MID(C911,{1,2,3},1)*1)</f>
        <v>10</v>
      </c>
    </row>
    <row r="912" spans="2:11" x14ac:dyDescent="0.3">
      <c r="B912" s="10" t="s">
        <v>1886</v>
      </c>
      <c r="C912" s="45" t="str">
        <f ca="1">Table3[[#This Row],[RECENCY Score]] &amp; Table3[[#This Row],[FREQUENCY Score]] &amp; Table3[[#This Row],[MONETARY Score]]</f>
        <v>111</v>
      </c>
      <c r="D912" s="46" cm="1">
        <f t="array" aca="1" ref="D912" ca="1">_xlfn.IFS(G912 &lt;= 100, 5,G912 &lt;= 200, 4,G912 &lt;= 300, 3,G912 &lt;= 400, 2,G912 &gt; 400, 1)</f>
        <v>1</v>
      </c>
      <c r="E912" s="45" cm="1">
        <f t="array" ref="E912">_xlfn.IFS(I912 &gt;= 12, 5, I912&gt;= 10, 4, I912 &gt;= 8, 3, I912 &gt;= 5, 2, I912 &gt;= 2, 1)</f>
        <v>1</v>
      </c>
      <c r="F912" s="45" cm="1">
        <f t="array" ref="F912">_xlfn.IFS(Table3[[#This Row],[Purchase Amount]] &lt;= 100, 5,Table3[[#This Row],[Purchase Amount]]  &lt;= 200, 4,Table3[[#This Row],[Purchase Amount]]  &lt;= 300, 3,Table3[[#This Row],[Purchase Amount]]  &lt;= 400, 2,Table3[[#This Row],[Purchase Amount]]  &gt; 400, 1)</f>
        <v>1</v>
      </c>
      <c r="G912" s="10">
        <f ca="1">DATEDIF(Table3[[#This Row],[Time of Purchase ]], TODAY(), "d")</f>
        <v>411</v>
      </c>
      <c r="H912" s="14">
        <f>_xlfn.XLOOKUP('RFM Analysis (Basic)'!$B912,Table4[Customer_ID],Table4[Time_of_Purchase],,0)</f>
        <v>45324</v>
      </c>
      <c r="I912" s="10">
        <f>_xlfn.XLOOKUP('RFM Analysis (Basic)'!$B912,Table4[Customer_ID],Table4[Frequency_of_Purchase],,0)</f>
        <v>4</v>
      </c>
      <c r="J912" s="10">
        <f>_xlfn.XLOOKUP(B912,Table4[Customer_ID],Table4[Purchase_Amount],,0)</f>
        <v>436.57</v>
      </c>
      <c r="K912" s="52" cm="1">
        <f t="array" aca="1" ref="K912" ca="1">SUM(MID(C912,{1,2,3},1)*1)</f>
        <v>3</v>
      </c>
    </row>
    <row r="913" spans="2:11" x14ac:dyDescent="0.3">
      <c r="B913" s="10" t="s">
        <v>1888</v>
      </c>
      <c r="C913" s="45" t="str">
        <f ca="1">Table3[[#This Row],[RECENCY Score]] &amp; Table3[[#This Row],[FREQUENCY Score]] &amp; Table3[[#This Row],[MONETARY Score]]</f>
        <v>412</v>
      </c>
      <c r="D913" s="46" cm="1">
        <f t="array" aca="1" ref="D913" ca="1">_xlfn.IFS(G913 &lt;= 100, 5,G913 &lt;= 200, 4,G913 &lt;= 300, 3,G913 &lt;= 400, 2,G913 &gt; 400, 1)</f>
        <v>4</v>
      </c>
      <c r="E913" s="45" cm="1">
        <f t="array" ref="E913">_xlfn.IFS(I913 &gt;= 12, 5, I913&gt;= 10, 4, I913 &gt;= 8, 3, I913 &gt;= 5, 2, I913 &gt;= 2, 1)</f>
        <v>1</v>
      </c>
      <c r="F913" s="45" cm="1">
        <f t="array" ref="F913">_xlfn.IFS(Table3[[#This Row],[Purchase Amount]] &lt;= 100, 5,Table3[[#This Row],[Purchase Amount]]  &lt;= 200, 4,Table3[[#This Row],[Purchase Amount]]  &lt;= 300, 3,Table3[[#This Row],[Purchase Amount]]  &lt;= 400, 2,Table3[[#This Row],[Purchase Amount]]  &gt; 400, 1)</f>
        <v>2</v>
      </c>
      <c r="G913" s="10">
        <f ca="1">DATEDIF(Table3[[#This Row],[Time of Purchase ]], TODAY(), "d")</f>
        <v>174</v>
      </c>
      <c r="H913" s="14">
        <f>_xlfn.XLOOKUP('RFM Analysis (Basic)'!$B913,Table4[Customer_ID],Table4[Time_of_Purchase],,0)</f>
        <v>45561</v>
      </c>
      <c r="I913" s="10">
        <f>_xlfn.XLOOKUP('RFM Analysis (Basic)'!$B913,Table4[Customer_ID],Table4[Frequency_of_Purchase],,0)</f>
        <v>2</v>
      </c>
      <c r="J913" s="10">
        <f>_xlfn.XLOOKUP(B913,Table4[Customer_ID],Table4[Purchase_Amount],,0)</f>
        <v>364.48</v>
      </c>
      <c r="K913" s="52" cm="1">
        <f t="array" aca="1" ref="K913" ca="1">SUM(MID(C913,{1,2,3},1)*1)</f>
        <v>7</v>
      </c>
    </row>
    <row r="914" spans="2:11" x14ac:dyDescent="0.3">
      <c r="B914" s="10" t="s">
        <v>1890</v>
      </c>
      <c r="C914" s="45" t="str">
        <f ca="1">Table3[[#This Row],[RECENCY Score]] &amp; Table3[[#This Row],[FREQUENCY Score]] &amp; Table3[[#This Row],[MONETARY Score]]</f>
        <v>253</v>
      </c>
      <c r="D914" s="46" cm="1">
        <f t="array" aca="1" ref="D914" ca="1">_xlfn.IFS(G914 &lt;= 100, 5,G914 &lt;= 200, 4,G914 &lt;= 300, 3,G914 &lt;= 400, 2,G914 &gt; 400, 1)</f>
        <v>2</v>
      </c>
      <c r="E914" s="45" cm="1">
        <f t="array" ref="E914">_xlfn.IFS(I914 &gt;= 12, 5, I914&gt;= 10, 4, I914 &gt;= 8, 3, I914 &gt;= 5, 2, I914 &gt;= 2, 1)</f>
        <v>5</v>
      </c>
      <c r="F914" s="45" cm="1">
        <f t="array" ref="F914">_xlfn.IFS(Table3[[#This Row],[Purchase Amount]] &lt;= 100, 5,Table3[[#This Row],[Purchase Amount]]  &lt;= 200, 4,Table3[[#This Row],[Purchase Amount]]  &lt;= 300, 3,Table3[[#This Row],[Purchase Amount]]  &lt;= 400, 2,Table3[[#This Row],[Purchase Amount]]  &gt; 400, 1)</f>
        <v>3</v>
      </c>
      <c r="G914" s="10">
        <f ca="1">DATEDIF(Table3[[#This Row],[Time of Purchase ]], TODAY(), "d")</f>
        <v>349</v>
      </c>
      <c r="H914" s="14">
        <f>_xlfn.XLOOKUP('RFM Analysis (Basic)'!$B914,Table4[Customer_ID],Table4[Time_of_Purchase],,0)</f>
        <v>45386</v>
      </c>
      <c r="I914" s="10">
        <f>_xlfn.XLOOKUP('RFM Analysis (Basic)'!$B914,Table4[Customer_ID],Table4[Frequency_of_Purchase],,0)</f>
        <v>12</v>
      </c>
      <c r="J914" s="10">
        <f>_xlfn.XLOOKUP(B914,Table4[Customer_ID],Table4[Purchase_Amount],,0)</f>
        <v>221.88</v>
      </c>
      <c r="K914" s="52" cm="1">
        <f t="array" aca="1" ref="K914" ca="1">SUM(MID(C914,{1,2,3},1)*1)</f>
        <v>10</v>
      </c>
    </row>
    <row r="915" spans="2:11" x14ac:dyDescent="0.3">
      <c r="B915" s="10" t="s">
        <v>1892</v>
      </c>
      <c r="C915" s="45" t="str">
        <f ca="1">Table3[[#This Row],[RECENCY Score]] &amp; Table3[[#This Row],[FREQUENCY Score]] &amp; Table3[[#This Row],[MONETARY Score]]</f>
        <v>413</v>
      </c>
      <c r="D915" s="46" cm="1">
        <f t="array" aca="1" ref="D915" ca="1">_xlfn.IFS(G915 &lt;= 100, 5,G915 &lt;= 200, 4,G915 &lt;= 300, 3,G915 &lt;= 400, 2,G915 &gt; 400, 1)</f>
        <v>4</v>
      </c>
      <c r="E915" s="45" cm="1">
        <f t="array" ref="E915">_xlfn.IFS(I915 &gt;= 12, 5, I915&gt;= 10, 4, I915 &gt;= 8, 3, I915 &gt;= 5, 2, I915 &gt;= 2, 1)</f>
        <v>1</v>
      </c>
      <c r="F915" s="45" cm="1">
        <f t="array" ref="F915">_xlfn.IFS(Table3[[#This Row],[Purchase Amount]] &lt;= 100, 5,Table3[[#This Row],[Purchase Amount]]  &lt;= 200, 4,Table3[[#This Row],[Purchase Amount]]  &lt;= 300, 3,Table3[[#This Row],[Purchase Amount]]  &lt;= 400, 2,Table3[[#This Row],[Purchase Amount]]  &gt; 400, 1)</f>
        <v>3</v>
      </c>
      <c r="G915" s="10">
        <f ca="1">DATEDIF(Table3[[#This Row],[Time of Purchase ]], TODAY(), "d")</f>
        <v>148</v>
      </c>
      <c r="H915" s="14">
        <f>_xlfn.XLOOKUP('RFM Analysis (Basic)'!$B915,Table4[Customer_ID],Table4[Time_of_Purchase],,0)</f>
        <v>45587</v>
      </c>
      <c r="I915" s="10">
        <f>_xlfn.XLOOKUP('RFM Analysis (Basic)'!$B915,Table4[Customer_ID],Table4[Frequency_of_Purchase],,0)</f>
        <v>3</v>
      </c>
      <c r="J915" s="10">
        <f>_xlfn.XLOOKUP(B915,Table4[Customer_ID],Table4[Purchase_Amount],,0)</f>
        <v>278.20999999999998</v>
      </c>
      <c r="K915" s="52" cm="1">
        <f t="array" aca="1" ref="K915" ca="1">SUM(MID(C915,{1,2,3},1)*1)</f>
        <v>8</v>
      </c>
    </row>
    <row r="916" spans="2:11" x14ac:dyDescent="0.3">
      <c r="B916" s="10" t="s">
        <v>1894</v>
      </c>
      <c r="C916" s="45" t="str">
        <f ca="1">Table3[[#This Row],[RECENCY Score]] &amp; Table3[[#This Row],[FREQUENCY Score]] &amp; Table3[[#This Row],[MONETARY Score]]</f>
        <v>322</v>
      </c>
      <c r="D916" s="46" cm="1">
        <f t="array" aca="1" ref="D916" ca="1">_xlfn.IFS(G916 &lt;= 100, 5,G916 &lt;= 200, 4,G916 &lt;= 300, 3,G916 &lt;= 400, 2,G916 &gt; 400, 1)</f>
        <v>3</v>
      </c>
      <c r="E916" s="45" cm="1">
        <f t="array" ref="E916">_xlfn.IFS(I916 &gt;= 12, 5, I916&gt;= 10, 4, I916 &gt;= 8, 3, I916 &gt;= 5, 2, I916 &gt;= 2, 1)</f>
        <v>2</v>
      </c>
      <c r="F916" s="45" cm="1">
        <f t="array" ref="F916">_xlfn.IFS(Table3[[#This Row],[Purchase Amount]] &lt;= 100, 5,Table3[[#This Row],[Purchase Amount]]  &lt;= 200, 4,Table3[[#This Row],[Purchase Amount]]  &lt;= 300, 3,Table3[[#This Row],[Purchase Amount]]  &lt;= 400, 2,Table3[[#This Row],[Purchase Amount]]  &gt; 400, 1)</f>
        <v>2</v>
      </c>
      <c r="G916" s="10">
        <f ca="1">DATEDIF(Table3[[#This Row],[Time of Purchase ]], TODAY(), "d")</f>
        <v>250</v>
      </c>
      <c r="H916" s="14">
        <f>_xlfn.XLOOKUP('RFM Analysis (Basic)'!$B916,Table4[Customer_ID],Table4[Time_of_Purchase],,0)</f>
        <v>45485</v>
      </c>
      <c r="I916" s="10">
        <f>_xlfn.XLOOKUP('RFM Analysis (Basic)'!$B916,Table4[Customer_ID],Table4[Frequency_of_Purchase],,0)</f>
        <v>7</v>
      </c>
      <c r="J916" s="10">
        <f>_xlfn.XLOOKUP(B916,Table4[Customer_ID],Table4[Purchase_Amount],,0)</f>
        <v>344.43</v>
      </c>
      <c r="K916" s="52" cm="1">
        <f t="array" aca="1" ref="K916" ca="1">SUM(MID(C916,{1,2,3},1)*1)</f>
        <v>7</v>
      </c>
    </row>
    <row r="917" spans="2:11" x14ac:dyDescent="0.3">
      <c r="B917" s="10" t="s">
        <v>1896</v>
      </c>
      <c r="C917" s="45" t="str">
        <f ca="1">Table3[[#This Row],[RECENCY Score]] &amp; Table3[[#This Row],[FREQUENCY Score]] &amp; Table3[[#This Row],[MONETARY Score]]</f>
        <v>342</v>
      </c>
      <c r="D917" s="46" cm="1">
        <f t="array" aca="1" ref="D917" ca="1">_xlfn.IFS(G917 &lt;= 100, 5,G917 &lt;= 200, 4,G917 &lt;= 300, 3,G917 &lt;= 400, 2,G917 &gt; 400, 1)</f>
        <v>3</v>
      </c>
      <c r="E917" s="45" cm="1">
        <f t="array" ref="E917">_xlfn.IFS(I917 &gt;= 12, 5, I917&gt;= 10, 4, I917 &gt;= 8, 3, I917 &gt;= 5, 2, I917 &gt;= 2, 1)</f>
        <v>4</v>
      </c>
      <c r="F917" s="45" cm="1">
        <f t="array" ref="F917">_xlfn.IFS(Table3[[#This Row],[Purchase Amount]] &lt;= 100, 5,Table3[[#This Row],[Purchase Amount]]  &lt;= 200, 4,Table3[[#This Row],[Purchase Amount]]  &lt;= 300, 3,Table3[[#This Row],[Purchase Amount]]  &lt;= 400, 2,Table3[[#This Row],[Purchase Amount]]  &gt; 400, 1)</f>
        <v>2</v>
      </c>
      <c r="G917" s="10">
        <f ca="1">DATEDIF(Table3[[#This Row],[Time of Purchase ]], TODAY(), "d")</f>
        <v>262</v>
      </c>
      <c r="H917" s="14">
        <f>_xlfn.XLOOKUP('RFM Analysis (Basic)'!$B917,Table4[Customer_ID],Table4[Time_of_Purchase],,0)</f>
        <v>45473</v>
      </c>
      <c r="I917" s="10">
        <f>_xlfn.XLOOKUP('RFM Analysis (Basic)'!$B917,Table4[Customer_ID],Table4[Frequency_of_Purchase],,0)</f>
        <v>11</v>
      </c>
      <c r="J917" s="10">
        <f>_xlfn.XLOOKUP(B917,Table4[Customer_ID],Table4[Purchase_Amount],,0)</f>
        <v>326.08</v>
      </c>
      <c r="K917" s="52" cm="1">
        <f t="array" aca="1" ref="K917" ca="1">SUM(MID(C917,{1,2,3},1)*1)</f>
        <v>9</v>
      </c>
    </row>
    <row r="918" spans="2:11" x14ac:dyDescent="0.3">
      <c r="B918" s="10" t="s">
        <v>1898</v>
      </c>
      <c r="C918" s="45" t="str">
        <f ca="1">Table3[[#This Row],[RECENCY Score]] &amp; Table3[[#This Row],[FREQUENCY Score]] &amp; Table3[[#This Row],[MONETARY Score]]</f>
        <v>231</v>
      </c>
      <c r="D918" s="46" cm="1">
        <f t="array" aca="1" ref="D918" ca="1">_xlfn.IFS(G918 &lt;= 100, 5,G918 &lt;= 200, 4,G918 &lt;= 300, 3,G918 &lt;= 400, 2,G918 &gt; 400, 1)</f>
        <v>2</v>
      </c>
      <c r="E918" s="45" cm="1">
        <f t="array" ref="E918">_xlfn.IFS(I918 &gt;= 12, 5, I918&gt;= 10, 4, I918 &gt;= 8, 3, I918 &gt;= 5, 2, I918 &gt;= 2, 1)</f>
        <v>3</v>
      </c>
      <c r="F918" s="45" cm="1">
        <f t="array" ref="F918">_xlfn.IFS(Table3[[#This Row],[Purchase Amount]] &lt;= 100, 5,Table3[[#This Row],[Purchase Amount]]  &lt;= 200, 4,Table3[[#This Row],[Purchase Amount]]  &lt;= 300, 3,Table3[[#This Row],[Purchase Amount]]  &lt;= 400, 2,Table3[[#This Row],[Purchase Amount]]  &gt; 400, 1)</f>
        <v>1</v>
      </c>
      <c r="G918" s="10">
        <f ca="1">DATEDIF(Table3[[#This Row],[Time of Purchase ]], TODAY(), "d")</f>
        <v>351</v>
      </c>
      <c r="H918" s="14">
        <f>_xlfn.XLOOKUP('RFM Analysis (Basic)'!$B918,Table4[Customer_ID],Table4[Time_of_Purchase],,0)</f>
        <v>45384</v>
      </c>
      <c r="I918" s="10">
        <f>_xlfn.XLOOKUP('RFM Analysis (Basic)'!$B918,Table4[Customer_ID],Table4[Frequency_of_Purchase],,0)</f>
        <v>8</v>
      </c>
      <c r="J918" s="10">
        <f>_xlfn.XLOOKUP(B918,Table4[Customer_ID],Table4[Purchase_Amount],,0)</f>
        <v>437.97</v>
      </c>
      <c r="K918" s="52" cm="1">
        <f t="array" aca="1" ref="K918" ca="1">SUM(MID(C918,{1,2,3},1)*1)</f>
        <v>6</v>
      </c>
    </row>
    <row r="919" spans="2:11" x14ac:dyDescent="0.3">
      <c r="B919" s="10" t="s">
        <v>1899</v>
      </c>
      <c r="C919" s="45" t="str">
        <f ca="1">Table3[[#This Row],[RECENCY Score]] &amp; Table3[[#This Row],[FREQUENCY Score]] &amp; Table3[[#This Row],[MONETARY Score]]</f>
        <v>212</v>
      </c>
      <c r="D919" s="46" cm="1">
        <f t="array" aca="1" ref="D919" ca="1">_xlfn.IFS(G919 &lt;= 100, 5,G919 &lt;= 200, 4,G919 &lt;= 300, 3,G919 &lt;= 400, 2,G919 &gt; 400, 1)</f>
        <v>2</v>
      </c>
      <c r="E919" s="45" cm="1">
        <f t="array" ref="E919">_xlfn.IFS(I919 &gt;= 12, 5, I919&gt;= 10, 4, I919 &gt;= 8, 3, I919 &gt;= 5, 2, I919 &gt;= 2, 1)</f>
        <v>1</v>
      </c>
      <c r="F919" s="45" cm="1">
        <f t="array" ref="F919">_xlfn.IFS(Table3[[#This Row],[Purchase Amount]] &lt;= 100, 5,Table3[[#This Row],[Purchase Amount]]  &lt;= 200, 4,Table3[[#This Row],[Purchase Amount]]  &lt;= 300, 3,Table3[[#This Row],[Purchase Amount]]  &lt;= 400, 2,Table3[[#This Row],[Purchase Amount]]  &gt; 400, 1)</f>
        <v>2</v>
      </c>
      <c r="G919" s="10">
        <f ca="1">DATEDIF(Table3[[#This Row],[Time of Purchase ]], TODAY(), "d")</f>
        <v>397</v>
      </c>
      <c r="H919" s="14">
        <f>_xlfn.XLOOKUP('RFM Analysis (Basic)'!$B919,Table4[Customer_ID],Table4[Time_of_Purchase],,0)</f>
        <v>45338</v>
      </c>
      <c r="I919" s="10">
        <f>_xlfn.XLOOKUP('RFM Analysis (Basic)'!$B919,Table4[Customer_ID],Table4[Frequency_of_Purchase],,0)</f>
        <v>3</v>
      </c>
      <c r="J919" s="10">
        <f>_xlfn.XLOOKUP(B919,Table4[Customer_ID],Table4[Purchase_Amount],,0)</f>
        <v>391.87</v>
      </c>
      <c r="K919" s="52" cm="1">
        <f t="array" aca="1" ref="K919" ca="1">SUM(MID(C919,{1,2,3},1)*1)</f>
        <v>5</v>
      </c>
    </row>
    <row r="920" spans="2:11" x14ac:dyDescent="0.3">
      <c r="B920" s="10" t="s">
        <v>1900</v>
      </c>
      <c r="C920" s="45" t="str">
        <f ca="1">Table3[[#This Row],[RECENCY Score]] &amp; Table3[[#This Row],[FREQUENCY Score]] &amp; Table3[[#This Row],[MONETARY Score]]</f>
        <v>112</v>
      </c>
      <c r="D920" s="46" cm="1">
        <f t="array" aca="1" ref="D920" ca="1">_xlfn.IFS(G920 &lt;= 100, 5,G920 &lt;= 200, 4,G920 &lt;= 300, 3,G920 &lt;= 400, 2,G920 &gt; 400, 1)</f>
        <v>1</v>
      </c>
      <c r="E920" s="45" cm="1">
        <f t="array" ref="E920">_xlfn.IFS(I920 &gt;= 12, 5, I920&gt;= 10, 4, I920 &gt;= 8, 3, I920 &gt;= 5, 2, I920 &gt;= 2, 1)</f>
        <v>1</v>
      </c>
      <c r="F920" s="45" cm="1">
        <f t="array" ref="F920">_xlfn.IFS(Table3[[#This Row],[Purchase Amount]] &lt;= 100, 5,Table3[[#This Row],[Purchase Amount]]  &lt;= 200, 4,Table3[[#This Row],[Purchase Amount]]  &lt;= 300, 3,Table3[[#This Row],[Purchase Amount]]  &lt;= 400, 2,Table3[[#This Row],[Purchase Amount]]  &gt; 400, 1)</f>
        <v>2</v>
      </c>
      <c r="G920" s="10">
        <f ca="1">DATEDIF(Table3[[#This Row],[Time of Purchase ]], TODAY(), "d")</f>
        <v>413</v>
      </c>
      <c r="H920" s="14">
        <f>_xlfn.XLOOKUP('RFM Analysis (Basic)'!$B920,Table4[Customer_ID],Table4[Time_of_Purchase],,0)</f>
        <v>45322</v>
      </c>
      <c r="I920" s="10">
        <f>_xlfn.XLOOKUP('RFM Analysis (Basic)'!$B920,Table4[Customer_ID],Table4[Frequency_of_Purchase],,0)</f>
        <v>3</v>
      </c>
      <c r="J920" s="10">
        <f>_xlfn.XLOOKUP(B920,Table4[Customer_ID],Table4[Purchase_Amount],,0)</f>
        <v>333.41</v>
      </c>
      <c r="K920" s="52" cm="1">
        <f t="array" aca="1" ref="K920" ca="1">SUM(MID(C920,{1,2,3},1)*1)</f>
        <v>4</v>
      </c>
    </row>
    <row r="921" spans="2:11" x14ac:dyDescent="0.3">
      <c r="B921" s="10" t="s">
        <v>1902</v>
      </c>
      <c r="C921" s="45" t="str">
        <f ca="1">Table3[[#This Row],[RECENCY Score]] &amp; Table3[[#This Row],[FREQUENCY Score]] &amp; Table3[[#This Row],[MONETARY Score]]</f>
        <v>433</v>
      </c>
      <c r="D921" s="46" cm="1">
        <f t="array" aca="1" ref="D921" ca="1">_xlfn.IFS(G921 &lt;= 100, 5,G921 &lt;= 200, 4,G921 &lt;= 300, 3,G921 &lt;= 400, 2,G921 &gt; 400, 1)</f>
        <v>4</v>
      </c>
      <c r="E921" s="45" cm="1">
        <f t="array" ref="E921">_xlfn.IFS(I921 &gt;= 12, 5, I921&gt;= 10, 4, I921 &gt;= 8, 3, I921 &gt;= 5, 2, I921 &gt;= 2, 1)</f>
        <v>3</v>
      </c>
      <c r="F921" s="45" cm="1">
        <f t="array" ref="F921">_xlfn.IFS(Table3[[#This Row],[Purchase Amount]] &lt;= 100, 5,Table3[[#This Row],[Purchase Amount]]  &lt;= 200, 4,Table3[[#This Row],[Purchase Amount]]  &lt;= 300, 3,Table3[[#This Row],[Purchase Amount]]  &lt;= 400, 2,Table3[[#This Row],[Purchase Amount]]  &gt; 400, 1)</f>
        <v>3</v>
      </c>
      <c r="G921" s="10">
        <f ca="1">DATEDIF(Table3[[#This Row],[Time of Purchase ]], TODAY(), "d")</f>
        <v>161</v>
      </c>
      <c r="H921" s="14">
        <f>_xlfn.XLOOKUP('RFM Analysis (Basic)'!$B921,Table4[Customer_ID],Table4[Time_of_Purchase],,0)</f>
        <v>45574</v>
      </c>
      <c r="I921" s="10">
        <f>_xlfn.XLOOKUP('RFM Analysis (Basic)'!$B921,Table4[Customer_ID],Table4[Frequency_of_Purchase],,0)</f>
        <v>9</v>
      </c>
      <c r="J921" s="10">
        <f>_xlfn.XLOOKUP(B921,Table4[Customer_ID],Table4[Purchase_Amount],,0)</f>
        <v>251.54</v>
      </c>
      <c r="K921" s="52" cm="1">
        <f t="array" aca="1" ref="K921" ca="1">SUM(MID(C921,{1,2,3},1)*1)</f>
        <v>10</v>
      </c>
    </row>
    <row r="922" spans="2:11" x14ac:dyDescent="0.3">
      <c r="B922" s="10" t="s">
        <v>1904</v>
      </c>
      <c r="C922" s="45" t="str">
        <f ca="1">Table3[[#This Row],[RECENCY Score]] &amp; Table3[[#This Row],[FREQUENCY Score]] &amp; Table3[[#This Row],[MONETARY Score]]</f>
        <v>223</v>
      </c>
      <c r="D922" s="46" cm="1">
        <f t="array" aca="1" ref="D922" ca="1">_xlfn.IFS(G922 &lt;= 100, 5,G922 &lt;= 200, 4,G922 &lt;= 300, 3,G922 &lt;= 400, 2,G922 &gt; 400, 1)</f>
        <v>2</v>
      </c>
      <c r="E922" s="45" cm="1">
        <f t="array" ref="E922">_xlfn.IFS(I922 &gt;= 12, 5, I922&gt;= 10, 4, I922 &gt;= 8, 3, I922 &gt;= 5, 2, I922 &gt;= 2, 1)</f>
        <v>2</v>
      </c>
      <c r="F922" s="45" cm="1">
        <f t="array" ref="F922">_xlfn.IFS(Table3[[#This Row],[Purchase Amount]] &lt;= 100, 5,Table3[[#This Row],[Purchase Amount]]  &lt;= 200, 4,Table3[[#This Row],[Purchase Amount]]  &lt;= 300, 3,Table3[[#This Row],[Purchase Amount]]  &lt;= 400, 2,Table3[[#This Row],[Purchase Amount]]  &gt; 400, 1)</f>
        <v>3</v>
      </c>
      <c r="G922" s="10">
        <f ca="1">DATEDIF(Table3[[#This Row],[Time of Purchase ]], TODAY(), "d")</f>
        <v>344</v>
      </c>
      <c r="H922" s="14">
        <f>_xlfn.XLOOKUP('RFM Analysis (Basic)'!$B922,Table4[Customer_ID],Table4[Time_of_Purchase],,0)</f>
        <v>45391</v>
      </c>
      <c r="I922" s="10">
        <f>_xlfn.XLOOKUP('RFM Analysis (Basic)'!$B922,Table4[Customer_ID],Table4[Frequency_of_Purchase],,0)</f>
        <v>7</v>
      </c>
      <c r="J922" s="10">
        <f>_xlfn.XLOOKUP(B922,Table4[Customer_ID],Table4[Purchase_Amount],,0)</f>
        <v>292.08</v>
      </c>
      <c r="K922" s="52" cm="1">
        <f t="array" aca="1" ref="K922" ca="1">SUM(MID(C922,{1,2,3},1)*1)</f>
        <v>7</v>
      </c>
    </row>
    <row r="923" spans="2:11" x14ac:dyDescent="0.3">
      <c r="B923" s="10" t="s">
        <v>1906</v>
      </c>
      <c r="C923" s="45" t="str">
        <f ca="1">Table3[[#This Row],[RECENCY Score]] &amp; Table3[[#This Row],[FREQUENCY Score]] &amp; Table3[[#This Row],[MONETARY Score]]</f>
        <v>243</v>
      </c>
      <c r="D923" s="46" cm="1">
        <f t="array" aca="1" ref="D923" ca="1">_xlfn.IFS(G923 &lt;= 100, 5,G923 &lt;= 200, 4,G923 &lt;= 300, 3,G923 &lt;= 400, 2,G923 &gt; 400, 1)</f>
        <v>2</v>
      </c>
      <c r="E923" s="45" cm="1">
        <f t="array" ref="E923">_xlfn.IFS(I923 &gt;= 12, 5, I923&gt;= 10, 4, I923 &gt;= 8, 3, I923 &gt;= 5, 2, I923 &gt;= 2, 1)</f>
        <v>4</v>
      </c>
      <c r="F923" s="45" cm="1">
        <f t="array" ref="F923">_xlfn.IFS(Table3[[#This Row],[Purchase Amount]] &lt;= 100, 5,Table3[[#This Row],[Purchase Amount]]  &lt;= 200, 4,Table3[[#This Row],[Purchase Amount]]  &lt;= 300, 3,Table3[[#This Row],[Purchase Amount]]  &lt;= 400, 2,Table3[[#This Row],[Purchase Amount]]  &gt; 400, 1)</f>
        <v>3</v>
      </c>
      <c r="G923" s="10">
        <f ca="1">DATEDIF(Table3[[#This Row],[Time of Purchase ]], TODAY(), "d")</f>
        <v>307</v>
      </c>
      <c r="H923" s="14">
        <f>_xlfn.XLOOKUP('RFM Analysis (Basic)'!$B923,Table4[Customer_ID],Table4[Time_of_Purchase],,0)</f>
        <v>45428</v>
      </c>
      <c r="I923" s="10">
        <f>_xlfn.XLOOKUP('RFM Analysis (Basic)'!$B923,Table4[Customer_ID],Table4[Frequency_of_Purchase],,0)</f>
        <v>11</v>
      </c>
      <c r="J923" s="10">
        <f>_xlfn.XLOOKUP(B923,Table4[Customer_ID],Table4[Purchase_Amount],,0)</f>
        <v>204.29</v>
      </c>
      <c r="K923" s="52" cm="1">
        <f t="array" aca="1" ref="K923" ca="1">SUM(MID(C923,{1,2,3},1)*1)</f>
        <v>9</v>
      </c>
    </row>
    <row r="924" spans="2:11" x14ac:dyDescent="0.3">
      <c r="B924" s="10" t="s">
        <v>1908</v>
      </c>
      <c r="C924" s="45" t="str">
        <f ca="1">Table3[[#This Row],[RECENCY Score]] &amp; Table3[[#This Row],[FREQUENCY Score]] &amp; Table3[[#This Row],[MONETARY Score]]</f>
        <v>413</v>
      </c>
      <c r="D924" s="46" cm="1">
        <f t="array" aca="1" ref="D924" ca="1">_xlfn.IFS(G924 &lt;= 100, 5,G924 &lt;= 200, 4,G924 &lt;= 300, 3,G924 &lt;= 400, 2,G924 &gt; 400, 1)</f>
        <v>4</v>
      </c>
      <c r="E924" s="45" cm="1">
        <f t="array" ref="E924">_xlfn.IFS(I924 &gt;= 12, 5, I924&gt;= 10, 4, I924 &gt;= 8, 3, I924 &gt;= 5, 2, I924 &gt;= 2, 1)</f>
        <v>1</v>
      </c>
      <c r="F924" s="45" cm="1">
        <f t="array" ref="F924">_xlfn.IFS(Table3[[#This Row],[Purchase Amount]] &lt;= 100, 5,Table3[[#This Row],[Purchase Amount]]  &lt;= 200, 4,Table3[[#This Row],[Purchase Amount]]  &lt;= 300, 3,Table3[[#This Row],[Purchase Amount]]  &lt;= 400, 2,Table3[[#This Row],[Purchase Amount]]  &gt; 400, 1)</f>
        <v>3</v>
      </c>
      <c r="G924" s="10">
        <f ca="1">DATEDIF(Table3[[#This Row],[Time of Purchase ]], TODAY(), "d")</f>
        <v>148</v>
      </c>
      <c r="H924" s="14">
        <f>_xlfn.XLOOKUP('RFM Analysis (Basic)'!$B924,Table4[Customer_ID],Table4[Time_of_Purchase],,0)</f>
        <v>45587</v>
      </c>
      <c r="I924" s="10">
        <f>_xlfn.XLOOKUP('RFM Analysis (Basic)'!$B924,Table4[Customer_ID],Table4[Frequency_of_Purchase],,0)</f>
        <v>4</v>
      </c>
      <c r="J924" s="10">
        <f>_xlfn.XLOOKUP(B924,Table4[Customer_ID],Table4[Purchase_Amount],,0)</f>
        <v>258.68</v>
      </c>
      <c r="K924" s="52" cm="1">
        <f t="array" aca="1" ref="K924" ca="1">SUM(MID(C924,{1,2,3},1)*1)</f>
        <v>8</v>
      </c>
    </row>
    <row r="925" spans="2:11" x14ac:dyDescent="0.3">
      <c r="B925" s="10" t="s">
        <v>1910</v>
      </c>
      <c r="C925" s="45" t="str">
        <f ca="1">Table3[[#This Row],[RECENCY Score]] &amp; Table3[[#This Row],[FREQUENCY Score]] &amp; Table3[[#This Row],[MONETARY Score]]</f>
        <v>413</v>
      </c>
      <c r="D925" s="46" cm="1">
        <f t="array" aca="1" ref="D925" ca="1">_xlfn.IFS(G925 &lt;= 100, 5,G925 &lt;= 200, 4,G925 &lt;= 300, 3,G925 &lt;= 400, 2,G925 &gt; 400, 1)</f>
        <v>4</v>
      </c>
      <c r="E925" s="45" cm="1">
        <f t="array" ref="E925">_xlfn.IFS(I925 &gt;= 12, 5, I925&gt;= 10, 4, I925 &gt;= 8, 3, I925 &gt;= 5, 2, I925 &gt;= 2, 1)</f>
        <v>1</v>
      </c>
      <c r="F925" s="45" cm="1">
        <f t="array" ref="F925">_xlfn.IFS(Table3[[#This Row],[Purchase Amount]] &lt;= 100, 5,Table3[[#This Row],[Purchase Amount]]  &lt;= 200, 4,Table3[[#This Row],[Purchase Amount]]  &lt;= 300, 3,Table3[[#This Row],[Purchase Amount]]  &lt;= 400, 2,Table3[[#This Row],[Purchase Amount]]  &gt; 400, 1)</f>
        <v>3</v>
      </c>
      <c r="G925" s="10">
        <f ca="1">DATEDIF(Table3[[#This Row],[Time of Purchase ]], TODAY(), "d")</f>
        <v>131</v>
      </c>
      <c r="H925" s="14">
        <f>_xlfn.XLOOKUP('RFM Analysis (Basic)'!$B925,Table4[Customer_ID],Table4[Time_of_Purchase],,0)</f>
        <v>45604</v>
      </c>
      <c r="I925" s="10">
        <f>_xlfn.XLOOKUP('RFM Analysis (Basic)'!$B925,Table4[Customer_ID],Table4[Frequency_of_Purchase],,0)</f>
        <v>2</v>
      </c>
      <c r="J925" s="10">
        <f>_xlfn.XLOOKUP(B925,Table4[Customer_ID],Table4[Purchase_Amount],,0)</f>
        <v>258.02</v>
      </c>
      <c r="K925" s="52" cm="1">
        <f t="array" aca="1" ref="K925" ca="1">SUM(MID(C925,{1,2,3},1)*1)</f>
        <v>8</v>
      </c>
    </row>
    <row r="926" spans="2:11" x14ac:dyDescent="0.3">
      <c r="B926" s="10" t="s">
        <v>1912</v>
      </c>
      <c r="C926" s="45" t="str">
        <f ca="1">Table3[[#This Row],[RECENCY Score]] &amp; Table3[[#This Row],[FREQUENCY Score]] &amp; Table3[[#This Row],[MONETARY Score]]</f>
        <v>454</v>
      </c>
      <c r="D926" s="46" cm="1">
        <f t="array" aca="1" ref="D926" ca="1">_xlfn.IFS(G926 &lt;= 100, 5,G926 &lt;= 200, 4,G926 &lt;= 300, 3,G926 &lt;= 400, 2,G926 &gt; 400, 1)</f>
        <v>4</v>
      </c>
      <c r="E926" s="45" cm="1">
        <f t="array" ref="E926">_xlfn.IFS(I926 &gt;= 12, 5, I926&gt;= 10, 4, I926 &gt;= 8, 3, I926 &gt;= 5, 2, I926 &gt;= 2, 1)</f>
        <v>5</v>
      </c>
      <c r="F926" s="45" cm="1">
        <f t="array" ref="F926">_xlfn.IFS(Table3[[#This Row],[Purchase Amount]] &lt;= 100, 5,Table3[[#This Row],[Purchase Amount]]  &lt;= 200, 4,Table3[[#This Row],[Purchase Amount]]  &lt;= 300, 3,Table3[[#This Row],[Purchase Amount]]  &lt;= 400, 2,Table3[[#This Row],[Purchase Amount]]  &gt; 400, 1)</f>
        <v>4</v>
      </c>
      <c r="G926" s="10">
        <f ca="1">DATEDIF(Table3[[#This Row],[Time of Purchase ]], TODAY(), "d")</f>
        <v>199</v>
      </c>
      <c r="H926" s="14">
        <f>_xlfn.XLOOKUP('RFM Analysis (Basic)'!$B926,Table4[Customer_ID],Table4[Time_of_Purchase],,0)</f>
        <v>45536</v>
      </c>
      <c r="I926" s="10">
        <f>_xlfn.XLOOKUP('RFM Analysis (Basic)'!$B926,Table4[Customer_ID],Table4[Frequency_of_Purchase],,0)</f>
        <v>12</v>
      </c>
      <c r="J926" s="10">
        <f>_xlfn.XLOOKUP(B926,Table4[Customer_ID],Table4[Purchase_Amount],,0)</f>
        <v>181.87</v>
      </c>
      <c r="K926" s="52" cm="1">
        <f t="array" aca="1" ref="K926" ca="1">SUM(MID(C926,{1,2,3},1)*1)</f>
        <v>13</v>
      </c>
    </row>
    <row r="927" spans="2:11" x14ac:dyDescent="0.3">
      <c r="B927" s="10" t="s">
        <v>1913</v>
      </c>
      <c r="C927" s="45" t="str">
        <f ca="1">Table3[[#This Row],[RECENCY Score]] &amp; Table3[[#This Row],[FREQUENCY Score]] &amp; Table3[[#This Row],[MONETARY Score]]</f>
        <v>235</v>
      </c>
      <c r="D927" s="46" cm="1">
        <f t="array" aca="1" ref="D927" ca="1">_xlfn.IFS(G927 &lt;= 100, 5,G927 &lt;= 200, 4,G927 &lt;= 300, 3,G927 &lt;= 400, 2,G927 &gt; 400, 1)</f>
        <v>2</v>
      </c>
      <c r="E927" s="45" cm="1">
        <f t="array" ref="E927">_xlfn.IFS(I927 &gt;= 12, 5, I927&gt;= 10, 4, I927 &gt;= 8, 3, I927 &gt;= 5, 2, I927 &gt;= 2, 1)</f>
        <v>3</v>
      </c>
      <c r="F927" s="45" cm="1">
        <f t="array" ref="F927">_xlfn.IFS(Table3[[#This Row],[Purchase Amount]] &lt;= 100, 5,Table3[[#This Row],[Purchase Amount]]  &lt;= 200, 4,Table3[[#This Row],[Purchase Amount]]  &lt;= 300, 3,Table3[[#This Row],[Purchase Amount]]  &lt;= 400, 2,Table3[[#This Row],[Purchase Amount]]  &gt; 400, 1)</f>
        <v>5</v>
      </c>
      <c r="G927" s="10">
        <f ca="1">DATEDIF(Table3[[#This Row],[Time of Purchase ]], TODAY(), "d")</f>
        <v>306</v>
      </c>
      <c r="H927" s="14">
        <f>_xlfn.XLOOKUP('RFM Analysis (Basic)'!$B927,Table4[Customer_ID],Table4[Time_of_Purchase],,0)</f>
        <v>45429</v>
      </c>
      <c r="I927" s="10">
        <f>_xlfn.XLOOKUP('RFM Analysis (Basic)'!$B927,Table4[Customer_ID],Table4[Frequency_of_Purchase],,0)</f>
        <v>8</v>
      </c>
      <c r="J927" s="10">
        <f>_xlfn.XLOOKUP(B927,Table4[Customer_ID],Table4[Purchase_Amount],,0)</f>
        <v>81.180000000000007</v>
      </c>
      <c r="K927" s="52" cm="1">
        <f t="array" aca="1" ref="K927" ca="1">SUM(MID(C927,{1,2,3},1)*1)</f>
        <v>10</v>
      </c>
    </row>
    <row r="928" spans="2:11" x14ac:dyDescent="0.3">
      <c r="B928" s="10" t="s">
        <v>1915</v>
      </c>
      <c r="C928" s="45" t="str">
        <f ca="1">Table3[[#This Row],[RECENCY Score]] &amp; Table3[[#This Row],[FREQUENCY Score]] &amp; Table3[[#This Row],[MONETARY Score]]</f>
        <v>232</v>
      </c>
      <c r="D928" s="46" cm="1">
        <f t="array" aca="1" ref="D928" ca="1">_xlfn.IFS(G928 &lt;= 100, 5,G928 &lt;= 200, 4,G928 &lt;= 300, 3,G928 &lt;= 400, 2,G928 &gt; 400, 1)</f>
        <v>2</v>
      </c>
      <c r="E928" s="45" cm="1">
        <f t="array" ref="E928">_xlfn.IFS(I928 &gt;= 12, 5, I928&gt;= 10, 4, I928 &gt;= 8, 3, I928 &gt;= 5, 2, I928 &gt;= 2, 1)</f>
        <v>3</v>
      </c>
      <c r="F928" s="45" cm="1">
        <f t="array" ref="F928">_xlfn.IFS(Table3[[#This Row],[Purchase Amount]] &lt;= 100, 5,Table3[[#This Row],[Purchase Amount]]  &lt;= 200, 4,Table3[[#This Row],[Purchase Amount]]  &lt;= 300, 3,Table3[[#This Row],[Purchase Amount]]  &lt;= 400, 2,Table3[[#This Row],[Purchase Amount]]  &gt; 400, 1)</f>
        <v>2</v>
      </c>
      <c r="G928" s="10">
        <f ca="1">DATEDIF(Table3[[#This Row],[Time of Purchase ]], TODAY(), "d")</f>
        <v>304</v>
      </c>
      <c r="H928" s="14">
        <f>_xlfn.XLOOKUP('RFM Analysis (Basic)'!$B928,Table4[Customer_ID],Table4[Time_of_Purchase],,0)</f>
        <v>45431</v>
      </c>
      <c r="I928" s="10">
        <f>_xlfn.XLOOKUP('RFM Analysis (Basic)'!$B928,Table4[Customer_ID],Table4[Frequency_of_Purchase],,0)</f>
        <v>8</v>
      </c>
      <c r="J928" s="10">
        <f>_xlfn.XLOOKUP(B928,Table4[Customer_ID],Table4[Purchase_Amount],,0)</f>
        <v>382.94</v>
      </c>
      <c r="K928" s="52" cm="1">
        <f t="array" aca="1" ref="K928" ca="1">SUM(MID(C928,{1,2,3},1)*1)</f>
        <v>7</v>
      </c>
    </row>
    <row r="929" spans="2:11" x14ac:dyDescent="0.3">
      <c r="B929" s="10" t="s">
        <v>1917</v>
      </c>
      <c r="C929" s="45" t="str">
        <f ca="1">Table3[[#This Row],[RECENCY Score]] &amp; Table3[[#This Row],[FREQUENCY Score]] &amp; Table3[[#This Row],[MONETARY Score]]</f>
        <v>121</v>
      </c>
      <c r="D929" s="46" cm="1">
        <f t="array" aca="1" ref="D929" ca="1">_xlfn.IFS(G929 &lt;= 100, 5,G929 &lt;= 200, 4,G929 &lt;= 300, 3,G929 &lt;= 400, 2,G929 &gt; 400, 1)</f>
        <v>1</v>
      </c>
      <c r="E929" s="45" cm="1">
        <f t="array" ref="E929">_xlfn.IFS(I929 &gt;= 12, 5, I929&gt;= 10, 4, I929 &gt;= 8, 3, I929 &gt;= 5, 2, I929 &gt;= 2, 1)</f>
        <v>2</v>
      </c>
      <c r="F929" s="45" cm="1">
        <f t="array" ref="F929">_xlfn.IFS(Table3[[#This Row],[Purchase Amount]] &lt;= 100, 5,Table3[[#This Row],[Purchase Amount]]  &lt;= 200, 4,Table3[[#This Row],[Purchase Amount]]  &lt;= 300, 3,Table3[[#This Row],[Purchase Amount]]  &lt;= 400, 2,Table3[[#This Row],[Purchase Amount]]  &gt; 400, 1)</f>
        <v>1</v>
      </c>
      <c r="G929" s="10">
        <f ca="1">DATEDIF(Table3[[#This Row],[Time of Purchase ]], TODAY(), "d")</f>
        <v>419</v>
      </c>
      <c r="H929" s="14">
        <f>_xlfn.XLOOKUP('RFM Analysis (Basic)'!$B929,Table4[Customer_ID],Table4[Time_of_Purchase],,0)</f>
        <v>45316</v>
      </c>
      <c r="I929" s="10">
        <f>_xlfn.XLOOKUP('RFM Analysis (Basic)'!$B929,Table4[Customer_ID],Table4[Frequency_of_Purchase],,0)</f>
        <v>7</v>
      </c>
      <c r="J929" s="10">
        <f>_xlfn.XLOOKUP(B929,Table4[Customer_ID],Table4[Purchase_Amount],,0)</f>
        <v>402.82</v>
      </c>
      <c r="K929" s="52" cm="1">
        <f t="array" aca="1" ref="K929" ca="1">SUM(MID(C929,{1,2,3},1)*1)</f>
        <v>4</v>
      </c>
    </row>
    <row r="930" spans="2:11" x14ac:dyDescent="0.3">
      <c r="B930" s="10" t="s">
        <v>1919</v>
      </c>
      <c r="C930" s="45" t="str">
        <f ca="1">Table3[[#This Row],[RECENCY Score]] &amp; Table3[[#This Row],[FREQUENCY Score]] &amp; Table3[[#This Row],[MONETARY Score]]</f>
        <v>211</v>
      </c>
      <c r="D930" s="46" cm="1">
        <f t="array" aca="1" ref="D930" ca="1">_xlfn.IFS(G930 &lt;= 100, 5,G930 &lt;= 200, 4,G930 &lt;= 300, 3,G930 &lt;= 400, 2,G930 &gt; 400, 1)</f>
        <v>2</v>
      </c>
      <c r="E930" s="45" cm="1">
        <f t="array" ref="E930">_xlfn.IFS(I930 &gt;= 12, 5, I930&gt;= 10, 4, I930 &gt;= 8, 3, I930 &gt;= 5, 2, I930 &gt;= 2, 1)</f>
        <v>1</v>
      </c>
      <c r="F930" s="45" cm="1">
        <f t="array" ref="F930">_xlfn.IFS(Table3[[#This Row],[Purchase Amount]] &lt;= 100, 5,Table3[[#This Row],[Purchase Amount]]  &lt;= 200, 4,Table3[[#This Row],[Purchase Amount]]  &lt;= 300, 3,Table3[[#This Row],[Purchase Amount]]  &lt;= 400, 2,Table3[[#This Row],[Purchase Amount]]  &gt; 400, 1)</f>
        <v>1</v>
      </c>
      <c r="G930" s="10">
        <f ca="1">DATEDIF(Table3[[#This Row],[Time of Purchase ]], TODAY(), "d")</f>
        <v>376</v>
      </c>
      <c r="H930" s="14">
        <f>_xlfn.XLOOKUP('RFM Analysis (Basic)'!$B930,Table4[Customer_ID],Table4[Time_of_Purchase],,0)</f>
        <v>45359</v>
      </c>
      <c r="I930" s="10">
        <f>_xlfn.XLOOKUP('RFM Analysis (Basic)'!$B930,Table4[Customer_ID],Table4[Frequency_of_Purchase],,0)</f>
        <v>2</v>
      </c>
      <c r="J930" s="10">
        <f>_xlfn.XLOOKUP(B930,Table4[Customer_ID],Table4[Purchase_Amount],,0)</f>
        <v>497.76</v>
      </c>
      <c r="K930" s="52" cm="1">
        <f t="array" aca="1" ref="K930" ca="1">SUM(MID(C930,{1,2,3},1)*1)</f>
        <v>4</v>
      </c>
    </row>
    <row r="931" spans="2:11" x14ac:dyDescent="0.3">
      <c r="B931" s="10" t="s">
        <v>1921</v>
      </c>
      <c r="C931" s="45" t="str">
        <f ca="1">Table3[[#This Row],[RECENCY Score]] &amp; Table3[[#This Row],[FREQUENCY Score]] &amp; Table3[[#This Row],[MONETARY Score]]</f>
        <v>323</v>
      </c>
      <c r="D931" s="46" cm="1">
        <f t="array" aca="1" ref="D931" ca="1">_xlfn.IFS(G931 &lt;= 100, 5,G931 &lt;= 200, 4,G931 &lt;= 300, 3,G931 &lt;= 400, 2,G931 &gt; 400, 1)</f>
        <v>3</v>
      </c>
      <c r="E931" s="45" cm="1">
        <f t="array" ref="E931">_xlfn.IFS(I931 &gt;= 12, 5, I931&gt;= 10, 4, I931 &gt;= 8, 3, I931 &gt;= 5, 2, I931 &gt;= 2, 1)</f>
        <v>2</v>
      </c>
      <c r="F931" s="45" cm="1">
        <f t="array" ref="F931">_xlfn.IFS(Table3[[#This Row],[Purchase Amount]] &lt;= 100, 5,Table3[[#This Row],[Purchase Amount]]  &lt;= 200, 4,Table3[[#This Row],[Purchase Amount]]  &lt;= 300, 3,Table3[[#This Row],[Purchase Amount]]  &lt;= 400, 2,Table3[[#This Row],[Purchase Amount]]  &gt; 400, 1)</f>
        <v>3</v>
      </c>
      <c r="G931" s="10">
        <f ca="1">DATEDIF(Table3[[#This Row],[Time of Purchase ]], TODAY(), "d")</f>
        <v>249</v>
      </c>
      <c r="H931" s="14">
        <f>_xlfn.XLOOKUP('RFM Analysis (Basic)'!$B931,Table4[Customer_ID],Table4[Time_of_Purchase],,0)</f>
        <v>45486</v>
      </c>
      <c r="I931" s="10">
        <f>_xlfn.XLOOKUP('RFM Analysis (Basic)'!$B931,Table4[Customer_ID],Table4[Frequency_of_Purchase],,0)</f>
        <v>5</v>
      </c>
      <c r="J931" s="10">
        <f>_xlfn.XLOOKUP(B931,Table4[Customer_ID],Table4[Purchase_Amount],,0)</f>
        <v>227.58</v>
      </c>
      <c r="K931" s="52" cm="1">
        <f t="array" aca="1" ref="K931" ca="1">SUM(MID(C931,{1,2,3},1)*1)</f>
        <v>8</v>
      </c>
    </row>
    <row r="932" spans="2:11" x14ac:dyDescent="0.3">
      <c r="B932" s="10" t="s">
        <v>1923</v>
      </c>
      <c r="C932" s="45" t="str">
        <f ca="1">Table3[[#This Row],[RECENCY Score]] &amp; Table3[[#This Row],[FREQUENCY Score]] &amp; Table3[[#This Row],[MONETARY Score]]</f>
        <v>413</v>
      </c>
      <c r="D932" s="46" cm="1">
        <f t="array" aca="1" ref="D932" ca="1">_xlfn.IFS(G932 &lt;= 100, 5,G932 &lt;= 200, 4,G932 &lt;= 300, 3,G932 &lt;= 400, 2,G932 &gt; 400, 1)</f>
        <v>4</v>
      </c>
      <c r="E932" s="45" cm="1">
        <f t="array" ref="E932">_xlfn.IFS(I932 &gt;= 12, 5, I932&gt;= 10, 4, I932 &gt;= 8, 3, I932 &gt;= 5, 2, I932 &gt;= 2, 1)</f>
        <v>1</v>
      </c>
      <c r="F932" s="45" cm="1">
        <f t="array" ref="F932">_xlfn.IFS(Table3[[#This Row],[Purchase Amount]] &lt;= 100, 5,Table3[[#This Row],[Purchase Amount]]  &lt;= 200, 4,Table3[[#This Row],[Purchase Amount]]  &lt;= 300, 3,Table3[[#This Row],[Purchase Amount]]  &lt;= 400, 2,Table3[[#This Row],[Purchase Amount]]  &gt; 400, 1)</f>
        <v>3</v>
      </c>
      <c r="G932" s="10">
        <f ca="1">DATEDIF(Table3[[#This Row],[Time of Purchase ]], TODAY(), "d")</f>
        <v>118</v>
      </c>
      <c r="H932" s="14">
        <f>_xlfn.XLOOKUP('RFM Analysis (Basic)'!$B932,Table4[Customer_ID],Table4[Time_of_Purchase],,0)</f>
        <v>45617</v>
      </c>
      <c r="I932" s="10">
        <f>_xlfn.XLOOKUP('RFM Analysis (Basic)'!$B932,Table4[Customer_ID],Table4[Frequency_of_Purchase],,0)</f>
        <v>2</v>
      </c>
      <c r="J932" s="10">
        <f>_xlfn.XLOOKUP(B932,Table4[Customer_ID],Table4[Purchase_Amount],,0)</f>
        <v>263.57</v>
      </c>
      <c r="K932" s="52" cm="1">
        <f t="array" aca="1" ref="K932" ca="1">SUM(MID(C932,{1,2,3},1)*1)</f>
        <v>8</v>
      </c>
    </row>
    <row r="933" spans="2:11" x14ac:dyDescent="0.3">
      <c r="B933" s="10" t="s">
        <v>1925</v>
      </c>
      <c r="C933" s="45" t="str">
        <f ca="1">Table3[[#This Row],[RECENCY Score]] &amp; Table3[[#This Row],[FREQUENCY Score]] &amp; Table3[[#This Row],[MONETARY Score]]</f>
        <v>211</v>
      </c>
      <c r="D933" s="46" cm="1">
        <f t="array" aca="1" ref="D933" ca="1">_xlfn.IFS(G933 &lt;= 100, 5,G933 &lt;= 200, 4,G933 &lt;= 300, 3,G933 &lt;= 400, 2,G933 &gt; 400, 1)</f>
        <v>2</v>
      </c>
      <c r="E933" s="45" cm="1">
        <f t="array" ref="E933">_xlfn.IFS(I933 &gt;= 12, 5, I933&gt;= 10, 4, I933 &gt;= 8, 3, I933 &gt;= 5, 2, I933 &gt;= 2, 1)</f>
        <v>1</v>
      </c>
      <c r="F933" s="45" cm="1">
        <f t="array" ref="F933">_xlfn.IFS(Table3[[#This Row],[Purchase Amount]] &lt;= 100, 5,Table3[[#This Row],[Purchase Amount]]  &lt;= 200, 4,Table3[[#This Row],[Purchase Amount]]  &lt;= 300, 3,Table3[[#This Row],[Purchase Amount]]  &lt;= 400, 2,Table3[[#This Row],[Purchase Amount]]  &gt; 400, 1)</f>
        <v>1</v>
      </c>
      <c r="G933" s="10">
        <f ca="1">DATEDIF(Table3[[#This Row],[Time of Purchase ]], TODAY(), "d")</f>
        <v>353</v>
      </c>
      <c r="H933" s="14">
        <f>_xlfn.XLOOKUP('RFM Analysis (Basic)'!$B933,Table4[Customer_ID],Table4[Time_of_Purchase],,0)</f>
        <v>45382</v>
      </c>
      <c r="I933" s="10">
        <f>_xlfn.XLOOKUP('RFM Analysis (Basic)'!$B933,Table4[Customer_ID],Table4[Frequency_of_Purchase],,0)</f>
        <v>3</v>
      </c>
      <c r="J933" s="10">
        <f>_xlfn.XLOOKUP(B933,Table4[Customer_ID],Table4[Purchase_Amount],,0)</f>
        <v>422.09</v>
      </c>
      <c r="K933" s="52" cm="1">
        <f t="array" aca="1" ref="K933" ca="1">SUM(MID(C933,{1,2,3},1)*1)</f>
        <v>4</v>
      </c>
    </row>
    <row r="934" spans="2:11" x14ac:dyDescent="0.3">
      <c r="B934" s="10" t="s">
        <v>1927</v>
      </c>
      <c r="C934" s="45" t="str">
        <f ca="1">Table3[[#This Row],[RECENCY Score]] &amp; Table3[[#This Row],[FREQUENCY Score]] &amp; Table3[[#This Row],[MONETARY Score]]</f>
        <v>211</v>
      </c>
      <c r="D934" s="46" cm="1">
        <f t="array" aca="1" ref="D934" ca="1">_xlfn.IFS(G934 &lt;= 100, 5,G934 &lt;= 200, 4,G934 &lt;= 300, 3,G934 &lt;= 400, 2,G934 &gt; 400, 1)</f>
        <v>2</v>
      </c>
      <c r="E934" s="45" cm="1">
        <f t="array" ref="E934">_xlfn.IFS(I934 &gt;= 12, 5, I934&gt;= 10, 4, I934 &gt;= 8, 3, I934 &gt;= 5, 2, I934 &gt;= 2, 1)</f>
        <v>1</v>
      </c>
      <c r="F934" s="45" cm="1">
        <f t="array" ref="F934">_xlfn.IFS(Table3[[#This Row],[Purchase Amount]] &lt;= 100, 5,Table3[[#This Row],[Purchase Amount]]  &lt;= 200, 4,Table3[[#This Row],[Purchase Amount]]  &lt;= 300, 3,Table3[[#This Row],[Purchase Amount]]  &lt;= 400, 2,Table3[[#This Row],[Purchase Amount]]  &gt; 400, 1)</f>
        <v>1</v>
      </c>
      <c r="G934" s="10">
        <f ca="1">DATEDIF(Table3[[#This Row],[Time of Purchase ]], TODAY(), "d")</f>
        <v>325</v>
      </c>
      <c r="H934" s="14">
        <f>_xlfn.XLOOKUP('RFM Analysis (Basic)'!$B934,Table4[Customer_ID],Table4[Time_of_Purchase],,0)</f>
        <v>45410</v>
      </c>
      <c r="I934" s="10">
        <f>_xlfn.XLOOKUP('RFM Analysis (Basic)'!$B934,Table4[Customer_ID],Table4[Frequency_of_Purchase],,0)</f>
        <v>2</v>
      </c>
      <c r="J934" s="10">
        <f>_xlfn.XLOOKUP(B934,Table4[Customer_ID],Table4[Purchase_Amount],,0)</f>
        <v>411.83</v>
      </c>
      <c r="K934" s="52" cm="1">
        <f t="array" aca="1" ref="K934" ca="1">SUM(MID(C934,{1,2,3},1)*1)</f>
        <v>4</v>
      </c>
    </row>
    <row r="935" spans="2:11" x14ac:dyDescent="0.3">
      <c r="B935" s="10" t="s">
        <v>1929</v>
      </c>
      <c r="C935" s="45" t="str">
        <f ca="1">Table3[[#This Row],[RECENCY Score]] &amp; Table3[[#This Row],[FREQUENCY Score]] &amp; Table3[[#This Row],[MONETARY Score]]</f>
        <v>313</v>
      </c>
      <c r="D935" s="46" cm="1">
        <f t="array" aca="1" ref="D935" ca="1">_xlfn.IFS(G935 &lt;= 100, 5,G935 &lt;= 200, 4,G935 &lt;= 300, 3,G935 &lt;= 400, 2,G935 &gt; 400, 1)</f>
        <v>3</v>
      </c>
      <c r="E935" s="45" cm="1">
        <f t="array" ref="E935">_xlfn.IFS(I935 &gt;= 12, 5, I935&gt;= 10, 4, I935 &gt;= 8, 3, I935 &gt;= 5, 2, I935 &gt;= 2, 1)</f>
        <v>1</v>
      </c>
      <c r="F935" s="45" cm="1">
        <f t="array" ref="F935">_xlfn.IFS(Table3[[#This Row],[Purchase Amount]] &lt;= 100, 5,Table3[[#This Row],[Purchase Amount]]  &lt;= 200, 4,Table3[[#This Row],[Purchase Amount]]  &lt;= 300, 3,Table3[[#This Row],[Purchase Amount]]  &lt;= 400, 2,Table3[[#This Row],[Purchase Amount]]  &gt; 400, 1)</f>
        <v>3</v>
      </c>
      <c r="G935" s="10">
        <f ca="1">DATEDIF(Table3[[#This Row],[Time of Purchase ]], TODAY(), "d")</f>
        <v>253</v>
      </c>
      <c r="H935" s="14">
        <f>_xlfn.XLOOKUP('RFM Analysis (Basic)'!$B935,Table4[Customer_ID],Table4[Time_of_Purchase],,0)</f>
        <v>45482</v>
      </c>
      <c r="I935" s="10">
        <f>_xlfn.XLOOKUP('RFM Analysis (Basic)'!$B935,Table4[Customer_ID],Table4[Frequency_of_Purchase],,0)</f>
        <v>3</v>
      </c>
      <c r="J935" s="10">
        <f>_xlfn.XLOOKUP(B935,Table4[Customer_ID],Table4[Purchase_Amount],,0)</f>
        <v>242.65</v>
      </c>
      <c r="K935" s="52" cm="1">
        <f t="array" aca="1" ref="K935" ca="1">SUM(MID(C935,{1,2,3},1)*1)</f>
        <v>7</v>
      </c>
    </row>
    <row r="936" spans="2:11" x14ac:dyDescent="0.3">
      <c r="B936" s="10" t="s">
        <v>1931</v>
      </c>
      <c r="C936" s="45" t="str">
        <f ca="1">Table3[[#This Row],[RECENCY Score]] &amp; Table3[[#This Row],[FREQUENCY Score]] &amp; Table3[[#This Row],[MONETARY Score]]</f>
        <v>423</v>
      </c>
      <c r="D936" s="46" cm="1">
        <f t="array" aca="1" ref="D936" ca="1">_xlfn.IFS(G936 &lt;= 100, 5,G936 &lt;= 200, 4,G936 &lt;= 300, 3,G936 &lt;= 400, 2,G936 &gt; 400, 1)</f>
        <v>4</v>
      </c>
      <c r="E936" s="45" cm="1">
        <f t="array" ref="E936">_xlfn.IFS(I936 &gt;= 12, 5, I936&gt;= 10, 4, I936 &gt;= 8, 3, I936 &gt;= 5, 2, I936 &gt;= 2, 1)</f>
        <v>2</v>
      </c>
      <c r="F936" s="45" cm="1">
        <f t="array" ref="F936">_xlfn.IFS(Table3[[#This Row],[Purchase Amount]] &lt;= 100, 5,Table3[[#This Row],[Purchase Amount]]  &lt;= 200, 4,Table3[[#This Row],[Purchase Amount]]  &lt;= 300, 3,Table3[[#This Row],[Purchase Amount]]  &lt;= 400, 2,Table3[[#This Row],[Purchase Amount]]  &gt; 400, 1)</f>
        <v>3</v>
      </c>
      <c r="G936" s="10">
        <f ca="1">DATEDIF(Table3[[#This Row],[Time of Purchase ]], TODAY(), "d")</f>
        <v>178</v>
      </c>
      <c r="H936" s="14">
        <f>_xlfn.XLOOKUP('RFM Analysis (Basic)'!$B936,Table4[Customer_ID],Table4[Time_of_Purchase],,0)</f>
        <v>45557</v>
      </c>
      <c r="I936" s="10">
        <f>_xlfn.XLOOKUP('RFM Analysis (Basic)'!$B936,Table4[Customer_ID],Table4[Frequency_of_Purchase],,0)</f>
        <v>6</v>
      </c>
      <c r="J936" s="10">
        <f>_xlfn.XLOOKUP(B936,Table4[Customer_ID],Table4[Purchase_Amount],,0)</f>
        <v>298.93</v>
      </c>
      <c r="K936" s="52" cm="1">
        <f t="array" aca="1" ref="K936" ca="1">SUM(MID(C936,{1,2,3},1)*1)</f>
        <v>9</v>
      </c>
    </row>
    <row r="937" spans="2:11" x14ac:dyDescent="0.3">
      <c r="B937" s="10" t="s">
        <v>1933</v>
      </c>
      <c r="C937" s="45" t="str">
        <f ca="1">Table3[[#This Row],[RECENCY Score]] &amp; Table3[[#This Row],[FREQUENCY Score]] &amp; Table3[[#This Row],[MONETARY Score]]</f>
        <v>224</v>
      </c>
      <c r="D937" s="46" cm="1">
        <f t="array" aca="1" ref="D937" ca="1">_xlfn.IFS(G937 &lt;= 100, 5,G937 &lt;= 200, 4,G937 &lt;= 300, 3,G937 &lt;= 400, 2,G937 &gt; 400, 1)</f>
        <v>2</v>
      </c>
      <c r="E937" s="45" cm="1">
        <f t="array" ref="E937">_xlfn.IFS(I937 &gt;= 12, 5, I937&gt;= 10, 4, I937 &gt;= 8, 3, I937 &gt;= 5, 2, I937 &gt;= 2, 1)</f>
        <v>2</v>
      </c>
      <c r="F937" s="45" cm="1">
        <f t="array" ref="F937">_xlfn.IFS(Table3[[#This Row],[Purchase Amount]] &lt;= 100, 5,Table3[[#This Row],[Purchase Amount]]  &lt;= 200, 4,Table3[[#This Row],[Purchase Amount]]  &lt;= 300, 3,Table3[[#This Row],[Purchase Amount]]  &lt;= 400, 2,Table3[[#This Row],[Purchase Amount]]  &gt; 400, 1)</f>
        <v>4</v>
      </c>
      <c r="G937" s="10">
        <f ca="1">DATEDIF(Table3[[#This Row],[Time of Purchase ]], TODAY(), "d")</f>
        <v>349</v>
      </c>
      <c r="H937" s="14">
        <f>_xlfn.XLOOKUP('RFM Analysis (Basic)'!$B937,Table4[Customer_ID],Table4[Time_of_Purchase],,0)</f>
        <v>45386</v>
      </c>
      <c r="I937" s="10">
        <f>_xlfn.XLOOKUP('RFM Analysis (Basic)'!$B937,Table4[Customer_ID],Table4[Frequency_of_Purchase],,0)</f>
        <v>7</v>
      </c>
      <c r="J937" s="10">
        <f>_xlfn.XLOOKUP(B937,Table4[Customer_ID],Table4[Purchase_Amount],,0)</f>
        <v>191.21</v>
      </c>
      <c r="K937" s="52" cm="1">
        <f t="array" aca="1" ref="K937" ca="1">SUM(MID(C937,{1,2,3},1)*1)</f>
        <v>8</v>
      </c>
    </row>
    <row r="938" spans="2:11" x14ac:dyDescent="0.3">
      <c r="B938" s="10" t="s">
        <v>1934</v>
      </c>
      <c r="C938" s="45" t="str">
        <f ca="1">Table3[[#This Row],[RECENCY Score]] &amp; Table3[[#This Row],[FREQUENCY Score]] &amp; Table3[[#This Row],[MONETARY Score]]</f>
        <v>314</v>
      </c>
      <c r="D938" s="46" cm="1">
        <f t="array" aca="1" ref="D938" ca="1">_xlfn.IFS(G938 &lt;= 100, 5,G938 &lt;= 200, 4,G938 &lt;= 300, 3,G938 &lt;= 400, 2,G938 &gt; 400, 1)</f>
        <v>3</v>
      </c>
      <c r="E938" s="45" cm="1">
        <f t="array" ref="E938">_xlfn.IFS(I938 &gt;= 12, 5, I938&gt;= 10, 4, I938 &gt;= 8, 3, I938 &gt;= 5, 2, I938 &gt;= 2, 1)</f>
        <v>1</v>
      </c>
      <c r="F938" s="45" cm="1">
        <f t="array" ref="F938">_xlfn.IFS(Table3[[#This Row],[Purchase Amount]] &lt;= 100, 5,Table3[[#This Row],[Purchase Amount]]  &lt;= 200, 4,Table3[[#This Row],[Purchase Amount]]  &lt;= 300, 3,Table3[[#This Row],[Purchase Amount]]  &lt;= 400, 2,Table3[[#This Row],[Purchase Amount]]  &gt; 400, 1)</f>
        <v>4</v>
      </c>
      <c r="G938" s="10">
        <f ca="1">DATEDIF(Table3[[#This Row],[Time of Purchase ]], TODAY(), "d")</f>
        <v>272</v>
      </c>
      <c r="H938" s="14">
        <f>_xlfn.XLOOKUP('RFM Analysis (Basic)'!$B938,Table4[Customer_ID],Table4[Time_of_Purchase],,0)</f>
        <v>45463</v>
      </c>
      <c r="I938" s="10">
        <f>_xlfn.XLOOKUP('RFM Analysis (Basic)'!$B938,Table4[Customer_ID],Table4[Frequency_of_Purchase],,0)</f>
        <v>3</v>
      </c>
      <c r="J938" s="10">
        <f>_xlfn.XLOOKUP(B938,Table4[Customer_ID],Table4[Purchase_Amount],,0)</f>
        <v>136.66999999999999</v>
      </c>
      <c r="K938" s="52" cm="1">
        <f t="array" aca="1" ref="K938" ca="1">SUM(MID(C938,{1,2,3},1)*1)</f>
        <v>8</v>
      </c>
    </row>
    <row r="939" spans="2:11" x14ac:dyDescent="0.3">
      <c r="B939" s="10" t="s">
        <v>1936</v>
      </c>
      <c r="C939" s="45" t="str">
        <f ca="1">Table3[[#This Row],[RECENCY Score]] &amp; Table3[[#This Row],[FREQUENCY Score]] &amp; Table3[[#This Row],[MONETARY Score]]</f>
        <v>242</v>
      </c>
      <c r="D939" s="46" cm="1">
        <f t="array" aca="1" ref="D939" ca="1">_xlfn.IFS(G939 &lt;= 100, 5,G939 &lt;= 200, 4,G939 &lt;= 300, 3,G939 &lt;= 400, 2,G939 &gt; 400, 1)</f>
        <v>2</v>
      </c>
      <c r="E939" s="45" cm="1">
        <f t="array" ref="E939">_xlfn.IFS(I939 &gt;= 12, 5, I939&gt;= 10, 4, I939 &gt;= 8, 3, I939 &gt;= 5, 2, I939 &gt;= 2, 1)</f>
        <v>4</v>
      </c>
      <c r="F939" s="45" cm="1">
        <f t="array" ref="F939">_xlfn.IFS(Table3[[#This Row],[Purchase Amount]] &lt;= 100, 5,Table3[[#This Row],[Purchase Amount]]  &lt;= 200, 4,Table3[[#This Row],[Purchase Amount]]  &lt;= 300, 3,Table3[[#This Row],[Purchase Amount]]  &lt;= 400, 2,Table3[[#This Row],[Purchase Amount]]  &gt; 400, 1)</f>
        <v>2</v>
      </c>
      <c r="G939" s="10">
        <f ca="1">DATEDIF(Table3[[#This Row],[Time of Purchase ]], TODAY(), "d")</f>
        <v>362</v>
      </c>
      <c r="H939" s="14">
        <f>_xlfn.XLOOKUP('RFM Analysis (Basic)'!$B939,Table4[Customer_ID],Table4[Time_of_Purchase],,0)</f>
        <v>45373</v>
      </c>
      <c r="I939" s="10">
        <f>_xlfn.XLOOKUP('RFM Analysis (Basic)'!$B939,Table4[Customer_ID],Table4[Frequency_of_Purchase],,0)</f>
        <v>11</v>
      </c>
      <c r="J939" s="10">
        <f>_xlfn.XLOOKUP(B939,Table4[Customer_ID],Table4[Purchase_Amount],,0)</f>
        <v>324.11</v>
      </c>
      <c r="K939" s="52" cm="1">
        <f t="array" aca="1" ref="K939" ca="1">SUM(MID(C939,{1,2,3},1)*1)</f>
        <v>8</v>
      </c>
    </row>
    <row r="940" spans="2:11" x14ac:dyDescent="0.3">
      <c r="B940" s="10" t="s">
        <v>1938</v>
      </c>
      <c r="C940" s="45" t="str">
        <f ca="1">Table3[[#This Row],[RECENCY Score]] &amp; Table3[[#This Row],[FREQUENCY Score]] &amp; Table3[[#This Row],[MONETARY Score]]</f>
        <v>224</v>
      </c>
      <c r="D940" s="46" cm="1">
        <f t="array" aca="1" ref="D940" ca="1">_xlfn.IFS(G940 &lt;= 100, 5,G940 &lt;= 200, 4,G940 &lt;= 300, 3,G940 &lt;= 400, 2,G940 &gt; 400, 1)</f>
        <v>2</v>
      </c>
      <c r="E940" s="45" cm="1">
        <f t="array" ref="E940">_xlfn.IFS(I940 &gt;= 12, 5, I940&gt;= 10, 4, I940 &gt;= 8, 3, I940 &gt;= 5, 2, I940 &gt;= 2, 1)</f>
        <v>2</v>
      </c>
      <c r="F940" s="45" cm="1">
        <f t="array" ref="F940">_xlfn.IFS(Table3[[#This Row],[Purchase Amount]] &lt;= 100, 5,Table3[[#This Row],[Purchase Amount]]  &lt;= 200, 4,Table3[[#This Row],[Purchase Amount]]  &lt;= 300, 3,Table3[[#This Row],[Purchase Amount]]  &lt;= 400, 2,Table3[[#This Row],[Purchase Amount]]  &gt; 400, 1)</f>
        <v>4</v>
      </c>
      <c r="G940" s="10">
        <f ca="1">DATEDIF(Table3[[#This Row],[Time of Purchase ]], TODAY(), "d")</f>
        <v>347</v>
      </c>
      <c r="H940" s="14">
        <f>_xlfn.XLOOKUP('RFM Analysis (Basic)'!$B940,Table4[Customer_ID],Table4[Time_of_Purchase],,0)</f>
        <v>45388</v>
      </c>
      <c r="I940" s="10">
        <f>_xlfn.XLOOKUP('RFM Analysis (Basic)'!$B940,Table4[Customer_ID],Table4[Frequency_of_Purchase],,0)</f>
        <v>6</v>
      </c>
      <c r="J940" s="10">
        <f>_xlfn.XLOOKUP(B940,Table4[Customer_ID],Table4[Purchase_Amount],,0)</f>
        <v>105.64</v>
      </c>
      <c r="K940" s="52" cm="1">
        <f t="array" aca="1" ref="K940" ca="1">SUM(MID(C940,{1,2,3},1)*1)</f>
        <v>8</v>
      </c>
    </row>
    <row r="941" spans="2:11" x14ac:dyDescent="0.3">
      <c r="B941" s="10" t="s">
        <v>1940</v>
      </c>
      <c r="C941" s="45" t="str">
        <f ca="1">Table3[[#This Row],[RECENCY Score]] &amp; Table3[[#This Row],[FREQUENCY Score]] &amp; Table3[[#This Row],[MONETARY Score]]</f>
        <v>243</v>
      </c>
      <c r="D941" s="46" cm="1">
        <f t="array" aca="1" ref="D941" ca="1">_xlfn.IFS(G941 &lt;= 100, 5,G941 &lt;= 200, 4,G941 &lt;= 300, 3,G941 &lt;= 400, 2,G941 &gt; 400, 1)</f>
        <v>2</v>
      </c>
      <c r="E941" s="45" cm="1">
        <f t="array" ref="E941">_xlfn.IFS(I941 &gt;= 12, 5, I941&gt;= 10, 4, I941 &gt;= 8, 3, I941 &gt;= 5, 2, I941 &gt;= 2, 1)</f>
        <v>4</v>
      </c>
      <c r="F941" s="45" cm="1">
        <f t="array" ref="F941">_xlfn.IFS(Table3[[#This Row],[Purchase Amount]] &lt;= 100, 5,Table3[[#This Row],[Purchase Amount]]  &lt;= 200, 4,Table3[[#This Row],[Purchase Amount]]  &lt;= 300, 3,Table3[[#This Row],[Purchase Amount]]  &lt;= 400, 2,Table3[[#This Row],[Purchase Amount]]  &gt; 400, 1)</f>
        <v>3</v>
      </c>
      <c r="G941" s="10">
        <f ca="1">DATEDIF(Table3[[#This Row],[Time of Purchase ]], TODAY(), "d")</f>
        <v>303</v>
      </c>
      <c r="H941" s="14">
        <f>_xlfn.XLOOKUP('RFM Analysis (Basic)'!$B941,Table4[Customer_ID],Table4[Time_of_Purchase],,0)</f>
        <v>45432</v>
      </c>
      <c r="I941" s="10">
        <f>_xlfn.XLOOKUP('RFM Analysis (Basic)'!$B941,Table4[Customer_ID],Table4[Frequency_of_Purchase],,0)</f>
        <v>10</v>
      </c>
      <c r="J941" s="10">
        <f>_xlfn.XLOOKUP(B941,Table4[Customer_ID],Table4[Purchase_Amount],,0)</f>
        <v>295.60000000000002</v>
      </c>
      <c r="K941" s="52" cm="1">
        <f t="array" aca="1" ref="K941" ca="1">SUM(MID(C941,{1,2,3},1)*1)</f>
        <v>9</v>
      </c>
    </row>
    <row r="942" spans="2:11" x14ac:dyDescent="0.3">
      <c r="B942" s="10" t="s">
        <v>1942</v>
      </c>
      <c r="C942" s="45" t="str">
        <f ca="1">Table3[[#This Row],[RECENCY Score]] &amp; Table3[[#This Row],[FREQUENCY Score]] &amp; Table3[[#This Row],[MONETARY Score]]</f>
        <v>233</v>
      </c>
      <c r="D942" s="46" cm="1">
        <f t="array" aca="1" ref="D942" ca="1">_xlfn.IFS(G942 &lt;= 100, 5,G942 &lt;= 200, 4,G942 &lt;= 300, 3,G942 &lt;= 400, 2,G942 &gt; 400, 1)</f>
        <v>2</v>
      </c>
      <c r="E942" s="45" cm="1">
        <f t="array" ref="E942">_xlfn.IFS(I942 &gt;= 12, 5, I942&gt;= 10, 4, I942 &gt;= 8, 3, I942 &gt;= 5, 2, I942 &gt;= 2, 1)</f>
        <v>3</v>
      </c>
      <c r="F942" s="45" cm="1">
        <f t="array" ref="F942">_xlfn.IFS(Table3[[#This Row],[Purchase Amount]] &lt;= 100, 5,Table3[[#This Row],[Purchase Amount]]  &lt;= 200, 4,Table3[[#This Row],[Purchase Amount]]  &lt;= 300, 3,Table3[[#This Row],[Purchase Amount]]  &lt;= 400, 2,Table3[[#This Row],[Purchase Amount]]  &gt; 400, 1)</f>
        <v>3</v>
      </c>
      <c r="G942" s="10">
        <f ca="1">DATEDIF(Table3[[#This Row],[Time of Purchase ]], TODAY(), "d")</f>
        <v>344</v>
      </c>
      <c r="H942" s="14">
        <f>_xlfn.XLOOKUP('RFM Analysis (Basic)'!$B942,Table4[Customer_ID],Table4[Time_of_Purchase],,0)</f>
        <v>45391</v>
      </c>
      <c r="I942" s="10">
        <f>_xlfn.XLOOKUP('RFM Analysis (Basic)'!$B942,Table4[Customer_ID],Table4[Frequency_of_Purchase],,0)</f>
        <v>9</v>
      </c>
      <c r="J942" s="10">
        <f>_xlfn.XLOOKUP(B942,Table4[Customer_ID],Table4[Purchase_Amount],,0)</f>
        <v>227.03</v>
      </c>
      <c r="K942" s="52" cm="1">
        <f t="array" aca="1" ref="K942" ca="1">SUM(MID(C942,{1,2,3},1)*1)</f>
        <v>8</v>
      </c>
    </row>
    <row r="943" spans="2:11" x14ac:dyDescent="0.3">
      <c r="B943" s="10" t="s">
        <v>1944</v>
      </c>
      <c r="C943" s="45" t="str">
        <f ca="1">Table3[[#This Row],[RECENCY Score]] &amp; Table3[[#This Row],[FREQUENCY Score]] &amp; Table3[[#This Row],[MONETARY Score]]</f>
        <v>441</v>
      </c>
      <c r="D943" s="46" cm="1">
        <f t="array" aca="1" ref="D943" ca="1">_xlfn.IFS(G943 &lt;= 100, 5,G943 &lt;= 200, 4,G943 &lt;= 300, 3,G943 &lt;= 400, 2,G943 &gt; 400, 1)</f>
        <v>4</v>
      </c>
      <c r="E943" s="45" cm="1">
        <f t="array" ref="E943">_xlfn.IFS(I943 &gt;= 12, 5, I943&gt;= 10, 4, I943 &gt;= 8, 3, I943 &gt;= 5, 2, I943 &gt;= 2, 1)</f>
        <v>4</v>
      </c>
      <c r="F943" s="45" cm="1">
        <f t="array" ref="F943">_xlfn.IFS(Table3[[#This Row],[Purchase Amount]] &lt;= 100, 5,Table3[[#This Row],[Purchase Amount]]  &lt;= 200, 4,Table3[[#This Row],[Purchase Amount]]  &lt;= 300, 3,Table3[[#This Row],[Purchase Amount]]  &lt;= 400, 2,Table3[[#This Row],[Purchase Amount]]  &gt; 400, 1)</f>
        <v>1</v>
      </c>
      <c r="G943" s="10">
        <f ca="1">DATEDIF(Table3[[#This Row],[Time of Purchase ]], TODAY(), "d")</f>
        <v>105</v>
      </c>
      <c r="H943" s="14">
        <f>_xlfn.XLOOKUP('RFM Analysis (Basic)'!$B943,Table4[Customer_ID],Table4[Time_of_Purchase],,0)</f>
        <v>45630</v>
      </c>
      <c r="I943" s="10">
        <f>_xlfn.XLOOKUP('RFM Analysis (Basic)'!$B943,Table4[Customer_ID],Table4[Frequency_of_Purchase],,0)</f>
        <v>10</v>
      </c>
      <c r="J943" s="10">
        <f>_xlfn.XLOOKUP(B943,Table4[Customer_ID],Table4[Purchase_Amount],,0)</f>
        <v>485.77</v>
      </c>
      <c r="K943" s="52" cm="1">
        <f t="array" aca="1" ref="K943" ca="1">SUM(MID(C943,{1,2,3},1)*1)</f>
        <v>9</v>
      </c>
    </row>
    <row r="944" spans="2:11" x14ac:dyDescent="0.3">
      <c r="B944" s="10" t="s">
        <v>1946</v>
      </c>
      <c r="C944" s="45" t="str">
        <f ca="1">Table3[[#This Row],[RECENCY Score]] &amp; Table3[[#This Row],[FREQUENCY Score]] &amp; Table3[[#This Row],[MONETARY Score]]</f>
        <v>314</v>
      </c>
      <c r="D944" s="46" cm="1">
        <f t="array" aca="1" ref="D944" ca="1">_xlfn.IFS(G944 &lt;= 100, 5,G944 &lt;= 200, 4,G944 &lt;= 300, 3,G944 &lt;= 400, 2,G944 &gt; 400, 1)</f>
        <v>3</v>
      </c>
      <c r="E944" s="45" cm="1">
        <f t="array" ref="E944">_xlfn.IFS(I944 &gt;= 12, 5, I944&gt;= 10, 4, I944 &gt;= 8, 3, I944 &gt;= 5, 2, I944 &gt;= 2, 1)</f>
        <v>1</v>
      </c>
      <c r="F944" s="45" cm="1">
        <f t="array" ref="F944">_xlfn.IFS(Table3[[#This Row],[Purchase Amount]] &lt;= 100, 5,Table3[[#This Row],[Purchase Amount]]  &lt;= 200, 4,Table3[[#This Row],[Purchase Amount]]  &lt;= 300, 3,Table3[[#This Row],[Purchase Amount]]  &lt;= 400, 2,Table3[[#This Row],[Purchase Amount]]  &gt; 400, 1)</f>
        <v>4</v>
      </c>
      <c r="G944" s="10">
        <f ca="1">DATEDIF(Table3[[#This Row],[Time of Purchase ]], TODAY(), "d")</f>
        <v>296</v>
      </c>
      <c r="H944" s="14">
        <f>_xlfn.XLOOKUP('RFM Analysis (Basic)'!$B944,Table4[Customer_ID],Table4[Time_of_Purchase],,0)</f>
        <v>45439</v>
      </c>
      <c r="I944" s="10">
        <f>_xlfn.XLOOKUP('RFM Analysis (Basic)'!$B944,Table4[Customer_ID],Table4[Frequency_of_Purchase],,0)</f>
        <v>4</v>
      </c>
      <c r="J944" s="10">
        <f>_xlfn.XLOOKUP(B944,Table4[Customer_ID],Table4[Purchase_Amount],,0)</f>
        <v>173.43</v>
      </c>
      <c r="K944" s="52" cm="1">
        <f t="array" aca="1" ref="K944" ca="1">SUM(MID(C944,{1,2,3},1)*1)</f>
        <v>8</v>
      </c>
    </row>
    <row r="945" spans="2:11" x14ac:dyDescent="0.3">
      <c r="B945" s="10" t="s">
        <v>1948</v>
      </c>
      <c r="C945" s="45" t="str">
        <f ca="1">Table3[[#This Row],[RECENCY Score]] &amp; Table3[[#This Row],[FREQUENCY Score]] &amp; Table3[[#This Row],[MONETARY Score]]</f>
        <v>311</v>
      </c>
      <c r="D945" s="46" cm="1">
        <f t="array" aca="1" ref="D945" ca="1">_xlfn.IFS(G945 &lt;= 100, 5,G945 &lt;= 200, 4,G945 &lt;= 300, 3,G945 &lt;= 400, 2,G945 &gt; 400, 1)</f>
        <v>3</v>
      </c>
      <c r="E945" s="45" cm="1">
        <f t="array" ref="E945">_xlfn.IFS(I945 &gt;= 12, 5, I945&gt;= 10, 4, I945 &gt;= 8, 3, I945 &gt;= 5, 2, I945 &gt;= 2, 1)</f>
        <v>1</v>
      </c>
      <c r="F945" s="45" cm="1">
        <f t="array" ref="F945">_xlfn.IFS(Table3[[#This Row],[Purchase Amount]] &lt;= 100, 5,Table3[[#This Row],[Purchase Amount]]  &lt;= 200, 4,Table3[[#This Row],[Purchase Amount]]  &lt;= 300, 3,Table3[[#This Row],[Purchase Amount]]  &lt;= 400, 2,Table3[[#This Row],[Purchase Amount]]  &gt; 400, 1)</f>
        <v>1</v>
      </c>
      <c r="G945" s="10">
        <f ca="1">DATEDIF(Table3[[#This Row],[Time of Purchase ]], TODAY(), "d")</f>
        <v>261</v>
      </c>
      <c r="H945" s="14">
        <f>_xlfn.XLOOKUP('RFM Analysis (Basic)'!$B945,Table4[Customer_ID],Table4[Time_of_Purchase],,0)</f>
        <v>45474</v>
      </c>
      <c r="I945" s="10">
        <f>_xlfn.XLOOKUP('RFM Analysis (Basic)'!$B945,Table4[Customer_ID],Table4[Frequency_of_Purchase],,0)</f>
        <v>2</v>
      </c>
      <c r="J945" s="10">
        <f>_xlfn.XLOOKUP(B945,Table4[Customer_ID],Table4[Purchase_Amount],,0)</f>
        <v>462.96</v>
      </c>
      <c r="K945" s="52" cm="1">
        <f t="array" aca="1" ref="K945" ca="1">SUM(MID(C945,{1,2,3},1)*1)</f>
        <v>5</v>
      </c>
    </row>
    <row r="946" spans="2:11" x14ac:dyDescent="0.3">
      <c r="B946" s="10" t="s">
        <v>1950</v>
      </c>
      <c r="C946" s="45" t="str">
        <f ca="1">Table3[[#This Row],[RECENCY Score]] &amp; Table3[[#This Row],[FREQUENCY Score]] &amp; Table3[[#This Row],[MONETARY Score]]</f>
        <v>343</v>
      </c>
      <c r="D946" s="46" cm="1">
        <f t="array" aca="1" ref="D946" ca="1">_xlfn.IFS(G946 &lt;= 100, 5,G946 &lt;= 200, 4,G946 &lt;= 300, 3,G946 &lt;= 400, 2,G946 &gt; 400, 1)</f>
        <v>3</v>
      </c>
      <c r="E946" s="45" cm="1">
        <f t="array" ref="E946">_xlfn.IFS(I946 &gt;= 12, 5, I946&gt;= 10, 4, I946 &gt;= 8, 3, I946 &gt;= 5, 2, I946 &gt;= 2, 1)</f>
        <v>4</v>
      </c>
      <c r="F946" s="45" cm="1">
        <f t="array" ref="F946">_xlfn.IFS(Table3[[#This Row],[Purchase Amount]] &lt;= 100, 5,Table3[[#This Row],[Purchase Amount]]  &lt;= 200, 4,Table3[[#This Row],[Purchase Amount]]  &lt;= 300, 3,Table3[[#This Row],[Purchase Amount]]  &lt;= 400, 2,Table3[[#This Row],[Purchase Amount]]  &gt; 400, 1)</f>
        <v>3</v>
      </c>
      <c r="G946" s="10">
        <f ca="1">DATEDIF(Table3[[#This Row],[Time of Purchase ]], TODAY(), "d")</f>
        <v>216</v>
      </c>
      <c r="H946" s="14">
        <f>_xlfn.XLOOKUP('RFM Analysis (Basic)'!$B946,Table4[Customer_ID],Table4[Time_of_Purchase],,0)</f>
        <v>45519</v>
      </c>
      <c r="I946" s="10">
        <f>_xlfn.XLOOKUP('RFM Analysis (Basic)'!$B946,Table4[Customer_ID],Table4[Frequency_of_Purchase],,0)</f>
        <v>10</v>
      </c>
      <c r="J946" s="10">
        <f>_xlfn.XLOOKUP(B946,Table4[Customer_ID],Table4[Purchase_Amount],,0)</f>
        <v>203.13</v>
      </c>
      <c r="K946" s="52" cm="1">
        <f t="array" aca="1" ref="K946" ca="1">SUM(MID(C946,{1,2,3},1)*1)</f>
        <v>10</v>
      </c>
    </row>
    <row r="947" spans="2:11" x14ac:dyDescent="0.3">
      <c r="B947" s="10" t="s">
        <v>1952</v>
      </c>
      <c r="C947" s="45" t="str">
        <f ca="1">Table3[[#This Row],[RECENCY Score]] &amp; Table3[[#This Row],[FREQUENCY Score]] &amp; Table3[[#This Row],[MONETARY Score]]</f>
        <v>131</v>
      </c>
      <c r="D947" s="46" cm="1">
        <f t="array" aca="1" ref="D947" ca="1">_xlfn.IFS(G947 &lt;= 100, 5,G947 &lt;= 200, 4,G947 &lt;= 300, 3,G947 &lt;= 400, 2,G947 &gt; 400, 1)</f>
        <v>1</v>
      </c>
      <c r="E947" s="45" cm="1">
        <f t="array" ref="E947">_xlfn.IFS(I947 &gt;= 12, 5, I947&gt;= 10, 4, I947 &gt;= 8, 3, I947 &gt;= 5, 2, I947 &gt;= 2, 1)</f>
        <v>3</v>
      </c>
      <c r="F947" s="45" cm="1">
        <f t="array" ref="F947">_xlfn.IFS(Table3[[#This Row],[Purchase Amount]] &lt;= 100, 5,Table3[[#This Row],[Purchase Amount]]  &lt;= 200, 4,Table3[[#This Row],[Purchase Amount]]  &lt;= 300, 3,Table3[[#This Row],[Purchase Amount]]  &lt;= 400, 2,Table3[[#This Row],[Purchase Amount]]  &gt; 400, 1)</f>
        <v>1</v>
      </c>
      <c r="G947" s="10">
        <f ca="1">DATEDIF(Table3[[#This Row],[Time of Purchase ]], TODAY(), "d")</f>
        <v>425</v>
      </c>
      <c r="H947" s="14">
        <f>_xlfn.XLOOKUP('RFM Analysis (Basic)'!$B947,Table4[Customer_ID],Table4[Time_of_Purchase],,0)</f>
        <v>45310</v>
      </c>
      <c r="I947" s="10">
        <f>_xlfn.XLOOKUP('RFM Analysis (Basic)'!$B947,Table4[Customer_ID],Table4[Frequency_of_Purchase],,0)</f>
        <v>9</v>
      </c>
      <c r="J947" s="10">
        <f>_xlfn.XLOOKUP(B947,Table4[Customer_ID],Table4[Purchase_Amount],,0)</f>
        <v>443.11</v>
      </c>
      <c r="K947" s="52" cm="1">
        <f t="array" aca="1" ref="K947" ca="1">SUM(MID(C947,{1,2,3},1)*1)</f>
        <v>5</v>
      </c>
    </row>
    <row r="948" spans="2:11" x14ac:dyDescent="0.3">
      <c r="B948" s="10" t="s">
        <v>1954</v>
      </c>
      <c r="C948" s="45" t="str">
        <f ca="1">Table3[[#This Row],[RECENCY Score]] &amp; Table3[[#This Row],[FREQUENCY Score]] &amp; Table3[[#This Row],[MONETARY Score]]</f>
        <v>413</v>
      </c>
      <c r="D948" s="46" cm="1">
        <f t="array" aca="1" ref="D948" ca="1">_xlfn.IFS(G948 &lt;= 100, 5,G948 &lt;= 200, 4,G948 &lt;= 300, 3,G948 &lt;= 400, 2,G948 &gt; 400, 1)</f>
        <v>4</v>
      </c>
      <c r="E948" s="45" cm="1">
        <f t="array" ref="E948">_xlfn.IFS(I948 &gt;= 12, 5, I948&gt;= 10, 4, I948 &gt;= 8, 3, I948 &gt;= 5, 2, I948 &gt;= 2, 1)</f>
        <v>1</v>
      </c>
      <c r="F948" s="45" cm="1">
        <f t="array" ref="F948">_xlfn.IFS(Table3[[#This Row],[Purchase Amount]] &lt;= 100, 5,Table3[[#This Row],[Purchase Amount]]  &lt;= 200, 4,Table3[[#This Row],[Purchase Amount]]  &lt;= 300, 3,Table3[[#This Row],[Purchase Amount]]  &lt;= 400, 2,Table3[[#This Row],[Purchase Amount]]  &gt; 400, 1)</f>
        <v>3</v>
      </c>
      <c r="G948" s="10">
        <f ca="1">DATEDIF(Table3[[#This Row],[Time of Purchase ]], TODAY(), "d")</f>
        <v>182</v>
      </c>
      <c r="H948" s="14">
        <f>_xlfn.XLOOKUP('RFM Analysis (Basic)'!$B948,Table4[Customer_ID],Table4[Time_of_Purchase],,0)</f>
        <v>45553</v>
      </c>
      <c r="I948" s="10">
        <f>_xlfn.XLOOKUP('RFM Analysis (Basic)'!$B948,Table4[Customer_ID],Table4[Frequency_of_Purchase],,0)</f>
        <v>2</v>
      </c>
      <c r="J948" s="10">
        <f>_xlfn.XLOOKUP(B948,Table4[Customer_ID],Table4[Purchase_Amount],,0)</f>
        <v>254.83</v>
      </c>
      <c r="K948" s="52" cm="1">
        <f t="array" aca="1" ref="K948" ca="1">SUM(MID(C948,{1,2,3},1)*1)</f>
        <v>8</v>
      </c>
    </row>
    <row r="949" spans="2:11" x14ac:dyDescent="0.3">
      <c r="B949" s="10" t="s">
        <v>1956</v>
      </c>
      <c r="C949" s="45" t="str">
        <f ca="1">Table3[[#This Row],[RECENCY Score]] &amp; Table3[[#This Row],[FREQUENCY Score]] &amp; Table3[[#This Row],[MONETARY Score]]</f>
        <v>312</v>
      </c>
      <c r="D949" s="46" cm="1">
        <f t="array" aca="1" ref="D949" ca="1">_xlfn.IFS(G949 &lt;= 100, 5,G949 &lt;= 200, 4,G949 &lt;= 300, 3,G949 &lt;= 400, 2,G949 &gt; 400, 1)</f>
        <v>3</v>
      </c>
      <c r="E949" s="45" cm="1">
        <f t="array" ref="E949">_xlfn.IFS(I949 &gt;= 12, 5, I949&gt;= 10, 4, I949 &gt;= 8, 3, I949 &gt;= 5, 2, I949 &gt;= 2, 1)</f>
        <v>1</v>
      </c>
      <c r="F949" s="45" cm="1">
        <f t="array" ref="F949">_xlfn.IFS(Table3[[#This Row],[Purchase Amount]] &lt;= 100, 5,Table3[[#This Row],[Purchase Amount]]  &lt;= 200, 4,Table3[[#This Row],[Purchase Amount]]  &lt;= 300, 3,Table3[[#This Row],[Purchase Amount]]  &lt;= 400, 2,Table3[[#This Row],[Purchase Amount]]  &gt; 400, 1)</f>
        <v>2</v>
      </c>
      <c r="G949" s="10">
        <f ca="1">DATEDIF(Table3[[#This Row],[Time of Purchase ]], TODAY(), "d")</f>
        <v>275</v>
      </c>
      <c r="H949" s="14">
        <f>_xlfn.XLOOKUP('RFM Analysis (Basic)'!$B949,Table4[Customer_ID],Table4[Time_of_Purchase],,0)</f>
        <v>45460</v>
      </c>
      <c r="I949" s="10">
        <f>_xlfn.XLOOKUP('RFM Analysis (Basic)'!$B949,Table4[Customer_ID],Table4[Frequency_of_Purchase],,0)</f>
        <v>4</v>
      </c>
      <c r="J949" s="10">
        <f>_xlfn.XLOOKUP(B949,Table4[Customer_ID],Table4[Purchase_Amount],,0)</f>
        <v>336.89</v>
      </c>
      <c r="K949" s="52" cm="1">
        <f t="array" aca="1" ref="K949" ca="1">SUM(MID(C949,{1,2,3},1)*1)</f>
        <v>6</v>
      </c>
    </row>
    <row r="950" spans="2:11" x14ac:dyDescent="0.3">
      <c r="B950" s="10" t="s">
        <v>1958</v>
      </c>
      <c r="C950" s="45" t="str">
        <f ca="1">Table3[[#This Row],[RECENCY Score]] &amp; Table3[[#This Row],[FREQUENCY Score]] &amp; Table3[[#This Row],[MONETARY Score]]</f>
        <v>332</v>
      </c>
      <c r="D950" s="46" cm="1">
        <f t="array" aca="1" ref="D950" ca="1">_xlfn.IFS(G950 &lt;= 100, 5,G950 &lt;= 200, 4,G950 &lt;= 300, 3,G950 &lt;= 400, 2,G950 &gt; 400, 1)</f>
        <v>3</v>
      </c>
      <c r="E950" s="45" cm="1">
        <f t="array" ref="E950">_xlfn.IFS(I950 &gt;= 12, 5, I950&gt;= 10, 4, I950 &gt;= 8, 3, I950 &gt;= 5, 2, I950 &gt;= 2, 1)</f>
        <v>3</v>
      </c>
      <c r="F950" s="45" cm="1">
        <f t="array" ref="F950">_xlfn.IFS(Table3[[#This Row],[Purchase Amount]] &lt;= 100, 5,Table3[[#This Row],[Purchase Amount]]  &lt;= 200, 4,Table3[[#This Row],[Purchase Amount]]  &lt;= 300, 3,Table3[[#This Row],[Purchase Amount]]  &lt;= 400, 2,Table3[[#This Row],[Purchase Amount]]  &gt; 400, 1)</f>
        <v>2</v>
      </c>
      <c r="G950" s="10">
        <f ca="1">DATEDIF(Table3[[#This Row],[Time of Purchase ]], TODAY(), "d")</f>
        <v>236</v>
      </c>
      <c r="H950" s="14">
        <f>_xlfn.XLOOKUP('RFM Analysis (Basic)'!$B950,Table4[Customer_ID],Table4[Time_of_Purchase],,0)</f>
        <v>45499</v>
      </c>
      <c r="I950" s="10">
        <f>_xlfn.XLOOKUP('RFM Analysis (Basic)'!$B950,Table4[Customer_ID],Table4[Frequency_of_Purchase],,0)</f>
        <v>8</v>
      </c>
      <c r="J950" s="10">
        <f>_xlfn.XLOOKUP(B950,Table4[Customer_ID],Table4[Purchase_Amount],,0)</f>
        <v>337.17</v>
      </c>
      <c r="K950" s="52" cm="1">
        <f t="array" aca="1" ref="K950" ca="1">SUM(MID(C950,{1,2,3},1)*1)</f>
        <v>8</v>
      </c>
    </row>
    <row r="951" spans="2:11" x14ac:dyDescent="0.3">
      <c r="B951" s="10" t="s">
        <v>1960</v>
      </c>
      <c r="C951" s="45" t="str">
        <f ca="1">Table3[[#This Row],[RECENCY Score]] &amp; Table3[[#This Row],[FREQUENCY Score]] &amp; Table3[[#This Row],[MONETARY Score]]</f>
        <v>211</v>
      </c>
      <c r="D951" s="46" cm="1">
        <f t="array" aca="1" ref="D951" ca="1">_xlfn.IFS(G951 &lt;= 100, 5,G951 &lt;= 200, 4,G951 &lt;= 300, 3,G951 &lt;= 400, 2,G951 &gt; 400, 1)</f>
        <v>2</v>
      </c>
      <c r="E951" s="45" cm="1">
        <f t="array" ref="E951">_xlfn.IFS(I951 &gt;= 12, 5, I951&gt;= 10, 4, I951 &gt;= 8, 3, I951 &gt;= 5, 2, I951 &gt;= 2, 1)</f>
        <v>1</v>
      </c>
      <c r="F951" s="45" cm="1">
        <f t="array" ref="F951">_xlfn.IFS(Table3[[#This Row],[Purchase Amount]] &lt;= 100, 5,Table3[[#This Row],[Purchase Amount]]  &lt;= 200, 4,Table3[[#This Row],[Purchase Amount]]  &lt;= 300, 3,Table3[[#This Row],[Purchase Amount]]  &lt;= 400, 2,Table3[[#This Row],[Purchase Amount]]  &gt; 400, 1)</f>
        <v>1</v>
      </c>
      <c r="G951" s="10">
        <f ca="1">DATEDIF(Table3[[#This Row],[Time of Purchase ]], TODAY(), "d")</f>
        <v>373</v>
      </c>
      <c r="H951" s="14">
        <f>_xlfn.XLOOKUP('RFM Analysis (Basic)'!$B951,Table4[Customer_ID],Table4[Time_of_Purchase],,0)</f>
        <v>45362</v>
      </c>
      <c r="I951" s="10">
        <f>_xlfn.XLOOKUP('RFM Analysis (Basic)'!$B951,Table4[Customer_ID],Table4[Frequency_of_Purchase],,0)</f>
        <v>2</v>
      </c>
      <c r="J951" s="10">
        <f>_xlfn.XLOOKUP(B951,Table4[Customer_ID],Table4[Purchase_Amount],,0)</f>
        <v>429.24</v>
      </c>
      <c r="K951" s="52" cm="1">
        <f t="array" aca="1" ref="K951" ca="1">SUM(MID(C951,{1,2,3},1)*1)</f>
        <v>4</v>
      </c>
    </row>
    <row r="952" spans="2:11" x14ac:dyDescent="0.3">
      <c r="B952" s="10" t="s">
        <v>1962</v>
      </c>
      <c r="C952" s="45" t="str">
        <f ca="1">Table3[[#This Row],[RECENCY Score]] &amp; Table3[[#This Row],[FREQUENCY Score]] &amp; Table3[[#This Row],[MONETARY Score]]</f>
        <v>424</v>
      </c>
      <c r="D952" s="46" cm="1">
        <f t="array" aca="1" ref="D952" ca="1">_xlfn.IFS(G952 &lt;= 100, 5,G952 &lt;= 200, 4,G952 &lt;= 300, 3,G952 &lt;= 400, 2,G952 &gt; 400, 1)</f>
        <v>4</v>
      </c>
      <c r="E952" s="45" cm="1">
        <f t="array" ref="E952">_xlfn.IFS(I952 &gt;= 12, 5, I952&gt;= 10, 4, I952 &gt;= 8, 3, I952 &gt;= 5, 2, I952 &gt;= 2, 1)</f>
        <v>2</v>
      </c>
      <c r="F952" s="45" cm="1">
        <f t="array" ref="F952">_xlfn.IFS(Table3[[#This Row],[Purchase Amount]] &lt;= 100, 5,Table3[[#This Row],[Purchase Amount]]  &lt;= 200, 4,Table3[[#This Row],[Purchase Amount]]  &lt;= 300, 3,Table3[[#This Row],[Purchase Amount]]  &lt;= 400, 2,Table3[[#This Row],[Purchase Amount]]  &gt; 400, 1)</f>
        <v>4</v>
      </c>
      <c r="G952" s="10">
        <f ca="1">DATEDIF(Table3[[#This Row],[Time of Purchase ]], TODAY(), "d")</f>
        <v>173</v>
      </c>
      <c r="H952" s="14">
        <f>_xlfn.XLOOKUP('RFM Analysis (Basic)'!$B952,Table4[Customer_ID],Table4[Time_of_Purchase],,0)</f>
        <v>45562</v>
      </c>
      <c r="I952" s="10">
        <f>_xlfn.XLOOKUP('RFM Analysis (Basic)'!$B952,Table4[Customer_ID],Table4[Frequency_of_Purchase],,0)</f>
        <v>7</v>
      </c>
      <c r="J952" s="10">
        <f>_xlfn.XLOOKUP(B952,Table4[Customer_ID],Table4[Purchase_Amount],,0)</f>
        <v>197.7</v>
      </c>
      <c r="K952" s="52" cm="1">
        <f t="array" aca="1" ref="K952" ca="1">SUM(MID(C952,{1,2,3},1)*1)</f>
        <v>10</v>
      </c>
    </row>
    <row r="953" spans="2:11" x14ac:dyDescent="0.3">
      <c r="B953" s="10" t="s">
        <v>1964</v>
      </c>
      <c r="C953" s="45" t="str">
        <f ca="1">Table3[[#This Row],[RECENCY Score]] &amp; Table3[[#This Row],[FREQUENCY Score]] &amp; Table3[[#This Row],[MONETARY Score]]</f>
        <v>412</v>
      </c>
      <c r="D953" s="46" cm="1">
        <f t="array" aca="1" ref="D953" ca="1">_xlfn.IFS(G953 &lt;= 100, 5,G953 &lt;= 200, 4,G953 &lt;= 300, 3,G953 &lt;= 400, 2,G953 &gt; 400, 1)</f>
        <v>4</v>
      </c>
      <c r="E953" s="45" cm="1">
        <f t="array" ref="E953">_xlfn.IFS(I953 &gt;= 12, 5, I953&gt;= 10, 4, I953 &gt;= 8, 3, I953 &gt;= 5, 2, I953 &gt;= 2, 1)</f>
        <v>1</v>
      </c>
      <c r="F953" s="45" cm="1">
        <f t="array" ref="F953">_xlfn.IFS(Table3[[#This Row],[Purchase Amount]] &lt;= 100, 5,Table3[[#This Row],[Purchase Amount]]  &lt;= 200, 4,Table3[[#This Row],[Purchase Amount]]  &lt;= 300, 3,Table3[[#This Row],[Purchase Amount]]  &lt;= 400, 2,Table3[[#This Row],[Purchase Amount]]  &gt; 400, 1)</f>
        <v>2</v>
      </c>
      <c r="G953" s="10">
        <f ca="1">DATEDIF(Table3[[#This Row],[Time of Purchase ]], TODAY(), "d")</f>
        <v>195</v>
      </c>
      <c r="H953" s="14">
        <f>_xlfn.XLOOKUP('RFM Analysis (Basic)'!$B953,Table4[Customer_ID],Table4[Time_of_Purchase],,0)</f>
        <v>45540</v>
      </c>
      <c r="I953" s="10">
        <f>_xlfn.XLOOKUP('RFM Analysis (Basic)'!$B953,Table4[Customer_ID],Table4[Frequency_of_Purchase],,0)</f>
        <v>2</v>
      </c>
      <c r="J953" s="10">
        <f>_xlfn.XLOOKUP(B953,Table4[Customer_ID],Table4[Purchase_Amount],,0)</f>
        <v>336.96</v>
      </c>
      <c r="K953" s="52" cm="1">
        <f t="array" aca="1" ref="K953" ca="1">SUM(MID(C953,{1,2,3},1)*1)</f>
        <v>7</v>
      </c>
    </row>
    <row r="954" spans="2:11" x14ac:dyDescent="0.3">
      <c r="B954" s="10" t="s">
        <v>1966</v>
      </c>
      <c r="C954" s="45" t="str">
        <f ca="1">Table3[[#This Row],[RECENCY Score]] &amp; Table3[[#This Row],[FREQUENCY Score]] &amp; Table3[[#This Row],[MONETARY Score]]</f>
        <v>541</v>
      </c>
      <c r="D954" s="46" cm="1">
        <f t="array" aca="1" ref="D954" ca="1">_xlfn.IFS(G954 &lt;= 100, 5,G954 &lt;= 200, 4,G954 &lt;= 300, 3,G954 &lt;= 400, 2,G954 &gt; 400, 1)</f>
        <v>5</v>
      </c>
      <c r="E954" s="45" cm="1">
        <f t="array" ref="E954">_xlfn.IFS(I954 &gt;= 12, 5, I954&gt;= 10, 4, I954 &gt;= 8, 3, I954 &gt;= 5, 2, I954 &gt;= 2, 1)</f>
        <v>4</v>
      </c>
      <c r="F954" s="45" cm="1">
        <f t="array" ref="F954">_xlfn.IFS(Table3[[#This Row],[Purchase Amount]] &lt;= 100, 5,Table3[[#This Row],[Purchase Amount]]  &lt;= 200, 4,Table3[[#This Row],[Purchase Amount]]  &lt;= 300, 3,Table3[[#This Row],[Purchase Amount]]  &lt;= 400, 2,Table3[[#This Row],[Purchase Amount]]  &gt; 400, 1)</f>
        <v>1</v>
      </c>
      <c r="G954" s="10">
        <f ca="1">DATEDIF(Table3[[#This Row],[Time of Purchase ]], TODAY(), "d")</f>
        <v>87</v>
      </c>
      <c r="H954" s="14">
        <f>_xlfn.XLOOKUP('RFM Analysis (Basic)'!$B954,Table4[Customer_ID],Table4[Time_of_Purchase],,0)</f>
        <v>45648</v>
      </c>
      <c r="I954" s="10">
        <f>_xlfn.XLOOKUP('RFM Analysis (Basic)'!$B954,Table4[Customer_ID],Table4[Frequency_of_Purchase],,0)</f>
        <v>11</v>
      </c>
      <c r="J954" s="10">
        <f>_xlfn.XLOOKUP(B954,Table4[Customer_ID],Table4[Purchase_Amount],,0)</f>
        <v>489.81</v>
      </c>
      <c r="K954" s="52" cm="1">
        <f t="array" aca="1" ref="K954" ca="1">SUM(MID(C954,{1,2,3},1)*1)</f>
        <v>10</v>
      </c>
    </row>
    <row r="955" spans="2:11" x14ac:dyDescent="0.3">
      <c r="B955" s="10" t="s">
        <v>1968</v>
      </c>
      <c r="C955" s="45" t="str">
        <f ca="1">Table3[[#This Row],[RECENCY Score]] &amp; Table3[[#This Row],[FREQUENCY Score]] &amp; Table3[[#This Row],[MONETARY Score]]</f>
        <v>431</v>
      </c>
      <c r="D955" s="46" cm="1">
        <f t="array" aca="1" ref="D955" ca="1">_xlfn.IFS(G955 &lt;= 100, 5,G955 &lt;= 200, 4,G955 &lt;= 300, 3,G955 &lt;= 400, 2,G955 &gt; 400, 1)</f>
        <v>4</v>
      </c>
      <c r="E955" s="45" cm="1">
        <f t="array" ref="E955">_xlfn.IFS(I955 &gt;= 12, 5, I955&gt;= 10, 4, I955 &gt;= 8, 3, I955 &gt;= 5, 2, I955 &gt;= 2, 1)</f>
        <v>3</v>
      </c>
      <c r="F955" s="45" cm="1">
        <f t="array" ref="F955">_xlfn.IFS(Table3[[#This Row],[Purchase Amount]] &lt;= 100, 5,Table3[[#This Row],[Purchase Amount]]  &lt;= 200, 4,Table3[[#This Row],[Purchase Amount]]  &lt;= 300, 3,Table3[[#This Row],[Purchase Amount]]  &lt;= 400, 2,Table3[[#This Row],[Purchase Amount]]  &gt; 400, 1)</f>
        <v>1</v>
      </c>
      <c r="G955" s="10">
        <f ca="1">DATEDIF(Table3[[#This Row],[Time of Purchase ]], TODAY(), "d")</f>
        <v>141</v>
      </c>
      <c r="H955" s="14">
        <f>_xlfn.XLOOKUP('RFM Analysis (Basic)'!$B955,Table4[Customer_ID],Table4[Time_of_Purchase],,0)</f>
        <v>45594</v>
      </c>
      <c r="I955" s="10">
        <f>_xlfn.XLOOKUP('RFM Analysis (Basic)'!$B955,Table4[Customer_ID],Table4[Frequency_of_Purchase],,0)</f>
        <v>8</v>
      </c>
      <c r="J955" s="10">
        <f>_xlfn.XLOOKUP(B955,Table4[Customer_ID],Table4[Purchase_Amount],,0)</f>
        <v>455.55</v>
      </c>
      <c r="K955" s="52" cm="1">
        <f t="array" aca="1" ref="K955" ca="1">SUM(MID(C955,{1,2,3},1)*1)</f>
        <v>8</v>
      </c>
    </row>
    <row r="956" spans="2:11" x14ac:dyDescent="0.3">
      <c r="B956" s="10" t="s">
        <v>1970</v>
      </c>
      <c r="C956" s="45" t="str">
        <f ca="1">Table3[[#This Row],[RECENCY Score]] &amp; Table3[[#This Row],[FREQUENCY Score]] &amp; Table3[[#This Row],[MONETARY Score]]</f>
        <v>313</v>
      </c>
      <c r="D956" s="46" cm="1">
        <f t="array" aca="1" ref="D956" ca="1">_xlfn.IFS(G956 &lt;= 100, 5,G956 &lt;= 200, 4,G956 &lt;= 300, 3,G956 &lt;= 400, 2,G956 &gt; 400, 1)</f>
        <v>3</v>
      </c>
      <c r="E956" s="45" cm="1">
        <f t="array" ref="E956">_xlfn.IFS(I956 &gt;= 12, 5, I956&gt;= 10, 4, I956 &gt;= 8, 3, I956 &gt;= 5, 2, I956 &gt;= 2, 1)</f>
        <v>1</v>
      </c>
      <c r="F956" s="45" cm="1">
        <f t="array" ref="F956">_xlfn.IFS(Table3[[#This Row],[Purchase Amount]] &lt;= 100, 5,Table3[[#This Row],[Purchase Amount]]  &lt;= 200, 4,Table3[[#This Row],[Purchase Amount]]  &lt;= 300, 3,Table3[[#This Row],[Purchase Amount]]  &lt;= 400, 2,Table3[[#This Row],[Purchase Amount]]  &gt; 400, 1)</f>
        <v>3</v>
      </c>
      <c r="G956" s="10">
        <f ca="1">DATEDIF(Table3[[#This Row],[Time of Purchase ]], TODAY(), "d")</f>
        <v>286</v>
      </c>
      <c r="H956" s="14">
        <f>_xlfn.XLOOKUP('RFM Analysis (Basic)'!$B956,Table4[Customer_ID],Table4[Time_of_Purchase],,0)</f>
        <v>45449</v>
      </c>
      <c r="I956" s="10">
        <f>_xlfn.XLOOKUP('RFM Analysis (Basic)'!$B956,Table4[Customer_ID],Table4[Frequency_of_Purchase],,0)</f>
        <v>3</v>
      </c>
      <c r="J956" s="10">
        <f>_xlfn.XLOOKUP(B956,Table4[Customer_ID],Table4[Purchase_Amount],,0)</f>
        <v>266.61</v>
      </c>
      <c r="K956" s="52" cm="1">
        <f t="array" aca="1" ref="K956" ca="1">SUM(MID(C956,{1,2,3},1)*1)</f>
        <v>7</v>
      </c>
    </row>
    <row r="957" spans="2:11" x14ac:dyDescent="0.3">
      <c r="B957" s="10" t="s">
        <v>1972</v>
      </c>
      <c r="C957" s="45" t="str">
        <f ca="1">Table3[[#This Row],[RECENCY Score]] &amp; Table3[[#This Row],[FREQUENCY Score]] &amp; Table3[[#This Row],[MONETARY Score]]</f>
        <v>221</v>
      </c>
      <c r="D957" s="46" cm="1">
        <f t="array" aca="1" ref="D957" ca="1">_xlfn.IFS(G957 &lt;= 100, 5,G957 &lt;= 200, 4,G957 &lt;= 300, 3,G957 &lt;= 400, 2,G957 &gt; 400, 1)</f>
        <v>2</v>
      </c>
      <c r="E957" s="45" cm="1">
        <f t="array" ref="E957">_xlfn.IFS(I957 &gt;= 12, 5, I957&gt;= 10, 4, I957 &gt;= 8, 3, I957 &gt;= 5, 2, I957 &gt;= 2, 1)</f>
        <v>2</v>
      </c>
      <c r="F957" s="45" cm="1">
        <f t="array" ref="F957">_xlfn.IFS(Table3[[#This Row],[Purchase Amount]] &lt;= 100, 5,Table3[[#This Row],[Purchase Amount]]  &lt;= 200, 4,Table3[[#This Row],[Purchase Amount]]  &lt;= 300, 3,Table3[[#This Row],[Purchase Amount]]  &lt;= 400, 2,Table3[[#This Row],[Purchase Amount]]  &gt; 400, 1)</f>
        <v>1</v>
      </c>
      <c r="G957" s="10">
        <f ca="1">DATEDIF(Table3[[#This Row],[Time of Purchase ]], TODAY(), "d")</f>
        <v>341</v>
      </c>
      <c r="H957" s="14">
        <f>_xlfn.XLOOKUP('RFM Analysis (Basic)'!$B957,Table4[Customer_ID],Table4[Time_of_Purchase],,0)</f>
        <v>45394</v>
      </c>
      <c r="I957" s="10">
        <f>_xlfn.XLOOKUP('RFM Analysis (Basic)'!$B957,Table4[Customer_ID],Table4[Frequency_of_Purchase],,0)</f>
        <v>5</v>
      </c>
      <c r="J957" s="10">
        <f>_xlfn.XLOOKUP(B957,Table4[Customer_ID],Table4[Purchase_Amount],,0)</f>
        <v>460.88</v>
      </c>
      <c r="K957" s="52" cm="1">
        <f t="array" aca="1" ref="K957" ca="1">SUM(MID(C957,{1,2,3},1)*1)</f>
        <v>5</v>
      </c>
    </row>
    <row r="958" spans="2:11" x14ac:dyDescent="0.3">
      <c r="B958" s="10" t="s">
        <v>1974</v>
      </c>
      <c r="C958" s="45" t="str">
        <f ca="1">Table3[[#This Row],[RECENCY Score]] &amp; Table3[[#This Row],[FREQUENCY Score]] &amp; Table3[[#This Row],[MONETARY Score]]</f>
        <v>512</v>
      </c>
      <c r="D958" s="46" cm="1">
        <f t="array" aca="1" ref="D958" ca="1">_xlfn.IFS(G958 &lt;= 100, 5,G958 &lt;= 200, 4,G958 &lt;= 300, 3,G958 &lt;= 400, 2,G958 &gt; 400, 1)</f>
        <v>5</v>
      </c>
      <c r="E958" s="45" cm="1">
        <f t="array" ref="E958">_xlfn.IFS(I958 &gt;= 12, 5, I958&gt;= 10, 4, I958 &gt;= 8, 3, I958 &gt;= 5, 2, I958 &gt;= 2, 1)</f>
        <v>1</v>
      </c>
      <c r="F958" s="45" cm="1">
        <f t="array" ref="F958">_xlfn.IFS(Table3[[#This Row],[Purchase Amount]] &lt;= 100, 5,Table3[[#This Row],[Purchase Amount]]  &lt;= 200, 4,Table3[[#This Row],[Purchase Amount]]  &lt;= 300, 3,Table3[[#This Row],[Purchase Amount]]  &lt;= 400, 2,Table3[[#This Row],[Purchase Amount]]  &gt; 400, 1)</f>
        <v>2</v>
      </c>
      <c r="G958" s="10">
        <f ca="1">DATEDIF(Table3[[#This Row],[Time of Purchase ]], TODAY(), "d")</f>
        <v>88</v>
      </c>
      <c r="H958" s="14">
        <f>_xlfn.XLOOKUP('RFM Analysis (Basic)'!$B958,Table4[Customer_ID],Table4[Time_of_Purchase],,0)</f>
        <v>45647</v>
      </c>
      <c r="I958" s="10">
        <f>_xlfn.XLOOKUP('RFM Analysis (Basic)'!$B958,Table4[Customer_ID],Table4[Frequency_of_Purchase],,0)</f>
        <v>2</v>
      </c>
      <c r="J958" s="10">
        <f>_xlfn.XLOOKUP(B958,Table4[Customer_ID],Table4[Purchase_Amount],,0)</f>
        <v>361.4</v>
      </c>
      <c r="K958" s="52" cm="1">
        <f t="array" aca="1" ref="K958" ca="1">SUM(MID(C958,{1,2,3},1)*1)</f>
        <v>8</v>
      </c>
    </row>
    <row r="959" spans="2:11" x14ac:dyDescent="0.3">
      <c r="B959" s="10" t="s">
        <v>1976</v>
      </c>
      <c r="C959" s="45" t="str">
        <f ca="1">Table3[[#This Row],[RECENCY Score]] &amp; Table3[[#This Row],[FREQUENCY Score]] &amp; Table3[[#This Row],[MONETARY Score]]</f>
        <v>515</v>
      </c>
      <c r="D959" s="46" cm="1">
        <f t="array" aca="1" ref="D959" ca="1">_xlfn.IFS(G959 &lt;= 100, 5,G959 &lt;= 200, 4,G959 &lt;= 300, 3,G959 &lt;= 400, 2,G959 &gt; 400, 1)</f>
        <v>5</v>
      </c>
      <c r="E959" s="45" cm="1">
        <f t="array" ref="E959">_xlfn.IFS(I959 &gt;= 12, 5, I959&gt;= 10, 4, I959 &gt;= 8, 3, I959 &gt;= 5, 2, I959 &gt;= 2, 1)</f>
        <v>1</v>
      </c>
      <c r="F959" s="45" cm="1">
        <f t="array" ref="F959">_xlfn.IFS(Table3[[#This Row],[Purchase Amount]] &lt;= 100, 5,Table3[[#This Row],[Purchase Amount]]  &lt;= 200, 4,Table3[[#This Row],[Purchase Amount]]  &lt;= 300, 3,Table3[[#This Row],[Purchase Amount]]  &lt;= 400, 2,Table3[[#This Row],[Purchase Amount]]  &gt; 400, 1)</f>
        <v>5</v>
      </c>
      <c r="G959" s="10">
        <f ca="1">DATEDIF(Table3[[#This Row],[Time of Purchase ]], TODAY(), "d")</f>
        <v>84</v>
      </c>
      <c r="H959" s="14">
        <f>_xlfn.XLOOKUP('RFM Analysis (Basic)'!$B959,Table4[Customer_ID],Table4[Time_of_Purchase],,0)</f>
        <v>45651</v>
      </c>
      <c r="I959" s="10">
        <f>_xlfn.XLOOKUP('RFM Analysis (Basic)'!$B959,Table4[Customer_ID],Table4[Frequency_of_Purchase],,0)</f>
        <v>4</v>
      </c>
      <c r="J959" s="10">
        <f>_xlfn.XLOOKUP(B959,Table4[Customer_ID],Table4[Purchase_Amount],,0)</f>
        <v>51.86</v>
      </c>
      <c r="K959" s="52" cm="1">
        <f t="array" aca="1" ref="K959" ca="1">SUM(MID(C959,{1,2,3},1)*1)</f>
        <v>11</v>
      </c>
    </row>
    <row r="960" spans="2:11" x14ac:dyDescent="0.3">
      <c r="B960" s="10" t="s">
        <v>1978</v>
      </c>
      <c r="C960" s="45" t="str">
        <f ca="1">Table3[[#This Row],[RECENCY Score]] &amp; Table3[[#This Row],[FREQUENCY Score]] &amp; Table3[[#This Row],[MONETARY Score]]</f>
        <v>422</v>
      </c>
      <c r="D960" s="46" cm="1">
        <f t="array" aca="1" ref="D960" ca="1">_xlfn.IFS(G960 &lt;= 100, 5,G960 &lt;= 200, 4,G960 &lt;= 300, 3,G960 &lt;= 400, 2,G960 &gt; 400, 1)</f>
        <v>4</v>
      </c>
      <c r="E960" s="45" cm="1">
        <f t="array" ref="E960">_xlfn.IFS(I960 &gt;= 12, 5, I960&gt;= 10, 4, I960 &gt;= 8, 3, I960 &gt;= 5, 2, I960 &gt;= 2, 1)</f>
        <v>2</v>
      </c>
      <c r="F960" s="45" cm="1">
        <f t="array" ref="F960">_xlfn.IFS(Table3[[#This Row],[Purchase Amount]] &lt;= 100, 5,Table3[[#This Row],[Purchase Amount]]  &lt;= 200, 4,Table3[[#This Row],[Purchase Amount]]  &lt;= 300, 3,Table3[[#This Row],[Purchase Amount]]  &lt;= 400, 2,Table3[[#This Row],[Purchase Amount]]  &gt; 400, 1)</f>
        <v>2</v>
      </c>
      <c r="G960" s="10">
        <f ca="1">DATEDIF(Table3[[#This Row],[Time of Purchase ]], TODAY(), "d")</f>
        <v>108</v>
      </c>
      <c r="H960" s="14">
        <f>_xlfn.XLOOKUP('RFM Analysis (Basic)'!$B960,Table4[Customer_ID],Table4[Time_of_Purchase],,0)</f>
        <v>45627</v>
      </c>
      <c r="I960" s="10">
        <f>_xlfn.XLOOKUP('RFM Analysis (Basic)'!$B960,Table4[Customer_ID],Table4[Frequency_of_Purchase],,0)</f>
        <v>5</v>
      </c>
      <c r="J960" s="10">
        <f>_xlfn.XLOOKUP(B960,Table4[Customer_ID],Table4[Purchase_Amount],,0)</f>
        <v>310.16000000000003</v>
      </c>
      <c r="K960" s="52" cm="1">
        <f t="array" aca="1" ref="K960" ca="1">SUM(MID(C960,{1,2,3},1)*1)</f>
        <v>8</v>
      </c>
    </row>
    <row r="961" spans="2:11" x14ac:dyDescent="0.3">
      <c r="B961" s="10" t="s">
        <v>1980</v>
      </c>
      <c r="C961" s="45" t="str">
        <f ca="1">Table3[[#This Row],[RECENCY Score]] &amp; Table3[[#This Row],[FREQUENCY Score]] &amp; Table3[[#This Row],[MONETARY Score]]</f>
        <v>232</v>
      </c>
      <c r="D961" s="46" cm="1">
        <f t="array" aca="1" ref="D961" ca="1">_xlfn.IFS(G961 &lt;= 100, 5,G961 &lt;= 200, 4,G961 &lt;= 300, 3,G961 &lt;= 400, 2,G961 &gt; 400, 1)</f>
        <v>2</v>
      </c>
      <c r="E961" s="45" cm="1">
        <f t="array" ref="E961">_xlfn.IFS(I961 &gt;= 12, 5, I961&gt;= 10, 4, I961 &gt;= 8, 3, I961 &gt;= 5, 2, I961 &gt;= 2, 1)</f>
        <v>3</v>
      </c>
      <c r="F961" s="45" cm="1">
        <f t="array" ref="F961">_xlfn.IFS(Table3[[#This Row],[Purchase Amount]] &lt;= 100, 5,Table3[[#This Row],[Purchase Amount]]  &lt;= 200, 4,Table3[[#This Row],[Purchase Amount]]  &lt;= 300, 3,Table3[[#This Row],[Purchase Amount]]  &lt;= 400, 2,Table3[[#This Row],[Purchase Amount]]  &gt; 400, 1)</f>
        <v>2</v>
      </c>
      <c r="G961" s="10">
        <f ca="1">DATEDIF(Table3[[#This Row],[Time of Purchase ]], TODAY(), "d")</f>
        <v>353</v>
      </c>
      <c r="H961" s="14">
        <f>_xlfn.XLOOKUP('RFM Analysis (Basic)'!$B961,Table4[Customer_ID],Table4[Time_of_Purchase],,0)</f>
        <v>45382</v>
      </c>
      <c r="I961" s="10">
        <f>_xlfn.XLOOKUP('RFM Analysis (Basic)'!$B961,Table4[Customer_ID],Table4[Frequency_of_Purchase],,0)</f>
        <v>8</v>
      </c>
      <c r="J961" s="10">
        <f>_xlfn.XLOOKUP(B961,Table4[Customer_ID],Table4[Purchase_Amount],,0)</f>
        <v>300.73</v>
      </c>
      <c r="K961" s="52" cm="1">
        <f t="array" aca="1" ref="K961" ca="1">SUM(MID(C961,{1,2,3},1)*1)</f>
        <v>7</v>
      </c>
    </row>
    <row r="962" spans="2:11" x14ac:dyDescent="0.3">
      <c r="B962" s="10" t="s">
        <v>1982</v>
      </c>
      <c r="C962" s="45" t="str">
        <f ca="1">Table3[[#This Row],[RECENCY Score]] &amp; Table3[[#This Row],[FREQUENCY Score]] &amp; Table3[[#This Row],[MONETARY Score]]</f>
        <v>452</v>
      </c>
      <c r="D962" s="46" cm="1">
        <f t="array" aca="1" ref="D962" ca="1">_xlfn.IFS(G962 &lt;= 100, 5,G962 &lt;= 200, 4,G962 &lt;= 300, 3,G962 &lt;= 400, 2,G962 &gt; 400, 1)</f>
        <v>4</v>
      </c>
      <c r="E962" s="45" cm="1">
        <f t="array" ref="E962">_xlfn.IFS(I962 &gt;= 12, 5, I962&gt;= 10, 4, I962 &gt;= 8, 3, I962 &gt;= 5, 2, I962 &gt;= 2, 1)</f>
        <v>5</v>
      </c>
      <c r="F962" s="45" cm="1">
        <f t="array" ref="F962">_xlfn.IFS(Table3[[#This Row],[Purchase Amount]] &lt;= 100, 5,Table3[[#This Row],[Purchase Amount]]  &lt;= 200, 4,Table3[[#This Row],[Purchase Amount]]  &lt;= 300, 3,Table3[[#This Row],[Purchase Amount]]  &lt;= 400, 2,Table3[[#This Row],[Purchase Amount]]  &gt; 400, 1)</f>
        <v>2</v>
      </c>
      <c r="G962" s="10">
        <f ca="1">DATEDIF(Table3[[#This Row],[Time of Purchase ]], TODAY(), "d")</f>
        <v>158</v>
      </c>
      <c r="H962" s="14">
        <f>_xlfn.XLOOKUP('RFM Analysis (Basic)'!$B962,Table4[Customer_ID],Table4[Time_of_Purchase],,0)</f>
        <v>45577</v>
      </c>
      <c r="I962" s="10">
        <f>_xlfn.XLOOKUP('RFM Analysis (Basic)'!$B962,Table4[Customer_ID],Table4[Frequency_of_Purchase],,0)</f>
        <v>12</v>
      </c>
      <c r="J962" s="10">
        <f>_xlfn.XLOOKUP(B962,Table4[Customer_ID],Table4[Purchase_Amount],,0)</f>
        <v>356.87</v>
      </c>
      <c r="K962" s="52" cm="1">
        <f t="array" aca="1" ref="K962" ca="1">SUM(MID(C962,{1,2,3},1)*1)</f>
        <v>11</v>
      </c>
    </row>
    <row r="963" spans="2:11" x14ac:dyDescent="0.3">
      <c r="B963" s="10" t="s">
        <v>1984</v>
      </c>
      <c r="C963" s="45" t="str">
        <f ca="1">Table3[[#This Row],[RECENCY Score]] &amp; Table3[[#This Row],[FREQUENCY Score]] &amp; Table3[[#This Row],[MONETARY Score]]</f>
        <v>525</v>
      </c>
      <c r="D963" s="46" cm="1">
        <f t="array" aca="1" ref="D963" ca="1">_xlfn.IFS(G963 &lt;= 100, 5,G963 &lt;= 200, 4,G963 &lt;= 300, 3,G963 &lt;= 400, 2,G963 &gt; 400, 1)</f>
        <v>5</v>
      </c>
      <c r="E963" s="45" cm="1">
        <f t="array" ref="E963">_xlfn.IFS(I963 &gt;= 12, 5, I963&gt;= 10, 4, I963 &gt;= 8, 3, I963 &gt;= 5, 2, I963 &gt;= 2, 1)</f>
        <v>2</v>
      </c>
      <c r="F963" s="45" cm="1">
        <f t="array" ref="F963">_xlfn.IFS(Table3[[#This Row],[Purchase Amount]] &lt;= 100, 5,Table3[[#This Row],[Purchase Amount]]  &lt;= 200, 4,Table3[[#This Row],[Purchase Amount]]  &lt;= 300, 3,Table3[[#This Row],[Purchase Amount]]  &lt;= 400, 2,Table3[[#This Row],[Purchase Amount]]  &gt; 400, 1)</f>
        <v>5</v>
      </c>
      <c r="G963" s="10">
        <f ca="1">DATEDIF(Table3[[#This Row],[Time of Purchase ]], TODAY(), "d")</f>
        <v>84</v>
      </c>
      <c r="H963" s="14">
        <f>_xlfn.XLOOKUP('RFM Analysis (Basic)'!$B963,Table4[Customer_ID],Table4[Time_of_Purchase],,0)</f>
        <v>45651</v>
      </c>
      <c r="I963" s="10">
        <f>_xlfn.XLOOKUP('RFM Analysis (Basic)'!$B963,Table4[Customer_ID],Table4[Frequency_of_Purchase],,0)</f>
        <v>6</v>
      </c>
      <c r="J963" s="10">
        <f>_xlfn.XLOOKUP(B963,Table4[Customer_ID],Table4[Purchase_Amount],,0)</f>
        <v>82.37</v>
      </c>
      <c r="K963" s="52" cm="1">
        <f t="array" aca="1" ref="K963" ca="1">SUM(MID(C963,{1,2,3},1)*1)</f>
        <v>12</v>
      </c>
    </row>
    <row r="964" spans="2:11" x14ac:dyDescent="0.3">
      <c r="B964" s="10" t="s">
        <v>1986</v>
      </c>
      <c r="C964" s="45" t="str">
        <f ca="1">Table3[[#This Row],[RECENCY Score]] &amp; Table3[[#This Row],[FREQUENCY Score]] &amp; Table3[[#This Row],[MONETARY Score]]</f>
        <v>112</v>
      </c>
      <c r="D964" s="46" cm="1">
        <f t="array" aca="1" ref="D964" ca="1">_xlfn.IFS(G964 &lt;= 100, 5,G964 &lt;= 200, 4,G964 &lt;= 300, 3,G964 &lt;= 400, 2,G964 &gt; 400, 1)</f>
        <v>1</v>
      </c>
      <c r="E964" s="45" cm="1">
        <f t="array" ref="E964">_xlfn.IFS(I964 &gt;= 12, 5, I964&gt;= 10, 4, I964 &gt;= 8, 3, I964 &gt;= 5, 2, I964 &gt;= 2, 1)</f>
        <v>1</v>
      </c>
      <c r="F964" s="45" cm="1">
        <f t="array" ref="F964">_xlfn.IFS(Table3[[#This Row],[Purchase Amount]] &lt;= 100, 5,Table3[[#This Row],[Purchase Amount]]  &lt;= 200, 4,Table3[[#This Row],[Purchase Amount]]  &lt;= 300, 3,Table3[[#This Row],[Purchase Amount]]  &lt;= 400, 2,Table3[[#This Row],[Purchase Amount]]  &gt; 400, 1)</f>
        <v>2</v>
      </c>
      <c r="G964" s="10">
        <f ca="1">DATEDIF(Table3[[#This Row],[Time of Purchase ]], TODAY(), "d")</f>
        <v>433</v>
      </c>
      <c r="H964" s="14">
        <f>_xlfn.XLOOKUP('RFM Analysis (Basic)'!$B964,Table4[Customer_ID],Table4[Time_of_Purchase],,0)</f>
        <v>45302</v>
      </c>
      <c r="I964" s="10">
        <f>_xlfn.XLOOKUP('RFM Analysis (Basic)'!$B964,Table4[Customer_ID],Table4[Frequency_of_Purchase],,0)</f>
        <v>3</v>
      </c>
      <c r="J964" s="10">
        <f>_xlfn.XLOOKUP(B964,Table4[Customer_ID],Table4[Purchase_Amount],,0)</f>
        <v>372.6</v>
      </c>
      <c r="K964" s="52" cm="1">
        <f t="array" aca="1" ref="K964" ca="1">SUM(MID(C964,{1,2,3},1)*1)</f>
        <v>4</v>
      </c>
    </row>
    <row r="965" spans="2:11" x14ac:dyDescent="0.3">
      <c r="B965" s="10" t="s">
        <v>1987</v>
      </c>
      <c r="C965" s="45" t="str">
        <f ca="1">Table3[[#This Row],[RECENCY Score]] &amp; Table3[[#This Row],[FREQUENCY Score]] &amp; Table3[[#This Row],[MONETARY Score]]</f>
        <v>335</v>
      </c>
      <c r="D965" s="46" cm="1">
        <f t="array" aca="1" ref="D965" ca="1">_xlfn.IFS(G965 &lt;= 100, 5,G965 &lt;= 200, 4,G965 &lt;= 300, 3,G965 &lt;= 400, 2,G965 &gt; 400, 1)</f>
        <v>3</v>
      </c>
      <c r="E965" s="45" cm="1">
        <f t="array" ref="E965">_xlfn.IFS(I965 &gt;= 12, 5, I965&gt;= 10, 4, I965 &gt;= 8, 3, I965 &gt;= 5, 2, I965 &gt;= 2, 1)</f>
        <v>3</v>
      </c>
      <c r="F965" s="45" cm="1">
        <f t="array" ref="F965">_xlfn.IFS(Table3[[#This Row],[Purchase Amount]] &lt;= 100, 5,Table3[[#This Row],[Purchase Amount]]  &lt;= 200, 4,Table3[[#This Row],[Purchase Amount]]  &lt;= 300, 3,Table3[[#This Row],[Purchase Amount]]  &lt;= 400, 2,Table3[[#This Row],[Purchase Amount]]  &gt; 400, 1)</f>
        <v>5</v>
      </c>
      <c r="G965" s="10">
        <f ca="1">DATEDIF(Table3[[#This Row],[Time of Purchase ]], TODAY(), "d")</f>
        <v>233</v>
      </c>
      <c r="H965" s="14">
        <f>_xlfn.XLOOKUP('RFM Analysis (Basic)'!$B965,Table4[Customer_ID],Table4[Time_of_Purchase],,0)</f>
        <v>45502</v>
      </c>
      <c r="I965" s="10">
        <f>_xlfn.XLOOKUP('RFM Analysis (Basic)'!$B965,Table4[Customer_ID],Table4[Frequency_of_Purchase],,0)</f>
        <v>9</v>
      </c>
      <c r="J965" s="10">
        <f>_xlfn.XLOOKUP(B965,Table4[Customer_ID],Table4[Purchase_Amount],,0)</f>
        <v>78.319999999999993</v>
      </c>
      <c r="K965" s="52" cm="1">
        <f t="array" aca="1" ref="K965" ca="1">SUM(MID(C965,{1,2,3},1)*1)</f>
        <v>11</v>
      </c>
    </row>
    <row r="966" spans="2:11" x14ac:dyDescent="0.3">
      <c r="B966" s="10" t="s">
        <v>1989</v>
      </c>
      <c r="C966" s="45" t="str">
        <f ca="1">Table3[[#This Row],[RECENCY Score]] &amp; Table3[[#This Row],[FREQUENCY Score]] &amp; Table3[[#This Row],[MONETARY Score]]</f>
        <v>155</v>
      </c>
      <c r="D966" s="46" cm="1">
        <f t="array" aca="1" ref="D966" ca="1">_xlfn.IFS(G966 &lt;= 100, 5,G966 &lt;= 200, 4,G966 &lt;= 300, 3,G966 &lt;= 400, 2,G966 &gt; 400, 1)</f>
        <v>1</v>
      </c>
      <c r="E966" s="45" cm="1">
        <f t="array" ref="E966">_xlfn.IFS(I966 &gt;= 12, 5, I966&gt;= 10, 4, I966 &gt;= 8, 3, I966 &gt;= 5, 2, I966 &gt;= 2, 1)</f>
        <v>5</v>
      </c>
      <c r="F966" s="45" cm="1">
        <f t="array" ref="F966">_xlfn.IFS(Table3[[#This Row],[Purchase Amount]] &lt;= 100, 5,Table3[[#This Row],[Purchase Amount]]  &lt;= 200, 4,Table3[[#This Row],[Purchase Amount]]  &lt;= 300, 3,Table3[[#This Row],[Purchase Amount]]  &lt;= 400, 2,Table3[[#This Row],[Purchase Amount]]  &gt; 400, 1)</f>
        <v>5</v>
      </c>
      <c r="G966" s="10">
        <f ca="1">DATEDIF(Table3[[#This Row],[Time of Purchase ]], TODAY(), "d")</f>
        <v>433</v>
      </c>
      <c r="H966" s="14">
        <f>_xlfn.XLOOKUP('RFM Analysis (Basic)'!$B966,Table4[Customer_ID],Table4[Time_of_Purchase],,0)</f>
        <v>45302</v>
      </c>
      <c r="I966" s="10">
        <f>_xlfn.XLOOKUP('RFM Analysis (Basic)'!$B966,Table4[Customer_ID],Table4[Frequency_of_Purchase],,0)</f>
        <v>12</v>
      </c>
      <c r="J966" s="10">
        <f>_xlfn.XLOOKUP(B966,Table4[Customer_ID],Table4[Purchase_Amount],,0)</f>
        <v>71.72</v>
      </c>
      <c r="K966" s="52" cm="1">
        <f t="array" aca="1" ref="K966" ca="1">SUM(MID(C966,{1,2,3},1)*1)</f>
        <v>11</v>
      </c>
    </row>
    <row r="967" spans="2:11" x14ac:dyDescent="0.3">
      <c r="B967" s="10" t="s">
        <v>1991</v>
      </c>
      <c r="C967" s="45" t="str">
        <f ca="1">Table3[[#This Row],[RECENCY Score]] &amp; Table3[[#This Row],[FREQUENCY Score]] &amp; Table3[[#This Row],[MONETARY Score]]</f>
        <v>353</v>
      </c>
      <c r="D967" s="46" cm="1">
        <f t="array" aca="1" ref="D967" ca="1">_xlfn.IFS(G967 &lt;= 100, 5,G967 &lt;= 200, 4,G967 &lt;= 300, 3,G967 &lt;= 400, 2,G967 &gt; 400, 1)</f>
        <v>3</v>
      </c>
      <c r="E967" s="45" cm="1">
        <f t="array" ref="E967">_xlfn.IFS(I967 &gt;= 12, 5, I967&gt;= 10, 4, I967 &gt;= 8, 3, I967 &gt;= 5, 2, I967 &gt;= 2, 1)</f>
        <v>5</v>
      </c>
      <c r="F967" s="45" cm="1">
        <f t="array" ref="F967">_xlfn.IFS(Table3[[#This Row],[Purchase Amount]] &lt;= 100, 5,Table3[[#This Row],[Purchase Amount]]  &lt;= 200, 4,Table3[[#This Row],[Purchase Amount]]  &lt;= 300, 3,Table3[[#This Row],[Purchase Amount]]  &lt;= 400, 2,Table3[[#This Row],[Purchase Amount]]  &gt; 400, 1)</f>
        <v>3</v>
      </c>
      <c r="G967" s="10">
        <f ca="1">DATEDIF(Table3[[#This Row],[Time of Purchase ]], TODAY(), "d")</f>
        <v>232</v>
      </c>
      <c r="H967" s="14">
        <f>_xlfn.XLOOKUP('RFM Analysis (Basic)'!$B967,Table4[Customer_ID],Table4[Time_of_Purchase],,0)</f>
        <v>45503</v>
      </c>
      <c r="I967" s="10">
        <f>_xlfn.XLOOKUP('RFM Analysis (Basic)'!$B967,Table4[Customer_ID],Table4[Frequency_of_Purchase],,0)</f>
        <v>12</v>
      </c>
      <c r="J967" s="10">
        <f>_xlfn.XLOOKUP(B967,Table4[Customer_ID],Table4[Purchase_Amount],,0)</f>
        <v>241.1</v>
      </c>
      <c r="K967" s="52" cm="1">
        <f t="array" aca="1" ref="K967" ca="1">SUM(MID(C967,{1,2,3},1)*1)</f>
        <v>11</v>
      </c>
    </row>
    <row r="968" spans="2:11" x14ac:dyDescent="0.3">
      <c r="B968" s="10" t="s">
        <v>1993</v>
      </c>
      <c r="C968" s="45" t="str">
        <f ca="1">Table3[[#This Row],[RECENCY Score]] &amp; Table3[[#This Row],[FREQUENCY Score]] &amp; Table3[[#This Row],[MONETARY Score]]</f>
        <v>335</v>
      </c>
      <c r="D968" s="46" cm="1">
        <f t="array" aca="1" ref="D968" ca="1">_xlfn.IFS(G968 &lt;= 100, 5,G968 &lt;= 200, 4,G968 &lt;= 300, 3,G968 &lt;= 400, 2,G968 &gt; 400, 1)</f>
        <v>3</v>
      </c>
      <c r="E968" s="45" cm="1">
        <f t="array" ref="E968">_xlfn.IFS(I968 &gt;= 12, 5, I968&gt;= 10, 4, I968 &gt;= 8, 3, I968 &gt;= 5, 2, I968 &gt;= 2, 1)</f>
        <v>3</v>
      </c>
      <c r="F968" s="45" cm="1">
        <f t="array" ref="F968">_xlfn.IFS(Table3[[#This Row],[Purchase Amount]] &lt;= 100, 5,Table3[[#This Row],[Purchase Amount]]  &lt;= 200, 4,Table3[[#This Row],[Purchase Amount]]  &lt;= 300, 3,Table3[[#This Row],[Purchase Amount]]  &lt;= 400, 2,Table3[[#This Row],[Purchase Amount]]  &gt; 400, 1)</f>
        <v>5</v>
      </c>
      <c r="G968" s="10">
        <f ca="1">DATEDIF(Table3[[#This Row],[Time of Purchase ]], TODAY(), "d")</f>
        <v>234</v>
      </c>
      <c r="H968" s="14">
        <f>_xlfn.XLOOKUP('RFM Analysis (Basic)'!$B968,Table4[Customer_ID],Table4[Time_of_Purchase],,0)</f>
        <v>45501</v>
      </c>
      <c r="I968" s="10">
        <f>_xlfn.XLOOKUP('RFM Analysis (Basic)'!$B968,Table4[Customer_ID],Table4[Frequency_of_Purchase],,0)</f>
        <v>9</v>
      </c>
      <c r="J968" s="10">
        <f>_xlfn.XLOOKUP(B968,Table4[Customer_ID],Table4[Purchase_Amount],,0)</f>
        <v>96.86</v>
      </c>
      <c r="K968" s="52" cm="1">
        <f t="array" aca="1" ref="K968" ca="1">SUM(MID(C968,{1,2,3},1)*1)</f>
        <v>11</v>
      </c>
    </row>
    <row r="969" spans="2:11" x14ac:dyDescent="0.3">
      <c r="B969" s="10" t="s">
        <v>1995</v>
      </c>
      <c r="C969" s="45" t="str">
        <f ca="1">Table3[[#This Row],[RECENCY Score]] &amp; Table3[[#This Row],[FREQUENCY Score]] &amp; Table3[[#This Row],[MONETARY Score]]</f>
        <v>443</v>
      </c>
      <c r="D969" s="46" cm="1">
        <f t="array" aca="1" ref="D969" ca="1">_xlfn.IFS(G969 &lt;= 100, 5,G969 &lt;= 200, 4,G969 &lt;= 300, 3,G969 &lt;= 400, 2,G969 &gt; 400, 1)</f>
        <v>4</v>
      </c>
      <c r="E969" s="45" cm="1">
        <f t="array" ref="E969">_xlfn.IFS(I969 &gt;= 12, 5, I969&gt;= 10, 4, I969 &gt;= 8, 3, I969 &gt;= 5, 2, I969 &gt;= 2, 1)</f>
        <v>4</v>
      </c>
      <c r="F969" s="45" cm="1">
        <f t="array" ref="F969">_xlfn.IFS(Table3[[#This Row],[Purchase Amount]] &lt;= 100, 5,Table3[[#This Row],[Purchase Amount]]  &lt;= 200, 4,Table3[[#This Row],[Purchase Amount]]  &lt;= 300, 3,Table3[[#This Row],[Purchase Amount]]  &lt;= 400, 2,Table3[[#This Row],[Purchase Amount]]  &gt; 400, 1)</f>
        <v>3</v>
      </c>
      <c r="G969" s="10">
        <f ca="1">DATEDIF(Table3[[#This Row],[Time of Purchase ]], TODAY(), "d")</f>
        <v>128</v>
      </c>
      <c r="H969" s="14">
        <f>_xlfn.XLOOKUP('RFM Analysis (Basic)'!$B969,Table4[Customer_ID],Table4[Time_of_Purchase],,0)</f>
        <v>45607</v>
      </c>
      <c r="I969" s="10">
        <f>_xlfn.XLOOKUP('RFM Analysis (Basic)'!$B969,Table4[Customer_ID],Table4[Frequency_of_Purchase],,0)</f>
        <v>11</v>
      </c>
      <c r="J969" s="10">
        <f>_xlfn.XLOOKUP(B969,Table4[Customer_ID],Table4[Purchase_Amount],,0)</f>
        <v>276.25</v>
      </c>
      <c r="K969" s="52" cm="1">
        <f t="array" aca="1" ref="K969" ca="1">SUM(MID(C969,{1,2,3},1)*1)</f>
        <v>11</v>
      </c>
    </row>
    <row r="970" spans="2:11" x14ac:dyDescent="0.3">
      <c r="B970" s="10" t="s">
        <v>1997</v>
      </c>
      <c r="C970" s="45" t="str">
        <f ca="1">Table3[[#This Row],[RECENCY Score]] &amp; Table3[[#This Row],[FREQUENCY Score]] &amp; Table3[[#This Row],[MONETARY Score]]</f>
        <v>442</v>
      </c>
      <c r="D970" s="46" cm="1">
        <f t="array" aca="1" ref="D970" ca="1">_xlfn.IFS(G970 &lt;= 100, 5,G970 &lt;= 200, 4,G970 &lt;= 300, 3,G970 &lt;= 400, 2,G970 &gt; 400, 1)</f>
        <v>4</v>
      </c>
      <c r="E970" s="45" cm="1">
        <f t="array" ref="E970">_xlfn.IFS(I970 &gt;= 12, 5, I970&gt;= 10, 4, I970 &gt;= 8, 3, I970 &gt;= 5, 2, I970 &gt;= 2, 1)</f>
        <v>4</v>
      </c>
      <c r="F970" s="45" cm="1">
        <f t="array" ref="F970">_xlfn.IFS(Table3[[#This Row],[Purchase Amount]] &lt;= 100, 5,Table3[[#This Row],[Purchase Amount]]  &lt;= 200, 4,Table3[[#This Row],[Purchase Amount]]  &lt;= 300, 3,Table3[[#This Row],[Purchase Amount]]  &lt;= 400, 2,Table3[[#This Row],[Purchase Amount]]  &gt; 400, 1)</f>
        <v>2</v>
      </c>
      <c r="G970" s="10">
        <f ca="1">DATEDIF(Table3[[#This Row],[Time of Purchase ]], TODAY(), "d")</f>
        <v>145</v>
      </c>
      <c r="H970" s="14">
        <f>_xlfn.XLOOKUP('RFM Analysis (Basic)'!$B970,Table4[Customer_ID],Table4[Time_of_Purchase],,0)</f>
        <v>45590</v>
      </c>
      <c r="I970" s="10">
        <f>_xlfn.XLOOKUP('RFM Analysis (Basic)'!$B970,Table4[Customer_ID],Table4[Frequency_of_Purchase],,0)</f>
        <v>10</v>
      </c>
      <c r="J970" s="10">
        <f>_xlfn.XLOOKUP(B970,Table4[Customer_ID],Table4[Purchase_Amount],,0)</f>
        <v>318.45</v>
      </c>
      <c r="K970" s="52" cm="1">
        <f t="array" aca="1" ref="K970" ca="1">SUM(MID(C970,{1,2,3},1)*1)</f>
        <v>10</v>
      </c>
    </row>
    <row r="971" spans="2:11" x14ac:dyDescent="0.3">
      <c r="B971" s="10" t="s">
        <v>1999</v>
      </c>
      <c r="C971" s="45" t="str">
        <f ca="1">Table3[[#This Row],[RECENCY Score]] &amp; Table3[[#This Row],[FREQUENCY Score]] &amp; Table3[[#This Row],[MONETARY Score]]</f>
        <v>424</v>
      </c>
      <c r="D971" s="46" cm="1">
        <f t="array" aca="1" ref="D971" ca="1">_xlfn.IFS(G971 &lt;= 100, 5,G971 &lt;= 200, 4,G971 &lt;= 300, 3,G971 &lt;= 400, 2,G971 &gt; 400, 1)</f>
        <v>4</v>
      </c>
      <c r="E971" s="45" cm="1">
        <f t="array" ref="E971">_xlfn.IFS(I971 &gt;= 12, 5, I971&gt;= 10, 4, I971 &gt;= 8, 3, I971 &gt;= 5, 2, I971 &gt;= 2, 1)</f>
        <v>2</v>
      </c>
      <c r="F971" s="45" cm="1">
        <f t="array" ref="F971">_xlfn.IFS(Table3[[#This Row],[Purchase Amount]] &lt;= 100, 5,Table3[[#This Row],[Purchase Amount]]  &lt;= 200, 4,Table3[[#This Row],[Purchase Amount]]  &lt;= 300, 3,Table3[[#This Row],[Purchase Amount]]  &lt;= 400, 2,Table3[[#This Row],[Purchase Amount]]  &gt; 400, 1)</f>
        <v>4</v>
      </c>
      <c r="G971" s="10">
        <f ca="1">DATEDIF(Table3[[#This Row],[Time of Purchase ]], TODAY(), "d")</f>
        <v>180</v>
      </c>
      <c r="H971" s="14">
        <f>_xlfn.XLOOKUP('RFM Analysis (Basic)'!$B971,Table4[Customer_ID],Table4[Time_of_Purchase],,0)</f>
        <v>45555</v>
      </c>
      <c r="I971" s="10">
        <f>_xlfn.XLOOKUP('RFM Analysis (Basic)'!$B971,Table4[Customer_ID],Table4[Frequency_of_Purchase],,0)</f>
        <v>6</v>
      </c>
      <c r="J971" s="10">
        <f>_xlfn.XLOOKUP(B971,Table4[Customer_ID],Table4[Purchase_Amount],,0)</f>
        <v>117.03</v>
      </c>
      <c r="K971" s="52" cm="1">
        <f t="array" aca="1" ref="K971" ca="1">SUM(MID(C971,{1,2,3},1)*1)</f>
        <v>10</v>
      </c>
    </row>
    <row r="972" spans="2:11" x14ac:dyDescent="0.3">
      <c r="B972" s="10" t="s">
        <v>2001</v>
      </c>
      <c r="C972" s="45" t="str">
        <f ca="1">Table3[[#This Row],[RECENCY Score]] &amp; Table3[[#This Row],[FREQUENCY Score]] &amp; Table3[[#This Row],[MONETARY Score]]</f>
        <v>421</v>
      </c>
      <c r="D972" s="46" cm="1">
        <f t="array" aca="1" ref="D972" ca="1">_xlfn.IFS(G972 &lt;= 100, 5,G972 &lt;= 200, 4,G972 &lt;= 300, 3,G972 &lt;= 400, 2,G972 &gt; 400, 1)</f>
        <v>4</v>
      </c>
      <c r="E972" s="45" cm="1">
        <f t="array" ref="E972">_xlfn.IFS(I972 &gt;= 12, 5, I972&gt;= 10, 4, I972 &gt;= 8, 3, I972 &gt;= 5, 2, I972 &gt;= 2, 1)</f>
        <v>2</v>
      </c>
      <c r="F972" s="45" cm="1">
        <f t="array" ref="F972">_xlfn.IFS(Table3[[#This Row],[Purchase Amount]] &lt;= 100, 5,Table3[[#This Row],[Purchase Amount]]  &lt;= 200, 4,Table3[[#This Row],[Purchase Amount]]  &lt;= 300, 3,Table3[[#This Row],[Purchase Amount]]  &lt;= 400, 2,Table3[[#This Row],[Purchase Amount]]  &gt; 400, 1)</f>
        <v>1</v>
      </c>
      <c r="G972" s="10">
        <f ca="1">DATEDIF(Table3[[#This Row],[Time of Purchase ]], TODAY(), "d")</f>
        <v>148</v>
      </c>
      <c r="H972" s="14">
        <f>_xlfn.XLOOKUP('RFM Analysis (Basic)'!$B972,Table4[Customer_ID],Table4[Time_of_Purchase],,0)</f>
        <v>45587</v>
      </c>
      <c r="I972" s="10">
        <f>_xlfn.XLOOKUP('RFM Analysis (Basic)'!$B972,Table4[Customer_ID],Table4[Frequency_of_Purchase],,0)</f>
        <v>7</v>
      </c>
      <c r="J972" s="10">
        <f>_xlfn.XLOOKUP(B972,Table4[Customer_ID],Table4[Purchase_Amount],,0)</f>
        <v>490.41</v>
      </c>
      <c r="K972" s="52" cm="1">
        <f t="array" aca="1" ref="K972" ca="1">SUM(MID(C972,{1,2,3},1)*1)</f>
        <v>7</v>
      </c>
    </row>
    <row r="973" spans="2:11" x14ac:dyDescent="0.3">
      <c r="B973" s="10" t="s">
        <v>2003</v>
      </c>
      <c r="C973" s="45" t="str">
        <f ca="1">Table3[[#This Row],[RECENCY Score]] &amp; Table3[[#This Row],[FREQUENCY Score]] &amp; Table3[[#This Row],[MONETARY Score]]</f>
        <v>421</v>
      </c>
      <c r="D973" s="46" cm="1">
        <f t="array" aca="1" ref="D973" ca="1">_xlfn.IFS(G973 &lt;= 100, 5,G973 &lt;= 200, 4,G973 &lt;= 300, 3,G973 &lt;= 400, 2,G973 &gt; 400, 1)</f>
        <v>4</v>
      </c>
      <c r="E973" s="45" cm="1">
        <f t="array" ref="E973">_xlfn.IFS(I973 &gt;= 12, 5, I973&gt;= 10, 4, I973 &gt;= 8, 3, I973 &gt;= 5, 2, I973 &gt;= 2, 1)</f>
        <v>2</v>
      </c>
      <c r="F973" s="45" cm="1">
        <f t="array" ref="F973">_xlfn.IFS(Table3[[#This Row],[Purchase Amount]] &lt;= 100, 5,Table3[[#This Row],[Purchase Amount]]  &lt;= 200, 4,Table3[[#This Row],[Purchase Amount]]  &lt;= 300, 3,Table3[[#This Row],[Purchase Amount]]  &lt;= 400, 2,Table3[[#This Row],[Purchase Amount]]  &gt; 400, 1)</f>
        <v>1</v>
      </c>
      <c r="G973" s="10">
        <f ca="1">DATEDIF(Table3[[#This Row],[Time of Purchase ]], TODAY(), "d")</f>
        <v>191</v>
      </c>
      <c r="H973" s="14">
        <f>_xlfn.XLOOKUP('RFM Analysis (Basic)'!$B973,Table4[Customer_ID],Table4[Time_of_Purchase],,0)</f>
        <v>45544</v>
      </c>
      <c r="I973" s="10">
        <f>_xlfn.XLOOKUP('RFM Analysis (Basic)'!$B973,Table4[Customer_ID],Table4[Frequency_of_Purchase],,0)</f>
        <v>7</v>
      </c>
      <c r="J973" s="10">
        <f>_xlfn.XLOOKUP(B973,Table4[Customer_ID],Table4[Purchase_Amount],,0)</f>
        <v>476.42</v>
      </c>
      <c r="K973" s="52" cm="1">
        <f t="array" aca="1" ref="K973" ca="1">SUM(MID(C973,{1,2,3},1)*1)</f>
        <v>7</v>
      </c>
    </row>
    <row r="974" spans="2:11" x14ac:dyDescent="0.3">
      <c r="B974" s="10" t="s">
        <v>2005</v>
      </c>
      <c r="C974" s="45" t="str">
        <f ca="1">Table3[[#This Row],[RECENCY Score]] &amp; Table3[[#This Row],[FREQUENCY Score]] &amp; Table3[[#This Row],[MONETARY Score]]</f>
        <v>322</v>
      </c>
      <c r="D974" s="46" cm="1">
        <f t="array" aca="1" ref="D974" ca="1">_xlfn.IFS(G974 &lt;= 100, 5,G974 &lt;= 200, 4,G974 &lt;= 300, 3,G974 &lt;= 400, 2,G974 &gt; 400, 1)</f>
        <v>3</v>
      </c>
      <c r="E974" s="45" cm="1">
        <f t="array" ref="E974">_xlfn.IFS(I974 &gt;= 12, 5, I974&gt;= 10, 4, I974 &gt;= 8, 3, I974 &gt;= 5, 2, I974 &gt;= 2, 1)</f>
        <v>2</v>
      </c>
      <c r="F974" s="45" cm="1">
        <f t="array" ref="F974">_xlfn.IFS(Table3[[#This Row],[Purchase Amount]] &lt;= 100, 5,Table3[[#This Row],[Purchase Amount]]  &lt;= 200, 4,Table3[[#This Row],[Purchase Amount]]  &lt;= 300, 3,Table3[[#This Row],[Purchase Amount]]  &lt;= 400, 2,Table3[[#This Row],[Purchase Amount]]  &gt; 400, 1)</f>
        <v>2</v>
      </c>
      <c r="G974" s="10">
        <f ca="1">DATEDIF(Table3[[#This Row],[Time of Purchase ]], TODAY(), "d")</f>
        <v>245</v>
      </c>
      <c r="H974" s="14">
        <f>_xlfn.XLOOKUP('RFM Analysis (Basic)'!$B974,Table4[Customer_ID],Table4[Time_of_Purchase],,0)</f>
        <v>45490</v>
      </c>
      <c r="I974" s="10">
        <f>_xlfn.XLOOKUP('RFM Analysis (Basic)'!$B974,Table4[Customer_ID],Table4[Frequency_of_Purchase],,0)</f>
        <v>5</v>
      </c>
      <c r="J974" s="10">
        <f>_xlfn.XLOOKUP(B974,Table4[Customer_ID],Table4[Purchase_Amount],,0)</f>
        <v>392.27</v>
      </c>
      <c r="K974" s="52" cm="1">
        <f t="array" aca="1" ref="K974" ca="1">SUM(MID(C974,{1,2,3},1)*1)</f>
        <v>7</v>
      </c>
    </row>
    <row r="975" spans="2:11" x14ac:dyDescent="0.3">
      <c r="B975" s="10" t="s">
        <v>2007</v>
      </c>
      <c r="C975" s="45" t="str">
        <f ca="1">Table3[[#This Row],[RECENCY Score]] &amp; Table3[[#This Row],[FREQUENCY Score]] &amp; Table3[[#This Row],[MONETARY Score]]</f>
        <v>233</v>
      </c>
      <c r="D975" s="46" cm="1">
        <f t="array" aca="1" ref="D975" ca="1">_xlfn.IFS(G975 &lt;= 100, 5,G975 &lt;= 200, 4,G975 &lt;= 300, 3,G975 &lt;= 400, 2,G975 &gt; 400, 1)</f>
        <v>2</v>
      </c>
      <c r="E975" s="45" cm="1">
        <f t="array" ref="E975">_xlfn.IFS(I975 &gt;= 12, 5, I975&gt;= 10, 4, I975 &gt;= 8, 3, I975 &gt;= 5, 2, I975 &gt;= 2, 1)</f>
        <v>3</v>
      </c>
      <c r="F975" s="45" cm="1">
        <f t="array" ref="F975">_xlfn.IFS(Table3[[#This Row],[Purchase Amount]] &lt;= 100, 5,Table3[[#This Row],[Purchase Amount]]  &lt;= 200, 4,Table3[[#This Row],[Purchase Amount]]  &lt;= 300, 3,Table3[[#This Row],[Purchase Amount]]  &lt;= 400, 2,Table3[[#This Row],[Purchase Amount]]  &gt; 400, 1)</f>
        <v>3</v>
      </c>
      <c r="G975" s="10">
        <f ca="1">DATEDIF(Table3[[#This Row],[Time of Purchase ]], TODAY(), "d")</f>
        <v>311</v>
      </c>
      <c r="H975" s="14">
        <f>_xlfn.XLOOKUP('RFM Analysis (Basic)'!$B975,Table4[Customer_ID],Table4[Time_of_Purchase],,0)</f>
        <v>45424</v>
      </c>
      <c r="I975" s="10">
        <f>_xlfn.XLOOKUP('RFM Analysis (Basic)'!$B975,Table4[Customer_ID],Table4[Frequency_of_Purchase],,0)</f>
        <v>9</v>
      </c>
      <c r="J975" s="10">
        <f>_xlfn.XLOOKUP(B975,Table4[Customer_ID],Table4[Purchase_Amount],,0)</f>
        <v>207.24</v>
      </c>
      <c r="K975" s="52" cm="1">
        <f t="array" aca="1" ref="K975" ca="1">SUM(MID(C975,{1,2,3},1)*1)</f>
        <v>8</v>
      </c>
    </row>
    <row r="976" spans="2:11" x14ac:dyDescent="0.3">
      <c r="B976" s="10" t="s">
        <v>2009</v>
      </c>
      <c r="C976" s="45" t="str">
        <f ca="1">Table3[[#This Row],[RECENCY Score]] &amp; Table3[[#This Row],[FREQUENCY Score]] &amp; Table3[[#This Row],[MONETARY Score]]</f>
        <v>414</v>
      </c>
      <c r="D976" s="46" cm="1">
        <f t="array" aca="1" ref="D976" ca="1">_xlfn.IFS(G976 &lt;= 100, 5,G976 &lt;= 200, 4,G976 &lt;= 300, 3,G976 &lt;= 400, 2,G976 &gt; 400, 1)</f>
        <v>4</v>
      </c>
      <c r="E976" s="45" cm="1">
        <f t="array" ref="E976">_xlfn.IFS(I976 &gt;= 12, 5, I976&gt;= 10, 4, I976 &gt;= 8, 3, I976 &gt;= 5, 2, I976 &gt;= 2, 1)</f>
        <v>1</v>
      </c>
      <c r="F976" s="45" cm="1">
        <f t="array" ref="F976">_xlfn.IFS(Table3[[#This Row],[Purchase Amount]] &lt;= 100, 5,Table3[[#This Row],[Purchase Amount]]  &lt;= 200, 4,Table3[[#This Row],[Purchase Amount]]  &lt;= 300, 3,Table3[[#This Row],[Purchase Amount]]  &lt;= 400, 2,Table3[[#This Row],[Purchase Amount]]  &gt; 400, 1)</f>
        <v>4</v>
      </c>
      <c r="G976" s="10">
        <f ca="1">DATEDIF(Table3[[#This Row],[Time of Purchase ]], TODAY(), "d")</f>
        <v>159</v>
      </c>
      <c r="H976" s="14">
        <f>_xlfn.XLOOKUP('RFM Analysis (Basic)'!$B976,Table4[Customer_ID],Table4[Time_of_Purchase],,0)</f>
        <v>45576</v>
      </c>
      <c r="I976" s="10">
        <f>_xlfn.XLOOKUP('RFM Analysis (Basic)'!$B976,Table4[Customer_ID],Table4[Frequency_of_Purchase],,0)</f>
        <v>3</v>
      </c>
      <c r="J976" s="10">
        <f>_xlfn.XLOOKUP(B976,Table4[Customer_ID],Table4[Purchase_Amount],,0)</f>
        <v>141.63</v>
      </c>
      <c r="K976" s="52" cm="1">
        <f t="array" aca="1" ref="K976" ca="1">SUM(MID(C976,{1,2,3},1)*1)</f>
        <v>9</v>
      </c>
    </row>
    <row r="977" spans="2:11" x14ac:dyDescent="0.3">
      <c r="B977" s="10" t="s">
        <v>2011</v>
      </c>
      <c r="C977" s="45" t="str">
        <f ca="1">Table3[[#This Row],[RECENCY Score]] &amp; Table3[[#This Row],[FREQUENCY Score]] &amp; Table3[[#This Row],[MONETARY Score]]</f>
        <v>323</v>
      </c>
      <c r="D977" s="46" cm="1">
        <f t="array" aca="1" ref="D977" ca="1">_xlfn.IFS(G977 &lt;= 100, 5,G977 &lt;= 200, 4,G977 &lt;= 300, 3,G977 &lt;= 400, 2,G977 &gt; 400, 1)</f>
        <v>3</v>
      </c>
      <c r="E977" s="45" cm="1">
        <f t="array" ref="E977">_xlfn.IFS(I977 &gt;= 12, 5, I977&gt;= 10, 4, I977 &gt;= 8, 3, I977 &gt;= 5, 2, I977 &gt;= 2, 1)</f>
        <v>2</v>
      </c>
      <c r="F977" s="45" cm="1">
        <f t="array" ref="F977">_xlfn.IFS(Table3[[#This Row],[Purchase Amount]] &lt;= 100, 5,Table3[[#This Row],[Purchase Amount]]  &lt;= 200, 4,Table3[[#This Row],[Purchase Amount]]  &lt;= 300, 3,Table3[[#This Row],[Purchase Amount]]  &lt;= 400, 2,Table3[[#This Row],[Purchase Amount]]  &gt; 400, 1)</f>
        <v>3</v>
      </c>
      <c r="G977" s="10">
        <f ca="1">DATEDIF(Table3[[#This Row],[Time of Purchase ]], TODAY(), "d")</f>
        <v>269</v>
      </c>
      <c r="H977" s="14">
        <f>_xlfn.XLOOKUP('RFM Analysis (Basic)'!$B977,Table4[Customer_ID],Table4[Time_of_Purchase],,0)</f>
        <v>45466</v>
      </c>
      <c r="I977" s="10">
        <f>_xlfn.XLOOKUP('RFM Analysis (Basic)'!$B977,Table4[Customer_ID],Table4[Frequency_of_Purchase],,0)</f>
        <v>5</v>
      </c>
      <c r="J977" s="10">
        <f>_xlfn.XLOOKUP(B977,Table4[Customer_ID],Table4[Purchase_Amount],,0)</f>
        <v>244.47</v>
      </c>
      <c r="K977" s="52" cm="1">
        <f t="array" aca="1" ref="K977" ca="1">SUM(MID(C977,{1,2,3},1)*1)</f>
        <v>8</v>
      </c>
    </row>
    <row r="978" spans="2:11" x14ac:dyDescent="0.3">
      <c r="B978" s="10" t="s">
        <v>2013</v>
      </c>
      <c r="C978" s="45" t="str">
        <f ca="1">Table3[[#This Row],[RECENCY Score]] &amp; Table3[[#This Row],[FREQUENCY Score]] &amp; Table3[[#This Row],[MONETARY Score]]</f>
        <v>333</v>
      </c>
      <c r="D978" s="46" cm="1">
        <f t="array" aca="1" ref="D978" ca="1">_xlfn.IFS(G978 &lt;= 100, 5,G978 &lt;= 200, 4,G978 &lt;= 300, 3,G978 &lt;= 400, 2,G978 &gt; 400, 1)</f>
        <v>3</v>
      </c>
      <c r="E978" s="45" cm="1">
        <f t="array" ref="E978">_xlfn.IFS(I978 &gt;= 12, 5, I978&gt;= 10, 4, I978 &gt;= 8, 3, I978 &gt;= 5, 2, I978 &gt;= 2, 1)</f>
        <v>3</v>
      </c>
      <c r="F978" s="45" cm="1">
        <f t="array" ref="F978">_xlfn.IFS(Table3[[#This Row],[Purchase Amount]] &lt;= 100, 5,Table3[[#This Row],[Purchase Amount]]  &lt;= 200, 4,Table3[[#This Row],[Purchase Amount]]  &lt;= 300, 3,Table3[[#This Row],[Purchase Amount]]  &lt;= 400, 2,Table3[[#This Row],[Purchase Amount]]  &gt; 400, 1)</f>
        <v>3</v>
      </c>
      <c r="G978" s="10">
        <f ca="1">DATEDIF(Table3[[#This Row],[Time of Purchase ]], TODAY(), "d")</f>
        <v>208</v>
      </c>
      <c r="H978" s="14">
        <f>_xlfn.XLOOKUP('RFM Analysis (Basic)'!$B978,Table4[Customer_ID],Table4[Time_of_Purchase],,0)</f>
        <v>45527</v>
      </c>
      <c r="I978" s="10">
        <f>_xlfn.XLOOKUP('RFM Analysis (Basic)'!$B978,Table4[Customer_ID],Table4[Frequency_of_Purchase],,0)</f>
        <v>9</v>
      </c>
      <c r="J978" s="10">
        <f>_xlfn.XLOOKUP(B978,Table4[Customer_ID],Table4[Purchase_Amount],,0)</f>
        <v>251.63</v>
      </c>
      <c r="K978" s="52" cm="1">
        <f t="array" aca="1" ref="K978" ca="1">SUM(MID(C978,{1,2,3},1)*1)</f>
        <v>9</v>
      </c>
    </row>
    <row r="979" spans="2:11" x14ac:dyDescent="0.3">
      <c r="B979" s="10" t="s">
        <v>2015</v>
      </c>
      <c r="C979" s="45" t="str">
        <f ca="1">Table3[[#This Row],[RECENCY Score]] &amp; Table3[[#This Row],[FREQUENCY Score]] &amp; Table3[[#This Row],[MONETARY Score]]</f>
        <v>251</v>
      </c>
      <c r="D979" s="46" cm="1">
        <f t="array" aca="1" ref="D979" ca="1">_xlfn.IFS(G979 &lt;= 100, 5,G979 &lt;= 200, 4,G979 &lt;= 300, 3,G979 &lt;= 400, 2,G979 &gt; 400, 1)</f>
        <v>2</v>
      </c>
      <c r="E979" s="45" cm="1">
        <f t="array" ref="E979">_xlfn.IFS(I979 &gt;= 12, 5, I979&gt;= 10, 4, I979 &gt;= 8, 3, I979 &gt;= 5, 2, I979 &gt;= 2, 1)</f>
        <v>5</v>
      </c>
      <c r="F979" s="45" cm="1">
        <f t="array" ref="F979">_xlfn.IFS(Table3[[#This Row],[Purchase Amount]] &lt;= 100, 5,Table3[[#This Row],[Purchase Amount]]  &lt;= 200, 4,Table3[[#This Row],[Purchase Amount]]  &lt;= 300, 3,Table3[[#This Row],[Purchase Amount]]  &lt;= 400, 2,Table3[[#This Row],[Purchase Amount]]  &gt; 400, 1)</f>
        <v>1</v>
      </c>
      <c r="G979" s="10">
        <f ca="1">DATEDIF(Table3[[#This Row],[Time of Purchase ]], TODAY(), "d")</f>
        <v>398</v>
      </c>
      <c r="H979" s="14">
        <f>_xlfn.XLOOKUP('RFM Analysis (Basic)'!$B979,Table4[Customer_ID],Table4[Time_of_Purchase],,0)</f>
        <v>45337</v>
      </c>
      <c r="I979" s="10">
        <f>_xlfn.XLOOKUP('RFM Analysis (Basic)'!$B979,Table4[Customer_ID],Table4[Frequency_of_Purchase],,0)</f>
        <v>12</v>
      </c>
      <c r="J979" s="10">
        <f>_xlfn.XLOOKUP(B979,Table4[Customer_ID],Table4[Purchase_Amount],,0)</f>
        <v>431.78</v>
      </c>
      <c r="K979" s="52" cm="1">
        <f t="array" aca="1" ref="K979" ca="1">SUM(MID(C979,{1,2,3},1)*1)</f>
        <v>8</v>
      </c>
    </row>
    <row r="980" spans="2:11" x14ac:dyDescent="0.3">
      <c r="B980" s="10" t="s">
        <v>2017</v>
      </c>
      <c r="C980" s="45" t="str">
        <f ca="1">Table3[[#This Row],[RECENCY Score]] &amp; Table3[[#This Row],[FREQUENCY Score]] &amp; Table3[[#This Row],[MONETARY Score]]</f>
        <v>112</v>
      </c>
      <c r="D980" s="46" cm="1">
        <f t="array" aca="1" ref="D980" ca="1">_xlfn.IFS(G980 &lt;= 100, 5,G980 &lt;= 200, 4,G980 &lt;= 300, 3,G980 &lt;= 400, 2,G980 &gt; 400, 1)</f>
        <v>1</v>
      </c>
      <c r="E980" s="45" cm="1">
        <f t="array" ref="E980">_xlfn.IFS(I980 &gt;= 12, 5, I980&gt;= 10, 4, I980 &gt;= 8, 3, I980 &gt;= 5, 2, I980 &gt;= 2, 1)</f>
        <v>1</v>
      </c>
      <c r="F980" s="45" cm="1">
        <f t="array" ref="F980">_xlfn.IFS(Table3[[#This Row],[Purchase Amount]] &lt;= 100, 5,Table3[[#This Row],[Purchase Amount]]  &lt;= 200, 4,Table3[[#This Row],[Purchase Amount]]  &lt;= 300, 3,Table3[[#This Row],[Purchase Amount]]  &lt;= 400, 2,Table3[[#This Row],[Purchase Amount]]  &gt; 400, 1)</f>
        <v>2</v>
      </c>
      <c r="G980" s="10">
        <f ca="1">DATEDIF(Table3[[#This Row],[Time of Purchase ]], TODAY(), "d")</f>
        <v>434</v>
      </c>
      <c r="H980" s="14">
        <f>_xlfn.XLOOKUP('RFM Analysis (Basic)'!$B980,Table4[Customer_ID],Table4[Time_of_Purchase],,0)</f>
        <v>45301</v>
      </c>
      <c r="I980" s="10">
        <f>_xlfn.XLOOKUP('RFM Analysis (Basic)'!$B980,Table4[Customer_ID],Table4[Frequency_of_Purchase],,0)</f>
        <v>2</v>
      </c>
      <c r="J980" s="10">
        <f>_xlfn.XLOOKUP(B980,Table4[Customer_ID],Table4[Purchase_Amount],,0)</f>
        <v>303.08999999999997</v>
      </c>
      <c r="K980" s="52" cm="1">
        <f t="array" aca="1" ref="K980" ca="1">SUM(MID(C980,{1,2,3},1)*1)</f>
        <v>4</v>
      </c>
    </row>
    <row r="981" spans="2:11" x14ac:dyDescent="0.3">
      <c r="B981" s="10" t="s">
        <v>2019</v>
      </c>
      <c r="C981" s="45" t="str">
        <f ca="1">Table3[[#This Row],[RECENCY Score]] &amp; Table3[[#This Row],[FREQUENCY Score]] &amp; Table3[[#This Row],[MONETARY Score]]</f>
        <v>432</v>
      </c>
      <c r="D981" s="46" cm="1">
        <f t="array" aca="1" ref="D981" ca="1">_xlfn.IFS(G981 &lt;= 100, 5,G981 &lt;= 200, 4,G981 &lt;= 300, 3,G981 &lt;= 400, 2,G981 &gt; 400, 1)</f>
        <v>4</v>
      </c>
      <c r="E981" s="45" cm="1">
        <f t="array" ref="E981">_xlfn.IFS(I981 &gt;= 12, 5, I981&gt;= 10, 4, I981 &gt;= 8, 3, I981 &gt;= 5, 2, I981 &gt;= 2, 1)</f>
        <v>3</v>
      </c>
      <c r="F981" s="45" cm="1">
        <f t="array" ref="F981">_xlfn.IFS(Table3[[#This Row],[Purchase Amount]] &lt;= 100, 5,Table3[[#This Row],[Purchase Amount]]  &lt;= 200, 4,Table3[[#This Row],[Purchase Amount]]  &lt;= 300, 3,Table3[[#This Row],[Purchase Amount]]  &lt;= 400, 2,Table3[[#This Row],[Purchase Amount]]  &gt; 400, 1)</f>
        <v>2</v>
      </c>
      <c r="G981" s="10">
        <f ca="1">DATEDIF(Table3[[#This Row],[Time of Purchase ]], TODAY(), "d")</f>
        <v>121</v>
      </c>
      <c r="H981" s="14">
        <f>_xlfn.XLOOKUP('RFM Analysis (Basic)'!$B981,Table4[Customer_ID],Table4[Time_of_Purchase],,0)</f>
        <v>45614</v>
      </c>
      <c r="I981" s="10">
        <f>_xlfn.XLOOKUP('RFM Analysis (Basic)'!$B981,Table4[Customer_ID],Table4[Frequency_of_Purchase],,0)</f>
        <v>9</v>
      </c>
      <c r="J981" s="10">
        <f>_xlfn.XLOOKUP(B981,Table4[Customer_ID],Table4[Purchase_Amount],,0)</f>
        <v>341.24</v>
      </c>
      <c r="K981" s="52" cm="1">
        <f t="array" aca="1" ref="K981" ca="1">SUM(MID(C981,{1,2,3},1)*1)</f>
        <v>9</v>
      </c>
    </row>
    <row r="982" spans="2:11" x14ac:dyDescent="0.3">
      <c r="B982" s="10" t="s">
        <v>2021</v>
      </c>
      <c r="C982" s="45" t="str">
        <f ca="1">Table3[[#This Row],[RECENCY Score]] &amp; Table3[[#This Row],[FREQUENCY Score]] &amp; Table3[[#This Row],[MONETARY Score]]</f>
        <v>243</v>
      </c>
      <c r="D982" s="46" cm="1">
        <f t="array" aca="1" ref="D982" ca="1">_xlfn.IFS(G982 &lt;= 100, 5,G982 &lt;= 200, 4,G982 &lt;= 300, 3,G982 &lt;= 400, 2,G982 &gt; 400, 1)</f>
        <v>2</v>
      </c>
      <c r="E982" s="45" cm="1">
        <f t="array" ref="E982">_xlfn.IFS(I982 &gt;= 12, 5, I982&gt;= 10, 4, I982 &gt;= 8, 3, I982 &gt;= 5, 2, I982 &gt;= 2, 1)</f>
        <v>4</v>
      </c>
      <c r="F982" s="45" cm="1">
        <f t="array" ref="F982">_xlfn.IFS(Table3[[#This Row],[Purchase Amount]] &lt;= 100, 5,Table3[[#This Row],[Purchase Amount]]  &lt;= 200, 4,Table3[[#This Row],[Purchase Amount]]  &lt;= 300, 3,Table3[[#This Row],[Purchase Amount]]  &lt;= 400, 2,Table3[[#This Row],[Purchase Amount]]  &gt; 400, 1)</f>
        <v>3</v>
      </c>
      <c r="G982" s="10">
        <f ca="1">DATEDIF(Table3[[#This Row],[Time of Purchase ]], TODAY(), "d")</f>
        <v>313</v>
      </c>
      <c r="H982" s="14">
        <f>_xlfn.XLOOKUP('RFM Analysis (Basic)'!$B982,Table4[Customer_ID],Table4[Time_of_Purchase],,0)</f>
        <v>45422</v>
      </c>
      <c r="I982" s="10">
        <f>_xlfn.XLOOKUP('RFM Analysis (Basic)'!$B982,Table4[Customer_ID],Table4[Frequency_of_Purchase],,0)</f>
        <v>10</v>
      </c>
      <c r="J982" s="10">
        <f>_xlfn.XLOOKUP(B982,Table4[Customer_ID],Table4[Purchase_Amount],,0)</f>
        <v>211.39</v>
      </c>
      <c r="K982" s="52" cm="1">
        <f t="array" aca="1" ref="K982" ca="1">SUM(MID(C982,{1,2,3},1)*1)</f>
        <v>9</v>
      </c>
    </row>
    <row r="983" spans="2:11" x14ac:dyDescent="0.3">
      <c r="B983" s="10" t="s">
        <v>2023</v>
      </c>
      <c r="C983" s="45" t="str">
        <f ca="1">Table3[[#This Row],[RECENCY Score]] &amp; Table3[[#This Row],[FREQUENCY Score]] &amp; Table3[[#This Row],[MONETARY Score]]</f>
        <v>432</v>
      </c>
      <c r="D983" s="46" cm="1">
        <f t="array" aca="1" ref="D983" ca="1">_xlfn.IFS(G983 &lt;= 100, 5,G983 &lt;= 200, 4,G983 &lt;= 300, 3,G983 &lt;= 400, 2,G983 &gt; 400, 1)</f>
        <v>4</v>
      </c>
      <c r="E983" s="45" cm="1">
        <f t="array" ref="E983">_xlfn.IFS(I983 &gt;= 12, 5, I983&gt;= 10, 4, I983 &gt;= 8, 3, I983 &gt;= 5, 2, I983 &gt;= 2, 1)</f>
        <v>3</v>
      </c>
      <c r="F983" s="45" cm="1">
        <f t="array" ref="F983">_xlfn.IFS(Table3[[#This Row],[Purchase Amount]] &lt;= 100, 5,Table3[[#This Row],[Purchase Amount]]  &lt;= 200, 4,Table3[[#This Row],[Purchase Amount]]  &lt;= 300, 3,Table3[[#This Row],[Purchase Amount]]  &lt;= 400, 2,Table3[[#This Row],[Purchase Amount]]  &gt; 400, 1)</f>
        <v>2</v>
      </c>
      <c r="G983" s="10">
        <f ca="1">DATEDIF(Table3[[#This Row],[Time of Purchase ]], TODAY(), "d")</f>
        <v>182</v>
      </c>
      <c r="H983" s="14">
        <f>_xlfn.XLOOKUP('RFM Analysis (Basic)'!$B983,Table4[Customer_ID],Table4[Time_of_Purchase],,0)</f>
        <v>45553</v>
      </c>
      <c r="I983" s="10">
        <f>_xlfn.XLOOKUP('RFM Analysis (Basic)'!$B983,Table4[Customer_ID],Table4[Frequency_of_Purchase],,0)</f>
        <v>9</v>
      </c>
      <c r="J983" s="10">
        <f>_xlfn.XLOOKUP(B983,Table4[Customer_ID],Table4[Purchase_Amount],,0)</f>
        <v>379.21</v>
      </c>
      <c r="K983" s="52" cm="1">
        <f t="array" aca="1" ref="K983" ca="1">SUM(MID(C983,{1,2,3},1)*1)</f>
        <v>9</v>
      </c>
    </row>
    <row r="984" spans="2:11" x14ac:dyDescent="0.3">
      <c r="B984" s="10" t="s">
        <v>2024</v>
      </c>
      <c r="C984" s="45" t="str">
        <f ca="1">Table3[[#This Row],[RECENCY Score]] &amp; Table3[[#This Row],[FREQUENCY Score]] &amp; Table3[[#This Row],[MONETARY Score]]</f>
        <v>232</v>
      </c>
      <c r="D984" s="46" cm="1">
        <f t="array" aca="1" ref="D984" ca="1">_xlfn.IFS(G984 &lt;= 100, 5,G984 &lt;= 200, 4,G984 &lt;= 300, 3,G984 &lt;= 400, 2,G984 &gt; 400, 1)</f>
        <v>2</v>
      </c>
      <c r="E984" s="45" cm="1">
        <f t="array" ref="E984">_xlfn.IFS(I984 &gt;= 12, 5, I984&gt;= 10, 4, I984 &gt;= 8, 3, I984 &gt;= 5, 2, I984 &gt;= 2, 1)</f>
        <v>3</v>
      </c>
      <c r="F984" s="45" cm="1">
        <f t="array" ref="F984">_xlfn.IFS(Table3[[#This Row],[Purchase Amount]] &lt;= 100, 5,Table3[[#This Row],[Purchase Amount]]  &lt;= 200, 4,Table3[[#This Row],[Purchase Amount]]  &lt;= 300, 3,Table3[[#This Row],[Purchase Amount]]  &lt;= 400, 2,Table3[[#This Row],[Purchase Amount]]  &gt; 400, 1)</f>
        <v>2</v>
      </c>
      <c r="G984" s="10">
        <f ca="1">DATEDIF(Table3[[#This Row],[Time of Purchase ]], TODAY(), "d")</f>
        <v>339</v>
      </c>
      <c r="H984" s="14">
        <f>_xlfn.XLOOKUP('RFM Analysis (Basic)'!$B984,Table4[Customer_ID],Table4[Time_of_Purchase],,0)</f>
        <v>45396</v>
      </c>
      <c r="I984" s="10">
        <f>_xlfn.XLOOKUP('RFM Analysis (Basic)'!$B984,Table4[Customer_ID],Table4[Frequency_of_Purchase],,0)</f>
        <v>8</v>
      </c>
      <c r="J984" s="10">
        <f>_xlfn.XLOOKUP(B984,Table4[Customer_ID],Table4[Purchase_Amount],,0)</f>
        <v>309.52999999999997</v>
      </c>
      <c r="K984" s="52" cm="1">
        <f t="array" aca="1" ref="K984" ca="1">SUM(MID(C984,{1,2,3},1)*1)</f>
        <v>7</v>
      </c>
    </row>
    <row r="985" spans="2:11" x14ac:dyDescent="0.3">
      <c r="B985" s="10" t="s">
        <v>2026</v>
      </c>
      <c r="C985" s="45" t="str">
        <f ca="1">Table3[[#This Row],[RECENCY Score]] &amp; Table3[[#This Row],[FREQUENCY Score]] &amp; Table3[[#This Row],[MONETARY Score]]</f>
        <v>222</v>
      </c>
      <c r="D985" s="46" cm="1">
        <f t="array" aca="1" ref="D985" ca="1">_xlfn.IFS(G985 &lt;= 100, 5,G985 &lt;= 200, 4,G985 &lt;= 300, 3,G985 &lt;= 400, 2,G985 &gt; 400, 1)</f>
        <v>2</v>
      </c>
      <c r="E985" s="45" cm="1">
        <f t="array" ref="E985">_xlfn.IFS(I985 &gt;= 12, 5, I985&gt;= 10, 4, I985 &gt;= 8, 3, I985 &gt;= 5, 2, I985 &gt;= 2, 1)</f>
        <v>2</v>
      </c>
      <c r="F985" s="45" cm="1">
        <f t="array" ref="F985">_xlfn.IFS(Table3[[#This Row],[Purchase Amount]] &lt;= 100, 5,Table3[[#This Row],[Purchase Amount]]  &lt;= 200, 4,Table3[[#This Row],[Purchase Amount]]  &lt;= 300, 3,Table3[[#This Row],[Purchase Amount]]  &lt;= 400, 2,Table3[[#This Row],[Purchase Amount]]  &gt; 400, 1)</f>
        <v>2</v>
      </c>
      <c r="G985" s="10">
        <f ca="1">DATEDIF(Table3[[#This Row],[Time of Purchase ]], TODAY(), "d")</f>
        <v>378</v>
      </c>
      <c r="H985" s="14">
        <f>_xlfn.XLOOKUP('RFM Analysis (Basic)'!$B985,Table4[Customer_ID],Table4[Time_of_Purchase],,0)</f>
        <v>45357</v>
      </c>
      <c r="I985" s="10">
        <f>_xlfn.XLOOKUP('RFM Analysis (Basic)'!$B985,Table4[Customer_ID],Table4[Frequency_of_Purchase],,0)</f>
        <v>6</v>
      </c>
      <c r="J985" s="10">
        <f>_xlfn.XLOOKUP(B985,Table4[Customer_ID],Table4[Purchase_Amount],,0)</f>
        <v>359.45</v>
      </c>
      <c r="K985" s="52" cm="1">
        <f t="array" aca="1" ref="K985" ca="1">SUM(MID(C985,{1,2,3},1)*1)</f>
        <v>6</v>
      </c>
    </row>
    <row r="986" spans="2:11" x14ac:dyDescent="0.3">
      <c r="B986" s="10" t="s">
        <v>2028</v>
      </c>
      <c r="C986" s="45" t="str">
        <f ca="1">Table3[[#This Row],[RECENCY Score]] &amp; Table3[[#This Row],[FREQUENCY Score]] &amp; Table3[[#This Row],[MONETARY Score]]</f>
        <v>231</v>
      </c>
      <c r="D986" s="46" cm="1">
        <f t="array" aca="1" ref="D986" ca="1">_xlfn.IFS(G986 &lt;= 100, 5,G986 &lt;= 200, 4,G986 &lt;= 300, 3,G986 &lt;= 400, 2,G986 &gt; 400, 1)</f>
        <v>2</v>
      </c>
      <c r="E986" s="45" cm="1">
        <f t="array" ref="E986">_xlfn.IFS(I986 &gt;= 12, 5, I986&gt;= 10, 4, I986 &gt;= 8, 3, I986 &gt;= 5, 2, I986 &gt;= 2, 1)</f>
        <v>3</v>
      </c>
      <c r="F986" s="45" cm="1">
        <f t="array" ref="F986">_xlfn.IFS(Table3[[#This Row],[Purchase Amount]] &lt;= 100, 5,Table3[[#This Row],[Purchase Amount]]  &lt;= 200, 4,Table3[[#This Row],[Purchase Amount]]  &lt;= 300, 3,Table3[[#This Row],[Purchase Amount]]  &lt;= 400, 2,Table3[[#This Row],[Purchase Amount]]  &gt; 400, 1)</f>
        <v>1</v>
      </c>
      <c r="G986" s="10">
        <f ca="1">DATEDIF(Table3[[#This Row],[Time of Purchase ]], TODAY(), "d")</f>
        <v>334</v>
      </c>
      <c r="H986" s="14">
        <f>_xlfn.XLOOKUP('RFM Analysis (Basic)'!$B986,Table4[Customer_ID],Table4[Time_of_Purchase],,0)</f>
        <v>45401</v>
      </c>
      <c r="I986" s="10">
        <f>_xlfn.XLOOKUP('RFM Analysis (Basic)'!$B986,Table4[Customer_ID],Table4[Frequency_of_Purchase],,0)</f>
        <v>8</v>
      </c>
      <c r="J986" s="10">
        <f>_xlfn.XLOOKUP(B986,Table4[Customer_ID],Table4[Purchase_Amount],,0)</f>
        <v>479.62</v>
      </c>
      <c r="K986" s="52" cm="1">
        <f t="array" aca="1" ref="K986" ca="1">SUM(MID(C986,{1,2,3},1)*1)</f>
        <v>6</v>
      </c>
    </row>
    <row r="987" spans="2:11" x14ac:dyDescent="0.3">
      <c r="B987" s="10" t="s">
        <v>2030</v>
      </c>
      <c r="C987" s="45" t="str">
        <f ca="1">Table3[[#This Row],[RECENCY Score]] &amp; Table3[[#This Row],[FREQUENCY Score]] &amp; Table3[[#This Row],[MONETARY Score]]</f>
        <v>213</v>
      </c>
      <c r="D987" s="46" cm="1">
        <f t="array" aca="1" ref="D987" ca="1">_xlfn.IFS(G987 &lt;= 100, 5,G987 &lt;= 200, 4,G987 &lt;= 300, 3,G987 &lt;= 400, 2,G987 &gt; 400, 1)</f>
        <v>2</v>
      </c>
      <c r="E987" s="45" cm="1">
        <f t="array" ref="E987">_xlfn.IFS(I987 &gt;= 12, 5, I987&gt;= 10, 4, I987 &gt;= 8, 3, I987 &gt;= 5, 2, I987 &gt;= 2, 1)</f>
        <v>1</v>
      </c>
      <c r="F987" s="45" cm="1">
        <f t="array" ref="F987">_xlfn.IFS(Table3[[#This Row],[Purchase Amount]] &lt;= 100, 5,Table3[[#This Row],[Purchase Amount]]  &lt;= 200, 4,Table3[[#This Row],[Purchase Amount]]  &lt;= 300, 3,Table3[[#This Row],[Purchase Amount]]  &lt;= 400, 2,Table3[[#This Row],[Purchase Amount]]  &gt; 400, 1)</f>
        <v>3</v>
      </c>
      <c r="G987" s="10">
        <f ca="1">DATEDIF(Table3[[#This Row],[Time of Purchase ]], TODAY(), "d")</f>
        <v>384</v>
      </c>
      <c r="H987" s="14">
        <f>_xlfn.XLOOKUP('RFM Analysis (Basic)'!$B987,Table4[Customer_ID],Table4[Time_of_Purchase],,0)</f>
        <v>45351</v>
      </c>
      <c r="I987" s="10">
        <f>_xlfn.XLOOKUP('RFM Analysis (Basic)'!$B987,Table4[Customer_ID],Table4[Frequency_of_Purchase],,0)</f>
        <v>2</v>
      </c>
      <c r="J987" s="10">
        <f>_xlfn.XLOOKUP(B987,Table4[Customer_ID],Table4[Purchase_Amount],,0)</f>
        <v>208.6</v>
      </c>
      <c r="K987" s="52" cm="1">
        <f t="array" aca="1" ref="K987" ca="1">SUM(MID(C987,{1,2,3},1)*1)</f>
        <v>6</v>
      </c>
    </row>
    <row r="988" spans="2:11" x14ac:dyDescent="0.3">
      <c r="B988" s="10" t="s">
        <v>2032</v>
      </c>
      <c r="C988" s="45" t="str">
        <f ca="1">Table3[[#This Row],[RECENCY Score]] &amp; Table3[[#This Row],[FREQUENCY Score]] &amp; Table3[[#This Row],[MONETARY Score]]</f>
        <v>114</v>
      </c>
      <c r="D988" s="46" cm="1">
        <f t="array" aca="1" ref="D988" ca="1">_xlfn.IFS(G988 &lt;= 100, 5,G988 &lt;= 200, 4,G988 &lt;= 300, 3,G988 &lt;= 400, 2,G988 &gt; 400, 1)</f>
        <v>1</v>
      </c>
      <c r="E988" s="45" cm="1">
        <f t="array" ref="E988">_xlfn.IFS(I988 &gt;= 12, 5, I988&gt;= 10, 4, I988 &gt;= 8, 3, I988 &gt;= 5, 2, I988 &gt;= 2, 1)</f>
        <v>1</v>
      </c>
      <c r="F988" s="45" cm="1">
        <f t="array" ref="F988">_xlfn.IFS(Table3[[#This Row],[Purchase Amount]] &lt;= 100, 5,Table3[[#This Row],[Purchase Amount]]  &lt;= 200, 4,Table3[[#This Row],[Purchase Amount]]  &lt;= 300, 3,Table3[[#This Row],[Purchase Amount]]  &lt;= 400, 2,Table3[[#This Row],[Purchase Amount]]  &gt; 400, 1)</f>
        <v>4</v>
      </c>
      <c r="G988" s="10">
        <f ca="1">DATEDIF(Table3[[#This Row],[Time of Purchase ]], TODAY(), "d")</f>
        <v>422</v>
      </c>
      <c r="H988" s="14">
        <f>_xlfn.XLOOKUP('RFM Analysis (Basic)'!$B988,Table4[Customer_ID],Table4[Time_of_Purchase],,0)</f>
        <v>45313</v>
      </c>
      <c r="I988" s="10">
        <f>_xlfn.XLOOKUP('RFM Analysis (Basic)'!$B988,Table4[Customer_ID],Table4[Frequency_of_Purchase],,0)</f>
        <v>2</v>
      </c>
      <c r="J988" s="10">
        <f>_xlfn.XLOOKUP(B988,Table4[Customer_ID],Table4[Purchase_Amount],,0)</f>
        <v>180.21</v>
      </c>
      <c r="K988" s="52" cm="1">
        <f t="array" aca="1" ref="K988" ca="1">SUM(MID(C988,{1,2,3},1)*1)</f>
        <v>6</v>
      </c>
    </row>
    <row r="989" spans="2:11" x14ac:dyDescent="0.3">
      <c r="B989" s="10" t="s">
        <v>2034</v>
      </c>
      <c r="C989" s="45" t="str">
        <f ca="1">Table3[[#This Row],[RECENCY Score]] &amp; Table3[[#This Row],[FREQUENCY Score]] &amp; Table3[[#This Row],[MONETARY Score]]</f>
        <v>114</v>
      </c>
      <c r="D989" s="46" cm="1">
        <f t="array" aca="1" ref="D989" ca="1">_xlfn.IFS(G989 &lt;= 100, 5,G989 &lt;= 200, 4,G989 &lt;= 300, 3,G989 &lt;= 400, 2,G989 &gt; 400, 1)</f>
        <v>1</v>
      </c>
      <c r="E989" s="45" cm="1">
        <f t="array" ref="E989">_xlfn.IFS(I989 &gt;= 12, 5, I989&gt;= 10, 4, I989 &gt;= 8, 3, I989 &gt;= 5, 2, I989 &gt;= 2, 1)</f>
        <v>1</v>
      </c>
      <c r="F989" s="45" cm="1">
        <f t="array" ref="F989">_xlfn.IFS(Table3[[#This Row],[Purchase Amount]] &lt;= 100, 5,Table3[[#This Row],[Purchase Amount]]  &lt;= 200, 4,Table3[[#This Row],[Purchase Amount]]  &lt;= 300, 3,Table3[[#This Row],[Purchase Amount]]  &lt;= 400, 2,Table3[[#This Row],[Purchase Amount]]  &gt; 400, 1)</f>
        <v>4</v>
      </c>
      <c r="G989" s="10">
        <f ca="1">DATEDIF(Table3[[#This Row],[Time of Purchase ]], TODAY(), "d")</f>
        <v>426</v>
      </c>
      <c r="H989" s="14">
        <f>_xlfn.XLOOKUP('RFM Analysis (Basic)'!$B989,Table4[Customer_ID],Table4[Time_of_Purchase],,0)</f>
        <v>45309</v>
      </c>
      <c r="I989" s="10">
        <f>_xlfn.XLOOKUP('RFM Analysis (Basic)'!$B989,Table4[Customer_ID],Table4[Frequency_of_Purchase],,0)</f>
        <v>3</v>
      </c>
      <c r="J989" s="10">
        <f>_xlfn.XLOOKUP(B989,Table4[Customer_ID],Table4[Purchase_Amount],,0)</f>
        <v>197.9</v>
      </c>
      <c r="K989" s="52" cm="1">
        <f t="array" aca="1" ref="K989" ca="1">SUM(MID(C989,{1,2,3},1)*1)</f>
        <v>6</v>
      </c>
    </row>
    <row r="990" spans="2:11" x14ac:dyDescent="0.3">
      <c r="B990" s="10" t="s">
        <v>2036</v>
      </c>
      <c r="C990" s="45" t="str">
        <f ca="1">Table3[[#This Row],[RECENCY Score]] &amp; Table3[[#This Row],[FREQUENCY Score]] &amp; Table3[[#This Row],[MONETARY Score]]</f>
        <v>422</v>
      </c>
      <c r="D990" s="46" cm="1">
        <f t="array" aca="1" ref="D990" ca="1">_xlfn.IFS(G990 &lt;= 100, 5,G990 &lt;= 200, 4,G990 &lt;= 300, 3,G990 &lt;= 400, 2,G990 &gt; 400, 1)</f>
        <v>4</v>
      </c>
      <c r="E990" s="45" cm="1">
        <f t="array" ref="E990">_xlfn.IFS(I990 &gt;= 12, 5, I990&gt;= 10, 4, I990 &gt;= 8, 3, I990 &gt;= 5, 2, I990 &gt;= 2, 1)</f>
        <v>2</v>
      </c>
      <c r="F990" s="45" cm="1">
        <f t="array" ref="F990">_xlfn.IFS(Table3[[#This Row],[Purchase Amount]] &lt;= 100, 5,Table3[[#This Row],[Purchase Amount]]  &lt;= 200, 4,Table3[[#This Row],[Purchase Amount]]  &lt;= 300, 3,Table3[[#This Row],[Purchase Amount]]  &lt;= 400, 2,Table3[[#This Row],[Purchase Amount]]  &gt; 400, 1)</f>
        <v>2</v>
      </c>
      <c r="G990" s="10">
        <f ca="1">DATEDIF(Table3[[#This Row],[Time of Purchase ]], TODAY(), "d")</f>
        <v>170</v>
      </c>
      <c r="H990" s="14">
        <f>_xlfn.XLOOKUP('RFM Analysis (Basic)'!$B990,Table4[Customer_ID],Table4[Time_of_Purchase],,0)</f>
        <v>45565</v>
      </c>
      <c r="I990" s="10">
        <f>_xlfn.XLOOKUP('RFM Analysis (Basic)'!$B990,Table4[Customer_ID],Table4[Frequency_of_Purchase],,0)</f>
        <v>7</v>
      </c>
      <c r="J990" s="10">
        <f>_xlfn.XLOOKUP(B990,Table4[Customer_ID],Table4[Purchase_Amount],,0)</f>
        <v>362.3</v>
      </c>
      <c r="K990" s="52" cm="1">
        <f t="array" aca="1" ref="K990" ca="1">SUM(MID(C990,{1,2,3},1)*1)</f>
        <v>8</v>
      </c>
    </row>
    <row r="991" spans="2:11" x14ac:dyDescent="0.3">
      <c r="B991" s="10" t="s">
        <v>2038</v>
      </c>
      <c r="C991" s="45" t="str">
        <f ca="1">Table3[[#This Row],[RECENCY Score]] &amp; Table3[[#This Row],[FREQUENCY Score]] &amp; Table3[[#This Row],[MONETARY Score]]</f>
        <v>244</v>
      </c>
      <c r="D991" s="46" cm="1">
        <f t="array" aca="1" ref="D991" ca="1">_xlfn.IFS(G991 &lt;= 100, 5,G991 &lt;= 200, 4,G991 &lt;= 300, 3,G991 &lt;= 400, 2,G991 &gt; 400, 1)</f>
        <v>2</v>
      </c>
      <c r="E991" s="45" cm="1">
        <f t="array" ref="E991">_xlfn.IFS(I991 &gt;= 12, 5, I991&gt;= 10, 4, I991 &gt;= 8, 3, I991 &gt;= 5, 2, I991 &gt;= 2, 1)</f>
        <v>4</v>
      </c>
      <c r="F991" s="45" cm="1">
        <f t="array" ref="F991">_xlfn.IFS(Table3[[#This Row],[Purchase Amount]] &lt;= 100, 5,Table3[[#This Row],[Purchase Amount]]  &lt;= 200, 4,Table3[[#This Row],[Purchase Amount]]  &lt;= 300, 3,Table3[[#This Row],[Purchase Amount]]  &lt;= 400, 2,Table3[[#This Row],[Purchase Amount]]  &gt; 400, 1)</f>
        <v>4</v>
      </c>
      <c r="G991" s="10">
        <f ca="1">DATEDIF(Table3[[#This Row],[Time of Purchase ]], TODAY(), "d")</f>
        <v>326</v>
      </c>
      <c r="H991" s="14">
        <f>_xlfn.XLOOKUP('RFM Analysis (Basic)'!$B991,Table4[Customer_ID],Table4[Time_of_Purchase],,0)</f>
        <v>45409</v>
      </c>
      <c r="I991" s="10">
        <f>_xlfn.XLOOKUP('RFM Analysis (Basic)'!$B991,Table4[Customer_ID],Table4[Frequency_of_Purchase],,0)</f>
        <v>11</v>
      </c>
      <c r="J991" s="10">
        <f>_xlfn.XLOOKUP(B991,Table4[Customer_ID],Table4[Purchase_Amount],,0)</f>
        <v>159.53</v>
      </c>
      <c r="K991" s="52" cm="1">
        <f t="array" aca="1" ref="K991" ca="1">SUM(MID(C991,{1,2,3},1)*1)</f>
        <v>10</v>
      </c>
    </row>
    <row r="992" spans="2:11" x14ac:dyDescent="0.3">
      <c r="B992" s="10" t="s">
        <v>2040</v>
      </c>
      <c r="C992" s="45" t="str">
        <f ca="1">Table3[[#This Row],[RECENCY Score]] &amp; Table3[[#This Row],[FREQUENCY Score]] &amp; Table3[[#This Row],[MONETARY Score]]</f>
        <v>234</v>
      </c>
      <c r="D992" s="46" cm="1">
        <f t="array" aca="1" ref="D992" ca="1">_xlfn.IFS(G992 &lt;= 100, 5,G992 &lt;= 200, 4,G992 &lt;= 300, 3,G992 &lt;= 400, 2,G992 &gt; 400, 1)</f>
        <v>2</v>
      </c>
      <c r="E992" s="45" cm="1">
        <f t="array" ref="E992">_xlfn.IFS(I992 &gt;= 12, 5, I992&gt;= 10, 4, I992 &gt;= 8, 3, I992 &gt;= 5, 2, I992 &gt;= 2, 1)</f>
        <v>3</v>
      </c>
      <c r="F992" s="45" cm="1">
        <f t="array" ref="F992">_xlfn.IFS(Table3[[#This Row],[Purchase Amount]] &lt;= 100, 5,Table3[[#This Row],[Purchase Amount]]  &lt;= 200, 4,Table3[[#This Row],[Purchase Amount]]  &lt;= 300, 3,Table3[[#This Row],[Purchase Amount]]  &lt;= 400, 2,Table3[[#This Row],[Purchase Amount]]  &gt; 400, 1)</f>
        <v>4</v>
      </c>
      <c r="G992" s="10">
        <f ca="1">DATEDIF(Table3[[#This Row],[Time of Purchase ]], TODAY(), "d")</f>
        <v>374</v>
      </c>
      <c r="H992" s="14">
        <f>_xlfn.XLOOKUP('RFM Analysis (Basic)'!$B992,Table4[Customer_ID],Table4[Time_of_Purchase],,0)</f>
        <v>45361</v>
      </c>
      <c r="I992" s="10">
        <f>_xlfn.XLOOKUP('RFM Analysis (Basic)'!$B992,Table4[Customer_ID],Table4[Frequency_of_Purchase],,0)</f>
        <v>9</v>
      </c>
      <c r="J992" s="10">
        <f>_xlfn.XLOOKUP(B992,Table4[Customer_ID],Table4[Purchase_Amount],,0)</f>
        <v>149.52000000000001</v>
      </c>
      <c r="K992" s="52" cm="1">
        <f t="array" aca="1" ref="K992" ca="1">SUM(MID(C992,{1,2,3},1)*1)</f>
        <v>9</v>
      </c>
    </row>
    <row r="993" spans="2:11" x14ac:dyDescent="0.3">
      <c r="B993" s="10" t="s">
        <v>2042</v>
      </c>
      <c r="C993" s="45" t="str">
        <f ca="1">Table3[[#This Row],[RECENCY Score]] &amp; Table3[[#This Row],[FREQUENCY Score]] &amp; Table3[[#This Row],[MONETARY Score]]</f>
        <v>423</v>
      </c>
      <c r="D993" s="46" cm="1">
        <f t="array" aca="1" ref="D993" ca="1">_xlfn.IFS(G993 &lt;= 100, 5,G993 &lt;= 200, 4,G993 &lt;= 300, 3,G993 &lt;= 400, 2,G993 &gt; 400, 1)</f>
        <v>4</v>
      </c>
      <c r="E993" s="45" cm="1">
        <f t="array" ref="E993">_xlfn.IFS(I993 &gt;= 12, 5, I993&gt;= 10, 4, I993 &gt;= 8, 3, I993 &gt;= 5, 2, I993 &gt;= 2, 1)</f>
        <v>2</v>
      </c>
      <c r="F993" s="45" cm="1">
        <f t="array" ref="F993">_xlfn.IFS(Table3[[#This Row],[Purchase Amount]] &lt;= 100, 5,Table3[[#This Row],[Purchase Amount]]  &lt;= 200, 4,Table3[[#This Row],[Purchase Amount]]  &lt;= 300, 3,Table3[[#This Row],[Purchase Amount]]  &lt;= 400, 2,Table3[[#This Row],[Purchase Amount]]  &gt; 400, 1)</f>
        <v>3</v>
      </c>
      <c r="G993" s="10">
        <f ca="1">DATEDIF(Table3[[#This Row],[Time of Purchase ]], TODAY(), "d")</f>
        <v>158</v>
      </c>
      <c r="H993" s="14">
        <f>_xlfn.XLOOKUP('RFM Analysis (Basic)'!$B993,Table4[Customer_ID],Table4[Time_of_Purchase],,0)</f>
        <v>45577</v>
      </c>
      <c r="I993" s="10">
        <f>_xlfn.XLOOKUP('RFM Analysis (Basic)'!$B993,Table4[Customer_ID],Table4[Frequency_of_Purchase],,0)</f>
        <v>5</v>
      </c>
      <c r="J993" s="10">
        <f>_xlfn.XLOOKUP(B993,Table4[Customer_ID],Table4[Purchase_Amount],,0)</f>
        <v>206.32</v>
      </c>
      <c r="K993" s="52" cm="1">
        <f t="array" aca="1" ref="K993" ca="1">SUM(MID(C993,{1,2,3},1)*1)</f>
        <v>9</v>
      </c>
    </row>
    <row r="994" spans="2:11" x14ac:dyDescent="0.3">
      <c r="B994" s="10" t="s">
        <v>2044</v>
      </c>
      <c r="C994" s="45" t="str">
        <f ca="1">Table3[[#This Row],[RECENCY Score]] &amp; Table3[[#This Row],[FREQUENCY Score]] &amp; Table3[[#This Row],[MONETARY Score]]</f>
        <v>242</v>
      </c>
      <c r="D994" s="46" cm="1">
        <f t="array" aca="1" ref="D994" ca="1">_xlfn.IFS(G994 &lt;= 100, 5,G994 &lt;= 200, 4,G994 &lt;= 300, 3,G994 &lt;= 400, 2,G994 &gt; 400, 1)</f>
        <v>2</v>
      </c>
      <c r="E994" s="45" cm="1">
        <f t="array" ref="E994">_xlfn.IFS(I994 &gt;= 12, 5, I994&gt;= 10, 4, I994 &gt;= 8, 3, I994 &gt;= 5, 2, I994 &gt;= 2, 1)</f>
        <v>4</v>
      </c>
      <c r="F994" s="45" cm="1">
        <f t="array" ref="F994">_xlfn.IFS(Table3[[#This Row],[Purchase Amount]] &lt;= 100, 5,Table3[[#This Row],[Purchase Amount]]  &lt;= 200, 4,Table3[[#This Row],[Purchase Amount]]  &lt;= 300, 3,Table3[[#This Row],[Purchase Amount]]  &lt;= 400, 2,Table3[[#This Row],[Purchase Amount]]  &gt; 400, 1)</f>
        <v>2</v>
      </c>
      <c r="G994" s="10">
        <f ca="1">DATEDIF(Table3[[#This Row],[Time of Purchase ]], TODAY(), "d")</f>
        <v>302</v>
      </c>
      <c r="H994" s="14">
        <f>_xlfn.XLOOKUP('RFM Analysis (Basic)'!$B994,Table4[Customer_ID],Table4[Time_of_Purchase],,0)</f>
        <v>45433</v>
      </c>
      <c r="I994" s="10">
        <f>_xlfn.XLOOKUP('RFM Analysis (Basic)'!$B994,Table4[Customer_ID],Table4[Frequency_of_Purchase],,0)</f>
        <v>11</v>
      </c>
      <c r="J994" s="10">
        <f>_xlfn.XLOOKUP(B994,Table4[Customer_ID],Table4[Purchase_Amount],,0)</f>
        <v>308.58</v>
      </c>
      <c r="K994" s="52" cm="1">
        <f t="array" aca="1" ref="K994" ca="1">SUM(MID(C994,{1,2,3},1)*1)</f>
        <v>8</v>
      </c>
    </row>
    <row r="995" spans="2:11" x14ac:dyDescent="0.3">
      <c r="B995" s="10" t="s">
        <v>2046</v>
      </c>
      <c r="C995" s="45" t="str">
        <f ca="1">Table3[[#This Row],[RECENCY Score]] &amp; Table3[[#This Row],[FREQUENCY Score]] &amp; Table3[[#This Row],[MONETARY Score]]</f>
        <v>125</v>
      </c>
      <c r="D995" s="46" cm="1">
        <f t="array" aca="1" ref="D995" ca="1">_xlfn.IFS(G995 &lt;= 100, 5,G995 &lt;= 200, 4,G995 &lt;= 300, 3,G995 &lt;= 400, 2,G995 &gt; 400, 1)</f>
        <v>1</v>
      </c>
      <c r="E995" s="45" cm="1">
        <f t="array" ref="E995">_xlfn.IFS(I995 &gt;= 12, 5, I995&gt;= 10, 4, I995 &gt;= 8, 3, I995 &gt;= 5, 2, I995 &gt;= 2, 1)</f>
        <v>2</v>
      </c>
      <c r="F995" s="45" cm="1">
        <f t="array" ref="F995">_xlfn.IFS(Table3[[#This Row],[Purchase Amount]] &lt;= 100, 5,Table3[[#This Row],[Purchase Amount]]  &lt;= 200, 4,Table3[[#This Row],[Purchase Amount]]  &lt;= 300, 3,Table3[[#This Row],[Purchase Amount]]  &lt;= 400, 2,Table3[[#This Row],[Purchase Amount]]  &gt; 400, 1)</f>
        <v>5</v>
      </c>
      <c r="G995" s="10">
        <f ca="1">DATEDIF(Table3[[#This Row],[Time of Purchase ]], TODAY(), "d")</f>
        <v>434</v>
      </c>
      <c r="H995" s="14">
        <f>_xlfn.XLOOKUP('RFM Analysis (Basic)'!$B995,Table4[Customer_ID],Table4[Time_of_Purchase],,0)</f>
        <v>45301</v>
      </c>
      <c r="I995" s="10">
        <f>_xlfn.XLOOKUP('RFM Analysis (Basic)'!$B995,Table4[Customer_ID],Table4[Frequency_of_Purchase],,0)</f>
        <v>5</v>
      </c>
      <c r="J995" s="10">
        <f>_xlfn.XLOOKUP(B995,Table4[Customer_ID],Table4[Purchase_Amount],,0)</f>
        <v>91.34</v>
      </c>
      <c r="K995" s="52" cm="1">
        <f t="array" aca="1" ref="K995" ca="1">SUM(MID(C995,{1,2,3},1)*1)</f>
        <v>8</v>
      </c>
    </row>
    <row r="996" spans="2:11" x14ac:dyDescent="0.3">
      <c r="B996" s="10" t="s">
        <v>2048</v>
      </c>
      <c r="C996" s="45" t="str">
        <f ca="1">Table3[[#This Row],[RECENCY Score]] &amp; Table3[[#This Row],[FREQUENCY Score]] &amp; Table3[[#This Row],[MONETARY Score]]</f>
        <v>221</v>
      </c>
      <c r="D996" s="46" cm="1">
        <f t="array" aca="1" ref="D996" ca="1">_xlfn.IFS(G996 &lt;= 100, 5,G996 &lt;= 200, 4,G996 &lt;= 300, 3,G996 &lt;= 400, 2,G996 &gt; 400, 1)</f>
        <v>2</v>
      </c>
      <c r="E996" s="45" cm="1">
        <f t="array" ref="E996">_xlfn.IFS(I996 &gt;= 12, 5, I996&gt;= 10, 4, I996 &gt;= 8, 3, I996 &gt;= 5, 2, I996 &gt;= 2, 1)</f>
        <v>2</v>
      </c>
      <c r="F996" s="45" cm="1">
        <f t="array" ref="F996">_xlfn.IFS(Table3[[#This Row],[Purchase Amount]] &lt;= 100, 5,Table3[[#This Row],[Purchase Amount]]  &lt;= 200, 4,Table3[[#This Row],[Purchase Amount]]  &lt;= 300, 3,Table3[[#This Row],[Purchase Amount]]  &lt;= 400, 2,Table3[[#This Row],[Purchase Amount]]  &gt; 400, 1)</f>
        <v>1</v>
      </c>
      <c r="G996" s="10">
        <f ca="1">DATEDIF(Table3[[#This Row],[Time of Purchase ]], TODAY(), "d")</f>
        <v>316</v>
      </c>
      <c r="H996" s="14">
        <f>_xlfn.XLOOKUP('RFM Analysis (Basic)'!$B996,Table4[Customer_ID],Table4[Time_of_Purchase],,0)</f>
        <v>45419</v>
      </c>
      <c r="I996" s="10">
        <f>_xlfn.XLOOKUP('RFM Analysis (Basic)'!$B996,Table4[Customer_ID],Table4[Frequency_of_Purchase],,0)</f>
        <v>7</v>
      </c>
      <c r="J996" s="10">
        <f>_xlfn.XLOOKUP(B996,Table4[Customer_ID],Table4[Purchase_Amount],,0)</f>
        <v>455.44</v>
      </c>
      <c r="K996" s="52" cm="1">
        <f t="array" aca="1" ref="K996" ca="1">SUM(MID(C996,{1,2,3},1)*1)</f>
        <v>5</v>
      </c>
    </row>
    <row r="997" spans="2:11" x14ac:dyDescent="0.3">
      <c r="B997" s="10" t="s">
        <v>2050</v>
      </c>
      <c r="C997" s="45" t="str">
        <f ca="1">Table3[[#This Row],[RECENCY Score]] &amp; Table3[[#This Row],[FREQUENCY Score]] &amp; Table3[[#This Row],[MONETARY Score]]</f>
        <v>131</v>
      </c>
      <c r="D997" s="46" cm="1">
        <f t="array" aca="1" ref="D997" ca="1">_xlfn.IFS(G997 &lt;= 100, 5,G997 &lt;= 200, 4,G997 &lt;= 300, 3,G997 &lt;= 400, 2,G997 &gt; 400, 1)</f>
        <v>1</v>
      </c>
      <c r="E997" s="45" cm="1">
        <f t="array" ref="E997">_xlfn.IFS(I997 &gt;= 12, 5, I997&gt;= 10, 4, I997 &gt;= 8, 3, I997 &gt;= 5, 2, I997 &gt;= 2, 1)</f>
        <v>3</v>
      </c>
      <c r="F997" s="45" cm="1">
        <f t="array" ref="F997">_xlfn.IFS(Table3[[#This Row],[Purchase Amount]] &lt;= 100, 5,Table3[[#This Row],[Purchase Amount]]  &lt;= 200, 4,Table3[[#This Row],[Purchase Amount]]  &lt;= 300, 3,Table3[[#This Row],[Purchase Amount]]  &lt;= 400, 2,Table3[[#This Row],[Purchase Amount]]  &gt; 400, 1)</f>
        <v>1</v>
      </c>
      <c r="G997" s="10">
        <f ca="1">DATEDIF(Table3[[#This Row],[Time of Purchase ]], TODAY(), "d")</f>
        <v>422</v>
      </c>
      <c r="H997" s="14">
        <f>_xlfn.XLOOKUP('RFM Analysis (Basic)'!$B997,Table4[Customer_ID],Table4[Time_of_Purchase],,0)</f>
        <v>45313</v>
      </c>
      <c r="I997" s="10">
        <f>_xlfn.XLOOKUP('RFM Analysis (Basic)'!$B997,Table4[Customer_ID],Table4[Frequency_of_Purchase],,0)</f>
        <v>8</v>
      </c>
      <c r="J997" s="10">
        <f>_xlfn.XLOOKUP(B997,Table4[Customer_ID],Table4[Purchase_Amount],,0)</f>
        <v>468.16</v>
      </c>
      <c r="K997" s="52" cm="1">
        <f t="array" aca="1" ref="K997" ca="1">SUM(MID(C997,{1,2,3},1)*1)</f>
        <v>5</v>
      </c>
    </row>
    <row r="998" spans="2:11" x14ac:dyDescent="0.3">
      <c r="B998" s="10" t="s">
        <v>2052</v>
      </c>
      <c r="C998" s="45" t="str">
        <f ca="1">Table3[[#This Row],[RECENCY Score]] &amp; Table3[[#This Row],[FREQUENCY Score]] &amp; Table3[[#This Row],[MONETARY Score]]</f>
        <v>321</v>
      </c>
      <c r="D998" s="46" cm="1">
        <f t="array" aca="1" ref="D998" ca="1">_xlfn.IFS(G998 &lt;= 100, 5,G998 &lt;= 200, 4,G998 &lt;= 300, 3,G998 &lt;= 400, 2,G998 &gt; 400, 1)</f>
        <v>3</v>
      </c>
      <c r="E998" s="45" cm="1">
        <f t="array" ref="E998">_xlfn.IFS(I998 &gt;= 12, 5, I998&gt;= 10, 4, I998 &gt;= 8, 3, I998 &gt;= 5, 2, I998 &gt;= 2, 1)</f>
        <v>2</v>
      </c>
      <c r="F998" s="45" cm="1">
        <f t="array" ref="F998">_xlfn.IFS(Table3[[#This Row],[Purchase Amount]] &lt;= 100, 5,Table3[[#This Row],[Purchase Amount]]  &lt;= 200, 4,Table3[[#This Row],[Purchase Amount]]  &lt;= 300, 3,Table3[[#This Row],[Purchase Amount]]  &lt;= 400, 2,Table3[[#This Row],[Purchase Amount]]  &gt; 400, 1)</f>
        <v>1</v>
      </c>
      <c r="G998" s="10">
        <f ca="1">DATEDIF(Table3[[#This Row],[Time of Purchase ]], TODAY(), "d")</f>
        <v>255</v>
      </c>
      <c r="H998" s="14">
        <f>_xlfn.XLOOKUP('RFM Analysis (Basic)'!$B998,Table4[Customer_ID],Table4[Time_of_Purchase],,0)</f>
        <v>45480</v>
      </c>
      <c r="I998" s="10">
        <f>_xlfn.XLOOKUP('RFM Analysis (Basic)'!$B998,Table4[Customer_ID],Table4[Frequency_of_Purchase],,0)</f>
        <v>5</v>
      </c>
      <c r="J998" s="10">
        <f>_xlfn.XLOOKUP(B998,Table4[Customer_ID],Table4[Purchase_Amount],,0)</f>
        <v>463.67</v>
      </c>
      <c r="K998" s="52" cm="1">
        <f t="array" aca="1" ref="K998" ca="1">SUM(MID(C998,{1,2,3},1)*1)</f>
        <v>6</v>
      </c>
    </row>
    <row r="999" spans="2:11" x14ac:dyDescent="0.3">
      <c r="B999" s="10" t="s">
        <v>2054</v>
      </c>
      <c r="C999" s="45" t="str">
        <f ca="1">Table3[[#This Row],[RECENCY Score]] &amp; Table3[[#This Row],[FREQUENCY Score]] &amp; Table3[[#This Row],[MONETARY Score]]</f>
        <v>235</v>
      </c>
      <c r="D999" s="46" cm="1">
        <f t="array" aca="1" ref="D999" ca="1">_xlfn.IFS(G999 &lt;= 100, 5,G999 &lt;= 200, 4,G999 &lt;= 300, 3,G999 &lt;= 400, 2,G999 &gt; 400, 1)</f>
        <v>2</v>
      </c>
      <c r="E999" s="45" cm="1">
        <f t="array" ref="E999">_xlfn.IFS(I999 &gt;= 12, 5, I999&gt;= 10, 4, I999 &gt;= 8, 3, I999 &gt;= 5, 2, I999 &gt;= 2, 1)</f>
        <v>3</v>
      </c>
      <c r="F999" s="45" cm="1">
        <f t="array" ref="F999">_xlfn.IFS(Table3[[#This Row],[Purchase Amount]] &lt;= 100, 5,Table3[[#This Row],[Purchase Amount]]  &lt;= 200, 4,Table3[[#This Row],[Purchase Amount]]  &lt;= 300, 3,Table3[[#This Row],[Purchase Amount]]  &lt;= 400, 2,Table3[[#This Row],[Purchase Amount]]  &gt; 400, 1)</f>
        <v>5</v>
      </c>
      <c r="G999" s="10">
        <f ca="1">DATEDIF(Table3[[#This Row],[Time of Purchase ]], TODAY(), "d")</f>
        <v>356</v>
      </c>
      <c r="H999" s="14">
        <f>_xlfn.XLOOKUP('RFM Analysis (Basic)'!$B999,Table4[Customer_ID],Table4[Time_of_Purchase],,0)</f>
        <v>45379</v>
      </c>
      <c r="I999" s="10">
        <f>_xlfn.XLOOKUP('RFM Analysis (Basic)'!$B999,Table4[Customer_ID],Table4[Frequency_of_Purchase],,0)</f>
        <v>9</v>
      </c>
      <c r="J999" s="10">
        <f>_xlfn.XLOOKUP(B999,Table4[Customer_ID],Table4[Purchase_Amount],,0)</f>
        <v>69.78</v>
      </c>
      <c r="K999" s="52" cm="1">
        <f t="array" aca="1" ref="K999" ca="1">SUM(MID(C999,{1,2,3},1)*1)</f>
        <v>10</v>
      </c>
    </row>
    <row r="1000" spans="2:11" x14ac:dyDescent="0.3">
      <c r="B1000" s="10" t="s">
        <v>2056</v>
      </c>
      <c r="C1000" s="45" t="str">
        <f ca="1">Table3[[#This Row],[RECENCY Score]] &amp; Table3[[#This Row],[FREQUENCY Score]] &amp; Table3[[#This Row],[MONETARY Score]]</f>
        <v>241</v>
      </c>
      <c r="D1000" s="46" cm="1">
        <f t="array" aca="1" ref="D1000" ca="1">_xlfn.IFS(G1000 &lt;= 100, 5,G1000 &lt;= 200, 4,G1000 &lt;= 300, 3,G1000 &lt;= 400, 2,G1000 &gt; 400, 1)</f>
        <v>2</v>
      </c>
      <c r="E1000" s="45" cm="1">
        <f t="array" ref="E1000">_xlfn.IFS(I1000 &gt;= 12, 5, I1000&gt;= 10, 4, I1000 &gt;= 8, 3, I1000 &gt;= 5, 2, I1000 &gt;= 2, 1)</f>
        <v>4</v>
      </c>
      <c r="F1000" s="45" cm="1">
        <f t="array" ref="F1000">_xlfn.IFS(Table3[[#This Row],[Purchase Amount]] &lt;= 100, 5,Table3[[#This Row],[Purchase Amount]]  &lt;= 200, 4,Table3[[#This Row],[Purchase Amount]]  &lt;= 300, 3,Table3[[#This Row],[Purchase Amount]]  &lt;= 400, 2,Table3[[#This Row],[Purchase Amount]]  &gt; 400, 1)</f>
        <v>1</v>
      </c>
      <c r="G1000" s="10">
        <f ca="1">DATEDIF(Table3[[#This Row],[Time of Purchase ]], TODAY(), "d")</f>
        <v>373</v>
      </c>
      <c r="H1000" s="14">
        <f>_xlfn.XLOOKUP('RFM Analysis (Basic)'!$B1000,Table4[Customer_ID],Table4[Time_of_Purchase],,0)</f>
        <v>45362</v>
      </c>
      <c r="I1000" s="10">
        <f>_xlfn.XLOOKUP('RFM Analysis (Basic)'!$B1000,Table4[Customer_ID],Table4[Frequency_of_Purchase],,0)</f>
        <v>10</v>
      </c>
      <c r="J1000" s="10">
        <f>_xlfn.XLOOKUP(B1000,Table4[Customer_ID],Table4[Purchase_Amount],,0)</f>
        <v>453.37</v>
      </c>
      <c r="K1000" s="52" cm="1">
        <f t="array" aca="1" ref="K1000" ca="1">SUM(MID(C1000,{1,2,3},1)*1)</f>
        <v>7</v>
      </c>
    </row>
    <row r="1001" spans="2:11" x14ac:dyDescent="0.3">
      <c r="B1001" s="10" t="s">
        <v>2058</v>
      </c>
      <c r="C1001" s="45" t="str">
        <f ca="1">Table3[[#This Row],[RECENCY Score]] &amp; Table3[[#This Row],[FREQUENCY Score]] &amp; Table3[[#This Row],[MONETARY Score]]</f>
        <v>254</v>
      </c>
      <c r="D1001" s="46" cm="1">
        <f t="array" aca="1" ref="D1001" ca="1">_xlfn.IFS(G1001 &lt;= 100, 5,G1001 &lt;= 200, 4,G1001 &lt;= 300, 3,G1001 &lt;= 400, 2,G1001 &gt; 400, 1)</f>
        <v>2</v>
      </c>
      <c r="E1001" s="45" cm="1">
        <f t="array" ref="E1001">_xlfn.IFS(I1001 &gt;= 12, 5, I1001&gt;= 10, 4, I1001 &gt;= 8, 3, I1001 &gt;= 5, 2, I1001 &gt;= 2, 1)</f>
        <v>5</v>
      </c>
      <c r="F1001" s="45" cm="1">
        <f t="array" ref="F1001">_xlfn.IFS(Table3[[#This Row],[Purchase Amount]] &lt;= 100, 5,Table3[[#This Row],[Purchase Amount]]  &lt;= 200, 4,Table3[[#This Row],[Purchase Amount]]  &lt;= 300, 3,Table3[[#This Row],[Purchase Amount]]  &lt;= 400, 2,Table3[[#This Row],[Purchase Amount]]  &gt; 400, 1)</f>
        <v>4</v>
      </c>
      <c r="G1001" s="10">
        <f ca="1">DATEDIF(Table3[[#This Row],[Time of Purchase ]], TODAY(), "d")</f>
        <v>354</v>
      </c>
      <c r="H1001" s="14">
        <f>_xlfn.XLOOKUP('RFM Analysis (Basic)'!$B1001,Table4[Customer_ID],Table4[Time_of_Purchase],,0)</f>
        <v>45381</v>
      </c>
      <c r="I1001" s="10">
        <f>_xlfn.XLOOKUP('RFM Analysis (Basic)'!$B1001,Table4[Customer_ID],Table4[Frequency_of_Purchase],,0)</f>
        <v>12</v>
      </c>
      <c r="J1001" s="10">
        <f>_xlfn.XLOOKUP(B1001,Table4[Customer_ID],Table4[Purchase_Amount],,0)</f>
        <v>106.15</v>
      </c>
      <c r="K1001" s="52" cm="1">
        <f t="array" aca="1" ref="K1001" ca="1">SUM(MID(C1001,{1,2,3},1)*1)</f>
        <v>11</v>
      </c>
    </row>
    <row r="1002" spans="2:11" x14ac:dyDescent="0.3">
      <c r="B1002" s="10" t="s">
        <v>2060</v>
      </c>
      <c r="C1002" s="45" t="str">
        <f ca="1">Table3[[#This Row],[RECENCY Score]] &amp; Table3[[#This Row],[FREQUENCY Score]] &amp; Table3[[#This Row],[MONETARY Score]]</f>
        <v>422</v>
      </c>
      <c r="D1002" s="46" cm="1">
        <f t="array" aca="1" ref="D1002" ca="1">_xlfn.IFS(G1002 &lt;= 100, 5,G1002 &lt;= 200, 4,G1002 &lt;= 300, 3,G1002 &lt;= 400, 2,G1002 &gt; 400, 1)</f>
        <v>4</v>
      </c>
      <c r="E1002" s="45" cm="1">
        <f t="array" ref="E1002">_xlfn.IFS(I1002 &gt;= 12, 5, I1002&gt;= 10, 4, I1002 &gt;= 8, 3, I1002 &gt;= 5, 2, I1002 &gt;= 2, 1)</f>
        <v>2</v>
      </c>
      <c r="F1002" s="45" cm="1">
        <f t="array" ref="F1002">_xlfn.IFS(Table3[[#This Row],[Purchase Amount]] &lt;= 100, 5,Table3[[#This Row],[Purchase Amount]]  &lt;= 200, 4,Table3[[#This Row],[Purchase Amount]]  &lt;= 300, 3,Table3[[#This Row],[Purchase Amount]]  &lt;= 400, 2,Table3[[#This Row],[Purchase Amount]]  &gt; 400, 1)</f>
        <v>2</v>
      </c>
      <c r="G1002" s="10">
        <f ca="1">DATEDIF(Table3[[#This Row],[Time of Purchase ]], TODAY(), "d")</f>
        <v>101</v>
      </c>
      <c r="H1002" s="14">
        <f>_xlfn.XLOOKUP('RFM Analysis (Basic)'!$B1002,Table4[Customer_ID],Table4[Time_of_Purchase],,0)</f>
        <v>45634</v>
      </c>
      <c r="I1002" s="10">
        <f>_xlfn.XLOOKUP('RFM Analysis (Basic)'!$B1002,Table4[Customer_ID],Table4[Frequency_of_Purchase],,0)</f>
        <v>6</v>
      </c>
      <c r="J1002" s="10">
        <f>_xlfn.XLOOKUP(B1002,Table4[Customer_ID],Table4[Purchase_Amount],,0)</f>
        <v>378.47</v>
      </c>
      <c r="K1002" s="52" cm="1">
        <f t="array" aca="1" ref="K1002" ca="1">SUM(MID(C1002,{1,2,3},1)*1)</f>
        <v>8</v>
      </c>
    </row>
  </sheetData>
  <conditionalFormatting pivot="1" sqref="N3:O14">
    <cfRule type="colorScale" priority="19">
      <colorScale>
        <cfvo type="min"/>
        <cfvo type="percentile" val="50"/>
        <cfvo type="max"/>
        <color theme="6" tint="0.39997558519241921"/>
        <color theme="6" tint="-0.249977111117893"/>
        <color theme="6" tint="-0.499984740745262"/>
      </colorScale>
    </cfRule>
  </conditionalFormatting>
  <conditionalFormatting pivot="1" sqref="Z30:Z34">
    <cfRule type="colorScale" priority="16">
      <colorScale>
        <cfvo type="min"/>
        <cfvo type="percentile" val="50"/>
        <cfvo type="max"/>
        <color theme="6" tint="0.39997558519241921"/>
        <color theme="6" tint="-0.249977111117893"/>
        <color theme="6" tint="-0.499984740745262"/>
      </colorScale>
    </cfRule>
  </conditionalFormatting>
  <conditionalFormatting pivot="1" sqref="AA30:AA34">
    <cfRule type="colorScale" priority="15">
      <colorScale>
        <cfvo type="min"/>
        <cfvo type="percentile" val="50"/>
        <cfvo type="max"/>
        <color theme="6" tint="0.39997558519241921"/>
        <color theme="6" tint="-0.249977111117893"/>
        <color theme="6" tint="-0.499984740745262"/>
      </colorScale>
    </cfRule>
  </conditionalFormatting>
  <conditionalFormatting pivot="1" sqref="V30:V34">
    <cfRule type="colorScale" priority="14">
      <colorScale>
        <cfvo type="min"/>
        <cfvo type="percentile" val="50"/>
        <cfvo type="max"/>
        <color theme="6" tint="0.39997558519241921"/>
        <color theme="6" tint="-0.249977111117893"/>
        <color theme="6" tint="-0.499984740745262"/>
      </colorScale>
    </cfRule>
  </conditionalFormatting>
  <conditionalFormatting pivot="1" sqref="W30:W34">
    <cfRule type="colorScale" priority="13">
      <colorScale>
        <cfvo type="min"/>
        <cfvo type="percentile" val="50"/>
        <cfvo type="max"/>
        <color theme="6" tint="0.39997558519241921"/>
        <color theme="6" tint="-0.249977111117893"/>
        <color theme="6" tint="-0.499984740745262"/>
      </colorScale>
    </cfRule>
  </conditionalFormatting>
  <conditionalFormatting pivot="1" sqref="R30:R34">
    <cfRule type="colorScale" priority="12">
      <colorScale>
        <cfvo type="min"/>
        <cfvo type="percentile" val="50"/>
        <cfvo type="max"/>
        <color theme="6" tint="0.39997558519241921"/>
        <color theme="6" tint="-0.249977111117893"/>
        <color theme="6" tint="-0.499984740745262"/>
      </colorScale>
    </cfRule>
  </conditionalFormatting>
  <conditionalFormatting pivot="1" sqref="S30:S34">
    <cfRule type="colorScale" priority="11">
      <colorScale>
        <cfvo type="min"/>
        <cfvo type="percentile" val="50"/>
        <cfvo type="max"/>
        <color theme="6" tint="0.39997558519241921"/>
        <color theme="6" tint="-0.249977111117893"/>
        <color theme="6" tint="-0.499984740745262"/>
      </colorScale>
    </cfRule>
  </conditionalFormatting>
  <conditionalFormatting sqref="U30:U34">
    <cfRule type="colorScale" priority="10">
      <colorScale>
        <cfvo type="min"/>
        <cfvo type="percentile" val="50"/>
        <cfvo type="max"/>
        <color rgb="FFF8696B"/>
        <color rgb="FFFFEB84"/>
        <color rgb="FF63BE7B"/>
      </colorScale>
    </cfRule>
  </conditionalFormatting>
  <conditionalFormatting sqref="Y30:Y34">
    <cfRule type="colorScale" priority="9">
      <colorScale>
        <cfvo type="min"/>
        <cfvo type="percentile" val="50"/>
        <cfvo type="max"/>
        <color rgb="FFF8696B"/>
        <color rgb="FFFFEB84"/>
        <color rgb="FF63BE7B"/>
      </colorScale>
    </cfRule>
  </conditionalFormatting>
  <conditionalFormatting sqref="Q30:Q34">
    <cfRule type="colorScale" priority="8">
      <colorScale>
        <cfvo type="min"/>
        <cfvo type="percentile" val="50"/>
        <cfvo type="max"/>
        <color rgb="FFF8696B"/>
        <color rgb="FFFFEB84"/>
        <color rgb="FF63BE7B"/>
      </colorScale>
    </cfRule>
  </conditionalFormatting>
  <conditionalFormatting pivot="1" sqref="AG30:AG34">
    <cfRule type="colorScale" priority="6">
      <colorScale>
        <cfvo type="min"/>
        <cfvo type="percentile" val="50"/>
        <cfvo type="max"/>
        <color theme="6" tint="0.39997558519241921"/>
        <color theme="6" tint="-0.249977111117893"/>
        <color theme="6" tint="-0.499984740745262"/>
      </colorScale>
    </cfRule>
  </conditionalFormatting>
  <conditionalFormatting pivot="1" sqref="AD30:AD34">
    <cfRule type="colorScale" priority="5">
      <colorScale>
        <cfvo type="min"/>
        <cfvo type="percentile" val="50"/>
        <cfvo type="max"/>
        <color theme="6" tint="0.39997558519241921"/>
        <color theme="6" tint="-0.249977111117893"/>
        <color theme="6" tint="-0.499984740745262"/>
      </colorScale>
    </cfRule>
  </conditionalFormatting>
  <conditionalFormatting pivot="1" sqref="N3:N14">
    <cfRule type="colorScale" priority="4">
      <colorScale>
        <cfvo type="min"/>
        <cfvo type="percentile" val="50"/>
        <cfvo type="max"/>
        <color theme="6" tint="0.39997558519241921"/>
        <color theme="6" tint="-0.249977111117893"/>
        <color theme="6" tint="-0.499984740745262"/>
      </colorScale>
    </cfRule>
  </conditionalFormatting>
  <conditionalFormatting pivot="1" sqref="O3:O14">
    <cfRule type="colorScale" priority="3">
      <colorScale>
        <cfvo type="min"/>
        <cfvo type="max"/>
        <color theme="6" tint="0.39997558519241921"/>
        <color theme="6" tint="-0.249977111117893"/>
      </colorScale>
    </cfRule>
  </conditionalFormatting>
  <conditionalFormatting pivot="1" sqref="N17:N134">
    <cfRule type="colorScale" priority="2">
      <colorScale>
        <cfvo type="min"/>
        <cfvo type="percentile" val="50"/>
        <cfvo type="max"/>
        <color theme="6" tint="0.39997558519241921"/>
        <color theme="6" tint="-0.249977111117893"/>
        <color theme="6" tint="-0.499984740745262"/>
      </colorScale>
    </cfRule>
  </conditionalFormatting>
  <conditionalFormatting pivot="1" sqref="O17:O134">
    <cfRule type="colorScale" priority="1">
      <colorScale>
        <cfvo type="min"/>
        <cfvo type="percentile" val="50"/>
        <cfvo type="max"/>
        <color theme="6" tint="0.39997558519241921"/>
        <color theme="6" tint="-0.249977111117893"/>
        <color theme="6" tint="-0.499984740745262"/>
      </colorScale>
    </cfRule>
  </conditionalFormatting>
  <pageMargins left="0.7" right="0.7" top="0.75" bottom="0.75" header="0.3" footer="0.3"/>
  <drawing r:id="rId8"/>
  <tableParts count="1">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09A08-AAE9-4717-8EF4-5335D323C5E7}">
  <dimension ref="A1:N51"/>
  <sheetViews>
    <sheetView workbookViewId="0">
      <selection activeCell="Q26" sqref="Q26"/>
    </sheetView>
  </sheetViews>
  <sheetFormatPr defaultRowHeight="14.4" x14ac:dyDescent="0.3"/>
  <cols>
    <col min="1" max="1" width="15.88671875" bestFit="1" customWidth="1"/>
    <col min="2" max="2" width="22.21875" bestFit="1" customWidth="1"/>
    <col min="3" max="4" width="10.77734375" bestFit="1" customWidth="1"/>
    <col min="5" max="5" width="12.44140625" bestFit="1" customWidth="1"/>
    <col min="6" max="6" width="13.109375" customWidth="1"/>
    <col min="7" max="7" width="12.6640625" customWidth="1"/>
    <col min="8" max="8" width="18.21875" bestFit="1" customWidth="1"/>
    <col min="9" max="9" width="22.21875" bestFit="1" customWidth="1"/>
    <col min="10" max="10" width="15.5546875" bestFit="1" customWidth="1"/>
    <col min="11" max="12" width="10.77734375" bestFit="1" customWidth="1"/>
    <col min="13" max="13" width="11.77734375" bestFit="1" customWidth="1"/>
    <col min="14" max="14" width="10.5546875" bestFit="1" customWidth="1"/>
    <col min="15" max="15" width="8.88671875" bestFit="1" customWidth="1"/>
    <col min="16" max="16" width="14.5546875" bestFit="1" customWidth="1"/>
    <col min="17" max="17" width="16.109375" bestFit="1" customWidth="1"/>
    <col min="18" max="18" width="12.44140625" bestFit="1" customWidth="1"/>
    <col min="19" max="19" width="20" bestFit="1" customWidth="1"/>
    <col min="20" max="20" width="10.5546875" bestFit="1" customWidth="1"/>
    <col min="21" max="21" width="11.21875" bestFit="1" customWidth="1"/>
    <col min="22" max="22" width="10.109375" bestFit="1" customWidth="1"/>
    <col min="23" max="23" width="9.6640625" bestFit="1" customWidth="1"/>
    <col min="24" max="24" width="10.77734375" bestFit="1" customWidth="1"/>
    <col min="25" max="25" width="8" bestFit="1" customWidth="1"/>
    <col min="26" max="26" width="9.21875" bestFit="1" customWidth="1"/>
    <col min="27" max="27" width="9.6640625" bestFit="1" customWidth="1"/>
    <col min="28" max="28" width="10.77734375" bestFit="1" customWidth="1"/>
    <col min="29" max="29" width="8" bestFit="1" customWidth="1"/>
    <col min="30" max="30" width="11.21875" bestFit="1" customWidth="1"/>
    <col min="31" max="31" width="10.109375" bestFit="1" customWidth="1"/>
    <col min="32" max="32" width="9.6640625" bestFit="1" customWidth="1"/>
    <col min="33" max="33" width="10.77734375" bestFit="1" customWidth="1"/>
    <col min="34" max="34" width="8" bestFit="1" customWidth="1"/>
    <col min="35" max="35" width="9.21875" bestFit="1" customWidth="1"/>
    <col min="36" max="36" width="9.6640625" bestFit="1" customWidth="1"/>
    <col min="37" max="37" width="10.77734375" bestFit="1" customWidth="1"/>
    <col min="38" max="38" width="8" bestFit="1" customWidth="1"/>
    <col min="39" max="39" width="11.21875" bestFit="1" customWidth="1"/>
    <col min="40" max="40" width="10.109375" bestFit="1" customWidth="1"/>
    <col min="41" max="41" width="10.5546875" bestFit="1" customWidth="1"/>
    <col min="42" max="42" width="8" bestFit="1" customWidth="1"/>
    <col min="43" max="43" width="9.21875" bestFit="1" customWidth="1"/>
    <col min="44" max="44" width="9.6640625" bestFit="1" customWidth="1"/>
    <col min="45" max="45" width="10.77734375" bestFit="1" customWidth="1"/>
    <col min="46" max="46" width="8" bestFit="1" customWidth="1"/>
    <col min="47" max="47" width="11.21875" bestFit="1" customWidth="1"/>
    <col min="48" max="48" width="10.109375" bestFit="1" customWidth="1"/>
    <col min="49" max="49" width="9.6640625" bestFit="1" customWidth="1"/>
    <col min="50" max="50" width="10.77734375" bestFit="1" customWidth="1"/>
    <col min="51" max="51" width="8" bestFit="1" customWidth="1"/>
    <col min="52" max="52" width="9.21875" bestFit="1" customWidth="1"/>
    <col min="53" max="53" width="9.6640625" bestFit="1" customWidth="1"/>
    <col min="54" max="54" width="10.77734375" bestFit="1" customWidth="1"/>
    <col min="55" max="55" width="8" bestFit="1" customWidth="1"/>
    <col min="56" max="56" width="11.21875" bestFit="1" customWidth="1"/>
    <col min="57" max="57" width="10.109375" bestFit="1" customWidth="1"/>
    <col min="58" max="58" width="9.6640625" bestFit="1" customWidth="1"/>
    <col min="59" max="59" width="10.77734375" bestFit="1" customWidth="1"/>
    <col min="60" max="60" width="8" bestFit="1" customWidth="1"/>
    <col min="61" max="61" width="9.21875" bestFit="1" customWidth="1"/>
    <col min="62" max="62" width="9.6640625" bestFit="1" customWidth="1"/>
    <col min="63" max="63" width="10.77734375" bestFit="1" customWidth="1"/>
    <col min="64" max="64" width="8" bestFit="1" customWidth="1"/>
    <col min="65" max="65" width="11.21875" bestFit="1" customWidth="1"/>
    <col min="66" max="66" width="10.109375" bestFit="1" customWidth="1"/>
    <col min="67" max="67" width="9.6640625" bestFit="1" customWidth="1"/>
    <col min="68" max="68" width="10.77734375" bestFit="1" customWidth="1"/>
    <col min="69" max="69" width="8" bestFit="1" customWidth="1"/>
    <col min="70" max="70" width="9.21875" bestFit="1" customWidth="1"/>
    <col min="71" max="71" width="9.6640625" bestFit="1" customWidth="1"/>
    <col min="72" max="72" width="10.77734375" bestFit="1" customWidth="1"/>
    <col min="73" max="73" width="8" bestFit="1" customWidth="1"/>
    <col min="74" max="74" width="11.21875" bestFit="1" customWidth="1"/>
    <col min="75" max="75" width="10.109375" bestFit="1" customWidth="1"/>
    <col min="76" max="76" width="9.6640625" bestFit="1" customWidth="1"/>
    <col min="77" max="77" width="10.77734375" bestFit="1" customWidth="1"/>
    <col min="78" max="78" width="8" bestFit="1" customWidth="1"/>
    <col min="79" max="79" width="9.21875" bestFit="1" customWidth="1"/>
    <col min="80" max="80" width="9.6640625" bestFit="1" customWidth="1"/>
    <col min="81" max="81" width="10.77734375" bestFit="1" customWidth="1"/>
    <col min="82" max="82" width="8" bestFit="1" customWidth="1"/>
    <col min="83" max="83" width="11.21875" bestFit="1" customWidth="1"/>
    <col min="84" max="84" width="10.109375" bestFit="1" customWidth="1"/>
    <col min="85" max="85" width="11.6640625" bestFit="1" customWidth="1"/>
    <col min="86" max="86" width="9.6640625" bestFit="1" customWidth="1"/>
    <col min="87" max="87" width="10.77734375" bestFit="1" customWidth="1"/>
    <col min="88" max="88" width="8" bestFit="1" customWidth="1"/>
    <col min="89" max="89" width="9.21875" bestFit="1" customWidth="1"/>
    <col min="90" max="90" width="9.6640625" bestFit="1" customWidth="1"/>
    <col min="91" max="91" width="10.77734375" bestFit="1" customWidth="1"/>
    <col min="92" max="92" width="8" bestFit="1" customWidth="1"/>
    <col min="93" max="93" width="11.21875" bestFit="1" customWidth="1"/>
    <col min="94" max="94" width="10.109375" bestFit="1" customWidth="1"/>
    <col min="95" max="95" width="9.6640625" bestFit="1" customWidth="1"/>
    <col min="96" max="96" width="10.77734375" bestFit="1" customWidth="1"/>
    <col min="97" max="97" width="8" bestFit="1" customWidth="1"/>
    <col min="98" max="98" width="9.21875" bestFit="1" customWidth="1"/>
    <col min="99" max="99" width="9.6640625" bestFit="1" customWidth="1"/>
    <col min="100" max="100" width="10.77734375" bestFit="1" customWidth="1"/>
    <col min="101" max="101" width="8" bestFit="1" customWidth="1"/>
    <col min="102" max="102" width="11.21875" bestFit="1" customWidth="1"/>
    <col min="103" max="103" width="10.109375" bestFit="1" customWidth="1"/>
    <col min="104" max="104" width="9.6640625" bestFit="1" customWidth="1"/>
    <col min="105" max="105" width="10.77734375" bestFit="1" customWidth="1"/>
    <col min="106" max="106" width="8" bestFit="1" customWidth="1"/>
    <col min="107" max="107" width="9.21875" bestFit="1" customWidth="1"/>
    <col min="108" max="108" width="9.6640625" bestFit="1" customWidth="1"/>
    <col min="109" max="109" width="10.77734375" bestFit="1" customWidth="1"/>
    <col min="110" max="110" width="8" bestFit="1" customWidth="1"/>
    <col min="111" max="111" width="11.21875" bestFit="1" customWidth="1"/>
    <col min="112" max="112" width="10.109375" bestFit="1" customWidth="1"/>
    <col min="113" max="113" width="9.6640625" bestFit="1" customWidth="1"/>
    <col min="114" max="114" width="10.77734375" bestFit="1" customWidth="1"/>
    <col min="115" max="115" width="8" bestFit="1" customWidth="1"/>
    <col min="116" max="116" width="9.21875" bestFit="1" customWidth="1"/>
    <col min="117" max="117" width="9.6640625" bestFit="1" customWidth="1"/>
    <col min="118" max="118" width="10.77734375" bestFit="1" customWidth="1"/>
    <col min="119" max="119" width="8" bestFit="1" customWidth="1"/>
    <col min="120" max="120" width="11.21875" bestFit="1" customWidth="1"/>
    <col min="121" max="121" width="10.109375" bestFit="1" customWidth="1"/>
    <col min="122" max="122" width="9.6640625" bestFit="1" customWidth="1"/>
    <col min="123" max="123" width="10.77734375" bestFit="1" customWidth="1"/>
    <col min="124" max="124" width="8" bestFit="1" customWidth="1"/>
    <col min="125" max="125" width="9.21875" bestFit="1" customWidth="1"/>
    <col min="126" max="126" width="9.6640625" bestFit="1" customWidth="1"/>
    <col min="127" max="127" width="10.77734375" bestFit="1" customWidth="1"/>
    <col min="128" max="128" width="8" bestFit="1" customWidth="1"/>
    <col min="129" max="129" width="11.21875" bestFit="1" customWidth="1"/>
    <col min="130" max="130" width="10.109375" bestFit="1" customWidth="1"/>
    <col min="131" max="131" width="9.44140625" bestFit="1" customWidth="1"/>
    <col min="132" max="132" width="10.5546875" bestFit="1" customWidth="1"/>
  </cols>
  <sheetData>
    <row r="1" spans="1:13" s="6" customFormat="1" x14ac:dyDescent="0.3">
      <c r="A1" s="6" t="s">
        <v>2110</v>
      </c>
      <c r="E1" s="6" t="s">
        <v>2111</v>
      </c>
      <c r="G1" s="6" t="s">
        <v>2109</v>
      </c>
      <c r="I1" s="6" t="s">
        <v>2089</v>
      </c>
    </row>
    <row r="2" spans="1:13" x14ac:dyDescent="0.3">
      <c r="A2" s="3" t="s">
        <v>2063</v>
      </c>
      <c r="B2" t="s">
        <v>2064</v>
      </c>
      <c r="E2" s="3" t="s">
        <v>2063</v>
      </c>
      <c r="F2" t="s">
        <v>2112</v>
      </c>
      <c r="G2" t="s">
        <v>2113</v>
      </c>
      <c r="I2" s="3" t="s">
        <v>2064</v>
      </c>
      <c r="J2" s="3" t="s">
        <v>2090</v>
      </c>
    </row>
    <row r="3" spans="1:13" x14ac:dyDescent="0.3">
      <c r="A3" s="4" t="s">
        <v>2093</v>
      </c>
      <c r="B3" s="1">
        <v>133175.38999999998</v>
      </c>
      <c r="E3" s="4" t="s">
        <v>2073</v>
      </c>
      <c r="F3">
        <v>99</v>
      </c>
      <c r="G3">
        <v>716</v>
      </c>
      <c r="I3" s="3" t="s">
        <v>2063</v>
      </c>
      <c r="J3" t="s">
        <v>48</v>
      </c>
      <c r="K3" t="s">
        <v>35</v>
      </c>
      <c r="L3" t="s">
        <v>78</v>
      </c>
      <c r="M3" t="s">
        <v>2062</v>
      </c>
    </row>
    <row r="4" spans="1:13" x14ac:dyDescent="0.3">
      <c r="A4" s="7" t="s">
        <v>32</v>
      </c>
      <c r="B4" s="1">
        <v>46771.829999999994</v>
      </c>
      <c r="E4" s="7" t="s">
        <v>2082</v>
      </c>
      <c r="F4">
        <v>23</v>
      </c>
      <c r="G4">
        <v>161</v>
      </c>
      <c r="I4" s="4" t="s">
        <v>2095</v>
      </c>
      <c r="J4" s="1">
        <v>5096.7999999999993</v>
      </c>
      <c r="K4" s="1">
        <v>6750.9999999999991</v>
      </c>
      <c r="L4" s="1">
        <v>7241.420000000001</v>
      </c>
      <c r="M4" s="1">
        <v>19089.22</v>
      </c>
    </row>
    <row r="5" spans="1:13" x14ac:dyDescent="0.3">
      <c r="A5" s="7" t="s">
        <v>45</v>
      </c>
      <c r="B5" s="1">
        <v>42702.070000000007</v>
      </c>
      <c r="E5" s="7" t="s">
        <v>2083</v>
      </c>
      <c r="F5">
        <v>21</v>
      </c>
      <c r="G5">
        <v>150</v>
      </c>
      <c r="I5" s="4" t="s">
        <v>2096</v>
      </c>
      <c r="J5" s="1">
        <v>6566.840000000002</v>
      </c>
      <c r="K5" s="1">
        <v>9018.8100000000013</v>
      </c>
      <c r="L5" s="1">
        <v>4708.6299999999992</v>
      </c>
      <c r="M5" s="1">
        <v>20294.280000000002</v>
      </c>
    </row>
    <row r="6" spans="1:13" x14ac:dyDescent="0.3">
      <c r="A6" s="7" t="s">
        <v>56</v>
      </c>
      <c r="B6" s="1">
        <v>43701.49</v>
      </c>
      <c r="E6" s="7" t="s">
        <v>2084</v>
      </c>
      <c r="F6">
        <v>18</v>
      </c>
      <c r="G6">
        <v>104</v>
      </c>
      <c r="I6" s="4" t="s">
        <v>2097</v>
      </c>
      <c r="J6" s="1">
        <v>8908.59</v>
      </c>
      <c r="K6" s="1">
        <v>9717.2200000000012</v>
      </c>
      <c r="L6" s="1">
        <v>8783.98</v>
      </c>
      <c r="M6" s="1">
        <v>27409.79</v>
      </c>
    </row>
    <row r="7" spans="1:13" x14ac:dyDescent="0.3">
      <c r="A7" s="4" t="s">
        <v>2094</v>
      </c>
      <c r="B7" s="1">
        <v>141888.48999999993</v>
      </c>
      <c r="E7" s="7" t="s">
        <v>2085</v>
      </c>
      <c r="F7">
        <v>25</v>
      </c>
      <c r="G7">
        <v>209</v>
      </c>
      <c r="I7" s="4" t="s">
        <v>2098</v>
      </c>
      <c r="J7" s="1">
        <v>9797.6100000000024</v>
      </c>
      <c r="K7" s="1">
        <v>8647.760000000002</v>
      </c>
      <c r="L7" s="1">
        <v>10171.85</v>
      </c>
      <c r="M7" s="1">
        <v>28617.22</v>
      </c>
    </row>
    <row r="8" spans="1:13" x14ac:dyDescent="0.3">
      <c r="A8" s="7" t="s">
        <v>32</v>
      </c>
      <c r="B8" s="1">
        <v>50014.29</v>
      </c>
      <c r="E8" s="7" t="s">
        <v>2086</v>
      </c>
      <c r="F8">
        <v>12</v>
      </c>
      <c r="G8">
        <v>92</v>
      </c>
      <c r="I8" s="4" t="s">
        <v>2099</v>
      </c>
      <c r="J8" s="1">
        <v>6160.0599999999995</v>
      </c>
      <c r="K8" s="1">
        <v>5806.9400000000005</v>
      </c>
      <c r="L8" s="1">
        <v>6691.99</v>
      </c>
      <c r="M8" s="1">
        <v>18658.989999999998</v>
      </c>
    </row>
    <row r="9" spans="1:13" x14ac:dyDescent="0.3">
      <c r="A9" s="7" t="s">
        <v>45</v>
      </c>
      <c r="B9" s="1">
        <v>48061.529999999941</v>
      </c>
      <c r="E9" s="4" t="s">
        <v>29</v>
      </c>
      <c r="F9">
        <v>452</v>
      </c>
      <c r="G9">
        <v>3112</v>
      </c>
      <c r="I9" s="4" t="s">
        <v>2100</v>
      </c>
      <c r="J9" s="1">
        <v>9002.6299999999992</v>
      </c>
      <c r="K9" s="1">
        <v>7014.8400000000011</v>
      </c>
      <c r="L9" s="1">
        <v>9235.76</v>
      </c>
      <c r="M9" s="1">
        <v>25253.230000000003</v>
      </c>
    </row>
    <row r="10" spans="1:13" x14ac:dyDescent="0.3">
      <c r="A10" s="7" t="s">
        <v>56</v>
      </c>
      <c r="B10" s="1">
        <v>43812.669999999984</v>
      </c>
      <c r="E10" s="7" t="s">
        <v>2082</v>
      </c>
      <c r="F10">
        <v>95</v>
      </c>
      <c r="G10">
        <v>673</v>
      </c>
      <c r="I10" s="4" t="s">
        <v>2101</v>
      </c>
      <c r="J10" s="1">
        <v>8630.2000000000007</v>
      </c>
      <c r="K10" s="1">
        <v>8349.7999999999993</v>
      </c>
      <c r="L10" s="1">
        <v>8280.619999999999</v>
      </c>
      <c r="M10" s="1">
        <v>25260.62</v>
      </c>
    </row>
    <row r="11" spans="1:13" x14ac:dyDescent="0.3">
      <c r="A11" s="4" t="s">
        <v>2062</v>
      </c>
      <c r="B11" s="1">
        <v>275063.87999999989</v>
      </c>
      <c r="E11" s="7" t="s">
        <v>2083</v>
      </c>
      <c r="F11">
        <v>105</v>
      </c>
      <c r="G11">
        <v>745</v>
      </c>
      <c r="I11" s="4" t="s">
        <v>2102</v>
      </c>
      <c r="J11" s="1">
        <v>9243.5000000000018</v>
      </c>
      <c r="K11" s="1">
        <v>9591.85</v>
      </c>
      <c r="L11" s="1">
        <v>8638.0399999999991</v>
      </c>
      <c r="M11" s="1">
        <v>27473.39</v>
      </c>
    </row>
    <row r="12" spans="1:13" x14ac:dyDescent="0.3">
      <c r="E12" s="7" t="s">
        <v>2084</v>
      </c>
      <c r="F12">
        <v>94</v>
      </c>
      <c r="G12">
        <v>692</v>
      </c>
      <c r="I12" s="4" t="s">
        <v>2103</v>
      </c>
      <c r="J12" s="1">
        <v>4951.33</v>
      </c>
      <c r="K12" s="1">
        <v>11196.39</v>
      </c>
      <c r="L12" s="1">
        <v>7907.0399999999991</v>
      </c>
      <c r="M12" s="1">
        <v>24054.76</v>
      </c>
    </row>
    <row r="13" spans="1:13" x14ac:dyDescent="0.3">
      <c r="E13" s="7" t="s">
        <v>2085</v>
      </c>
      <c r="F13">
        <v>92</v>
      </c>
      <c r="G13">
        <v>563</v>
      </c>
      <c r="I13" s="4" t="s">
        <v>2104</v>
      </c>
      <c r="J13" s="1">
        <v>6217.6999999999989</v>
      </c>
      <c r="K13" s="1">
        <v>5691.75</v>
      </c>
      <c r="L13" s="1">
        <v>7582.9299999999994</v>
      </c>
      <c r="M13" s="1">
        <v>19492.379999999997</v>
      </c>
    </row>
    <row r="14" spans="1:13" x14ac:dyDescent="0.3">
      <c r="A14" s="34" t="s">
        <v>2125</v>
      </c>
      <c r="B14" s="34" t="s">
        <v>2124</v>
      </c>
      <c r="E14" s="7" t="s">
        <v>2086</v>
      </c>
      <c r="F14">
        <v>66</v>
      </c>
      <c r="G14">
        <v>439</v>
      </c>
      <c r="I14" s="4" t="s">
        <v>2105</v>
      </c>
      <c r="J14" s="1">
        <v>8310.7499999999982</v>
      </c>
      <c r="K14" s="1">
        <v>6768.86</v>
      </c>
      <c r="L14" s="1">
        <v>6522.9299999999994</v>
      </c>
      <c r="M14" s="1">
        <v>21602.539999999997</v>
      </c>
    </row>
    <row r="15" spans="1:13" x14ac:dyDescent="0.3">
      <c r="A15" s="34">
        <v>1</v>
      </c>
      <c r="B15" s="39">
        <v>9.0243902439024453E-3</v>
      </c>
      <c r="E15" s="4" t="s">
        <v>43</v>
      </c>
      <c r="F15">
        <v>449</v>
      </c>
      <c r="G15">
        <v>3117</v>
      </c>
      <c r="I15" s="4" t="s">
        <v>2106</v>
      </c>
      <c r="J15" s="1">
        <v>5409.2799999999988</v>
      </c>
      <c r="K15" s="1">
        <v>6609.14</v>
      </c>
      <c r="L15" s="1">
        <v>5839.0400000000009</v>
      </c>
      <c r="M15" s="1">
        <v>17857.46</v>
      </c>
    </row>
    <row r="16" spans="1:13" x14ac:dyDescent="0.3">
      <c r="A16" s="34">
        <v>2</v>
      </c>
      <c r="B16" s="39">
        <v>8.9417989417989487E-3</v>
      </c>
      <c r="E16" s="7" t="s">
        <v>2082</v>
      </c>
      <c r="F16">
        <v>72</v>
      </c>
      <c r="G16">
        <v>527</v>
      </c>
      <c r="I16" s="4" t="s">
        <v>2062</v>
      </c>
      <c r="J16" s="1">
        <v>88295.29</v>
      </c>
      <c r="K16" s="1">
        <v>95164.360000000015</v>
      </c>
      <c r="L16" s="1">
        <v>91604.229999999981</v>
      </c>
      <c r="M16" s="1">
        <v>275063.88</v>
      </c>
    </row>
    <row r="17" spans="1:14" x14ac:dyDescent="0.3">
      <c r="A17" s="34">
        <v>3</v>
      </c>
      <c r="B17" s="39">
        <v>9.4594594594594669E-3</v>
      </c>
      <c r="E17" s="7" t="s">
        <v>2083</v>
      </c>
      <c r="F17">
        <v>98</v>
      </c>
      <c r="G17">
        <v>700</v>
      </c>
    </row>
    <row r="18" spans="1:14" x14ac:dyDescent="0.3">
      <c r="A18" s="34">
        <v>4</v>
      </c>
      <c r="B18" s="39">
        <v>1.0285714285714289E-2</v>
      </c>
      <c r="E18" s="7" t="s">
        <v>2084</v>
      </c>
      <c r="F18">
        <v>106</v>
      </c>
      <c r="G18">
        <v>677</v>
      </c>
    </row>
    <row r="19" spans="1:14" x14ac:dyDescent="0.3">
      <c r="A19" s="34">
        <v>5</v>
      </c>
      <c r="B19" s="39">
        <v>9.9052132701421807E-3</v>
      </c>
      <c r="E19" s="7" t="s">
        <v>2085</v>
      </c>
      <c r="F19">
        <v>101</v>
      </c>
      <c r="G19">
        <v>717</v>
      </c>
    </row>
    <row r="20" spans="1:14" x14ac:dyDescent="0.3">
      <c r="E20" s="7" t="s">
        <v>2086</v>
      </c>
      <c r="F20">
        <v>72</v>
      </c>
      <c r="G20">
        <v>496</v>
      </c>
    </row>
    <row r="21" spans="1:14" x14ac:dyDescent="0.3">
      <c r="E21" s="4" t="s">
        <v>2062</v>
      </c>
      <c r="F21">
        <v>1000</v>
      </c>
      <c r="G21">
        <v>6945</v>
      </c>
    </row>
    <row r="23" spans="1:14" x14ac:dyDescent="0.3">
      <c r="I23" s="6" t="s">
        <v>2153</v>
      </c>
      <c r="J23" s="6" t="s">
        <v>2152</v>
      </c>
      <c r="K23" s="6"/>
      <c r="L23" s="6"/>
      <c r="M23" s="6"/>
      <c r="N23" s="6"/>
    </row>
    <row r="24" spans="1:14" x14ac:dyDescent="0.3">
      <c r="A24" s="6" t="s">
        <v>2087</v>
      </c>
      <c r="B24" s="6"/>
      <c r="C24" s="6" t="s">
        <v>2115</v>
      </c>
      <c r="D24" s="6"/>
      <c r="E24" s="6"/>
      <c r="F24" s="6"/>
      <c r="G24" s="6"/>
      <c r="I24" s="3" t="s">
        <v>2122</v>
      </c>
      <c r="J24" s="3" t="s">
        <v>2090</v>
      </c>
    </row>
    <row r="25" spans="1:14" x14ac:dyDescent="0.3">
      <c r="A25" s="3" t="s">
        <v>2064</v>
      </c>
      <c r="B25" s="3" t="s">
        <v>2090</v>
      </c>
      <c r="I25" s="3" t="s">
        <v>2063</v>
      </c>
      <c r="J25" t="s">
        <v>36</v>
      </c>
      <c r="K25" t="s">
        <v>49</v>
      </c>
      <c r="L25" t="s">
        <v>59</v>
      </c>
      <c r="M25" t="s">
        <v>44</v>
      </c>
      <c r="N25" t="s">
        <v>2062</v>
      </c>
    </row>
    <row r="26" spans="1:14" x14ac:dyDescent="0.3">
      <c r="A26" s="3" t="s">
        <v>2063</v>
      </c>
      <c r="B26" t="s">
        <v>86</v>
      </c>
      <c r="C26" t="s">
        <v>39</v>
      </c>
      <c r="D26" t="s">
        <v>61</v>
      </c>
      <c r="E26" t="s">
        <v>66</v>
      </c>
      <c r="F26" t="s">
        <v>51</v>
      </c>
      <c r="G26" t="s">
        <v>2062</v>
      </c>
      <c r="I26" s="4" t="s">
        <v>2120</v>
      </c>
      <c r="J26">
        <v>123</v>
      </c>
      <c r="K26">
        <v>117</v>
      </c>
      <c r="L26">
        <v>105</v>
      </c>
      <c r="M26">
        <v>146</v>
      </c>
      <c r="N26">
        <v>491</v>
      </c>
    </row>
    <row r="27" spans="1:14" x14ac:dyDescent="0.3">
      <c r="A27" s="4" t="s">
        <v>101</v>
      </c>
      <c r="B27" s="1">
        <v>1494.86</v>
      </c>
      <c r="C27" s="1">
        <v>2180.15</v>
      </c>
      <c r="D27" s="1">
        <v>3104.2900000000004</v>
      </c>
      <c r="E27" s="1">
        <v>2267.38</v>
      </c>
      <c r="F27" s="1">
        <v>2420.42</v>
      </c>
      <c r="G27" s="1">
        <v>11467.1</v>
      </c>
      <c r="I27" s="7">
        <v>1</v>
      </c>
      <c r="J27">
        <v>21</v>
      </c>
      <c r="K27">
        <v>22</v>
      </c>
      <c r="L27">
        <v>27</v>
      </c>
      <c r="M27">
        <v>27</v>
      </c>
      <c r="N27">
        <v>97</v>
      </c>
    </row>
    <row r="28" spans="1:14" x14ac:dyDescent="0.3">
      <c r="A28" s="4" t="s">
        <v>135</v>
      </c>
      <c r="B28" s="1">
        <v>1191.3399999999999</v>
      </c>
      <c r="C28" s="1">
        <v>742.23</v>
      </c>
      <c r="D28" s="1">
        <v>2424.3900000000003</v>
      </c>
      <c r="E28" s="1">
        <v>1596.11</v>
      </c>
      <c r="F28" s="1">
        <v>1575.85</v>
      </c>
      <c r="G28" s="1">
        <v>7529.92</v>
      </c>
      <c r="I28" s="7">
        <v>2</v>
      </c>
      <c r="J28">
        <v>23</v>
      </c>
      <c r="K28">
        <v>22</v>
      </c>
      <c r="L28">
        <v>21</v>
      </c>
      <c r="M28">
        <v>27</v>
      </c>
      <c r="N28">
        <v>93</v>
      </c>
    </row>
    <row r="29" spans="1:14" x14ac:dyDescent="0.3">
      <c r="A29" s="4" t="s">
        <v>123</v>
      </c>
      <c r="B29" s="1">
        <v>1996.46</v>
      </c>
      <c r="C29" s="1">
        <v>3022.03</v>
      </c>
      <c r="D29" s="1">
        <v>2185.4899999999998</v>
      </c>
      <c r="E29" s="1">
        <v>2138.25</v>
      </c>
      <c r="F29" s="1">
        <v>1830.29</v>
      </c>
      <c r="G29" s="1">
        <v>11172.52</v>
      </c>
      <c r="I29" s="7">
        <v>3</v>
      </c>
      <c r="J29">
        <v>25</v>
      </c>
      <c r="K29">
        <v>27</v>
      </c>
      <c r="L29">
        <v>13</v>
      </c>
      <c r="M29">
        <v>32</v>
      </c>
      <c r="N29">
        <v>97</v>
      </c>
    </row>
    <row r="30" spans="1:14" x14ac:dyDescent="0.3">
      <c r="A30" s="4" t="s">
        <v>188</v>
      </c>
      <c r="B30" s="1">
        <v>1739.16</v>
      </c>
      <c r="C30" s="1">
        <v>1824.9599999999998</v>
      </c>
      <c r="D30" s="1">
        <v>1170.6099999999999</v>
      </c>
      <c r="E30" s="1">
        <v>1873.79</v>
      </c>
      <c r="F30" s="1">
        <v>1336.49</v>
      </c>
      <c r="G30" s="1">
        <v>7945.0099999999993</v>
      </c>
      <c r="I30" s="7">
        <v>4</v>
      </c>
      <c r="J30">
        <v>22</v>
      </c>
      <c r="K30">
        <v>28</v>
      </c>
      <c r="L30">
        <v>20</v>
      </c>
      <c r="M30">
        <v>28</v>
      </c>
      <c r="N30">
        <v>98</v>
      </c>
    </row>
    <row r="31" spans="1:14" x14ac:dyDescent="0.3">
      <c r="A31" s="4" t="s">
        <v>82</v>
      </c>
      <c r="B31" s="1">
        <v>1974.32</v>
      </c>
      <c r="C31" s="1">
        <v>1967.7</v>
      </c>
      <c r="D31" s="1">
        <v>1646.19</v>
      </c>
      <c r="E31" s="1">
        <v>3454.0299999999997</v>
      </c>
      <c r="F31" s="1">
        <v>2080.4500000000003</v>
      </c>
      <c r="G31" s="1">
        <v>11122.69</v>
      </c>
      <c r="I31" s="7">
        <v>5</v>
      </c>
      <c r="J31">
        <v>32</v>
      </c>
      <c r="K31">
        <v>18</v>
      </c>
      <c r="L31">
        <v>24</v>
      </c>
      <c r="M31">
        <v>32</v>
      </c>
      <c r="N31">
        <v>106</v>
      </c>
    </row>
    <row r="32" spans="1:14" x14ac:dyDescent="0.3">
      <c r="A32" s="4" t="s">
        <v>183</v>
      </c>
      <c r="B32" s="1">
        <v>1250.8900000000001</v>
      </c>
      <c r="C32" s="1">
        <v>1774.2400000000002</v>
      </c>
      <c r="D32" s="1">
        <v>1129.21</v>
      </c>
      <c r="E32" s="1">
        <v>1333.6</v>
      </c>
      <c r="F32" s="1">
        <v>2913.1</v>
      </c>
      <c r="G32" s="1">
        <v>8401.0400000000009</v>
      </c>
      <c r="I32" s="4" t="s">
        <v>2121</v>
      </c>
      <c r="J32">
        <v>133</v>
      </c>
      <c r="K32">
        <v>127</v>
      </c>
      <c r="L32">
        <v>125</v>
      </c>
      <c r="M32">
        <v>124</v>
      </c>
      <c r="N32">
        <v>509</v>
      </c>
    </row>
    <row r="33" spans="1:14" x14ac:dyDescent="0.3">
      <c r="A33" s="4" t="s">
        <v>117</v>
      </c>
      <c r="B33" s="1">
        <v>1359.24</v>
      </c>
      <c r="C33" s="1">
        <v>3312.8299999999995</v>
      </c>
      <c r="D33" s="1">
        <v>3626.7799999999997</v>
      </c>
      <c r="E33" s="1">
        <v>2772.07</v>
      </c>
      <c r="F33" s="1">
        <v>2771.4900000000002</v>
      </c>
      <c r="G33" s="1">
        <v>13842.409999999998</v>
      </c>
      <c r="I33" s="7">
        <v>1</v>
      </c>
      <c r="J33">
        <v>24</v>
      </c>
      <c r="K33">
        <v>26</v>
      </c>
      <c r="L33">
        <v>24</v>
      </c>
      <c r="M33">
        <v>25</v>
      </c>
      <c r="N33">
        <v>99</v>
      </c>
    </row>
    <row r="34" spans="1:14" x14ac:dyDescent="0.3">
      <c r="A34" s="4" t="s">
        <v>47</v>
      </c>
      <c r="B34" s="1">
        <v>1751.62</v>
      </c>
      <c r="C34" s="1">
        <v>2978.5899999999997</v>
      </c>
      <c r="D34" s="1">
        <v>3162.6900000000005</v>
      </c>
      <c r="E34" s="1">
        <v>1330.07</v>
      </c>
      <c r="F34" s="1">
        <v>3743.9900000000002</v>
      </c>
      <c r="G34" s="1">
        <v>12966.96</v>
      </c>
      <c r="I34" s="7">
        <v>2</v>
      </c>
      <c r="J34">
        <v>31</v>
      </c>
      <c r="K34">
        <v>20</v>
      </c>
      <c r="L34">
        <v>20</v>
      </c>
      <c r="M34">
        <v>30</v>
      </c>
      <c r="N34">
        <v>101</v>
      </c>
    </row>
    <row r="35" spans="1:14" x14ac:dyDescent="0.3">
      <c r="A35" s="4" t="s">
        <v>71</v>
      </c>
      <c r="B35" s="1">
        <v>1893.97</v>
      </c>
      <c r="C35" s="1">
        <v>2689.99</v>
      </c>
      <c r="D35" s="1">
        <v>1872.39</v>
      </c>
      <c r="E35" s="1">
        <v>2126.4300000000003</v>
      </c>
      <c r="F35" s="1">
        <v>1699.5100000000002</v>
      </c>
      <c r="G35" s="1">
        <v>10282.290000000001</v>
      </c>
      <c r="I35" s="7">
        <v>3</v>
      </c>
      <c r="J35">
        <v>27</v>
      </c>
      <c r="K35">
        <v>26</v>
      </c>
      <c r="L35">
        <v>27</v>
      </c>
      <c r="M35">
        <v>29</v>
      </c>
      <c r="N35">
        <v>109</v>
      </c>
    </row>
    <row r="36" spans="1:14" x14ac:dyDescent="0.3">
      <c r="A36" s="4" t="s">
        <v>34</v>
      </c>
      <c r="B36" s="1">
        <v>1754.7700000000002</v>
      </c>
      <c r="C36" s="1">
        <v>2146.37</v>
      </c>
      <c r="D36" s="1">
        <v>2485.5500000000002</v>
      </c>
      <c r="E36" s="1">
        <v>1145.8400000000001</v>
      </c>
      <c r="F36" s="1">
        <v>4249.75</v>
      </c>
      <c r="G36" s="1">
        <v>11782.28</v>
      </c>
      <c r="I36" s="7">
        <v>4</v>
      </c>
      <c r="J36">
        <v>26</v>
      </c>
      <c r="K36">
        <v>29</v>
      </c>
      <c r="L36">
        <v>21</v>
      </c>
      <c r="M36">
        <v>22</v>
      </c>
      <c r="N36">
        <v>98</v>
      </c>
    </row>
    <row r="37" spans="1:14" x14ac:dyDescent="0.3">
      <c r="A37" s="4" t="s">
        <v>158</v>
      </c>
      <c r="B37" s="1">
        <v>1879.6200000000001</v>
      </c>
      <c r="C37" s="1">
        <v>1243.49</v>
      </c>
      <c r="D37" s="1">
        <v>3567.7400000000002</v>
      </c>
      <c r="E37" s="1">
        <v>1719.3500000000001</v>
      </c>
      <c r="F37" s="1">
        <v>3057.45</v>
      </c>
      <c r="G37" s="1">
        <v>11467.650000000001</v>
      </c>
      <c r="I37" s="7">
        <v>5</v>
      </c>
      <c r="J37">
        <v>25</v>
      </c>
      <c r="K37">
        <v>26</v>
      </c>
      <c r="L37">
        <v>33</v>
      </c>
      <c r="M37">
        <v>18</v>
      </c>
      <c r="N37">
        <v>102</v>
      </c>
    </row>
    <row r="38" spans="1:14" x14ac:dyDescent="0.3">
      <c r="A38" s="4" t="s">
        <v>104</v>
      </c>
      <c r="B38" s="1">
        <v>1373.84</v>
      </c>
      <c r="C38" s="1">
        <v>2290.17</v>
      </c>
      <c r="D38" s="1">
        <v>2011.16</v>
      </c>
      <c r="E38" s="1">
        <v>3651.5299999999997</v>
      </c>
      <c r="F38" s="1">
        <v>2822.3300000000004</v>
      </c>
      <c r="G38" s="1">
        <v>12149.03</v>
      </c>
      <c r="I38" s="4" t="s">
        <v>2062</v>
      </c>
      <c r="J38">
        <v>256</v>
      </c>
      <c r="K38">
        <v>244</v>
      </c>
      <c r="L38">
        <v>230</v>
      </c>
      <c r="M38">
        <v>270</v>
      </c>
      <c r="N38">
        <v>1000</v>
      </c>
    </row>
    <row r="39" spans="1:14" x14ac:dyDescent="0.3">
      <c r="A39" s="4" t="s">
        <v>142</v>
      </c>
      <c r="B39" s="1">
        <v>1010.93</v>
      </c>
      <c r="C39" s="1">
        <v>3564.56</v>
      </c>
      <c r="D39" s="1">
        <v>1552.91</v>
      </c>
      <c r="E39" s="1">
        <v>3158.4399999999996</v>
      </c>
      <c r="F39" s="1">
        <v>1621.47</v>
      </c>
      <c r="G39" s="1">
        <v>10908.31</v>
      </c>
    </row>
    <row r="40" spans="1:14" x14ac:dyDescent="0.3">
      <c r="A40" s="4" t="s">
        <v>65</v>
      </c>
      <c r="B40" s="1">
        <v>2463.71</v>
      </c>
      <c r="C40" s="1">
        <v>2102.6999999999998</v>
      </c>
      <c r="D40" s="1">
        <v>2743.24</v>
      </c>
      <c r="E40" s="1">
        <v>3135.3700000000003</v>
      </c>
      <c r="F40" s="1">
        <v>2746.8</v>
      </c>
      <c r="G40" s="1">
        <v>13191.82</v>
      </c>
    </row>
    <row r="41" spans="1:14" x14ac:dyDescent="0.3">
      <c r="A41" s="4" t="s">
        <v>107</v>
      </c>
      <c r="B41" s="1">
        <v>2271.9699999999998</v>
      </c>
      <c r="C41" s="1">
        <v>581.96</v>
      </c>
      <c r="D41" s="1">
        <v>615.26</v>
      </c>
      <c r="E41" s="1">
        <v>2689.71</v>
      </c>
      <c r="F41" s="1">
        <v>2696.08</v>
      </c>
      <c r="G41" s="1">
        <v>8854.98</v>
      </c>
    </row>
    <row r="42" spans="1:14" x14ac:dyDescent="0.3">
      <c r="A42" s="4" t="s">
        <v>246</v>
      </c>
      <c r="B42" s="1">
        <v>3362.03</v>
      </c>
      <c r="C42" s="1">
        <v>2079.0500000000002</v>
      </c>
      <c r="D42" s="1">
        <v>2083.52</v>
      </c>
      <c r="E42" s="1">
        <v>5278.26</v>
      </c>
      <c r="F42" s="1">
        <v>2336.5</v>
      </c>
      <c r="G42" s="1">
        <v>15139.36</v>
      </c>
    </row>
    <row r="43" spans="1:14" x14ac:dyDescent="0.3">
      <c r="A43" s="4" t="s">
        <v>98</v>
      </c>
      <c r="B43" s="1">
        <v>2544.1099999999997</v>
      </c>
      <c r="C43" s="1">
        <v>2640.58</v>
      </c>
      <c r="D43" s="1">
        <v>1057.3400000000001</v>
      </c>
      <c r="E43" s="1">
        <v>2070.3799999999997</v>
      </c>
      <c r="F43" s="1">
        <v>1934.5900000000001</v>
      </c>
      <c r="G43" s="1">
        <v>10247</v>
      </c>
    </row>
    <row r="44" spans="1:14" x14ac:dyDescent="0.3">
      <c r="A44" s="4" t="s">
        <v>93</v>
      </c>
      <c r="B44" s="1">
        <v>3447.3100000000004</v>
      </c>
      <c r="C44" s="1">
        <v>1596.8</v>
      </c>
      <c r="D44" s="1">
        <v>1396.4300000000003</v>
      </c>
      <c r="E44" s="1">
        <v>2073.54</v>
      </c>
      <c r="F44" s="1">
        <v>3175.1000000000004</v>
      </c>
      <c r="G44" s="1">
        <v>11689.180000000002</v>
      </c>
    </row>
    <row r="45" spans="1:14" x14ac:dyDescent="0.3">
      <c r="A45" s="4" t="s">
        <v>58</v>
      </c>
      <c r="B45" s="1">
        <v>2152.75</v>
      </c>
      <c r="C45" s="1">
        <v>3290.85</v>
      </c>
      <c r="D45" s="1">
        <v>3230.7299999999996</v>
      </c>
      <c r="E45" s="1">
        <v>552.89</v>
      </c>
      <c r="F45" s="1">
        <v>1607.79</v>
      </c>
      <c r="G45" s="1">
        <v>10835.009999999998</v>
      </c>
    </row>
    <row r="46" spans="1:14" x14ac:dyDescent="0.3">
      <c r="A46" s="4" t="s">
        <v>120</v>
      </c>
      <c r="B46" s="1">
        <v>3435.8399999999997</v>
      </c>
      <c r="C46" s="1">
        <v>1865.41</v>
      </c>
      <c r="D46" s="1">
        <v>2790.51</v>
      </c>
      <c r="E46" s="1">
        <v>3008.27</v>
      </c>
      <c r="F46" s="1">
        <v>2501.38</v>
      </c>
      <c r="G46" s="1">
        <v>13601.41</v>
      </c>
    </row>
    <row r="47" spans="1:14" x14ac:dyDescent="0.3">
      <c r="A47" s="4" t="s">
        <v>90</v>
      </c>
      <c r="B47" s="1">
        <v>3951.5400000000004</v>
      </c>
      <c r="C47" s="1">
        <v>1741.7600000000002</v>
      </c>
      <c r="D47" s="1">
        <v>3595.8299999999995</v>
      </c>
      <c r="E47" s="1">
        <v>2735.8999999999996</v>
      </c>
      <c r="F47" s="1">
        <v>2585.48</v>
      </c>
      <c r="G47" s="1">
        <v>14610.51</v>
      </c>
    </row>
    <row r="48" spans="1:14" x14ac:dyDescent="0.3">
      <c r="A48" s="4" t="s">
        <v>126</v>
      </c>
      <c r="B48" s="1">
        <v>866.08999999999992</v>
      </c>
      <c r="C48" s="1">
        <v>2713.89</v>
      </c>
      <c r="D48" s="1">
        <v>2458.6800000000003</v>
      </c>
      <c r="E48" s="1">
        <v>3782.4800000000005</v>
      </c>
      <c r="F48" s="1">
        <v>3715.32</v>
      </c>
      <c r="G48" s="1">
        <v>13536.46</v>
      </c>
    </row>
    <row r="49" spans="1:7" x14ac:dyDescent="0.3">
      <c r="A49" s="4" t="s">
        <v>2076</v>
      </c>
      <c r="B49" s="1">
        <v>2819.37</v>
      </c>
      <c r="C49" s="1">
        <v>3234.1499999999996</v>
      </c>
      <c r="D49" s="1">
        <v>1807.04</v>
      </c>
      <c r="E49" s="1">
        <v>2526.2600000000002</v>
      </c>
      <c r="F49" s="1">
        <v>2344.34</v>
      </c>
      <c r="G49" s="1">
        <v>12731.16</v>
      </c>
    </row>
    <row r="50" spans="1:7" x14ac:dyDescent="0.3">
      <c r="A50" s="4" t="s">
        <v>2078</v>
      </c>
      <c r="B50" s="1">
        <v>2086.73</v>
      </c>
      <c r="C50" s="1">
        <v>1093.08</v>
      </c>
      <c r="D50" s="1">
        <v>1834.0599999999997</v>
      </c>
      <c r="E50" s="1">
        <v>1377.55</v>
      </c>
      <c r="F50" s="1">
        <v>3198.3599999999997</v>
      </c>
      <c r="G50" s="1">
        <v>9589.7799999999988</v>
      </c>
    </row>
    <row r="51" spans="1:7" x14ac:dyDescent="0.3">
      <c r="A51" s="4" t="s">
        <v>2062</v>
      </c>
      <c r="B51" s="1">
        <v>50072.469999999994</v>
      </c>
      <c r="C51" s="1">
        <v>52677.540000000015</v>
      </c>
      <c r="D51" s="1">
        <v>53552.04</v>
      </c>
      <c r="E51" s="1">
        <v>57797.5</v>
      </c>
      <c r="F51" s="1">
        <v>60964.330000000016</v>
      </c>
      <c r="G51" s="1">
        <v>275063.88</v>
      </c>
    </row>
  </sheetData>
  <conditionalFormatting pivot="1" sqref="B15:B19">
    <cfRule type="colorScale" priority="5">
      <colorScale>
        <cfvo type="min"/>
        <cfvo type="percentile" val="50"/>
        <cfvo type="max"/>
        <color rgb="FFF8686B"/>
        <color rgb="FFF8686B"/>
        <color rgb="FFFF0000"/>
      </colorScale>
    </cfRule>
  </conditionalFormatting>
  <conditionalFormatting sqref="I23:J24">
    <cfRule type="colorScale" priority="2">
      <colorScale>
        <cfvo type="min"/>
        <cfvo type="percentile" val="50"/>
        <cfvo type="max"/>
        <color rgb="FFF8696B"/>
        <color rgb="FFFCFCFF"/>
        <color rgb="FF5A8AC6"/>
      </colorScale>
    </cfRule>
    <cfRule type="colorScale" priority="3">
      <colorScale>
        <cfvo type="min"/>
        <cfvo type="max"/>
        <color theme="5" tint="0.59999389629810485"/>
        <color theme="5" tint="-0.249977111117893"/>
      </colorScale>
    </cfRule>
    <cfRule type="colorScale" priority="4">
      <colorScale>
        <cfvo type="min"/>
        <cfvo type="percentile" val="50"/>
        <cfvo type="max"/>
        <color rgb="FFF8696B"/>
        <color rgb="FFFFEB84"/>
        <color rgb="FF63BE7B"/>
      </colorScale>
    </cfRule>
  </conditionalFormatting>
  <conditionalFormatting sqref="I25:J25 I23:I24">
    <cfRule type="colorScale" priority="1">
      <colorScale>
        <cfvo type="min"/>
        <cfvo type="percentile" val="50"/>
        <cfvo type="max"/>
        <color rgb="FF5A8AC6"/>
        <color rgb="FFFCFCFF"/>
        <color rgb="FFF8696B"/>
      </colorScale>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markers="1" high="1" low="1" first="1" last="1" negative="1" xr2:uid="{FCF491F4-294E-47ED-A83A-9485D0F1CFB6}">
          <x14:colorSeries rgb="FF376092"/>
          <x14:colorNegative rgb="FFD00000"/>
          <x14:colorAxis rgb="FF000000"/>
          <x14:colorMarkers rgb="FFD00000"/>
          <x14:colorFirst rgb="FFD00000"/>
          <x14:colorLast rgb="FFD00000"/>
          <x14:colorHigh rgb="FFD00000"/>
          <x14:colorLow rgb="FFD00000"/>
          <x14:sparklines>
            <x14:sparkline>
              <xm:f>'Demographics &amp; Sales'!J4:M4</xm:f>
              <xm:sqref>N4</xm:sqref>
            </x14:sparkline>
            <x14:sparkline>
              <xm:f>'Demographics &amp; Sales'!J5:M5</xm:f>
              <xm:sqref>N5</xm:sqref>
            </x14:sparkline>
            <x14:sparkline>
              <xm:f>'Demographics &amp; Sales'!J6:M6</xm:f>
              <xm:sqref>N6</xm:sqref>
            </x14:sparkline>
            <x14:sparkline>
              <xm:f>'Demographics &amp; Sales'!J7:M7</xm:f>
              <xm:sqref>N7</xm:sqref>
            </x14:sparkline>
            <x14:sparkline>
              <xm:f>'Demographics &amp; Sales'!J8:M8</xm:f>
              <xm:sqref>N8</xm:sqref>
            </x14:sparkline>
            <x14:sparkline>
              <xm:f>'Demographics &amp; Sales'!J9:M9</xm:f>
              <xm:sqref>N9</xm:sqref>
            </x14:sparkline>
            <x14:sparkline>
              <xm:f>'Demographics &amp; Sales'!J10:M10</xm:f>
              <xm:sqref>N10</xm:sqref>
            </x14:sparkline>
            <x14:sparkline>
              <xm:f>'Demographics &amp; Sales'!J11:M11</xm:f>
              <xm:sqref>N11</xm:sqref>
            </x14:sparkline>
            <x14:sparkline>
              <xm:f>'Demographics &amp; Sales'!J12:M12</xm:f>
              <xm:sqref>N12</xm:sqref>
            </x14:sparkline>
            <x14:sparkline>
              <xm:f>'Demographics &amp; Sales'!J13:M13</xm:f>
              <xm:sqref>N13</xm:sqref>
            </x14:sparkline>
            <x14:sparkline>
              <xm:f>'Demographics &amp; Sales'!J14:M14</xm:f>
              <xm:sqref>N14</xm:sqref>
            </x14:sparkline>
            <x14:sparkline>
              <xm:f>'Demographics &amp; Sales'!J15:M15</xm:f>
              <xm:sqref>N15</xm:sqref>
            </x14:sparkline>
            <x14:sparkline>
              <xm:f>'Demographics &amp; Sales'!J16:M16</xm:f>
              <xm:sqref>N16</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8E55B-6B3D-4225-9226-648C976CF086}">
  <dimension ref="A1:G46"/>
  <sheetViews>
    <sheetView workbookViewId="0">
      <selection activeCell="B25" sqref="B25"/>
    </sheetView>
  </sheetViews>
  <sheetFormatPr defaultRowHeight="14.4" x14ac:dyDescent="0.3"/>
  <cols>
    <col min="1" max="1" width="39.5546875" style="5" customWidth="1"/>
    <col min="2" max="2" width="46.6640625" style="5" customWidth="1"/>
    <col min="3" max="3" width="34.5546875" style="5" customWidth="1"/>
    <col min="4" max="4" width="2.88671875" style="5" customWidth="1"/>
    <col min="5" max="5" width="25.44140625" style="5" customWidth="1"/>
    <col min="6" max="6" width="31.109375" style="5" customWidth="1"/>
    <col min="7" max="7" width="31.21875" style="5" customWidth="1"/>
    <col min="8" max="8" width="15.6640625" customWidth="1"/>
  </cols>
  <sheetData>
    <row r="1" spans="1:7" ht="28.2" customHeight="1" x14ac:dyDescent="0.3">
      <c r="A1" s="49" t="s">
        <v>2065</v>
      </c>
      <c r="B1" s="49" t="s">
        <v>2067</v>
      </c>
      <c r="C1" s="49" t="s">
        <v>2066</v>
      </c>
      <c r="D1" s="49"/>
      <c r="E1" s="49" t="s">
        <v>2155</v>
      </c>
      <c r="F1" s="49" t="s">
        <v>2156</v>
      </c>
      <c r="G1" s="49" t="s">
        <v>2157</v>
      </c>
    </row>
    <row r="2" spans="1:7" ht="31.2" x14ac:dyDescent="0.3">
      <c r="A2" s="41" t="s">
        <v>2068</v>
      </c>
      <c r="B2" s="49" t="s">
        <v>2069</v>
      </c>
      <c r="C2" s="49" t="s">
        <v>2081</v>
      </c>
      <c r="D2" s="49"/>
      <c r="E2" s="49" t="s">
        <v>5</v>
      </c>
      <c r="F2" s="49" t="s">
        <v>11</v>
      </c>
      <c r="G2" s="49" t="s">
        <v>12</v>
      </c>
    </row>
    <row r="3" spans="1:7" ht="15.6" x14ac:dyDescent="0.3">
      <c r="A3" s="41" t="s">
        <v>2070</v>
      </c>
      <c r="B3" s="49"/>
      <c r="C3" s="49" t="s">
        <v>2080</v>
      </c>
      <c r="D3" s="49"/>
      <c r="E3" s="49" t="s">
        <v>4</v>
      </c>
      <c r="F3" s="49" t="s">
        <v>10</v>
      </c>
      <c r="G3" s="49" t="s">
        <v>13</v>
      </c>
    </row>
    <row r="4" spans="1:7" ht="48.6" customHeight="1" x14ac:dyDescent="0.3">
      <c r="A4" s="41" t="s">
        <v>2</v>
      </c>
      <c r="B4" s="49" t="s">
        <v>2071</v>
      </c>
      <c r="C4" s="49" t="s">
        <v>2074</v>
      </c>
      <c r="D4" s="49"/>
      <c r="E4" s="49" t="s">
        <v>1</v>
      </c>
      <c r="F4" s="49" t="s">
        <v>20</v>
      </c>
      <c r="G4" s="49" t="s">
        <v>18</v>
      </c>
    </row>
    <row r="5" spans="1:7" ht="30.6" customHeight="1" x14ac:dyDescent="0.3">
      <c r="A5" s="41" t="s">
        <v>3</v>
      </c>
      <c r="B5" s="49" t="s">
        <v>2092</v>
      </c>
      <c r="C5" s="49" t="s">
        <v>2074</v>
      </c>
      <c r="D5" s="49"/>
      <c r="E5" s="49" t="s">
        <v>6</v>
      </c>
      <c r="F5" s="49" t="s">
        <v>21</v>
      </c>
      <c r="G5" s="49" t="s">
        <v>19</v>
      </c>
    </row>
    <row r="6" spans="1:7" ht="31.2" x14ac:dyDescent="0.3">
      <c r="A6" s="41" t="s">
        <v>8</v>
      </c>
      <c r="B6" s="49" t="s">
        <v>2075</v>
      </c>
      <c r="C6" s="49" t="s">
        <v>2079</v>
      </c>
      <c r="D6" s="49"/>
      <c r="E6" s="49" t="s">
        <v>7</v>
      </c>
      <c r="F6" s="49" t="s">
        <v>27</v>
      </c>
      <c r="G6" s="49" t="s">
        <v>24</v>
      </c>
    </row>
    <row r="7" spans="1:7" ht="15.6" x14ac:dyDescent="0.3">
      <c r="A7" s="41" t="s">
        <v>2077</v>
      </c>
      <c r="B7" s="49"/>
      <c r="C7" s="49" t="s">
        <v>2144</v>
      </c>
      <c r="D7" s="49"/>
      <c r="E7" s="49"/>
      <c r="F7" s="49" t="s">
        <v>26</v>
      </c>
      <c r="G7" s="49" t="s">
        <v>25</v>
      </c>
    </row>
    <row r="8" spans="1:7" ht="46.8" x14ac:dyDescent="0.3">
      <c r="A8" s="41" t="s">
        <v>17</v>
      </c>
      <c r="B8" s="49" t="s">
        <v>2108</v>
      </c>
      <c r="C8" s="49" t="s">
        <v>2130</v>
      </c>
      <c r="D8" s="49"/>
      <c r="E8" s="49"/>
      <c r="F8" s="49" t="s">
        <v>22</v>
      </c>
      <c r="G8" s="49" t="s">
        <v>15</v>
      </c>
    </row>
    <row r="9" spans="1:7" ht="42" customHeight="1" x14ac:dyDescent="0.3">
      <c r="A9" s="41" t="s">
        <v>2143</v>
      </c>
      <c r="B9" s="49" t="s">
        <v>2159</v>
      </c>
      <c r="C9" s="49" t="s">
        <v>2158</v>
      </c>
      <c r="D9" s="49"/>
      <c r="E9" s="49"/>
      <c r="F9" s="49" t="s">
        <v>23</v>
      </c>
      <c r="G9" s="49" t="s">
        <v>16</v>
      </c>
    </row>
    <row r="10" spans="1:7" ht="15.6" x14ac:dyDescent="0.3">
      <c r="A10" s="41"/>
      <c r="B10" s="49"/>
      <c r="C10" s="49"/>
      <c r="D10" s="49"/>
      <c r="E10" s="49"/>
      <c r="F10" s="49" t="s">
        <v>9</v>
      </c>
      <c r="G10" s="49"/>
    </row>
    <row r="11" spans="1:7" ht="93.6" x14ac:dyDescent="0.3">
      <c r="A11" s="41" t="s">
        <v>2154</v>
      </c>
      <c r="B11" s="49" t="s">
        <v>2161</v>
      </c>
      <c r="C11" s="49" t="s">
        <v>2160</v>
      </c>
      <c r="D11" s="49"/>
      <c r="E11" s="49"/>
      <c r="F11" s="49"/>
      <c r="G11" s="49"/>
    </row>
    <row r="13" spans="1:7" x14ac:dyDescent="0.3">
      <c r="A13"/>
      <c r="B13"/>
      <c r="C13"/>
      <c r="D13"/>
      <c r="E13"/>
    </row>
    <row r="14" spans="1:7" x14ac:dyDescent="0.3">
      <c r="A14"/>
      <c r="B14"/>
      <c r="C14"/>
      <c r="D14"/>
      <c r="E14"/>
    </row>
    <row r="15" spans="1:7" x14ac:dyDescent="0.3">
      <c r="A15"/>
      <c r="B15"/>
      <c r="C15"/>
      <c r="D15"/>
      <c r="E15"/>
    </row>
    <row r="16" spans="1:7" x14ac:dyDescent="0.3">
      <c r="A16"/>
      <c r="B16"/>
      <c r="C16"/>
      <c r="D16"/>
      <c r="E16"/>
    </row>
    <row r="17" spans="1:5" x14ac:dyDescent="0.3">
      <c r="A17"/>
      <c r="B17"/>
      <c r="C17"/>
      <c r="D17"/>
      <c r="E17"/>
    </row>
    <row r="18" spans="1:5" x14ac:dyDescent="0.3">
      <c r="A18"/>
      <c r="B18"/>
      <c r="C18"/>
      <c r="D18"/>
      <c r="E18"/>
    </row>
    <row r="19" spans="1:5" x14ac:dyDescent="0.3">
      <c r="A19"/>
      <c r="B19"/>
      <c r="C19"/>
      <c r="D19"/>
      <c r="E19"/>
    </row>
    <row r="20" spans="1:5" x14ac:dyDescent="0.3">
      <c r="A20"/>
      <c r="B20"/>
      <c r="C20"/>
      <c r="D20"/>
      <c r="E20"/>
    </row>
    <row r="21" spans="1:5" x14ac:dyDescent="0.3">
      <c r="A21"/>
      <c r="B21"/>
      <c r="C21"/>
      <c r="D21"/>
      <c r="E21"/>
    </row>
    <row r="22" spans="1:5" x14ac:dyDescent="0.3">
      <c r="A22"/>
      <c r="B22"/>
      <c r="C22"/>
      <c r="D22"/>
      <c r="E22"/>
    </row>
    <row r="23" spans="1:5" x14ac:dyDescent="0.3">
      <c r="A23"/>
      <c r="B23"/>
      <c r="C23"/>
      <c r="D23"/>
      <c r="E23"/>
    </row>
    <row r="24" spans="1:5" x14ac:dyDescent="0.3">
      <c r="A24"/>
      <c r="B24"/>
      <c r="C24"/>
      <c r="D24"/>
      <c r="E24"/>
    </row>
    <row r="25" spans="1:5" x14ac:dyDescent="0.3">
      <c r="A25"/>
      <c r="B25"/>
      <c r="C25"/>
      <c r="D25"/>
      <c r="E25"/>
    </row>
    <row r="26" spans="1:5" x14ac:dyDescent="0.3">
      <c r="A26"/>
      <c r="B26"/>
      <c r="C26"/>
      <c r="D26"/>
      <c r="E26"/>
    </row>
    <row r="27" spans="1:5" x14ac:dyDescent="0.3">
      <c r="A27"/>
      <c r="B27"/>
      <c r="C27"/>
      <c r="D27"/>
      <c r="E27"/>
    </row>
    <row r="28" spans="1:5" x14ac:dyDescent="0.3">
      <c r="A28"/>
      <c r="B28"/>
      <c r="C28"/>
      <c r="D28"/>
      <c r="E28"/>
    </row>
    <row r="29" spans="1:5" x14ac:dyDescent="0.3">
      <c r="A29"/>
      <c r="B29"/>
      <c r="C29"/>
      <c r="D29"/>
      <c r="E29"/>
    </row>
    <row r="30" spans="1:5" x14ac:dyDescent="0.3">
      <c r="A30"/>
      <c r="B30"/>
      <c r="C30"/>
      <c r="D30"/>
      <c r="E30"/>
    </row>
    <row r="31" spans="1:5" x14ac:dyDescent="0.3">
      <c r="A31"/>
      <c r="B31"/>
      <c r="C31"/>
      <c r="D31"/>
      <c r="E31"/>
    </row>
    <row r="32" spans="1:5" x14ac:dyDescent="0.3">
      <c r="A32"/>
      <c r="B32"/>
      <c r="C32"/>
      <c r="D32"/>
      <c r="E32"/>
    </row>
    <row r="33" spans="1:5" x14ac:dyDescent="0.3">
      <c r="A33"/>
      <c r="B33"/>
      <c r="C33"/>
      <c r="D33"/>
      <c r="E33"/>
    </row>
    <row r="34" spans="1:5" x14ac:dyDescent="0.3">
      <c r="A34"/>
      <c r="B34"/>
      <c r="C34"/>
      <c r="D34"/>
      <c r="E34"/>
    </row>
    <row r="35" spans="1:5" x14ac:dyDescent="0.3">
      <c r="A35"/>
      <c r="B35"/>
      <c r="C35"/>
      <c r="D35"/>
      <c r="E35"/>
    </row>
    <row r="36" spans="1:5" x14ac:dyDescent="0.3">
      <c r="A36"/>
      <c r="B36"/>
      <c r="C36"/>
      <c r="D36"/>
      <c r="E36"/>
    </row>
    <row r="37" spans="1:5" x14ac:dyDescent="0.3">
      <c r="A37"/>
      <c r="B37"/>
      <c r="C37"/>
      <c r="D37"/>
      <c r="E37"/>
    </row>
    <row r="38" spans="1:5" x14ac:dyDescent="0.3">
      <c r="A38"/>
      <c r="B38"/>
      <c r="C38"/>
      <c r="D38"/>
      <c r="E38"/>
    </row>
    <row r="39" spans="1:5" x14ac:dyDescent="0.3">
      <c r="A39"/>
      <c r="B39"/>
      <c r="C39"/>
      <c r="D39"/>
      <c r="E39"/>
    </row>
    <row r="40" spans="1:5" x14ac:dyDescent="0.3">
      <c r="A40"/>
      <c r="B40"/>
      <c r="C40"/>
      <c r="D40"/>
      <c r="E40"/>
    </row>
    <row r="41" spans="1:5" x14ac:dyDescent="0.3">
      <c r="A41"/>
      <c r="B41"/>
      <c r="C41"/>
      <c r="D41"/>
      <c r="E41"/>
    </row>
    <row r="42" spans="1:5" x14ac:dyDescent="0.3">
      <c r="A42"/>
      <c r="B42"/>
      <c r="C42"/>
      <c r="D42"/>
      <c r="E42"/>
    </row>
    <row r="43" spans="1:5" x14ac:dyDescent="0.3">
      <c r="A43"/>
      <c r="B43"/>
      <c r="C43"/>
      <c r="D43"/>
      <c r="E43"/>
    </row>
    <row r="44" spans="1:5" x14ac:dyDescent="0.3">
      <c r="A44"/>
      <c r="B44"/>
      <c r="C44"/>
      <c r="D44"/>
      <c r="E44"/>
    </row>
    <row r="45" spans="1:5" x14ac:dyDescent="0.3">
      <c r="A45"/>
      <c r="B45"/>
      <c r="C45"/>
      <c r="D45"/>
      <c r="E45"/>
    </row>
    <row r="46" spans="1:5" x14ac:dyDescent="0.3">
      <c r="A46"/>
      <c r="B46"/>
      <c r="C46"/>
      <c r="D46"/>
      <c r="E46"/>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329FB-E522-4CEB-9A5A-FB6DF5F221F5}">
  <dimension ref="A1:M1001"/>
  <sheetViews>
    <sheetView workbookViewId="0">
      <selection activeCell="K24" sqref="K24"/>
    </sheetView>
  </sheetViews>
  <sheetFormatPr defaultRowHeight="14.4" x14ac:dyDescent="0.3"/>
  <cols>
    <col min="1" max="1" width="20.21875" customWidth="1"/>
    <col min="2" max="2" width="23.44140625" style="28" customWidth="1"/>
    <col min="3" max="3" width="21.109375" style="11" customWidth="1"/>
    <col min="4" max="4" width="12.44140625" bestFit="1" customWidth="1"/>
    <col min="6" max="6" width="18.109375" customWidth="1"/>
    <col min="7" max="7" width="20.21875" customWidth="1"/>
    <col min="8" max="8" width="10.77734375" customWidth="1"/>
    <col min="9" max="9" width="28" style="8" customWidth="1"/>
    <col min="11" max="11" width="20.33203125" customWidth="1"/>
    <col min="12" max="12" width="20.77734375" customWidth="1"/>
    <col min="13" max="13" width="22.21875" customWidth="1"/>
    <col min="19" max="19" width="19" bestFit="1" customWidth="1"/>
  </cols>
  <sheetData>
    <row r="1" spans="1:13" s="6" customFormat="1" x14ac:dyDescent="0.3">
      <c r="A1" s="19" t="s">
        <v>9</v>
      </c>
      <c r="B1" s="24" t="s">
        <v>2129</v>
      </c>
      <c r="C1" s="22" t="s">
        <v>2077</v>
      </c>
      <c r="F1" s="18" t="s">
        <v>2077</v>
      </c>
      <c r="G1" s="19" t="s">
        <v>9</v>
      </c>
      <c r="H1"/>
      <c r="I1" s="8" t="s">
        <v>2132</v>
      </c>
      <c r="K1"/>
      <c r="L1"/>
      <c r="M1"/>
    </row>
    <row r="2" spans="1:13" x14ac:dyDescent="0.3">
      <c r="A2" s="21">
        <v>333.8</v>
      </c>
      <c r="B2" s="25">
        <f t="shared" ref="B2:B65" ca="1" si="0">C2+RAND()*0.1</f>
        <v>2.0587710748974875</v>
      </c>
      <c r="C2" s="23">
        <v>2</v>
      </c>
      <c r="F2" s="10">
        <v>2</v>
      </c>
      <c r="G2" s="13">
        <v>333.8</v>
      </c>
      <c r="I2" s="8">
        <f t="shared" ref="I2:I65" si="1">IF(F2=0, "N/A", G2/F2)</f>
        <v>166.9</v>
      </c>
      <c r="K2" t="s">
        <v>2133</v>
      </c>
      <c r="L2" t="s">
        <v>2134</v>
      </c>
      <c r="M2" t="s">
        <v>2135</v>
      </c>
    </row>
    <row r="3" spans="1:13" x14ac:dyDescent="0.3">
      <c r="A3" s="13">
        <v>222.22</v>
      </c>
      <c r="B3" s="26">
        <f t="shared" ca="1" si="0"/>
        <v>2.086676692202035</v>
      </c>
      <c r="C3" s="15">
        <v>2</v>
      </c>
      <c r="F3" s="10">
        <v>2</v>
      </c>
      <c r="G3" s="13">
        <v>222.22</v>
      </c>
      <c r="I3" s="8">
        <f t="shared" si="1"/>
        <v>111.11</v>
      </c>
      <c r="K3">
        <f>AVERAGEIF(I2:I1001,"&lt;&gt;N/A")</f>
        <v>249.89254403859442</v>
      </c>
      <c r="L3">
        <f>_xlfn.MAXIFS(I2:I1001,I2:I1001,"&lt;&gt;N/A")</f>
        <v>2489</v>
      </c>
      <c r="M3">
        <f>_xlfn.MINIFS(I2:I1001,I2:I1001,"&lt;&gt;N/A")</f>
        <v>25.72</v>
      </c>
    </row>
    <row r="4" spans="1:13" x14ac:dyDescent="0.3">
      <c r="A4" s="21">
        <v>426.22</v>
      </c>
      <c r="B4" s="27">
        <f t="shared" ca="1" si="0"/>
        <v>0.39995284554130156</v>
      </c>
      <c r="C4" s="23">
        <v>0.3</v>
      </c>
      <c r="F4" s="10">
        <v>0.3</v>
      </c>
      <c r="G4" s="13">
        <v>426.22</v>
      </c>
      <c r="I4" s="8">
        <f t="shared" si="1"/>
        <v>1420.7333333333336</v>
      </c>
    </row>
    <row r="5" spans="1:13" x14ac:dyDescent="0.3">
      <c r="A5" s="13">
        <v>101.31</v>
      </c>
      <c r="B5" s="26">
        <f t="shared" ca="1" si="0"/>
        <v>1.0829896367613134</v>
      </c>
      <c r="C5" s="15">
        <v>1</v>
      </c>
      <c r="F5" s="10">
        <v>1</v>
      </c>
      <c r="G5" s="13">
        <v>101.31</v>
      </c>
      <c r="I5" s="8">
        <f t="shared" si="1"/>
        <v>101.31</v>
      </c>
      <c r="K5" t="s">
        <v>2145</v>
      </c>
      <c r="L5">
        <v>249.89254403859442</v>
      </c>
    </row>
    <row r="6" spans="1:13" x14ac:dyDescent="0.3">
      <c r="A6" s="21">
        <v>211.7</v>
      </c>
      <c r="B6" s="27">
        <f t="shared" ca="1" si="0"/>
        <v>4.9538925228280142E-2</v>
      </c>
      <c r="C6" s="23">
        <v>0</v>
      </c>
      <c r="F6" s="10">
        <v>0</v>
      </c>
      <c r="G6" s="13">
        <v>211.7</v>
      </c>
      <c r="I6" s="8" t="str">
        <f t="shared" si="1"/>
        <v>N/A</v>
      </c>
      <c r="K6" t="s">
        <v>2146</v>
      </c>
      <c r="L6">
        <v>25</v>
      </c>
    </row>
    <row r="7" spans="1:13" x14ac:dyDescent="0.3">
      <c r="A7" s="13">
        <v>487.95</v>
      </c>
      <c r="B7" s="26">
        <f t="shared" ca="1" si="0"/>
        <v>9.6509761747746475E-2</v>
      </c>
      <c r="C7" s="15">
        <v>0</v>
      </c>
      <c r="F7" s="10">
        <v>0</v>
      </c>
      <c r="G7" s="13">
        <v>487.95</v>
      </c>
      <c r="I7" s="8" t="str">
        <f t="shared" si="1"/>
        <v>N/A</v>
      </c>
      <c r="K7" t="s">
        <v>2147</v>
      </c>
      <c r="L7">
        <f>L14- (L5+L6)</f>
        <v>2225.1074559614053</v>
      </c>
    </row>
    <row r="8" spans="1:13" x14ac:dyDescent="0.3">
      <c r="A8" s="21">
        <v>486.4</v>
      </c>
      <c r="B8" s="27">
        <f t="shared" ca="1" si="0"/>
        <v>1.027323421717546</v>
      </c>
      <c r="C8" s="23">
        <v>1</v>
      </c>
      <c r="F8" s="10">
        <v>1</v>
      </c>
      <c r="G8" s="13">
        <v>486.4</v>
      </c>
      <c r="I8" s="8">
        <f t="shared" si="1"/>
        <v>486.4</v>
      </c>
    </row>
    <row r="9" spans="1:13" x14ac:dyDescent="0.3">
      <c r="A9" s="13">
        <v>218.06</v>
      </c>
      <c r="B9" s="26">
        <f t="shared" ca="1" si="0"/>
        <v>1.0033657779851592</v>
      </c>
      <c r="C9" s="15">
        <v>1</v>
      </c>
      <c r="F9" s="10">
        <v>1</v>
      </c>
      <c r="G9" s="13">
        <v>218.06</v>
      </c>
      <c r="I9" s="8">
        <f t="shared" si="1"/>
        <v>218.06</v>
      </c>
      <c r="K9" t="s">
        <v>2141</v>
      </c>
      <c r="L9" t="s">
        <v>2142</v>
      </c>
    </row>
    <row r="10" spans="1:13" x14ac:dyDescent="0.3">
      <c r="A10" s="21">
        <v>201.96</v>
      </c>
      <c r="B10" s="27">
        <f t="shared" ca="1" si="0"/>
        <v>1.2379430259254077E-2</v>
      </c>
      <c r="C10" s="23">
        <v>0</v>
      </c>
      <c r="F10" s="10">
        <v>0</v>
      </c>
      <c r="G10" s="13">
        <v>201.96</v>
      </c>
      <c r="I10" s="8" t="str">
        <f t="shared" si="1"/>
        <v>N/A</v>
      </c>
      <c r="K10" t="s">
        <v>2136</v>
      </c>
      <c r="L10">
        <v>250</v>
      </c>
    </row>
    <row r="11" spans="1:13" x14ac:dyDescent="0.3">
      <c r="A11" s="13">
        <v>418.83</v>
      </c>
      <c r="B11" s="26">
        <f t="shared" ca="1" si="0"/>
        <v>1.011982208338251</v>
      </c>
      <c r="C11" s="15">
        <v>1</v>
      </c>
      <c r="F11" s="10">
        <v>1</v>
      </c>
      <c r="G11" s="13">
        <v>418.83</v>
      </c>
      <c r="I11" s="8">
        <f t="shared" si="1"/>
        <v>418.83</v>
      </c>
      <c r="K11" t="s">
        <v>2137</v>
      </c>
      <c r="L11">
        <v>250</v>
      </c>
    </row>
    <row r="12" spans="1:13" x14ac:dyDescent="0.3">
      <c r="A12" s="21">
        <v>389.7</v>
      </c>
      <c r="B12" s="27">
        <f t="shared" ca="1" si="0"/>
        <v>0.55212313688031955</v>
      </c>
      <c r="C12" s="23">
        <v>0.5</v>
      </c>
      <c r="F12" s="10">
        <v>0.5</v>
      </c>
      <c r="G12" s="13">
        <v>389.7</v>
      </c>
      <c r="I12" s="8">
        <f t="shared" si="1"/>
        <v>779.4</v>
      </c>
      <c r="K12" t="s">
        <v>2139</v>
      </c>
      <c r="L12">
        <v>500</v>
      </c>
    </row>
    <row r="13" spans="1:13" x14ac:dyDescent="0.3">
      <c r="A13" s="13">
        <v>238.93</v>
      </c>
      <c r="B13" s="26">
        <f t="shared" ca="1" si="0"/>
        <v>1.0883529359741368</v>
      </c>
      <c r="C13" s="15">
        <v>1</v>
      </c>
      <c r="F13" s="10">
        <v>1</v>
      </c>
      <c r="G13" s="13">
        <v>238.93</v>
      </c>
      <c r="I13" s="8">
        <f t="shared" si="1"/>
        <v>238.93</v>
      </c>
      <c r="K13" t="s">
        <v>2138</v>
      </c>
      <c r="L13">
        <v>1500</v>
      </c>
    </row>
    <row r="14" spans="1:13" x14ac:dyDescent="0.3">
      <c r="A14" s="21">
        <v>61.22</v>
      </c>
      <c r="B14" s="27">
        <f t="shared" ca="1" si="0"/>
        <v>2.0697507068364516</v>
      </c>
      <c r="C14" s="23">
        <v>2</v>
      </c>
      <c r="F14" s="10">
        <v>2</v>
      </c>
      <c r="G14" s="13">
        <v>61.22</v>
      </c>
      <c r="I14" s="8">
        <f t="shared" si="1"/>
        <v>30.61</v>
      </c>
      <c r="K14" t="s">
        <v>2140</v>
      </c>
      <c r="L14">
        <v>2500</v>
      </c>
    </row>
    <row r="15" spans="1:13" x14ac:dyDescent="0.3">
      <c r="A15" s="13">
        <v>79.81</v>
      </c>
      <c r="B15" s="26">
        <f t="shared" ca="1" si="0"/>
        <v>7.4128723796227536E-2</v>
      </c>
      <c r="C15" s="15">
        <v>0</v>
      </c>
      <c r="F15" s="10">
        <v>0</v>
      </c>
      <c r="G15" s="13">
        <v>79.81</v>
      </c>
      <c r="I15" s="8" t="str">
        <f t="shared" si="1"/>
        <v>N/A</v>
      </c>
    </row>
    <row r="16" spans="1:13" x14ac:dyDescent="0.3">
      <c r="A16" s="21">
        <v>58.51</v>
      </c>
      <c r="B16" s="27">
        <f t="shared" ca="1" si="0"/>
        <v>0.55976429759305513</v>
      </c>
      <c r="C16" s="23">
        <v>0.5</v>
      </c>
      <c r="F16" s="10">
        <v>0.5</v>
      </c>
      <c r="G16" s="13">
        <v>58.51</v>
      </c>
      <c r="I16" s="8">
        <f t="shared" si="1"/>
        <v>117.02</v>
      </c>
    </row>
    <row r="17" spans="1:9" x14ac:dyDescent="0.3">
      <c r="A17" s="13">
        <v>109.29</v>
      </c>
      <c r="B17" s="26">
        <f t="shared" ca="1" si="0"/>
        <v>9.5969071057427441E-2</v>
      </c>
      <c r="C17" s="15">
        <v>0</v>
      </c>
      <c r="F17" s="10">
        <v>0</v>
      </c>
      <c r="G17" s="13">
        <v>109.29</v>
      </c>
      <c r="I17" s="8" t="str">
        <f t="shared" si="1"/>
        <v>N/A</v>
      </c>
    </row>
    <row r="18" spans="1:9" x14ac:dyDescent="0.3">
      <c r="A18" s="21">
        <v>356.45</v>
      </c>
      <c r="B18" s="27">
        <f t="shared" ca="1" si="0"/>
        <v>2.0800039771738632</v>
      </c>
      <c r="C18" s="23">
        <v>2</v>
      </c>
      <c r="F18" s="10">
        <v>2</v>
      </c>
      <c r="G18" s="13">
        <v>356.45</v>
      </c>
      <c r="I18" s="8">
        <f t="shared" si="1"/>
        <v>178.22499999999999</v>
      </c>
    </row>
    <row r="19" spans="1:9" x14ac:dyDescent="0.3">
      <c r="A19" s="13">
        <v>236.99</v>
      </c>
      <c r="B19" s="26">
        <f t="shared" ca="1" si="0"/>
        <v>3.7915423726272539E-2</v>
      </c>
      <c r="C19" s="15">
        <v>0</v>
      </c>
      <c r="F19" s="10">
        <v>0</v>
      </c>
      <c r="G19" s="13">
        <v>236.99</v>
      </c>
      <c r="I19" s="8" t="str">
        <f t="shared" si="1"/>
        <v>N/A</v>
      </c>
    </row>
    <row r="20" spans="1:9" x14ac:dyDescent="0.3">
      <c r="A20" s="21">
        <v>454.39</v>
      </c>
      <c r="B20" s="27">
        <f t="shared" ca="1" si="0"/>
        <v>2.0851867403024062</v>
      </c>
      <c r="C20" s="23">
        <v>2</v>
      </c>
      <c r="F20" s="10">
        <v>2</v>
      </c>
      <c r="G20" s="13">
        <v>454.39</v>
      </c>
      <c r="I20" s="8">
        <f t="shared" si="1"/>
        <v>227.19499999999999</v>
      </c>
    </row>
    <row r="21" spans="1:9" x14ac:dyDescent="0.3">
      <c r="A21" s="13">
        <v>490.75</v>
      </c>
      <c r="B21" s="26">
        <f t="shared" ca="1" si="0"/>
        <v>1.0611304588823911</v>
      </c>
      <c r="C21" s="15">
        <v>1</v>
      </c>
      <c r="F21" s="10">
        <v>1</v>
      </c>
      <c r="G21" s="13">
        <v>490.75</v>
      </c>
      <c r="I21" s="8">
        <f t="shared" si="1"/>
        <v>490.75</v>
      </c>
    </row>
    <row r="22" spans="1:9" x14ac:dyDescent="0.3">
      <c r="A22" s="21">
        <v>463.07</v>
      </c>
      <c r="B22" s="27">
        <f t="shared" ca="1" si="0"/>
        <v>5.888260505969372E-2</v>
      </c>
      <c r="C22" s="23">
        <v>0</v>
      </c>
      <c r="F22" s="10">
        <v>0</v>
      </c>
      <c r="G22" s="13">
        <v>463.07</v>
      </c>
      <c r="I22" s="8" t="str">
        <f t="shared" si="1"/>
        <v>N/A</v>
      </c>
    </row>
    <row r="23" spans="1:9" x14ac:dyDescent="0.3">
      <c r="A23" s="13">
        <v>56.74</v>
      </c>
      <c r="B23" s="26">
        <f t="shared" ca="1" si="0"/>
        <v>2.2296702700165205E-2</v>
      </c>
      <c r="C23" s="15">
        <v>0</v>
      </c>
      <c r="F23" s="10">
        <v>0</v>
      </c>
      <c r="G23" s="13">
        <v>56.74</v>
      </c>
      <c r="I23" s="8" t="str">
        <f t="shared" si="1"/>
        <v>N/A</v>
      </c>
    </row>
    <row r="24" spans="1:9" x14ac:dyDescent="0.3">
      <c r="A24" s="21">
        <v>371.32</v>
      </c>
      <c r="B24" s="27">
        <f t="shared" ca="1" si="0"/>
        <v>0.79344362915355737</v>
      </c>
      <c r="C24" s="23">
        <v>0.7</v>
      </c>
      <c r="F24" s="10">
        <v>0.7</v>
      </c>
      <c r="G24" s="13">
        <v>371.32</v>
      </c>
      <c r="I24" s="8">
        <f t="shared" si="1"/>
        <v>530.45714285714291</v>
      </c>
    </row>
    <row r="25" spans="1:9" x14ac:dyDescent="0.3">
      <c r="A25" s="13">
        <v>461</v>
      </c>
      <c r="B25" s="26">
        <f t="shared" ca="1" si="0"/>
        <v>1.0297283081717081</v>
      </c>
      <c r="C25" s="15">
        <v>1</v>
      </c>
      <c r="F25" s="10">
        <v>1</v>
      </c>
      <c r="G25" s="13">
        <v>461</v>
      </c>
      <c r="I25" s="8">
        <f t="shared" si="1"/>
        <v>461</v>
      </c>
    </row>
    <row r="26" spans="1:9" x14ac:dyDescent="0.3">
      <c r="A26" s="21">
        <v>253.37</v>
      </c>
      <c r="B26" s="27">
        <f t="shared" ca="1" si="0"/>
        <v>1.007618280474706</v>
      </c>
      <c r="C26" s="23">
        <v>1</v>
      </c>
      <c r="F26" s="10">
        <v>1</v>
      </c>
      <c r="G26" s="13">
        <v>253.37</v>
      </c>
      <c r="I26" s="8">
        <f t="shared" si="1"/>
        <v>253.37</v>
      </c>
    </row>
    <row r="27" spans="1:9" x14ac:dyDescent="0.3">
      <c r="A27" s="13">
        <v>136.53</v>
      </c>
      <c r="B27" s="26">
        <f t="shared" ca="1" si="0"/>
        <v>2.082165738297896</v>
      </c>
      <c r="C27" s="15">
        <v>2</v>
      </c>
      <c r="F27" s="10">
        <v>2</v>
      </c>
      <c r="G27" s="13">
        <v>136.53</v>
      </c>
      <c r="I27" s="8">
        <f t="shared" si="1"/>
        <v>68.265000000000001</v>
      </c>
    </row>
    <row r="28" spans="1:9" x14ac:dyDescent="0.3">
      <c r="A28" s="21">
        <v>489.05</v>
      </c>
      <c r="B28" s="27">
        <f t="shared" ca="1" si="0"/>
        <v>5.5966940135597013E-2</v>
      </c>
      <c r="C28" s="23">
        <v>0</v>
      </c>
      <c r="F28" s="10">
        <v>0</v>
      </c>
      <c r="G28" s="13">
        <v>489.05</v>
      </c>
      <c r="I28" s="8" t="str">
        <f t="shared" si="1"/>
        <v>N/A</v>
      </c>
    </row>
    <row r="29" spans="1:9" x14ac:dyDescent="0.3">
      <c r="A29" s="13">
        <v>81.91</v>
      </c>
      <c r="B29" s="26">
        <f t="shared" ca="1" si="0"/>
        <v>1.0982224327626697</v>
      </c>
      <c r="C29" s="15">
        <v>1</v>
      </c>
      <c r="F29" s="10">
        <v>1</v>
      </c>
      <c r="G29" s="13">
        <v>81.91</v>
      </c>
      <c r="I29" s="8">
        <f t="shared" si="1"/>
        <v>81.91</v>
      </c>
    </row>
    <row r="30" spans="1:9" x14ac:dyDescent="0.3">
      <c r="A30" s="21">
        <v>135.80000000000001</v>
      </c>
      <c r="B30" s="27">
        <f t="shared" ca="1" si="0"/>
        <v>1.0088149627698231</v>
      </c>
      <c r="C30" s="23">
        <v>1</v>
      </c>
      <c r="F30" s="10">
        <v>1</v>
      </c>
      <c r="G30" s="13">
        <v>135.80000000000001</v>
      </c>
      <c r="I30" s="8">
        <f t="shared" si="1"/>
        <v>135.80000000000001</v>
      </c>
    </row>
    <row r="31" spans="1:9" x14ac:dyDescent="0.3">
      <c r="A31" s="13">
        <v>382.24</v>
      </c>
      <c r="B31" s="26">
        <f t="shared" ca="1" si="0"/>
        <v>1.0161329834795796</v>
      </c>
      <c r="C31" s="15">
        <v>1</v>
      </c>
      <c r="F31" s="10">
        <v>1</v>
      </c>
      <c r="G31" s="13">
        <v>382.24</v>
      </c>
      <c r="I31" s="8">
        <f t="shared" si="1"/>
        <v>382.24</v>
      </c>
    </row>
    <row r="32" spans="1:9" x14ac:dyDescent="0.3">
      <c r="A32" s="21">
        <v>354.7</v>
      </c>
      <c r="B32" s="27">
        <f t="shared" ca="1" si="0"/>
        <v>7.8021385386694234E-3</v>
      </c>
      <c r="C32" s="23">
        <v>0</v>
      </c>
      <c r="F32" s="10">
        <v>0</v>
      </c>
      <c r="G32" s="13">
        <v>354.7</v>
      </c>
      <c r="I32" s="8" t="str">
        <f t="shared" si="1"/>
        <v>N/A</v>
      </c>
    </row>
    <row r="33" spans="1:9" x14ac:dyDescent="0.3">
      <c r="A33" s="13">
        <v>433.82</v>
      </c>
      <c r="B33" s="26">
        <f t="shared" ca="1" si="0"/>
        <v>1.0316989733576423</v>
      </c>
      <c r="C33" s="15">
        <v>1</v>
      </c>
      <c r="F33" s="10">
        <v>1</v>
      </c>
      <c r="G33" s="13">
        <v>433.82</v>
      </c>
      <c r="I33" s="8">
        <f t="shared" si="1"/>
        <v>433.82</v>
      </c>
    </row>
    <row r="34" spans="1:9" x14ac:dyDescent="0.3">
      <c r="A34" s="21">
        <v>282.13</v>
      </c>
      <c r="B34" s="27">
        <f t="shared" ca="1" si="0"/>
        <v>1.0359667007379969</v>
      </c>
      <c r="C34" s="23">
        <v>1</v>
      </c>
      <c r="F34" s="10">
        <v>1</v>
      </c>
      <c r="G34" s="13">
        <v>282.13</v>
      </c>
      <c r="I34" s="8">
        <f t="shared" si="1"/>
        <v>282.13</v>
      </c>
    </row>
    <row r="35" spans="1:9" x14ac:dyDescent="0.3">
      <c r="A35" s="13">
        <v>454.38</v>
      </c>
      <c r="B35" s="26">
        <f t="shared" ca="1" si="0"/>
        <v>1.1212773769465912E-2</v>
      </c>
      <c r="C35" s="15">
        <v>0</v>
      </c>
      <c r="F35" s="10">
        <v>0</v>
      </c>
      <c r="G35" s="13">
        <v>454.38</v>
      </c>
      <c r="I35" s="8" t="str">
        <f t="shared" si="1"/>
        <v>N/A</v>
      </c>
    </row>
    <row r="36" spans="1:9" x14ac:dyDescent="0.3">
      <c r="A36" s="21">
        <v>138.88</v>
      </c>
      <c r="B36" s="27">
        <f t="shared" ca="1" si="0"/>
        <v>1.0380089328866489</v>
      </c>
      <c r="C36" s="23">
        <v>1</v>
      </c>
      <c r="F36" s="10">
        <v>1</v>
      </c>
      <c r="G36" s="13">
        <v>138.88</v>
      </c>
      <c r="I36" s="8">
        <f t="shared" si="1"/>
        <v>138.88</v>
      </c>
    </row>
    <row r="37" spans="1:9" x14ac:dyDescent="0.3">
      <c r="A37" s="13">
        <v>52.34</v>
      </c>
      <c r="B37" s="26">
        <f t="shared" ca="1" si="0"/>
        <v>1.0695900835969767</v>
      </c>
      <c r="C37" s="15">
        <v>1</v>
      </c>
      <c r="F37" s="10">
        <v>1</v>
      </c>
      <c r="G37" s="13">
        <v>52.34</v>
      </c>
      <c r="I37" s="8">
        <f t="shared" si="1"/>
        <v>52.34</v>
      </c>
    </row>
    <row r="38" spans="1:9" x14ac:dyDescent="0.3">
      <c r="A38" s="21">
        <v>338.2</v>
      </c>
      <c r="B38" s="27">
        <f t="shared" ca="1" si="0"/>
        <v>2.7570104877704584E-2</v>
      </c>
      <c r="C38" s="23">
        <v>0</v>
      </c>
      <c r="F38" s="10">
        <v>0</v>
      </c>
      <c r="G38" s="13">
        <v>338.2</v>
      </c>
      <c r="I38" s="8" t="str">
        <f t="shared" si="1"/>
        <v>N/A</v>
      </c>
    </row>
    <row r="39" spans="1:9" x14ac:dyDescent="0.3">
      <c r="A39" s="13">
        <v>263.14999999999998</v>
      </c>
      <c r="B39" s="26">
        <f t="shared" ca="1" si="0"/>
        <v>1.0022571821696815</v>
      </c>
      <c r="C39" s="15">
        <v>1</v>
      </c>
      <c r="F39" s="10">
        <v>1</v>
      </c>
      <c r="G39" s="13">
        <v>263.14999999999998</v>
      </c>
      <c r="I39" s="8">
        <f t="shared" si="1"/>
        <v>263.14999999999998</v>
      </c>
    </row>
    <row r="40" spans="1:9" x14ac:dyDescent="0.3">
      <c r="A40" s="21">
        <v>371.58</v>
      </c>
      <c r="B40" s="27">
        <f t="shared" ca="1" si="0"/>
        <v>2.0211214422696684</v>
      </c>
      <c r="C40" s="23">
        <v>2</v>
      </c>
      <c r="F40" s="10">
        <v>2</v>
      </c>
      <c r="G40" s="13">
        <v>371.58</v>
      </c>
      <c r="I40" s="8">
        <f t="shared" si="1"/>
        <v>185.79</v>
      </c>
    </row>
    <row r="41" spans="1:9" x14ac:dyDescent="0.3">
      <c r="A41" s="13">
        <v>353.4</v>
      </c>
      <c r="B41" s="26">
        <f t="shared" ca="1" si="0"/>
        <v>2.0175807925456439</v>
      </c>
      <c r="C41" s="15">
        <v>2</v>
      </c>
      <c r="F41" s="10">
        <v>2</v>
      </c>
      <c r="G41" s="13">
        <v>353.4</v>
      </c>
      <c r="I41" s="8">
        <f t="shared" si="1"/>
        <v>176.7</v>
      </c>
    </row>
    <row r="42" spans="1:9" x14ac:dyDescent="0.3">
      <c r="A42" s="21">
        <v>329.41</v>
      </c>
      <c r="B42" s="27">
        <f t="shared" ca="1" si="0"/>
        <v>5.3875837388219397E-2</v>
      </c>
      <c r="C42" s="23">
        <v>0</v>
      </c>
      <c r="F42" s="10">
        <v>0</v>
      </c>
      <c r="G42" s="13">
        <v>329.41</v>
      </c>
      <c r="I42" s="8" t="str">
        <f t="shared" si="1"/>
        <v>N/A</v>
      </c>
    </row>
    <row r="43" spans="1:9" x14ac:dyDescent="0.3">
      <c r="A43" s="13">
        <v>54.46</v>
      </c>
      <c r="B43" s="26">
        <f t="shared" ca="1" si="0"/>
        <v>1.0243998657010609</v>
      </c>
      <c r="C43" s="15">
        <v>1</v>
      </c>
      <c r="F43" s="10">
        <v>1</v>
      </c>
      <c r="G43" s="13">
        <v>54.46</v>
      </c>
      <c r="I43" s="8">
        <f t="shared" si="1"/>
        <v>54.46</v>
      </c>
    </row>
    <row r="44" spans="1:9" x14ac:dyDescent="0.3">
      <c r="A44" s="21">
        <v>257.12</v>
      </c>
      <c r="B44" s="27">
        <f t="shared" ca="1" si="0"/>
        <v>6.6599506399399558E-2</v>
      </c>
      <c r="C44" s="23">
        <v>0</v>
      </c>
      <c r="F44" s="10">
        <v>0</v>
      </c>
      <c r="G44" s="13">
        <v>257.12</v>
      </c>
      <c r="I44" s="8" t="str">
        <f t="shared" si="1"/>
        <v>N/A</v>
      </c>
    </row>
    <row r="45" spans="1:9" x14ac:dyDescent="0.3">
      <c r="A45" s="13">
        <v>293.04000000000002</v>
      </c>
      <c r="B45" s="26">
        <f t="shared" ca="1" si="0"/>
        <v>1.0249790010251902</v>
      </c>
      <c r="C45" s="15">
        <v>1</v>
      </c>
      <c r="F45" s="10">
        <v>1</v>
      </c>
      <c r="G45" s="13">
        <v>293.04000000000002</v>
      </c>
      <c r="I45" s="8">
        <f t="shared" si="1"/>
        <v>293.04000000000002</v>
      </c>
    </row>
    <row r="46" spans="1:9" x14ac:dyDescent="0.3">
      <c r="A46" s="21">
        <v>110.4</v>
      </c>
      <c r="B46" s="27">
        <f t="shared" ca="1" si="0"/>
        <v>2.0521956887380797</v>
      </c>
      <c r="C46" s="23">
        <v>2</v>
      </c>
      <c r="F46" s="10">
        <v>2</v>
      </c>
      <c r="G46" s="13">
        <v>110.4</v>
      </c>
      <c r="I46" s="8">
        <f t="shared" si="1"/>
        <v>55.2</v>
      </c>
    </row>
    <row r="47" spans="1:9" x14ac:dyDescent="0.3">
      <c r="A47" s="13">
        <v>76.27</v>
      </c>
      <c r="B47" s="26">
        <f t="shared" ca="1" si="0"/>
        <v>8.2469463429391113E-2</v>
      </c>
      <c r="C47" s="15">
        <v>0</v>
      </c>
      <c r="F47" s="10">
        <v>0</v>
      </c>
      <c r="G47" s="13">
        <v>76.27</v>
      </c>
      <c r="I47" s="8" t="str">
        <f t="shared" si="1"/>
        <v>N/A</v>
      </c>
    </row>
    <row r="48" spans="1:9" x14ac:dyDescent="0.3">
      <c r="A48" s="21">
        <v>392.08</v>
      </c>
      <c r="B48" s="27">
        <f t="shared" ca="1" si="0"/>
        <v>1.0001730948890597</v>
      </c>
      <c r="C48" s="23">
        <v>1</v>
      </c>
      <c r="F48" s="10">
        <v>1</v>
      </c>
      <c r="G48" s="13">
        <v>392.08</v>
      </c>
      <c r="I48" s="8">
        <f t="shared" si="1"/>
        <v>392.08</v>
      </c>
    </row>
    <row r="49" spans="1:9" x14ac:dyDescent="0.3">
      <c r="A49" s="13">
        <v>51.22</v>
      </c>
      <c r="B49" s="26">
        <f t="shared" ca="1" si="0"/>
        <v>3.9188625669245192E-2</v>
      </c>
      <c r="C49" s="15">
        <v>0</v>
      </c>
      <c r="F49" s="10">
        <v>0</v>
      </c>
      <c r="G49" s="13">
        <v>51.22</v>
      </c>
      <c r="I49" s="8" t="str">
        <f t="shared" si="1"/>
        <v>N/A</v>
      </c>
    </row>
    <row r="50" spans="1:9" x14ac:dyDescent="0.3">
      <c r="A50" s="21">
        <v>227.57</v>
      </c>
      <c r="B50" s="27">
        <f t="shared" ca="1" si="0"/>
        <v>3.9476698616171105E-2</v>
      </c>
      <c r="C50" s="23">
        <v>0</v>
      </c>
      <c r="F50" s="10">
        <v>0</v>
      </c>
      <c r="G50" s="13">
        <v>227.57</v>
      </c>
      <c r="I50" s="8" t="str">
        <f t="shared" si="1"/>
        <v>N/A</v>
      </c>
    </row>
    <row r="51" spans="1:9" x14ac:dyDescent="0.3">
      <c r="A51" s="13">
        <v>378.87</v>
      </c>
      <c r="B51" s="26">
        <f t="shared" ca="1" si="0"/>
        <v>5.2173130478278908E-2</v>
      </c>
      <c r="C51" s="15">
        <v>0</v>
      </c>
      <c r="F51" s="10">
        <v>0</v>
      </c>
      <c r="G51" s="13">
        <v>378.87</v>
      </c>
      <c r="I51" s="8" t="str">
        <f t="shared" si="1"/>
        <v>N/A</v>
      </c>
    </row>
    <row r="52" spans="1:9" x14ac:dyDescent="0.3">
      <c r="A52" s="21">
        <v>423.92</v>
      </c>
      <c r="B52" s="27">
        <f t="shared" ca="1" si="0"/>
        <v>2.0490248663937409</v>
      </c>
      <c r="C52" s="23">
        <v>2</v>
      </c>
      <c r="F52" s="10">
        <v>2</v>
      </c>
      <c r="G52" s="13">
        <v>423.92</v>
      </c>
      <c r="I52" s="8">
        <f t="shared" si="1"/>
        <v>211.96</v>
      </c>
    </row>
    <row r="53" spans="1:9" x14ac:dyDescent="0.3">
      <c r="A53" s="13">
        <v>111.24</v>
      </c>
      <c r="B53" s="26">
        <f t="shared" ca="1" si="0"/>
        <v>7.0738660121306808E-3</v>
      </c>
      <c r="C53" s="15">
        <v>0</v>
      </c>
      <c r="F53" s="10">
        <v>0</v>
      </c>
      <c r="G53" s="13">
        <v>111.24</v>
      </c>
      <c r="I53" s="8" t="str">
        <f t="shared" si="1"/>
        <v>N/A</v>
      </c>
    </row>
    <row r="54" spans="1:9" x14ac:dyDescent="0.3">
      <c r="A54" s="21">
        <v>299.31</v>
      </c>
      <c r="B54" s="27">
        <f t="shared" ca="1" si="0"/>
        <v>1.0123721674477419</v>
      </c>
      <c r="C54" s="23">
        <v>1</v>
      </c>
      <c r="F54" s="10">
        <v>1</v>
      </c>
      <c r="G54" s="13">
        <v>299.31</v>
      </c>
      <c r="I54" s="8">
        <f t="shared" si="1"/>
        <v>299.31</v>
      </c>
    </row>
    <row r="55" spans="1:9" x14ac:dyDescent="0.3">
      <c r="A55" s="13">
        <v>169.28</v>
      </c>
      <c r="B55" s="26">
        <f t="shared" ca="1" si="0"/>
        <v>1.0117546907198154</v>
      </c>
      <c r="C55" s="15">
        <v>1</v>
      </c>
      <c r="F55" s="10">
        <v>1</v>
      </c>
      <c r="G55" s="13">
        <v>169.28</v>
      </c>
      <c r="I55" s="8">
        <f t="shared" si="1"/>
        <v>169.28</v>
      </c>
    </row>
    <row r="56" spans="1:9" x14ac:dyDescent="0.3">
      <c r="A56" s="21">
        <v>449.13</v>
      </c>
      <c r="B56" s="27">
        <f t="shared" ca="1" si="0"/>
        <v>0.51469487797880453</v>
      </c>
      <c r="C56" s="23">
        <v>0.5</v>
      </c>
      <c r="F56" s="10">
        <v>0.5</v>
      </c>
      <c r="G56" s="13">
        <v>449.13</v>
      </c>
      <c r="I56" s="8">
        <f t="shared" si="1"/>
        <v>898.26</v>
      </c>
    </row>
    <row r="57" spans="1:9" x14ac:dyDescent="0.3">
      <c r="A57" s="13">
        <v>427.48</v>
      </c>
      <c r="B57" s="26">
        <f t="shared" ca="1" si="0"/>
        <v>2.9077465793753546E-2</v>
      </c>
      <c r="C57" s="15">
        <v>0</v>
      </c>
      <c r="F57" s="10">
        <v>0</v>
      </c>
      <c r="G57" s="13">
        <v>427.48</v>
      </c>
      <c r="I57" s="8" t="str">
        <f t="shared" si="1"/>
        <v>N/A</v>
      </c>
    </row>
    <row r="58" spans="1:9" x14ac:dyDescent="0.3">
      <c r="A58" s="21">
        <v>171.61</v>
      </c>
      <c r="B58" s="27">
        <f t="shared" ca="1" si="0"/>
        <v>2.0273169366453399</v>
      </c>
      <c r="C58" s="23">
        <v>2</v>
      </c>
      <c r="F58" s="10">
        <v>2</v>
      </c>
      <c r="G58" s="13">
        <v>171.61</v>
      </c>
      <c r="I58" s="8">
        <f t="shared" si="1"/>
        <v>85.805000000000007</v>
      </c>
    </row>
    <row r="59" spans="1:9" x14ac:dyDescent="0.3">
      <c r="A59" s="13">
        <v>240.28</v>
      </c>
      <c r="B59" s="26">
        <f t="shared" ca="1" si="0"/>
        <v>2.0227108942175729</v>
      </c>
      <c r="C59" s="15">
        <v>2</v>
      </c>
      <c r="F59" s="10">
        <v>2</v>
      </c>
      <c r="G59" s="13">
        <v>240.28</v>
      </c>
      <c r="I59" s="8">
        <f t="shared" si="1"/>
        <v>120.14</v>
      </c>
    </row>
    <row r="60" spans="1:9" x14ac:dyDescent="0.3">
      <c r="A60" s="21">
        <v>310.17</v>
      </c>
      <c r="B60" s="27">
        <f t="shared" ca="1" si="0"/>
        <v>2.0724680035570846</v>
      </c>
      <c r="C60" s="23">
        <v>2</v>
      </c>
      <c r="F60" s="10">
        <v>2</v>
      </c>
      <c r="G60" s="13">
        <v>310.17</v>
      </c>
      <c r="I60" s="8">
        <f t="shared" si="1"/>
        <v>155.08500000000001</v>
      </c>
    </row>
    <row r="61" spans="1:9" x14ac:dyDescent="0.3">
      <c r="A61" s="13">
        <v>166</v>
      </c>
      <c r="B61" s="26">
        <f t="shared" ca="1" si="0"/>
        <v>1.2776184475622233E-3</v>
      </c>
      <c r="C61" s="15">
        <v>0</v>
      </c>
      <c r="F61" s="10">
        <v>0</v>
      </c>
      <c r="G61" s="13">
        <v>166</v>
      </c>
      <c r="I61" s="8" t="str">
        <f t="shared" si="1"/>
        <v>N/A</v>
      </c>
    </row>
    <row r="62" spans="1:9" x14ac:dyDescent="0.3">
      <c r="A62" s="21">
        <v>362.01</v>
      </c>
      <c r="B62" s="27">
        <f t="shared" ca="1" si="0"/>
        <v>1.0191932619327086</v>
      </c>
      <c r="C62" s="23">
        <v>1</v>
      </c>
      <c r="F62" s="10">
        <v>1</v>
      </c>
      <c r="G62" s="13">
        <v>362.01</v>
      </c>
      <c r="I62" s="8">
        <f t="shared" si="1"/>
        <v>362.01</v>
      </c>
    </row>
    <row r="63" spans="1:9" x14ac:dyDescent="0.3">
      <c r="A63" s="13">
        <v>348.5</v>
      </c>
      <c r="B63" s="26">
        <f t="shared" ca="1" si="0"/>
        <v>2.0489088061534573</v>
      </c>
      <c r="C63" s="15">
        <v>2</v>
      </c>
      <c r="F63" s="10">
        <v>2</v>
      </c>
      <c r="G63" s="13">
        <v>348.5</v>
      </c>
      <c r="I63" s="8">
        <f t="shared" si="1"/>
        <v>174.25</v>
      </c>
    </row>
    <row r="64" spans="1:9" x14ac:dyDescent="0.3">
      <c r="A64" s="21">
        <v>395.97</v>
      </c>
      <c r="B64" s="27">
        <f t="shared" ca="1" si="0"/>
        <v>7.9774594965630455E-2</v>
      </c>
      <c r="C64" s="23">
        <v>0</v>
      </c>
      <c r="F64" s="10">
        <v>0</v>
      </c>
      <c r="G64" s="13">
        <v>395.97</v>
      </c>
      <c r="I64" s="8" t="str">
        <f t="shared" si="1"/>
        <v>N/A</v>
      </c>
    </row>
    <row r="65" spans="1:9" x14ac:dyDescent="0.3">
      <c r="A65" s="13">
        <v>474.99</v>
      </c>
      <c r="B65" s="26">
        <f t="shared" ca="1" si="0"/>
        <v>1.0799877841240653</v>
      </c>
      <c r="C65" s="15">
        <v>1</v>
      </c>
      <c r="F65" s="10">
        <v>1</v>
      </c>
      <c r="G65" s="13">
        <v>474.99</v>
      </c>
      <c r="I65" s="8">
        <f t="shared" si="1"/>
        <v>474.99</v>
      </c>
    </row>
    <row r="66" spans="1:9" x14ac:dyDescent="0.3">
      <c r="A66" s="21">
        <v>286.43</v>
      </c>
      <c r="B66" s="27">
        <f t="shared" ref="B66:B129" ca="1" si="2">C66+RAND()*0.1</f>
        <v>6.1762452215950538E-2</v>
      </c>
      <c r="C66" s="23">
        <v>0</v>
      </c>
      <c r="F66" s="10">
        <v>0</v>
      </c>
      <c r="G66" s="13">
        <v>286.43</v>
      </c>
      <c r="I66" s="8" t="str">
        <f t="shared" ref="I66:I129" si="3">IF(F66=0, "N/A", G66/F66)</f>
        <v>N/A</v>
      </c>
    </row>
    <row r="67" spans="1:9" x14ac:dyDescent="0.3">
      <c r="A67" s="13">
        <v>333.32</v>
      </c>
      <c r="B67" s="26">
        <f t="shared" ca="1" si="2"/>
        <v>9.8502214645540043E-2</v>
      </c>
      <c r="C67" s="15">
        <v>0</v>
      </c>
      <c r="F67" s="10">
        <v>0</v>
      </c>
      <c r="G67" s="13">
        <v>333.32</v>
      </c>
      <c r="I67" s="8" t="str">
        <f t="shared" si="3"/>
        <v>N/A</v>
      </c>
    </row>
    <row r="68" spans="1:9" x14ac:dyDescent="0.3">
      <c r="A68" s="21">
        <v>223.47</v>
      </c>
      <c r="B68" s="27">
        <f t="shared" ca="1" si="2"/>
        <v>1.0814321235851012</v>
      </c>
      <c r="C68" s="23">
        <v>1</v>
      </c>
      <c r="F68" s="10">
        <v>1</v>
      </c>
      <c r="G68" s="13">
        <v>223.47</v>
      </c>
      <c r="I68" s="8">
        <f t="shared" si="3"/>
        <v>223.47</v>
      </c>
    </row>
    <row r="69" spans="1:9" x14ac:dyDescent="0.3">
      <c r="A69" s="13">
        <v>414.83</v>
      </c>
      <c r="B69" s="26">
        <f t="shared" ca="1" si="2"/>
        <v>0.57798525375487841</v>
      </c>
      <c r="C69" s="15">
        <v>0.5</v>
      </c>
      <c r="F69" s="10">
        <v>0.5</v>
      </c>
      <c r="G69" s="13">
        <v>414.83</v>
      </c>
      <c r="I69" s="8">
        <f t="shared" si="3"/>
        <v>829.66</v>
      </c>
    </row>
    <row r="70" spans="1:9" x14ac:dyDescent="0.3">
      <c r="A70" s="21">
        <v>391.38</v>
      </c>
      <c r="B70" s="27">
        <f t="shared" ca="1" si="2"/>
        <v>2.0556555501977352</v>
      </c>
      <c r="C70" s="23">
        <v>2</v>
      </c>
      <c r="F70" s="10">
        <v>2</v>
      </c>
      <c r="G70" s="13">
        <v>391.38</v>
      </c>
      <c r="I70" s="8">
        <f t="shared" si="3"/>
        <v>195.69</v>
      </c>
    </row>
    <row r="71" spans="1:9" x14ac:dyDescent="0.3">
      <c r="A71" s="13">
        <v>368.4</v>
      </c>
      <c r="B71" s="26">
        <f t="shared" ca="1" si="2"/>
        <v>1.0858153475832495</v>
      </c>
      <c r="C71" s="15">
        <v>1</v>
      </c>
      <c r="F71" s="10">
        <v>1</v>
      </c>
      <c r="G71" s="13">
        <v>368.4</v>
      </c>
      <c r="I71" s="8">
        <f t="shared" si="3"/>
        <v>368.4</v>
      </c>
    </row>
    <row r="72" spans="1:9" x14ac:dyDescent="0.3">
      <c r="A72" s="21">
        <v>328.36</v>
      </c>
      <c r="B72" s="27">
        <f t="shared" ca="1" si="2"/>
        <v>2.0108374357803096</v>
      </c>
      <c r="C72" s="23">
        <v>2</v>
      </c>
      <c r="F72" s="10">
        <v>2</v>
      </c>
      <c r="G72" s="13">
        <v>328.36</v>
      </c>
      <c r="I72" s="8">
        <f t="shared" si="3"/>
        <v>164.18</v>
      </c>
    </row>
    <row r="73" spans="1:9" x14ac:dyDescent="0.3">
      <c r="A73" s="13">
        <v>424.39</v>
      </c>
      <c r="B73" s="26">
        <f t="shared" ca="1" si="2"/>
        <v>1.0033646744451996</v>
      </c>
      <c r="C73" s="15">
        <v>1</v>
      </c>
      <c r="F73" s="10">
        <v>1</v>
      </c>
      <c r="G73" s="13">
        <v>424.39</v>
      </c>
      <c r="I73" s="8">
        <f t="shared" si="3"/>
        <v>424.39</v>
      </c>
    </row>
    <row r="74" spans="1:9" x14ac:dyDescent="0.3">
      <c r="A74" s="21">
        <v>197.12</v>
      </c>
      <c r="B74" s="27">
        <f t="shared" ca="1" si="2"/>
        <v>6.2908621039515389E-2</v>
      </c>
      <c r="C74" s="23">
        <v>0</v>
      </c>
      <c r="F74" s="10">
        <v>0</v>
      </c>
      <c r="G74" s="13">
        <v>197.12</v>
      </c>
      <c r="I74" s="8" t="str">
        <f t="shared" si="3"/>
        <v>N/A</v>
      </c>
    </row>
    <row r="75" spans="1:9" x14ac:dyDescent="0.3">
      <c r="A75" s="13">
        <v>454.57</v>
      </c>
      <c r="B75" s="26">
        <f t="shared" ca="1" si="2"/>
        <v>1.0018050720424452</v>
      </c>
      <c r="C75" s="15">
        <v>1</v>
      </c>
      <c r="F75" s="10">
        <v>1</v>
      </c>
      <c r="G75" s="13">
        <v>454.57</v>
      </c>
      <c r="I75" s="8">
        <f t="shared" si="3"/>
        <v>454.57</v>
      </c>
    </row>
    <row r="76" spans="1:9" x14ac:dyDescent="0.3">
      <c r="A76" s="21">
        <v>298.38</v>
      </c>
      <c r="B76" s="27">
        <f t="shared" ca="1" si="2"/>
        <v>2.0593440058956638</v>
      </c>
      <c r="C76" s="23">
        <v>2</v>
      </c>
      <c r="F76" s="10">
        <v>2</v>
      </c>
      <c r="G76" s="13">
        <v>298.38</v>
      </c>
      <c r="I76" s="8">
        <f t="shared" si="3"/>
        <v>149.19</v>
      </c>
    </row>
    <row r="77" spans="1:9" x14ac:dyDescent="0.3">
      <c r="A77" s="13">
        <v>111.7</v>
      </c>
      <c r="B77" s="26">
        <f t="shared" ca="1" si="2"/>
        <v>6.2400563597263536E-3</v>
      </c>
      <c r="C77" s="15">
        <v>0</v>
      </c>
      <c r="F77" s="10">
        <v>0</v>
      </c>
      <c r="G77" s="13">
        <v>111.7</v>
      </c>
      <c r="I77" s="8" t="str">
        <f t="shared" si="3"/>
        <v>N/A</v>
      </c>
    </row>
    <row r="78" spans="1:9" x14ac:dyDescent="0.3">
      <c r="A78" s="21">
        <v>373.69</v>
      </c>
      <c r="B78" s="27">
        <f t="shared" ca="1" si="2"/>
        <v>2.0899303297773475</v>
      </c>
      <c r="C78" s="23">
        <v>2</v>
      </c>
      <c r="F78" s="10">
        <v>2</v>
      </c>
      <c r="G78" s="13">
        <v>373.69</v>
      </c>
      <c r="I78" s="8">
        <f t="shared" si="3"/>
        <v>186.845</v>
      </c>
    </row>
    <row r="79" spans="1:9" x14ac:dyDescent="0.3">
      <c r="A79" s="13">
        <v>354.87</v>
      </c>
      <c r="B79" s="26">
        <f t="shared" ca="1" si="2"/>
        <v>4.6804707441721022E-2</v>
      </c>
      <c r="C79" s="15">
        <v>0</v>
      </c>
      <c r="F79" s="10">
        <v>0</v>
      </c>
      <c r="G79" s="13">
        <v>354.87</v>
      </c>
      <c r="I79" s="8" t="str">
        <f t="shared" si="3"/>
        <v>N/A</v>
      </c>
    </row>
    <row r="80" spans="1:9" x14ac:dyDescent="0.3">
      <c r="A80" s="21">
        <v>214.48</v>
      </c>
      <c r="B80" s="27">
        <f t="shared" ca="1" si="2"/>
        <v>2.0660259713629836</v>
      </c>
      <c r="C80" s="23">
        <v>2</v>
      </c>
      <c r="F80" s="10">
        <v>2</v>
      </c>
      <c r="G80" s="13">
        <v>214.48</v>
      </c>
      <c r="I80" s="8">
        <f t="shared" si="3"/>
        <v>107.24</v>
      </c>
    </row>
    <row r="81" spans="1:9" x14ac:dyDescent="0.3">
      <c r="A81" s="13">
        <v>399.58</v>
      </c>
      <c r="B81" s="26">
        <f t="shared" ca="1" si="2"/>
        <v>4.6260050998758385E-2</v>
      </c>
      <c r="C81" s="15">
        <v>0</v>
      </c>
      <c r="F81" s="10">
        <v>0</v>
      </c>
      <c r="G81" s="13">
        <v>399.58</v>
      </c>
      <c r="I81" s="8" t="str">
        <f t="shared" si="3"/>
        <v>N/A</v>
      </c>
    </row>
    <row r="82" spans="1:9" x14ac:dyDescent="0.3">
      <c r="A82" s="21">
        <v>380.99</v>
      </c>
      <c r="B82" s="27">
        <f t="shared" ca="1" si="2"/>
        <v>1.0164843040199292</v>
      </c>
      <c r="C82" s="23">
        <v>1</v>
      </c>
      <c r="F82" s="10">
        <v>1</v>
      </c>
      <c r="G82" s="13">
        <v>380.99</v>
      </c>
      <c r="I82" s="8">
        <f t="shared" si="3"/>
        <v>380.99</v>
      </c>
    </row>
    <row r="83" spans="1:9" x14ac:dyDescent="0.3">
      <c r="A83" s="13">
        <v>79</v>
      </c>
      <c r="B83" s="26">
        <f t="shared" ca="1" si="2"/>
        <v>1.0692614500571238</v>
      </c>
      <c r="C83" s="15">
        <v>1</v>
      </c>
      <c r="F83" s="10">
        <v>1</v>
      </c>
      <c r="G83" s="13">
        <v>79</v>
      </c>
      <c r="I83" s="8">
        <f t="shared" si="3"/>
        <v>79</v>
      </c>
    </row>
    <row r="84" spans="1:9" x14ac:dyDescent="0.3">
      <c r="A84" s="21">
        <v>113.88</v>
      </c>
      <c r="B84" s="27">
        <f t="shared" ca="1" si="2"/>
        <v>2.0605773267388985</v>
      </c>
      <c r="C84" s="23">
        <v>2</v>
      </c>
      <c r="F84" s="10">
        <v>2</v>
      </c>
      <c r="G84" s="13">
        <v>113.88</v>
      </c>
      <c r="I84" s="8">
        <f t="shared" si="3"/>
        <v>56.94</v>
      </c>
    </row>
    <row r="85" spans="1:9" x14ac:dyDescent="0.3">
      <c r="A85" s="13">
        <v>121.57</v>
      </c>
      <c r="B85" s="26">
        <f t="shared" ca="1" si="2"/>
        <v>5.1383375355046668E-2</v>
      </c>
      <c r="C85" s="15">
        <v>0</v>
      </c>
      <c r="F85" s="10">
        <v>0</v>
      </c>
      <c r="G85" s="13">
        <v>121.57</v>
      </c>
      <c r="I85" s="8" t="str">
        <f t="shared" si="3"/>
        <v>N/A</v>
      </c>
    </row>
    <row r="86" spans="1:9" x14ac:dyDescent="0.3">
      <c r="A86" s="21">
        <v>215.54</v>
      </c>
      <c r="B86" s="27">
        <f t="shared" ca="1" si="2"/>
        <v>2.0767828189269624</v>
      </c>
      <c r="C86" s="23">
        <v>2</v>
      </c>
      <c r="F86" s="10">
        <v>2</v>
      </c>
      <c r="G86" s="13">
        <v>215.54</v>
      </c>
      <c r="I86" s="8">
        <f t="shared" si="3"/>
        <v>107.77</v>
      </c>
    </row>
    <row r="87" spans="1:9" x14ac:dyDescent="0.3">
      <c r="A87" s="13">
        <v>87.03</v>
      </c>
      <c r="B87" s="26">
        <f t="shared" ca="1" si="2"/>
        <v>3.0628432868549119E-2</v>
      </c>
      <c r="C87" s="15">
        <v>0</v>
      </c>
      <c r="F87" s="10">
        <v>0</v>
      </c>
      <c r="G87" s="13">
        <v>87.03</v>
      </c>
      <c r="I87" s="8" t="str">
        <f t="shared" si="3"/>
        <v>N/A</v>
      </c>
    </row>
    <row r="88" spans="1:9" x14ac:dyDescent="0.3">
      <c r="A88" s="21">
        <v>111.75</v>
      </c>
      <c r="B88" s="27">
        <f t="shared" ca="1" si="2"/>
        <v>9.6222580792553469E-2</v>
      </c>
      <c r="C88" s="23">
        <v>0</v>
      </c>
      <c r="F88" s="10">
        <v>0</v>
      </c>
      <c r="G88" s="13">
        <v>111.75</v>
      </c>
      <c r="I88" s="8" t="str">
        <f t="shared" si="3"/>
        <v>N/A</v>
      </c>
    </row>
    <row r="89" spans="1:9" x14ac:dyDescent="0.3">
      <c r="A89" s="13">
        <v>136.19999999999999</v>
      </c>
      <c r="B89" s="26">
        <f t="shared" ca="1" si="2"/>
        <v>2.0214024937127744</v>
      </c>
      <c r="C89" s="15">
        <v>2</v>
      </c>
      <c r="F89" s="10">
        <v>2</v>
      </c>
      <c r="G89" s="13">
        <v>136.19999999999999</v>
      </c>
      <c r="I89" s="8">
        <f t="shared" si="3"/>
        <v>68.099999999999994</v>
      </c>
    </row>
    <row r="90" spans="1:9" x14ac:dyDescent="0.3">
      <c r="A90" s="21">
        <v>439.31</v>
      </c>
      <c r="B90" s="27">
        <f t="shared" ca="1" si="2"/>
        <v>1.0183893375540525</v>
      </c>
      <c r="C90" s="23">
        <v>1</v>
      </c>
      <c r="F90" s="10">
        <v>1</v>
      </c>
      <c r="G90" s="13">
        <v>439.31</v>
      </c>
      <c r="I90" s="8">
        <f t="shared" si="3"/>
        <v>439.31</v>
      </c>
    </row>
    <row r="91" spans="1:9" x14ac:dyDescent="0.3">
      <c r="A91" s="13">
        <v>194.93</v>
      </c>
      <c r="B91" s="26">
        <f t="shared" ca="1" si="2"/>
        <v>1.0716170433744174</v>
      </c>
      <c r="C91" s="15">
        <v>1</v>
      </c>
      <c r="F91" s="10">
        <v>1</v>
      </c>
      <c r="G91" s="13">
        <v>194.93</v>
      </c>
      <c r="I91" s="8">
        <f t="shared" si="3"/>
        <v>194.93</v>
      </c>
    </row>
    <row r="92" spans="1:9" x14ac:dyDescent="0.3">
      <c r="A92" s="21">
        <v>377.67</v>
      </c>
      <c r="B92" s="27">
        <f t="shared" ca="1" si="2"/>
        <v>9.4417227376666843E-2</v>
      </c>
      <c r="C92" s="23">
        <v>0</v>
      </c>
      <c r="F92" s="10">
        <v>0</v>
      </c>
      <c r="G92" s="13">
        <v>377.67</v>
      </c>
      <c r="I92" s="8" t="str">
        <f t="shared" si="3"/>
        <v>N/A</v>
      </c>
    </row>
    <row r="93" spans="1:9" x14ac:dyDescent="0.3">
      <c r="A93" s="13">
        <v>108.61</v>
      </c>
      <c r="B93" s="26">
        <f t="shared" ca="1" si="2"/>
        <v>2.5297837136289282E-2</v>
      </c>
      <c r="C93" s="15">
        <v>0</v>
      </c>
      <c r="F93" s="10">
        <v>0</v>
      </c>
      <c r="G93" s="13">
        <v>108.61</v>
      </c>
      <c r="I93" s="8" t="str">
        <f t="shared" si="3"/>
        <v>N/A</v>
      </c>
    </row>
    <row r="94" spans="1:9" x14ac:dyDescent="0.3">
      <c r="A94" s="21">
        <v>366.77</v>
      </c>
      <c r="B94" s="27">
        <f t="shared" ca="1" si="2"/>
        <v>2.0137365996076775</v>
      </c>
      <c r="C94" s="23">
        <v>2</v>
      </c>
      <c r="F94" s="10">
        <v>2</v>
      </c>
      <c r="G94" s="13">
        <v>366.77</v>
      </c>
      <c r="I94" s="8">
        <f t="shared" si="3"/>
        <v>183.38499999999999</v>
      </c>
    </row>
    <row r="95" spans="1:9" x14ac:dyDescent="0.3">
      <c r="A95" s="13">
        <v>178.04</v>
      </c>
      <c r="B95" s="26">
        <f t="shared" ca="1" si="2"/>
        <v>2.0867517437767282</v>
      </c>
      <c r="C95" s="15">
        <v>2</v>
      </c>
      <c r="F95" s="10">
        <v>2</v>
      </c>
      <c r="G95" s="13">
        <v>178.04</v>
      </c>
      <c r="I95" s="8">
        <f t="shared" si="3"/>
        <v>89.02</v>
      </c>
    </row>
    <row r="96" spans="1:9" x14ac:dyDescent="0.3">
      <c r="A96" s="21">
        <v>461.09</v>
      </c>
      <c r="B96" s="27">
        <f t="shared" ca="1" si="2"/>
        <v>4.6911239955712336E-2</v>
      </c>
      <c r="C96" s="23">
        <v>0</v>
      </c>
      <c r="F96" s="10">
        <v>0</v>
      </c>
      <c r="G96" s="13">
        <v>461.09</v>
      </c>
      <c r="I96" s="8" t="str">
        <f t="shared" si="3"/>
        <v>N/A</v>
      </c>
    </row>
    <row r="97" spans="1:9" x14ac:dyDescent="0.3">
      <c r="A97" s="13">
        <v>211.16</v>
      </c>
      <c r="B97" s="26">
        <f t="shared" ca="1" si="2"/>
        <v>1.015868313958227</v>
      </c>
      <c r="C97" s="15">
        <v>1</v>
      </c>
      <c r="F97" s="10">
        <v>1</v>
      </c>
      <c r="G97" s="13">
        <v>211.16</v>
      </c>
      <c r="I97" s="8">
        <f t="shared" si="3"/>
        <v>211.16</v>
      </c>
    </row>
    <row r="98" spans="1:9" x14ac:dyDescent="0.3">
      <c r="A98" s="21">
        <v>421.95</v>
      </c>
      <c r="B98" s="27">
        <f t="shared" ca="1" si="2"/>
        <v>9.8183244137116932E-2</v>
      </c>
      <c r="C98" s="23">
        <v>0</v>
      </c>
      <c r="F98" s="10">
        <v>0</v>
      </c>
      <c r="G98" s="13">
        <v>421.95</v>
      </c>
      <c r="I98" s="8" t="str">
        <f t="shared" si="3"/>
        <v>N/A</v>
      </c>
    </row>
    <row r="99" spans="1:9" x14ac:dyDescent="0.3">
      <c r="A99" s="13">
        <v>378.59</v>
      </c>
      <c r="B99" s="26">
        <f t="shared" ca="1" si="2"/>
        <v>3.3406249307983707E-2</v>
      </c>
      <c r="C99" s="15">
        <v>0</v>
      </c>
      <c r="F99" s="10">
        <v>0</v>
      </c>
      <c r="G99" s="13">
        <v>378.59</v>
      </c>
      <c r="I99" s="8" t="str">
        <f t="shared" si="3"/>
        <v>N/A</v>
      </c>
    </row>
    <row r="100" spans="1:9" x14ac:dyDescent="0.3">
      <c r="A100" s="21">
        <v>268.93</v>
      </c>
      <c r="B100" s="27">
        <f t="shared" ca="1" si="2"/>
        <v>1.0265050822974717</v>
      </c>
      <c r="C100" s="23">
        <v>1</v>
      </c>
      <c r="F100" s="10">
        <v>1</v>
      </c>
      <c r="G100" s="13">
        <v>268.93</v>
      </c>
      <c r="I100" s="8">
        <f t="shared" si="3"/>
        <v>268.93</v>
      </c>
    </row>
    <row r="101" spans="1:9" x14ac:dyDescent="0.3">
      <c r="A101" s="13">
        <v>444.87</v>
      </c>
      <c r="B101" s="26">
        <f t="shared" ca="1" si="2"/>
        <v>8.1338565656414563E-2</v>
      </c>
      <c r="C101" s="15">
        <v>0</v>
      </c>
      <c r="F101" s="10">
        <v>0</v>
      </c>
      <c r="G101" s="13">
        <v>444.87</v>
      </c>
      <c r="I101" s="8" t="str">
        <f t="shared" si="3"/>
        <v>N/A</v>
      </c>
    </row>
    <row r="102" spans="1:9" x14ac:dyDescent="0.3">
      <c r="A102" s="21">
        <v>160.82</v>
      </c>
      <c r="B102" s="27">
        <f t="shared" ca="1" si="2"/>
        <v>1.0288682142274745</v>
      </c>
      <c r="C102" s="23">
        <v>1</v>
      </c>
      <c r="F102" s="10">
        <v>1</v>
      </c>
      <c r="G102" s="13">
        <v>160.82</v>
      </c>
      <c r="I102" s="8">
        <f t="shared" si="3"/>
        <v>160.82</v>
      </c>
    </row>
    <row r="103" spans="1:9" x14ac:dyDescent="0.3">
      <c r="A103" s="13">
        <v>494.18</v>
      </c>
      <c r="B103" s="26">
        <f t="shared" ca="1" si="2"/>
        <v>1.0294231990399327</v>
      </c>
      <c r="C103" s="15">
        <v>1</v>
      </c>
      <c r="F103" s="10">
        <v>1</v>
      </c>
      <c r="G103" s="13">
        <v>494.18</v>
      </c>
      <c r="I103" s="8">
        <f t="shared" si="3"/>
        <v>494.18</v>
      </c>
    </row>
    <row r="104" spans="1:9" x14ac:dyDescent="0.3">
      <c r="A104" s="21">
        <v>177.05</v>
      </c>
      <c r="B104" s="27">
        <f t="shared" ca="1" si="2"/>
        <v>1.0463214375278307</v>
      </c>
      <c r="C104" s="23">
        <v>1</v>
      </c>
      <c r="F104" s="10">
        <v>1</v>
      </c>
      <c r="G104" s="13">
        <v>177.05</v>
      </c>
      <c r="I104" s="8">
        <f t="shared" si="3"/>
        <v>177.05</v>
      </c>
    </row>
    <row r="105" spans="1:9" x14ac:dyDescent="0.3">
      <c r="A105" s="13">
        <v>450.66</v>
      </c>
      <c r="B105" s="26">
        <f t="shared" ca="1" si="2"/>
        <v>7.694266121660763E-2</v>
      </c>
      <c r="C105" s="15">
        <v>0</v>
      </c>
      <c r="F105" s="10">
        <v>0</v>
      </c>
      <c r="G105" s="13">
        <v>450.66</v>
      </c>
      <c r="I105" s="8" t="str">
        <f t="shared" si="3"/>
        <v>N/A</v>
      </c>
    </row>
    <row r="106" spans="1:9" x14ac:dyDescent="0.3">
      <c r="A106" s="21">
        <v>164.27</v>
      </c>
      <c r="B106" s="27">
        <f t="shared" ca="1" si="2"/>
        <v>2.0631516907714276</v>
      </c>
      <c r="C106" s="23">
        <v>2</v>
      </c>
      <c r="F106" s="10">
        <v>2</v>
      </c>
      <c r="G106" s="13">
        <v>164.27</v>
      </c>
      <c r="I106" s="8">
        <f t="shared" si="3"/>
        <v>82.135000000000005</v>
      </c>
    </row>
    <row r="107" spans="1:9" x14ac:dyDescent="0.3">
      <c r="A107" s="13">
        <v>346.36</v>
      </c>
      <c r="B107" s="26">
        <f t="shared" ca="1" si="2"/>
        <v>3.5099395127272746E-2</v>
      </c>
      <c r="C107" s="15">
        <v>0</v>
      </c>
      <c r="F107" s="10">
        <v>0</v>
      </c>
      <c r="G107" s="13">
        <v>346.36</v>
      </c>
      <c r="I107" s="8" t="str">
        <f t="shared" si="3"/>
        <v>N/A</v>
      </c>
    </row>
    <row r="108" spans="1:9" x14ac:dyDescent="0.3">
      <c r="A108" s="21">
        <v>377.77</v>
      </c>
      <c r="B108" s="27">
        <f t="shared" ca="1" si="2"/>
        <v>1.0136385244063815</v>
      </c>
      <c r="C108" s="23">
        <v>1</v>
      </c>
      <c r="F108" s="10">
        <v>1</v>
      </c>
      <c r="G108" s="13">
        <v>377.77</v>
      </c>
      <c r="I108" s="8">
        <f t="shared" si="3"/>
        <v>377.77</v>
      </c>
    </row>
    <row r="109" spans="1:9" x14ac:dyDescent="0.3">
      <c r="A109" s="13">
        <v>163.41</v>
      </c>
      <c r="B109" s="26">
        <f t="shared" ca="1" si="2"/>
        <v>2.0314431110420892</v>
      </c>
      <c r="C109" s="15">
        <v>2</v>
      </c>
      <c r="F109" s="10">
        <v>2</v>
      </c>
      <c r="G109" s="13">
        <v>163.41</v>
      </c>
      <c r="I109" s="8">
        <f t="shared" si="3"/>
        <v>81.704999999999998</v>
      </c>
    </row>
    <row r="110" spans="1:9" x14ac:dyDescent="0.3">
      <c r="A110" s="21">
        <v>467.58</v>
      </c>
      <c r="B110" s="27">
        <f t="shared" ca="1" si="2"/>
        <v>4.3294261089003805E-2</v>
      </c>
      <c r="C110" s="23">
        <v>0</v>
      </c>
      <c r="F110" s="10">
        <v>0</v>
      </c>
      <c r="G110" s="13">
        <v>467.58</v>
      </c>
      <c r="I110" s="8" t="str">
        <f t="shared" si="3"/>
        <v>N/A</v>
      </c>
    </row>
    <row r="111" spans="1:9" x14ac:dyDescent="0.3">
      <c r="A111" s="13">
        <v>247.51</v>
      </c>
      <c r="B111" s="26">
        <f t="shared" ca="1" si="2"/>
        <v>2.088120468107479</v>
      </c>
      <c r="C111" s="15">
        <v>2</v>
      </c>
      <c r="F111" s="10">
        <v>2</v>
      </c>
      <c r="G111" s="13">
        <v>247.51</v>
      </c>
      <c r="I111" s="8">
        <f t="shared" si="3"/>
        <v>123.755</v>
      </c>
    </row>
    <row r="112" spans="1:9" x14ac:dyDescent="0.3">
      <c r="A112" s="21">
        <v>365.1</v>
      </c>
      <c r="B112" s="27">
        <f t="shared" ca="1" si="2"/>
        <v>6.9618064083612471E-2</v>
      </c>
      <c r="C112" s="23">
        <v>0</v>
      </c>
      <c r="F112" s="10">
        <v>0</v>
      </c>
      <c r="G112" s="13">
        <v>365.1</v>
      </c>
      <c r="I112" s="8" t="str">
        <f t="shared" si="3"/>
        <v>N/A</v>
      </c>
    </row>
    <row r="113" spans="1:9" x14ac:dyDescent="0.3">
      <c r="A113" s="13">
        <v>485.42</v>
      </c>
      <c r="B113" s="26">
        <f t="shared" ca="1" si="2"/>
        <v>2.0723650322679514</v>
      </c>
      <c r="C113" s="15">
        <v>2</v>
      </c>
      <c r="F113" s="10">
        <v>2</v>
      </c>
      <c r="G113" s="13">
        <v>485.42</v>
      </c>
      <c r="I113" s="8">
        <f t="shared" si="3"/>
        <v>242.71</v>
      </c>
    </row>
    <row r="114" spans="1:9" x14ac:dyDescent="0.3">
      <c r="A114" s="21">
        <v>250.54</v>
      </c>
      <c r="B114" s="27">
        <f t="shared" ca="1" si="2"/>
        <v>1.0715736098631679</v>
      </c>
      <c r="C114" s="23">
        <v>1</v>
      </c>
      <c r="F114" s="10">
        <v>1</v>
      </c>
      <c r="G114" s="13">
        <v>250.54</v>
      </c>
      <c r="I114" s="8">
        <f t="shared" si="3"/>
        <v>250.54</v>
      </c>
    </row>
    <row r="115" spans="1:9" x14ac:dyDescent="0.3">
      <c r="A115" s="13">
        <v>163.13999999999999</v>
      </c>
      <c r="B115" s="26">
        <f t="shared" ca="1" si="2"/>
        <v>5.0357820193345372E-2</v>
      </c>
      <c r="C115" s="15">
        <v>0</v>
      </c>
      <c r="F115" s="10">
        <v>0</v>
      </c>
      <c r="G115" s="13">
        <v>163.13999999999999</v>
      </c>
      <c r="I115" s="8" t="str">
        <f t="shared" si="3"/>
        <v>N/A</v>
      </c>
    </row>
    <row r="116" spans="1:9" x14ac:dyDescent="0.3">
      <c r="A116" s="21">
        <v>162.31</v>
      </c>
      <c r="B116" s="27">
        <f t="shared" ca="1" si="2"/>
        <v>1.0377600784815741</v>
      </c>
      <c r="C116" s="23">
        <v>1</v>
      </c>
      <c r="F116" s="10">
        <v>1</v>
      </c>
      <c r="G116" s="13">
        <v>162.31</v>
      </c>
      <c r="I116" s="8">
        <f t="shared" si="3"/>
        <v>162.31</v>
      </c>
    </row>
    <row r="117" spans="1:9" x14ac:dyDescent="0.3">
      <c r="A117" s="13">
        <v>328.21</v>
      </c>
      <c r="B117" s="26">
        <f t="shared" ca="1" si="2"/>
        <v>2.0850200002428108</v>
      </c>
      <c r="C117" s="15">
        <v>2</v>
      </c>
      <c r="F117" s="10">
        <v>2</v>
      </c>
      <c r="G117" s="13">
        <v>328.21</v>
      </c>
      <c r="I117" s="8">
        <f t="shared" si="3"/>
        <v>164.10499999999999</v>
      </c>
    </row>
    <row r="118" spans="1:9" x14ac:dyDescent="0.3">
      <c r="A118" s="21">
        <v>268.58999999999997</v>
      </c>
      <c r="B118" s="27">
        <f t="shared" ca="1" si="2"/>
        <v>1.0874956891744474</v>
      </c>
      <c r="C118" s="23">
        <v>1</v>
      </c>
      <c r="F118" s="10">
        <v>1</v>
      </c>
      <c r="G118" s="13">
        <v>268.58999999999997</v>
      </c>
      <c r="I118" s="8">
        <f t="shared" si="3"/>
        <v>268.58999999999997</v>
      </c>
    </row>
    <row r="119" spans="1:9" x14ac:dyDescent="0.3">
      <c r="A119" s="13">
        <v>257.37</v>
      </c>
      <c r="B119" s="26">
        <f t="shared" ca="1" si="2"/>
        <v>1.6773239838311551E-2</v>
      </c>
      <c r="C119" s="15">
        <v>0</v>
      </c>
      <c r="F119" s="10">
        <v>0</v>
      </c>
      <c r="G119" s="13">
        <v>257.37</v>
      </c>
      <c r="I119" s="8" t="str">
        <f t="shared" si="3"/>
        <v>N/A</v>
      </c>
    </row>
    <row r="120" spans="1:9" x14ac:dyDescent="0.3">
      <c r="A120" s="21">
        <v>205.49</v>
      </c>
      <c r="B120" s="27">
        <f t="shared" ca="1" si="2"/>
        <v>2.0664790815895313</v>
      </c>
      <c r="C120" s="23">
        <v>2</v>
      </c>
      <c r="F120" s="10">
        <v>2</v>
      </c>
      <c r="G120" s="13">
        <v>205.49</v>
      </c>
      <c r="I120" s="8">
        <f t="shared" si="3"/>
        <v>102.745</v>
      </c>
    </row>
    <row r="121" spans="1:9" x14ac:dyDescent="0.3">
      <c r="A121" s="13">
        <v>407.91</v>
      </c>
      <c r="B121" s="26">
        <f t="shared" ca="1" si="2"/>
        <v>8.743120154133055E-2</v>
      </c>
      <c r="C121" s="15">
        <v>0</v>
      </c>
      <c r="F121" s="10">
        <v>0</v>
      </c>
      <c r="G121" s="13">
        <v>407.91</v>
      </c>
      <c r="I121" s="8" t="str">
        <f t="shared" si="3"/>
        <v>N/A</v>
      </c>
    </row>
    <row r="122" spans="1:9" x14ac:dyDescent="0.3">
      <c r="A122" s="21">
        <v>254.73</v>
      </c>
      <c r="B122" s="27">
        <f t="shared" ca="1" si="2"/>
        <v>7.0111642590707903E-3</v>
      </c>
      <c r="C122" s="23">
        <v>0</v>
      </c>
      <c r="F122" s="10">
        <v>0</v>
      </c>
      <c r="G122" s="13">
        <v>254.73</v>
      </c>
      <c r="I122" s="8" t="str">
        <f t="shared" si="3"/>
        <v>N/A</v>
      </c>
    </row>
    <row r="123" spans="1:9" x14ac:dyDescent="0.3">
      <c r="A123" s="13">
        <v>397.78</v>
      </c>
      <c r="B123" s="26">
        <f t="shared" ca="1" si="2"/>
        <v>1.065294503398388</v>
      </c>
      <c r="C123" s="15">
        <v>1</v>
      </c>
      <c r="F123" s="10">
        <v>1</v>
      </c>
      <c r="G123" s="13">
        <v>397.78</v>
      </c>
      <c r="I123" s="8">
        <f t="shared" si="3"/>
        <v>397.78</v>
      </c>
    </row>
    <row r="124" spans="1:9" x14ac:dyDescent="0.3">
      <c r="A124" s="21">
        <v>305.29000000000002</v>
      </c>
      <c r="B124" s="27">
        <f t="shared" ca="1" si="2"/>
        <v>1.0791276203158875</v>
      </c>
      <c r="C124" s="23">
        <v>1</v>
      </c>
      <c r="F124" s="10">
        <v>1</v>
      </c>
      <c r="G124" s="13">
        <v>305.29000000000002</v>
      </c>
      <c r="I124" s="8">
        <f t="shared" si="3"/>
        <v>305.29000000000002</v>
      </c>
    </row>
    <row r="125" spans="1:9" x14ac:dyDescent="0.3">
      <c r="A125" s="13">
        <v>257.86</v>
      </c>
      <c r="B125" s="26">
        <f t="shared" ca="1" si="2"/>
        <v>5.247680583096255E-2</v>
      </c>
      <c r="C125" s="15">
        <v>0</v>
      </c>
      <c r="F125" s="10">
        <v>0</v>
      </c>
      <c r="G125" s="13">
        <v>257.86</v>
      </c>
      <c r="I125" s="8" t="str">
        <f t="shared" si="3"/>
        <v>N/A</v>
      </c>
    </row>
    <row r="126" spans="1:9" x14ac:dyDescent="0.3">
      <c r="A126" s="21">
        <v>393.45</v>
      </c>
      <c r="B126" s="27">
        <f t="shared" ca="1" si="2"/>
        <v>6.3847407670956688E-2</v>
      </c>
      <c r="C126" s="23">
        <v>0</v>
      </c>
      <c r="F126" s="10">
        <v>0</v>
      </c>
      <c r="G126" s="13">
        <v>393.45</v>
      </c>
      <c r="I126" s="8" t="str">
        <f t="shared" si="3"/>
        <v>N/A</v>
      </c>
    </row>
    <row r="127" spans="1:9" x14ac:dyDescent="0.3">
      <c r="A127" s="13">
        <v>58.49</v>
      </c>
      <c r="B127" s="26">
        <f t="shared" ca="1" si="2"/>
        <v>7.1385493234123423E-2</v>
      </c>
      <c r="C127" s="15">
        <v>0</v>
      </c>
      <c r="F127" s="10">
        <v>0</v>
      </c>
      <c r="G127" s="13">
        <v>58.49</v>
      </c>
      <c r="I127" s="8" t="str">
        <f t="shared" si="3"/>
        <v>N/A</v>
      </c>
    </row>
    <row r="128" spans="1:9" x14ac:dyDescent="0.3">
      <c r="A128" s="21">
        <v>226.48</v>
      </c>
      <c r="B128" s="27">
        <f t="shared" ca="1" si="2"/>
        <v>2.0636524529912856</v>
      </c>
      <c r="C128" s="23">
        <v>2</v>
      </c>
      <c r="F128" s="10">
        <v>2</v>
      </c>
      <c r="G128" s="13">
        <v>226.48</v>
      </c>
      <c r="I128" s="8">
        <f t="shared" si="3"/>
        <v>113.24</v>
      </c>
    </row>
    <row r="129" spans="1:9" x14ac:dyDescent="0.3">
      <c r="A129" s="13">
        <v>469.22</v>
      </c>
      <c r="B129" s="26">
        <f t="shared" ca="1" si="2"/>
        <v>1.094146050851293</v>
      </c>
      <c r="C129" s="15">
        <v>1</v>
      </c>
      <c r="F129" s="10">
        <v>1</v>
      </c>
      <c r="G129" s="13">
        <v>469.22</v>
      </c>
      <c r="I129" s="8">
        <f t="shared" si="3"/>
        <v>469.22</v>
      </c>
    </row>
    <row r="130" spans="1:9" x14ac:dyDescent="0.3">
      <c r="A130" s="21">
        <v>335.32</v>
      </c>
      <c r="B130" s="27">
        <f t="shared" ref="B130:B193" ca="1" si="4">C130+RAND()*0.1</f>
        <v>1.0668554876005281</v>
      </c>
      <c r="C130" s="23">
        <v>1</v>
      </c>
      <c r="F130" s="10">
        <v>1</v>
      </c>
      <c r="G130" s="13">
        <v>335.32</v>
      </c>
      <c r="I130" s="8">
        <f t="shared" ref="I130:I193" si="5">IF(F130=0, "N/A", G130/F130)</f>
        <v>335.32</v>
      </c>
    </row>
    <row r="131" spans="1:9" x14ac:dyDescent="0.3">
      <c r="A131" s="13">
        <v>184.74</v>
      </c>
      <c r="B131" s="26">
        <f t="shared" ca="1" si="4"/>
        <v>2.0737043538045986E-2</v>
      </c>
      <c r="C131" s="15">
        <v>0</v>
      </c>
      <c r="F131" s="10">
        <v>0</v>
      </c>
      <c r="G131" s="13">
        <v>184.74</v>
      </c>
      <c r="I131" s="8" t="str">
        <f t="shared" si="5"/>
        <v>N/A</v>
      </c>
    </row>
    <row r="132" spans="1:9" x14ac:dyDescent="0.3">
      <c r="A132" s="21">
        <v>442.18</v>
      </c>
      <c r="B132" s="27">
        <f t="shared" ca="1" si="4"/>
        <v>1.0846652210187759</v>
      </c>
      <c r="C132" s="23">
        <v>1</v>
      </c>
      <c r="F132" s="10">
        <v>1</v>
      </c>
      <c r="G132" s="13">
        <v>442.18</v>
      </c>
      <c r="I132" s="8">
        <f t="shared" si="5"/>
        <v>442.18</v>
      </c>
    </row>
    <row r="133" spans="1:9" x14ac:dyDescent="0.3">
      <c r="A133" s="13">
        <v>427.1</v>
      </c>
      <c r="B133" s="26">
        <f t="shared" ca="1" si="4"/>
        <v>1.0754402222350812</v>
      </c>
      <c r="C133" s="15">
        <v>1</v>
      </c>
      <c r="F133" s="10">
        <v>1</v>
      </c>
      <c r="G133" s="13">
        <v>427.1</v>
      </c>
      <c r="I133" s="8">
        <f t="shared" si="5"/>
        <v>427.1</v>
      </c>
    </row>
    <row r="134" spans="1:9" x14ac:dyDescent="0.3">
      <c r="A134" s="21">
        <v>326.82</v>
      </c>
      <c r="B134" s="27">
        <f t="shared" ca="1" si="4"/>
        <v>1.0827241477229297</v>
      </c>
      <c r="C134" s="23">
        <v>1</v>
      </c>
      <c r="F134" s="10">
        <v>1</v>
      </c>
      <c r="G134" s="13">
        <v>326.82</v>
      </c>
      <c r="I134" s="8">
        <f t="shared" si="5"/>
        <v>326.82</v>
      </c>
    </row>
    <row r="135" spans="1:9" x14ac:dyDescent="0.3">
      <c r="A135" s="13">
        <v>98.97</v>
      </c>
      <c r="B135" s="26">
        <f t="shared" ca="1" si="4"/>
        <v>2.0214520416653659</v>
      </c>
      <c r="C135" s="15">
        <v>2</v>
      </c>
      <c r="F135" s="10">
        <v>2</v>
      </c>
      <c r="G135" s="13">
        <v>98.97</v>
      </c>
      <c r="I135" s="8">
        <f t="shared" si="5"/>
        <v>49.484999999999999</v>
      </c>
    </row>
    <row r="136" spans="1:9" x14ac:dyDescent="0.3">
      <c r="A136" s="21">
        <v>77.650000000000006</v>
      </c>
      <c r="B136" s="27">
        <f t="shared" ca="1" si="4"/>
        <v>1.0661112746467478</v>
      </c>
      <c r="C136" s="23">
        <v>1</v>
      </c>
      <c r="F136" s="10">
        <v>1</v>
      </c>
      <c r="G136" s="13">
        <v>77.650000000000006</v>
      </c>
      <c r="I136" s="8">
        <f t="shared" si="5"/>
        <v>77.650000000000006</v>
      </c>
    </row>
    <row r="137" spans="1:9" x14ac:dyDescent="0.3">
      <c r="A137" s="13">
        <v>85.61</v>
      </c>
      <c r="B137" s="26">
        <f t="shared" ca="1" si="4"/>
        <v>1.0961486558959823</v>
      </c>
      <c r="C137" s="15">
        <v>1</v>
      </c>
      <c r="F137" s="10">
        <v>1</v>
      </c>
      <c r="G137" s="13">
        <v>85.61</v>
      </c>
      <c r="I137" s="8">
        <f t="shared" si="5"/>
        <v>85.61</v>
      </c>
    </row>
    <row r="138" spans="1:9" x14ac:dyDescent="0.3">
      <c r="A138" s="21">
        <v>164.79</v>
      </c>
      <c r="B138" s="27">
        <f t="shared" ca="1" si="4"/>
        <v>1.6438198608934685E-2</v>
      </c>
      <c r="C138" s="23">
        <v>0</v>
      </c>
      <c r="F138" s="10">
        <v>0</v>
      </c>
      <c r="G138" s="13">
        <v>164.79</v>
      </c>
      <c r="I138" s="8" t="str">
        <f t="shared" si="5"/>
        <v>N/A</v>
      </c>
    </row>
    <row r="139" spans="1:9" x14ac:dyDescent="0.3">
      <c r="A139" s="13">
        <v>235.46</v>
      </c>
      <c r="B139" s="26">
        <f t="shared" ca="1" si="4"/>
        <v>2.0213919584919164</v>
      </c>
      <c r="C139" s="15">
        <v>2</v>
      </c>
      <c r="F139" s="10">
        <v>2</v>
      </c>
      <c r="G139" s="13">
        <v>235.46</v>
      </c>
      <c r="I139" s="8">
        <f t="shared" si="5"/>
        <v>117.73</v>
      </c>
    </row>
    <row r="140" spans="1:9" x14ac:dyDescent="0.3">
      <c r="A140" s="21">
        <v>245.14</v>
      </c>
      <c r="B140" s="27">
        <f t="shared" ca="1" si="4"/>
        <v>1.0726046555570714</v>
      </c>
      <c r="C140" s="23">
        <v>1</v>
      </c>
      <c r="F140" s="10">
        <v>1</v>
      </c>
      <c r="G140" s="13">
        <v>245.14</v>
      </c>
      <c r="I140" s="8">
        <f t="shared" si="5"/>
        <v>245.14</v>
      </c>
    </row>
    <row r="141" spans="1:9" x14ac:dyDescent="0.3">
      <c r="A141" s="13">
        <v>439.91</v>
      </c>
      <c r="B141" s="26">
        <f t="shared" ca="1" si="4"/>
        <v>2.0603175103265476</v>
      </c>
      <c r="C141" s="15">
        <v>2</v>
      </c>
      <c r="F141" s="10">
        <v>2</v>
      </c>
      <c r="G141" s="13">
        <v>439.91</v>
      </c>
      <c r="I141" s="8">
        <f t="shared" si="5"/>
        <v>219.95500000000001</v>
      </c>
    </row>
    <row r="142" spans="1:9" x14ac:dyDescent="0.3">
      <c r="A142" s="21">
        <v>309.22000000000003</v>
      </c>
      <c r="B142" s="27">
        <f t="shared" ca="1" si="4"/>
        <v>2.0088318782784187</v>
      </c>
      <c r="C142" s="23">
        <v>2</v>
      </c>
      <c r="F142" s="10">
        <v>2</v>
      </c>
      <c r="G142" s="13">
        <v>309.22000000000003</v>
      </c>
      <c r="I142" s="8">
        <f t="shared" si="5"/>
        <v>154.61000000000001</v>
      </c>
    </row>
    <row r="143" spans="1:9" x14ac:dyDescent="0.3">
      <c r="A143" s="13">
        <v>146.59</v>
      </c>
      <c r="B143" s="26">
        <f t="shared" ca="1" si="4"/>
        <v>2.010893093196001</v>
      </c>
      <c r="C143" s="15">
        <v>2</v>
      </c>
      <c r="F143" s="10">
        <v>2</v>
      </c>
      <c r="G143" s="13">
        <v>146.59</v>
      </c>
      <c r="I143" s="8">
        <f t="shared" si="5"/>
        <v>73.295000000000002</v>
      </c>
    </row>
    <row r="144" spans="1:9" x14ac:dyDescent="0.3">
      <c r="A144" s="21">
        <v>298.73</v>
      </c>
      <c r="B144" s="27">
        <f t="shared" ca="1" si="4"/>
        <v>1.0580806874984252</v>
      </c>
      <c r="C144" s="23">
        <v>1</v>
      </c>
      <c r="F144" s="10">
        <v>1</v>
      </c>
      <c r="G144" s="13">
        <v>298.73</v>
      </c>
      <c r="I144" s="8">
        <f t="shared" si="5"/>
        <v>298.73</v>
      </c>
    </row>
    <row r="145" spans="1:9" x14ac:dyDescent="0.3">
      <c r="A145" s="13">
        <v>395.01</v>
      </c>
      <c r="B145" s="26">
        <f t="shared" ca="1" si="4"/>
        <v>2.0398953345153421</v>
      </c>
      <c r="C145" s="15">
        <v>2</v>
      </c>
      <c r="F145" s="10">
        <v>2</v>
      </c>
      <c r="G145" s="13">
        <v>395.01</v>
      </c>
      <c r="I145" s="8">
        <f t="shared" si="5"/>
        <v>197.505</v>
      </c>
    </row>
    <row r="146" spans="1:9" x14ac:dyDescent="0.3">
      <c r="A146" s="21">
        <v>371.19</v>
      </c>
      <c r="B146" s="27">
        <f t="shared" ca="1" si="4"/>
        <v>2.0601731752549277</v>
      </c>
      <c r="C146" s="23">
        <v>2</v>
      </c>
      <c r="F146" s="10">
        <v>2</v>
      </c>
      <c r="G146" s="13">
        <v>371.19</v>
      </c>
      <c r="I146" s="8">
        <f t="shared" si="5"/>
        <v>185.595</v>
      </c>
    </row>
    <row r="147" spans="1:9" x14ac:dyDescent="0.3">
      <c r="A147" s="13">
        <v>193.76</v>
      </c>
      <c r="B147" s="26">
        <f t="shared" ca="1" si="4"/>
        <v>1.0087836802007526</v>
      </c>
      <c r="C147" s="15">
        <v>1</v>
      </c>
      <c r="F147" s="10">
        <v>1</v>
      </c>
      <c r="G147" s="13">
        <v>193.76</v>
      </c>
      <c r="I147" s="8">
        <f t="shared" si="5"/>
        <v>193.76</v>
      </c>
    </row>
    <row r="148" spans="1:9" x14ac:dyDescent="0.3">
      <c r="A148" s="21">
        <v>424.27</v>
      </c>
      <c r="B148" s="27">
        <f t="shared" ca="1" si="4"/>
        <v>2.0076734559298788</v>
      </c>
      <c r="C148" s="23">
        <v>2</v>
      </c>
      <c r="F148" s="10">
        <v>2</v>
      </c>
      <c r="G148" s="13">
        <v>424.27</v>
      </c>
      <c r="I148" s="8">
        <f t="shared" si="5"/>
        <v>212.13499999999999</v>
      </c>
    </row>
    <row r="149" spans="1:9" x14ac:dyDescent="0.3">
      <c r="A149" s="13">
        <v>496.11</v>
      </c>
      <c r="B149" s="26">
        <f t="shared" ca="1" si="4"/>
        <v>1.0628373560451543</v>
      </c>
      <c r="C149" s="15">
        <v>1</v>
      </c>
      <c r="F149" s="10">
        <v>1</v>
      </c>
      <c r="G149" s="13">
        <v>496.11</v>
      </c>
      <c r="I149" s="8">
        <f t="shared" si="5"/>
        <v>496.11</v>
      </c>
    </row>
    <row r="150" spans="1:9" x14ac:dyDescent="0.3">
      <c r="A150" s="21">
        <v>341.91</v>
      </c>
      <c r="B150" s="27">
        <f t="shared" ca="1" si="4"/>
        <v>2.8707429627908579E-2</v>
      </c>
      <c r="C150" s="23">
        <v>0</v>
      </c>
      <c r="F150" s="10">
        <v>0</v>
      </c>
      <c r="G150" s="13">
        <v>341.91</v>
      </c>
      <c r="I150" s="8" t="str">
        <f t="shared" si="5"/>
        <v>N/A</v>
      </c>
    </row>
    <row r="151" spans="1:9" x14ac:dyDescent="0.3">
      <c r="A151" s="13">
        <v>127.66</v>
      </c>
      <c r="B151" s="26">
        <f t="shared" ca="1" si="4"/>
        <v>2.0326854875023779</v>
      </c>
      <c r="C151" s="15">
        <v>2</v>
      </c>
      <c r="F151" s="10">
        <v>2</v>
      </c>
      <c r="G151" s="13">
        <v>127.66</v>
      </c>
      <c r="I151" s="8">
        <f t="shared" si="5"/>
        <v>63.83</v>
      </c>
    </row>
    <row r="152" spans="1:9" x14ac:dyDescent="0.3">
      <c r="A152" s="21">
        <v>227.47</v>
      </c>
      <c r="B152" s="27">
        <f t="shared" ca="1" si="4"/>
        <v>2.0597884021120834</v>
      </c>
      <c r="C152" s="23">
        <v>2</v>
      </c>
      <c r="F152" s="10">
        <v>2</v>
      </c>
      <c r="G152" s="13">
        <v>227.47</v>
      </c>
      <c r="I152" s="8">
        <f t="shared" si="5"/>
        <v>113.735</v>
      </c>
    </row>
    <row r="153" spans="1:9" x14ac:dyDescent="0.3">
      <c r="A153" s="13">
        <v>342.99</v>
      </c>
      <c r="B153" s="26">
        <f t="shared" ca="1" si="4"/>
        <v>2.0923067032523313</v>
      </c>
      <c r="C153" s="15">
        <v>2</v>
      </c>
      <c r="F153" s="10">
        <v>2</v>
      </c>
      <c r="G153" s="13">
        <v>342.99</v>
      </c>
      <c r="I153" s="8">
        <f t="shared" si="5"/>
        <v>171.495</v>
      </c>
    </row>
    <row r="154" spans="1:9" x14ac:dyDescent="0.3">
      <c r="A154" s="21">
        <v>306.48</v>
      </c>
      <c r="B154" s="27">
        <f t="shared" ca="1" si="4"/>
        <v>4.3253700964426725E-2</v>
      </c>
      <c r="C154" s="23">
        <v>0</v>
      </c>
      <c r="F154" s="10">
        <v>0</v>
      </c>
      <c r="G154" s="13">
        <v>306.48</v>
      </c>
      <c r="I154" s="8" t="str">
        <f t="shared" si="5"/>
        <v>N/A</v>
      </c>
    </row>
    <row r="155" spans="1:9" x14ac:dyDescent="0.3">
      <c r="A155" s="13">
        <v>308.54000000000002</v>
      </c>
      <c r="B155" s="26">
        <f t="shared" ca="1" si="4"/>
        <v>5.6281933975717326E-2</v>
      </c>
      <c r="C155" s="15">
        <v>0</v>
      </c>
      <c r="F155" s="10">
        <v>0</v>
      </c>
      <c r="G155" s="13">
        <v>308.54000000000002</v>
      </c>
      <c r="I155" s="8" t="str">
        <f t="shared" si="5"/>
        <v>N/A</v>
      </c>
    </row>
    <row r="156" spans="1:9" x14ac:dyDescent="0.3">
      <c r="A156" s="21">
        <v>124.17</v>
      </c>
      <c r="B156" s="27">
        <f t="shared" ca="1" si="4"/>
        <v>2.0376378742701182</v>
      </c>
      <c r="C156" s="23">
        <v>2</v>
      </c>
      <c r="F156" s="10">
        <v>2</v>
      </c>
      <c r="G156" s="13">
        <v>124.17</v>
      </c>
      <c r="I156" s="8">
        <f t="shared" si="5"/>
        <v>62.085000000000001</v>
      </c>
    </row>
    <row r="157" spans="1:9" x14ac:dyDescent="0.3">
      <c r="A157" s="13">
        <v>78</v>
      </c>
      <c r="B157" s="26">
        <f t="shared" ca="1" si="4"/>
        <v>5.6403491427316023E-2</v>
      </c>
      <c r="C157" s="15">
        <v>0</v>
      </c>
      <c r="F157" s="10">
        <v>0</v>
      </c>
      <c r="G157" s="13">
        <v>78</v>
      </c>
      <c r="I157" s="8" t="str">
        <f t="shared" si="5"/>
        <v>N/A</v>
      </c>
    </row>
    <row r="158" spans="1:9" x14ac:dyDescent="0.3">
      <c r="A158" s="21">
        <v>393.03</v>
      </c>
      <c r="B158" s="27">
        <f t="shared" ca="1" si="4"/>
        <v>2.3583379896405788E-2</v>
      </c>
      <c r="C158" s="23">
        <v>0</v>
      </c>
      <c r="F158" s="10">
        <v>0</v>
      </c>
      <c r="G158" s="13">
        <v>393.03</v>
      </c>
      <c r="I158" s="8" t="str">
        <f t="shared" si="5"/>
        <v>N/A</v>
      </c>
    </row>
    <row r="159" spans="1:9" x14ac:dyDescent="0.3">
      <c r="A159" s="13">
        <v>102.09</v>
      </c>
      <c r="B159" s="26">
        <f t="shared" ca="1" si="4"/>
        <v>6.3059590461294612E-3</v>
      </c>
      <c r="C159" s="15">
        <v>0</v>
      </c>
      <c r="F159" s="10">
        <v>0</v>
      </c>
      <c r="G159" s="13">
        <v>102.09</v>
      </c>
      <c r="I159" s="8" t="str">
        <f t="shared" si="5"/>
        <v>N/A</v>
      </c>
    </row>
    <row r="160" spans="1:9" x14ac:dyDescent="0.3">
      <c r="A160" s="21">
        <v>426.21</v>
      </c>
      <c r="B160" s="27">
        <f t="shared" ca="1" si="4"/>
        <v>2.034080196830653</v>
      </c>
      <c r="C160" s="23">
        <v>2</v>
      </c>
      <c r="F160" s="10">
        <v>2</v>
      </c>
      <c r="G160" s="13">
        <v>426.21</v>
      </c>
      <c r="I160" s="8">
        <f t="shared" si="5"/>
        <v>213.10499999999999</v>
      </c>
    </row>
    <row r="161" spans="1:9" x14ac:dyDescent="0.3">
      <c r="A161" s="13">
        <v>140.31</v>
      </c>
      <c r="B161" s="26">
        <f t="shared" ca="1" si="4"/>
        <v>1.0990854872611102</v>
      </c>
      <c r="C161" s="15">
        <v>1</v>
      </c>
      <c r="F161" s="10">
        <v>1</v>
      </c>
      <c r="G161" s="13">
        <v>140.31</v>
      </c>
      <c r="I161" s="8">
        <f t="shared" si="5"/>
        <v>140.31</v>
      </c>
    </row>
    <row r="162" spans="1:9" x14ac:dyDescent="0.3">
      <c r="A162" s="21">
        <v>413.7</v>
      </c>
      <c r="B162" s="27">
        <f t="shared" ca="1" si="4"/>
        <v>0.3327249138171296</v>
      </c>
      <c r="C162" s="23">
        <v>0.3</v>
      </c>
      <c r="F162" s="10">
        <v>0.3</v>
      </c>
      <c r="G162" s="13">
        <v>413.7</v>
      </c>
      <c r="I162" s="8">
        <f t="shared" si="5"/>
        <v>1379</v>
      </c>
    </row>
    <row r="163" spans="1:9" x14ac:dyDescent="0.3">
      <c r="A163" s="13">
        <v>348.63</v>
      </c>
      <c r="B163" s="26">
        <f t="shared" ca="1" si="4"/>
        <v>9.3119903913222446E-3</v>
      </c>
      <c r="C163" s="15">
        <v>0</v>
      </c>
      <c r="F163" s="10">
        <v>0</v>
      </c>
      <c r="G163" s="13">
        <v>348.63</v>
      </c>
      <c r="I163" s="8" t="str">
        <f t="shared" si="5"/>
        <v>N/A</v>
      </c>
    </row>
    <row r="164" spans="1:9" x14ac:dyDescent="0.3">
      <c r="A164" s="21">
        <v>91.27</v>
      </c>
      <c r="B164" s="27">
        <f t="shared" ca="1" si="4"/>
        <v>9.8560140669066695E-2</v>
      </c>
      <c r="C164" s="23">
        <v>0</v>
      </c>
      <c r="F164" s="10">
        <v>0</v>
      </c>
      <c r="G164" s="13">
        <v>91.27</v>
      </c>
      <c r="I164" s="8" t="str">
        <f t="shared" si="5"/>
        <v>N/A</v>
      </c>
    </row>
    <row r="165" spans="1:9" x14ac:dyDescent="0.3">
      <c r="A165" s="13">
        <v>359.94</v>
      </c>
      <c r="B165" s="26">
        <f t="shared" ca="1" si="4"/>
        <v>2.0957686276483867</v>
      </c>
      <c r="C165" s="15">
        <v>2</v>
      </c>
      <c r="F165" s="10">
        <v>2</v>
      </c>
      <c r="G165" s="13">
        <v>359.94</v>
      </c>
      <c r="I165" s="8">
        <f t="shared" si="5"/>
        <v>179.97</v>
      </c>
    </row>
    <row r="166" spans="1:9" x14ac:dyDescent="0.3">
      <c r="A166" s="21">
        <v>138.19999999999999</v>
      </c>
      <c r="B166" s="27">
        <f t="shared" ca="1" si="4"/>
        <v>2.0269302439720405</v>
      </c>
      <c r="C166" s="23">
        <v>2</v>
      </c>
      <c r="F166" s="10">
        <v>2</v>
      </c>
      <c r="G166" s="13">
        <v>138.19999999999999</v>
      </c>
      <c r="I166" s="8">
        <f t="shared" si="5"/>
        <v>69.099999999999994</v>
      </c>
    </row>
    <row r="167" spans="1:9" x14ac:dyDescent="0.3">
      <c r="A167" s="13">
        <v>196.33</v>
      </c>
      <c r="B167" s="26">
        <f t="shared" ca="1" si="4"/>
        <v>1.0099453107621326</v>
      </c>
      <c r="C167" s="15">
        <v>1</v>
      </c>
      <c r="F167" s="10">
        <v>1</v>
      </c>
      <c r="G167" s="13">
        <v>196.33</v>
      </c>
      <c r="I167" s="8">
        <f t="shared" si="5"/>
        <v>196.33</v>
      </c>
    </row>
    <row r="168" spans="1:9" x14ac:dyDescent="0.3">
      <c r="A168" s="21">
        <v>249.24</v>
      </c>
      <c r="B168" s="27">
        <f t="shared" ca="1" si="4"/>
        <v>1.009312134819778</v>
      </c>
      <c r="C168" s="23">
        <v>1</v>
      </c>
      <c r="F168" s="10">
        <v>1</v>
      </c>
      <c r="G168" s="13">
        <v>249.24</v>
      </c>
      <c r="I168" s="8">
        <f t="shared" si="5"/>
        <v>249.24</v>
      </c>
    </row>
    <row r="169" spans="1:9" x14ac:dyDescent="0.3">
      <c r="A169" s="13">
        <v>129.1</v>
      </c>
      <c r="B169" s="26">
        <f t="shared" ca="1" si="4"/>
        <v>2.0814593257044702</v>
      </c>
      <c r="C169" s="15">
        <v>2</v>
      </c>
      <c r="F169" s="10">
        <v>2</v>
      </c>
      <c r="G169" s="13">
        <v>129.1</v>
      </c>
      <c r="I169" s="8">
        <f t="shared" si="5"/>
        <v>64.55</v>
      </c>
    </row>
    <row r="170" spans="1:9" x14ac:dyDescent="0.3">
      <c r="A170" s="21">
        <v>112.69</v>
      </c>
      <c r="B170" s="27">
        <f t="shared" ca="1" si="4"/>
        <v>7.2817506888867484E-2</v>
      </c>
      <c r="C170" s="23">
        <v>0</v>
      </c>
      <c r="F170" s="10">
        <v>0</v>
      </c>
      <c r="G170" s="13">
        <v>112.69</v>
      </c>
      <c r="I170" s="8" t="str">
        <f t="shared" si="5"/>
        <v>N/A</v>
      </c>
    </row>
    <row r="171" spans="1:9" x14ac:dyDescent="0.3">
      <c r="A171" s="13">
        <v>267.85000000000002</v>
      </c>
      <c r="B171" s="26">
        <f t="shared" ca="1" si="4"/>
        <v>2.0644763172305489</v>
      </c>
      <c r="C171" s="15">
        <v>2</v>
      </c>
      <c r="F171" s="10">
        <v>2</v>
      </c>
      <c r="G171" s="13">
        <v>267.85000000000002</v>
      </c>
      <c r="I171" s="8">
        <f t="shared" si="5"/>
        <v>133.92500000000001</v>
      </c>
    </row>
    <row r="172" spans="1:9" x14ac:dyDescent="0.3">
      <c r="A172" s="21">
        <v>205.36</v>
      </c>
      <c r="B172" s="27">
        <f t="shared" ca="1" si="4"/>
        <v>2.0965559463252772</v>
      </c>
      <c r="C172" s="23">
        <v>2</v>
      </c>
      <c r="F172" s="10">
        <v>2</v>
      </c>
      <c r="G172" s="13">
        <v>205.36</v>
      </c>
      <c r="I172" s="8">
        <f t="shared" si="5"/>
        <v>102.68</v>
      </c>
    </row>
    <row r="173" spans="1:9" x14ac:dyDescent="0.3">
      <c r="A173" s="13">
        <v>79.099999999999994</v>
      </c>
      <c r="B173" s="26">
        <f t="shared" ca="1" si="4"/>
        <v>1.0643844344249576</v>
      </c>
      <c r="C173" s="15">
        <v>1</v>
      </c>
      <c r="F173" s="10">
        <v>1</v>
      </c>
      <c r="G173" s="13">
        <v>79.099999999999994</v>
      </c>
      <c r="I173" s="8">
        <f t="shared" si="5"/>
        <v>79.099999999999994</v>
      </c>
    </row>
    <row r="174" spans="1:9" x14ac:dyDescent="0.3">
      <c r="A174" s="21">
        <v>256.63</v>
      </c>
      <c r="B174" s="27">
        <f t="shared" ca="1" si="4"/>
        <v>4.0399591680389535E-3</v>
      </c>
      <c r="C174" s="23">
        <v>0</v>
      </c>
      <c r="F174" s="10">
        <v>0</v>
      </c>
      <c r="G174" s="13">
        <v>256.63</v>
      </c>
      <c r="I174" s="8" t="str">
        <f t="shared" si="5"/>
        <v>N/A</v>
      </c>
    </row>
    <row r="175" spans="1:9" x14ac:dyDescent="0.3">
      <c r="A175" s="13">
        <v>409.98</v>
      </c>
      <c r="B175" s="26">
        <f t="shared" ca="1" si="4"/>
        <v>3.7165009745266986E-2</v>
      </c>
      <c r="C175" s="15">
        <v>0</v>
      </c>
      <c r="F175" s="10">
        <v>0</v>
      </c>
      <c r="G175" s="13">
        <v>409.98</v>
      </c>
      <c r="I175" s="8" t="str">
        <f t="shared" si="5"/>
        <v>N/A</v>
      </c>
    </row>
    <row r="176" spans="1:9" x14ac:dyDescent="0.3">
      <c r="A176" s="21">
        <v>291.60000000000002</v>
      </c>
      <c r="B176" s="27">
        <f t="shared" ca="1" si="4"/>
        <v>2.0023824144545039</v>
      </c>
      <c r="C176" s="23">
        <v>2</v>
      </c>
      <c r="F176" s="10">
        <v>2</v>
      </c>
      <c r="G176" s="13">
        <v>291.60000000000002</v>
      </c>
      <c r="I176" s="8">
        <f t="shared" si="5"/>
        <v>145.80000000000001</v>
      </c>
    </row>
    <row r="177" spans="1:9" x14ac:dyDescent="0.3">
      <c r="A177" s="13">
        <v>101.7</v>
      </c>
      <c r="B177" s="26">
        <f t="shared" ca="1" si="4"/>
        <v>2.0009357728731425</v>
      </c>
      <c r="C177" s="15">
        <v>2</v>
      </c>
      <c r="F177" s="10">
        <v>2</v>
      </c>
      <c r="G177" s="13">
        <v>101.7</v>
      </c>
      <c r="I177" s="8">
        <f t="shared" si="5"/>
        <v>50.85</v>
      </c>
    </row>
    <row r="178" spans="1:9" x14ac:dyDescent="0.3">
      <c r="A178" s="21">
        <v>369.73</v>
      </c>
      <c r="B178" s="27">
        <f t="shared" ca="1" si="4"/>
        <v>2.0546144007410501</v>
      </c>
      <c r="C178" s="23">
        <v>2</v>
      </c>
      <c r="F178" s="10">
        <v>2</v>
      </c>
      <c r="G178" s="13">
        <v>369.73</v>
      </c>
      <c r="I178" s="8">
        <f t="shared" si="5"/>
        <v>184.86500000000001</v>
      </c>
    </row>
    <row r="179" spans="1:9" x14ac:dyDescent="0.3">
      <c r="A179" s="13">
        <v>71</v>
      </c>
      <c r="B179" s="26">
        <f t="shared" ca="1" si="4"/>
        <v>2.0420057974575014</v>
      </c>
      <c r="C179" s="15">
        <v>2</v>
      </c>
      <c r="F179" s="10">
        <v>2</v>
      </c>
      <c r="G179" s="13">
        <v>71</v>
      </c>
      <c r="I179" s="8">
        <f t="shared" si="5"/>
        <v>35.5</v>
      </c>
    </row>
    <row r="180" spans="1:9" x14ac:dyDescent="0.3">
      <c r="A180" s="21">
        <v>280.05</v>
      </c>
      <c r="B180" s="27">
        <f t="shared" ca="1" si="4"/>
        <v>2.0950262762328649</v>
      </c>
      <c r="C180" s="23">
        <v>2</v>
      </c>
      <c r="F180" s="10">
        <v>2</v>
      </c>
      <c r="G180" s="13">
        <v>280.05</v>
      </c>
      <c r="I180" s="8">
        <f t="shared" si="5"/>
        <v>140.02500000000001</v>
      </c>
    </row>
    <row r="181" spans="1:9" x14ac:dyDescent="0.3">
      <c r="A181" s="13">
        <v>54.71</v>
      </c>
      <c r="B181" s="26">
        <f t="shared" ca="1" si="4"/>
        <v>1.0650379175694809</v>
      </c>
      <c r="C181" s="15">
        <v>1</v>
      </c>
      <c r="F181" s="10">
        <v>1</v>
      </c>
      <c r="G181" s="13">
        <v>54.71</v>
      </c>
      <c r="I181" s="8">
        <f t="shared" si="5"/>
        <v>54.71</v>
      </c>
    </row>
    <row r="182" spans="1:9" x14ac:dyDescent="0.3">
      <c r="A182" s="21">
        <v>119.51</v>
      </c>
      <c r="B182" s="27">
        <f t="shared" ca="1" si="4"/>
        <v>2.0664750641728853</v>
      </c>
      <c r="C182" s="23">
        <v>2</v>
      </c>
      <c r="F182" s="10">
        <v>2</v>
      </c>
      <c r="G182" s="13">
        <v>119.51</v>
      </c>
      <c r="I182" s="8">
        <f t="shared" si="5"/>
        <v>59.755000000000003</v>
      </c>
    </row>
    <row r="183" spans="1:9" x14ac:dyDescent="0.3">
      <c r="A183" s="13">
        <v>57.5</v>
      </c>
      <c r="B183" s="26">
        <f t="shared" ca="1" si="4"/>
        <v>1.0060301006779173</v>
      </c>
      <c r="C183" s="15">
        <v>1</v>
      </c>
      <c r="F183" s="10">
        <v>1</v>
      </c>
      <c r="G183" s="13">
        <v>57.5</v>
      </c>
      <c r="I183" s="8">
        <f t="shared" si="5"/>
        <v>57.5</v>
      </c>
    </row>
    <row r="184" spans="1:9" x14ac:dyDescent="0.3">
      <c r="A184" s="21">
        <v>225.05</v>
      </c>
      <c r="B184" s="27">
        <f t="shared" ca="1" si="4"/>
        <v>1.0707500828790144</v>
      </c>
      <c r="C184" s="23">
        <v>1</v>
      </c>
      <c r="F184" s="10">
        <v>1</v>
      </c>
      <c r="G184" s="13">
        <v>225.05</v>
      </c>
      <c r="I184" s="8">
        <f t="shared" si="5"/>
        <v>225.05</v>
      </c>
    </row>
    <row r="185" spans="1:9" x14ac:dyDescent="0.3">
      <c r="A185" s="13">
        <v>441.15</v>
      </c>
      <c r="B185" s="26">
        <f t="shared" ca="1" si="4"/>
        <v>1.0710756457201358</v>
      </c>
      <c r="C185" s="15">
        <v>1</v>
      </c>
      <c r="F185" s="10">
        <v>1</v>
      </c>
      <c r="G185" s="13">
        <v>441.15</v>
      </c>
      <c r="I185" s="8">
        <f t="shared" si="5"/>
        <v>441.15</v>
      </c>
    </row>
    <row r="186" spans="1:9" x14ac:dyDescent="0.3">
      <c r="A186" s="21">
        <v>481.21</v>
      </c>
      <c r="B186" s="27">
        <f t="shared" ca="1" si="4"/>
        <v>1.0408868670800537</v>
      </c>
      <c r="C186" s="23">
        <v>1</v>
      </c>
      <c r="F186" s="10">
        <v>1</v>
      </c>
      <c r="G186" s="13">
        <v>481.21</v>
      </c>
      <c r="I186" s="8">
        <f t="shared" si="5"/>
        <v>481.21</v>
      </c>
    </row>
    <row r="187" spans="1:9" x14ac:dyDescent="0.3">
      <c r="A187" s="13">
        <v>102.96</v>
      </c>
      <c r="B187" s="26">
        <f t="shared" ca="1" si="4"/>
        <v>1.0096117142847658</v>
      </c>
      <c r="C187" s="15">
        <v>1</v>
      </c>
      <c r="F187" s="10">
        <v>1</v>
      </c>
      <c r="G187" s="13">
        <v>102.96</v>
      </c>
      <c r="I187" s="8">
        <f t="shared" si="5"/>
        <v>102.96</v>
      </c>
    </row>
    <row r="188" spans="1:9" x14ac:dyDescent="0.3">
      <c r="A188" s="21">
        <v>331.57</v>
      </c>
      <c r="B188" s="27">
        <f t="shared" ca="1" si="4"/>
        <v>8.5372856499661601E-2</v>
      </c>
      <c r="C188" s="23">
        <v>0</v>
      </c>
      <c r="F188" s="10">
        <v>0</v>
      </c>
      <c r="G188" s="13">
        <v>331.57</v>
      </c>
      <c r="I188" s="8" t="str">
        <f t="shared" si="5"/>
        <v>N/A</v>
      </c>
    </row>
    <row r="189" spans="1:9" x14ac:dyDescent="0.3">
      <c r="A189" s="13">
        <v>101.29</v>
      </c>
      <c r="B189" s="26">
        <f t="shared" ca="1" si="4"/>
        <v>2.0699096068195262</v>
      </c>
      <c r="C189" s="15">
        <v>2</v>
      </c>
      <c r="F189" s="10">
        <v>2</v>
      </c>
      <c r="G189" s="13">
        <v>101.29</v>
      </c>
      <c r="I189" s="8">
        <f t="shared" si="5"/>
        <v>50.645000000000003</v>
      </c>
    </row>
    <row r="190" spans="1:9" x14ac:dyDescent="0.3">
      <c r="A190" s="21">
        <v>143.52000000000001</v>
      </c>
      <c r="B190" s="27">
        <f t="shared" ca="1" si="4"/>
        <v>1.0947853150815789</v>
      </c>
      <c r="C190" s="23">
        <v>1</v>
      </c>
      <c r="F190" s="10">
        <v>1</v>
      </c>
      <c r="G190" s="13">
        <v>143.52000000000001</v>
      </c>
      <c r="I190" s="8">
        <f t="shared" si="5"/>
        <v>143.52000000000001</v>
      </c>
    </row>
    <row r="191" spans="1:9" x14ac:dyDescent="0.3">
      <c r="A191" s="13">
        <v>276.48</v>
      </c>
      <c r="B191" s="26">
        <f t="shared" ca="1" si="4"/>
        <v>1.0437250524875568</v>
      </c>
      <c r="C191" s="15">
        <v>1</v>
      </c>
      <c r="F191" s="10">
        <v>1</v>
      </c>
      <c r="G191" s="13">
        <v>276.48</v>
      </c>
      <c r="I191" s="8">
        <f t="shared" si="5"/>
        <v>276.48</v>
      </c>
    </row>
    <row r="192" spans="1:9" x14ac:dyDescent="0.3">
      <c r="A192" s="21">
        <v>352.87</v>
      </c>
      <c r="B192" s="27">
        <f t="shared" ca="1" si="4"/>
        <v>3.033167235552613E-2</v>
      </c>
      <c r="C192" s="23">
        <v>0</v>
      </c>
      <c r="F192" s="10">
        <v>0</v>
      </c>
      <c r="G192" s="13">
        <v>352.87</v>
      </c>
      <c r="I192" s="8" t="str">
        <f t="shared" si="5"/>
        <v>N/A</v>
      </c>
    </row>
    <row r="193" spans="1:9" x14ac:dyDescent="0.3">
      <c r="A193" s="13">
        <v>228.68</v>
      </c>
      <c r="B193" s="26">
        <f t="shared" ca="1" si="4"/>
        <v>2.0208488325806728</v>
      </c>
      <c r="C193" s="15">
        <v>2</v>
      </c>
      <c r="F193" s="10">
        <v>2</v>
      </c>
      <c r="G193" s="13">
        <v>228.68</v>
      </c>
      <c r="I193" s="8">
        <f t="shared" si="5"/>
        <v>114.34</v>
      </c>
    </row>
    <row r="194" spans="1:9" x14ac:dyDescent="0.3">
      <c r="A194" s="21">
        <v>301.39</v>
      </c>
      <c r="B194" s="27">
        <f t="shared" ref="B194:B257" ca="1" si="6">C194+RAND()*0.1</f>
        <v>3.505549595019599E-2</v>
      </c>
      <c r="C194" s="23">
        <v>0</v>
      </c>
      <c r="F194" s="10">
        <v>0</v>
      </c>
      <c r="G194" s="13">
        <v>301.39</v>
      </c>
      <c r="I194" s="8" t="str">
        <f t="shared" ref="I194:I257" si="7">IF(F194=0, "N/A", G194/F194)</f>
        <v>N/A</v>
      </c>
    </row>
    <row r="195" spans="1:9" x14ac:dyDescent="0.3">
      <c r="A195" s="13">
        <v>473.5</v>
      </c>
      <c r="B195" s="26">
        <f t="shared" ca="1" si="6"/>
        <v>1.063958074674054</v>
      </c>
      <c r="C195" s="15">
        <v>1</v>
      </c>
      <c r="F195" s="10">
        <v>1</v>
      </c>
      <c r="G195" s="13">
        <v>473.5</v>
      </c>
      <c r="I195" s="8">
        <f t="shared" si="7"/>
        <v>473.5</v>
      </c>
    </row>
    <row r="196" spans="1:9" x14ac:dyDescent="0.3">
      <c r="A196" s="21">
        <v>72.8</v>
      </c>
      <c r="B196" s="27">
        <f t="shared" ca="1" si="6"/>
        <v>1.0708368597538875</v>
      </c>
      <c r="C196" s="23">
        <v>1</v>
      </c>
      <c r="F196" s="10">
        <v>1</v>
      </c>
      <c r="G196" s="13">
        <v>72.8</v>
      </c>
      <c r="I196" s="8">
        <f t="shared" si="7"/>
        <v>72.8</v>
      </c>
    </row>
    <row r="197" spans="1:9" x14ac:dyDescent="0.3">
      <c r="A197" s="13">
        <v>171.72</v>
      </c>
      <c r="B197" s="26">
        <f t="shared" ca="1" si="6"/>
        <v>1.0684134820701925</v>
      </c>
      <c r="C197" s="15">
        <v>1</v>
      </c>
      <c r="F197" s="10">
        <v>1</v>
      </c>
      <c r="G197" s="13">
        <v>171.72</v>
      </c>
      <c r="I197" s="8">
        <f t="shared" si="7"/>
        <v>171.72</v>
      </c>
    </row>
    <row r="198" spans="1:9" x14ac:dyDescent="0.3">
      <c r="A198" s="21">
        <v>467.5</v>
      </c>
      <c r="B198" s="27">
        <f t="shared" ca="1" si="6"/>
        <v>8.7479958030868971E-2</v>
      </c>
      <c r="C198" s="23">
        <v>0</v>
      </c>
      <c r="F198" s="10">
        <v>0</v>
      </c>
      <c r="G198" s="13">
        <v>467.5</v>
      </c>
      <c r="I198" s="8" t="str">
        <f t="shared" si="7"/>
        <v>N/A</v>
      </c>
    </row>
    <row r="199" spans="1:9" x14ac:dyDescent="0.3">
      <c r="A199" s="13">
        <v>209.79</v>
      </c>
      <c r="B199" s="26">
        <f t="shared" ca="1" si="6"/>
        <v>2.0944700203796458</v>
      </c>
      <c r="C199" s="15">
        <v>2</v>
      </c>
      <c r="F199" s="10">
        <v>2</v>
      </c>
      <c r="G199" s="13">
        <v>209.79</v>
      </c>
      <c r="I199" s="8">
        <f t="shared" si="7"/>
        <v>104.895</v>
      </c>
    </row>
    <row r="200" spans="1:9" x14ac:dyDescent="0.3">
      <c r="A200" s="21">
        <v>150.33000000000001</v>
      </c>
      <c r="B200" s="27">
        <f t="shared" ca="1" si="6"/>
        <v>2.0997114232291278</v>
      </c>
      <c r="C200" s="23">
        <v>2</v>
      </c>
      <c r="F200" s="10">
        <v>2</v>
      </c>
      <c r="G200" s="13">
        <v>150.33000000000001</v>
      </c>
      <c r="I200" s="8">
        <f t="shared" si="7"/>
        <v>75.165000000000006</v>
      </c>
    </row>
    <row r="201" spans="1:9" x14ac:dyDescent="0.3">
      <c r="A201" s="13">
        <v>98.63</v>
      </c>
      <c r="B201" s="26">
        <f t="shared" ca="1" si="6"/>
        <v>2.0523392843404613</v>
      </c>
      <c r="C201" s="15">
        <v>2</v>
      </c>
      <c r="F201" s="10">
        <v>2</v>
      </c>
      <c r="G201" s="13">
        <v>98.63</v>
      </c>
      <c r="I201" s="8">
        <f t="shared" si="7"/>
        <v>49.314999999999998</v>
      </c>
    </row>
    <row r="202" spans="1:9" x14ac:dyDescent="0.3">
      <c r="A202" s="21">
        <v>193.3</v>
      </c>
      <c r="B202" s="27">
        <f t="shared" ca="1" si="6"/>
        <v>2.0284937743263773</v>
      </c>
      <c r="C202" s="23">
        <v>2</v>
      </c>
      <c r="F202" s="10">
        <v>2</v>
      </c>
      <c r="G202" s="13">
        <v>193.3</v>
      </c>
      <c r="I202" s="8">
        <f t="shared" si="7"/>
        <v>96.65</v>
      </c>
    </row>
    <row r="203" spans="1:9" x14ac:dyDescent="0.3">
      <c r="A203" s="13">
        <v>145.02000000000001</v>
      </c>
      <c r="B203" s="26">
        <f t="shared" ca="1" si="6"/>
        <v>6.6289462443134953E-2</v>
      </c>
      <c r="C203" s="15">
        <v>0</v>
      </c>
      <c r="F203" s="10">
        <v>0</v>
      </c>
      <c r="G203" s="13">
        <v>145.02000000000001</v>
      </c>
      <c r="I203" s="8" t="str">
        <f t="shared" si="7"/>
        <v>N/A</v>
      </c>
    </row>
    <row r="204" spans="1:9" x14ac:dyDescent="0.3">
      <c r="A204" s="21">
        <v>294.99</v>
      </c>
      <c r="B204" s="27">
        <f t="shared" ca="1" si="6"/>
        <v>2.053226657557135</v>
      </c>
      <c r="C204" s="23">
        <v>2</v>
      </c>
      <c r="F204" s="10">
        <v>2</v>
      </c>
      <c r="G204" s="13">
        <v>294.99</v>
      </c>
      <c r="I204" s="8">
        <f t="shared" si="7"/>
        <v>147.495</v>
      </c>
    </row>
    <row r="205" spans="1:9" x14ac:dyDescent="0.3">
      <c r="A205" s="13">
        <v>305.45</v>
      </c>
      <c r="B205" s="26">
        <f t="shared" ca="1" si="6"/>
        <v>1.0269606011702901</v>
      </c>
      <c r="C205" s="15">
        <v>1</v>
      </c>
      <c r="F205" s="10">
        <v>1</v>
      </c>
      <c r="G205" s="13">
        <v>305.45</v>
      </c>
      <c r="I205" s="8">
        <f t="shared" si="7"/>
        <v>305.45</v>
      </c>
    </row>
    <row r="206" spans="1:9" x14ac:dyDescent="0.3">
      <c r="A206" s="21">
        <v>432.42</v>
      </c>
      <c r="B206" s="27">
        <f t="shared" ca="1" si="6"/>
        <v>9.9964359295311445E-2</v>
      </c>
      <c r="C206" s="23">
        <v>0</v>
      </c>
      <c r="F206" s="10">
        <v>0</v>
      </c>
      <c r="G206" s="13">
        <v>432.42</v>
      </c>
      <c r="I206" s="8" t="str">
        <f t="shared" si="7"/>
        <v>N/A</v>
      </c>
    </row>
    <row r="207" spans="1:9" x14ac:dyDescent="0.3">
      <c r="A207" s="13">
        <v>227.58</v>
      </c>
      <c r="B207" s="26">
        <f t="shared" ca="1" si="6"/>
        <v>1.01716451300774</v>
      </c>
      <c r="C207" s="15">
        <v>1</v>
      </c>
      <c r="F207" s="10">
        <v>1</v>
      </c>
      <c r="G207" s="13">
        <v>227.58</v>
      </c>
      <c r="I207" s="8">
        <f t="shared" si="7"/>
        <v>227.58</v>
      </c>
    </row>
    <row r="208" spans="1:9" x14ac:dyDescent="0.3">
      <c r="A208" s="21">
        <v>160.88999999999999</v>
      </c>
      <c r="B208" s="27">
        <f t="shared" ca="1" si="6"/>
        <v>2.0556270731207928</v>
      </c>
      <c r="C208" s="23">
        <v>2</v>
      </c>
      <c r="F208" s="10">
        <v>2</v>
      </c>
      <c r="G208" s="13">
        <v>160.88999999999999</v>
      </c>
      <c r="I208" s="8">
        <f t="shared" si="7"/>
        <v>80.444999999999993</v>
      </c>
    </row>
    <row r="209" spans="1:9" x14ac:dyDescent="0.3">
      <c r="A209" s="13">
        <v>139.1</v>
      </c>
      <c r="B209" s="26">
        <f t="shared" ca="1" si="6"/>
        <v>5.011099283099784E-2</v>
      </c>
      <c r="C209" s="15">
        <v>0</v>
      </c>
      <c r="F209" s="10">
        <v>0</v>
      </c>
      <c r="G209" s="13">
        <v>139.1</v>
      </c>
      <c r="I209" s="8" t="str">
        <f t="shared" si="7"/>
        <v>N/A</v>
      </c>
    </row>
    <row r="210" spans="1:9" x14ac:dyDescent="0.3">
      <c r="A210" s="21">
        <v>268.27999999999997</v>
      </c>
      <c r="B210" s="27">
        <f t="shared" ca="1" si="6"/>
        <v>2.0319615297675617</v>
      </c>
      <c r="C210" s="23">
        <v>2</v>
      </c>
      <c r="F210" s="10">
        <v>2</v>
      </c>
      <c r="G210" s="13">
        <v>268.27999999999997</v>
      </c>
      <c r="I210" s="8">
        <f t="shared" si="7"/>
        <v>134.13999999999999</v>
      </c>
    </row>
    <row r="211" spans="1:9" x14ac:dyDescent="0.3">
      <c r="A211" s="13">
        <v>64.489999999999995</v>
      </c>
      <c r="B211" s="26">
        <f t="shared" ca="1" si="6"/>
        <v>1.745849775426609E-2</v>
      </c>
      <c r="C211" s="15">
        <v>0</v>
      </c>
      <c r="F211" s="10">
        <v>0</v>
      </c>
      <c r="G211" s="13">
        <v>64.489999999999995</v>
      </c>
      <c r="I211" s="8" t="str">
        <f t="shared" si="7"/>
        <v>N/A</v>
      </c>
    </row>
    <row r="212" spans="1:9" x14ac:dyDescent="0.3">
      <c r="A212" s="21">
        <v>80.17</v>
      </c>
      <c r="B212" s="27">
        <f t="shared" ca="1" si="6"/>
        <v>1.0264977798195742</v>
      </c>
      <c r="C212" s="23">
        <v>1</v>
      </c>
      <c r="F212" s="10">
        <v>1</v>
      </c>
      <c r="G212" s="13">
        <v>80.17</v>
      </c>
      <c r="I212" s="8">
        <f t="shared" si="7"/>
        <v>80.17</v>
      </c>
    </row>
    <row r="213" spans="1:9" x14ac:dyDescent="0.3">
      <c r="A213" s="13">
        <v>277.52</v>
      </c>
      <c r="B213" s="26">
        <f t="shared" ca="1" si="6"/>
        <v>1.9053035996263769E-2</v>
      </c>
      <c r="C213" s="15">
        <v>0</v>
      </c>
      <c r="F213" s="10">
        <v>0</v>
      </c>
      <c r="G213" s="13">
        <v>277.52</v>
      </c>
      <c r="I213" s="8" t="str">
        <f t="shared" si="7"/>
        <v>N/A</v>
      </c>
    </row>
    <row r="214" spans="1:9" x14ac:dyDescent="0.3">
      <c r="A214" s="21">
        <v>53.67</v>
      </c>
      <c r="B214" s="27">
        <f t="shared" ca="1" si="6"/>
        <v>1.0063655387323722</v>
      </c>
      <c r="C214" s="23">
        <v>1</v>
      </c>
      <c r="F214" s="10">
        <v>1</v>
      </c>
      <c r="G214" s="13">
        <v>53.67</v>
      </c>
      <c r="I214" s="8">
        <f t="shared" si="7"/>
        <v>53.67</v>
      </c>
    </row>
    <row r="215" spans="1:9" x14ac:dyDescent="0.3">
      <c r="A215" s="13">
        <v>323.39</v>
      </c>
      <c r="B215" s="26">
        <f t="shared" ca="1" si="6"/>
        <v>2.0031892504193443</v>
      </c>
      <c r="C215" s="15">
        <v>2</v>
      </c>
      <c r="F215" s="10">
        <v>2</v>
      </c>
      <c r="G215" s="13">
        <v>323.39</v>
      </c>
      <c r="I215" s="8">
        <f t="shared" si="7"/>
        <v>161.69499999999999</v>
      </c>
    </row>
    <row r="216" spans="1:9" x14ac:dyDescent="0.3">
      <c r="A216" s="21">
        <v>98.02</v>
      </c>
      <c r="B216" s="27">
        <f t="shared" ca="1" si="6"/>
        <v>1.0801448293202345</v>
      </c>
      <c r="C216" s="23">
        <v>1</v>
      </c>
      <c r="F216" s="10">
        <v>1</v>
      </c>
      <c r="G216" s="13">
        <v>98.02</v>
      </c>
      <c r="I216" s="8">
        <f t="shared" si="7"/>
        <v>98.02</v>
      </c>
    </row>
    <row r="217" spans="1:9" x14ac:dyDescent="0.3">
      <c r="A217" s="13">
        <v>231.26</v>
      </c>
      <c r="B217" s="26">
        <f t="shared" ca="1" si="6"/>
        <v>2.0956539924945741</v>
      </c>
      <c r="C217" s="15">
        <v>2</v>
      </c>
      <c r="F217" s="10">
        <v>2</v>
      </c>
      <c r="G217" s="13">
        <v>231.26</v>
      </c>
      <c r="I217" s="8">
        <f t="shared" si="7"/>
        <v>115.63</v>
      </c>
    </row>
    <row r="218" spans="1:9" x14ac:dyDescent="0.3">
      <c r="A218" s="21">
        <v>382.49</v>
      </c>
      <c r="B218" s="27">
        <f t="shared" ca="1" si="6"/>
        <v>2.0856568796710624</v>
      </c>
      <c r="C218" s="23">
        <v>2</v>
      </c>
      <c r="F218" s="10">
        <v>2</v>
      </c>
      <c r="G218" s="13">
        <v>382.49</v>
      </c>
      <c r="I218" s="8">
        <f t="shared" si="7"/>
        <v>191.245</v>
      </c>
    </row>
    <row r="219" spans="1:9" x14ac:dyDescent="0.3">
      <c r="A219" s="13">
        <v>255.42</v>
      </c>
      <c r="B219" s="26">
        <f t="shared" ca="1" si="6"/>
        <v>2.0053183692304692</v>
      </c>
      <c r="C219" s="15">
        <v>2</v>
      </c>
      <c r="F219" s="10">
        <v>2</v>
      </c>
      <c r="G219" s="13">
        <v>255.42</v>
      </c>
      <c r="I219" s="8">
        <f t="shared" si="7"/>
        <v>127.71</v>
      </c>
    </row>
    <row r="220" spans="1:9" x14ac:dyDescent="0.3">
      <c r="A220" s="21">
        <v>423.23</v>
      </c>
      <c r="B220" s="27">
        <f t="shared" ca="1" si="6"/>
        <v>2.0415051085037397</v>
      </c>
      <c r="C220" s="23">
        <v>2</v>
      </c>
      <c r="F220" s="10">
        <v>2</v>
      </c>
      <c r="G220" s="13">
        <v>423.23</v>
      </c>
      <c r="I220" s="8">
        <f t="shared" si="7"/>
        <v>211.61500000000001</v>
      </c>
    </row>
    <row r="221" spans="1:9" x14ac:dyDescent="0.3">
      <c r="A221" s="13">
        <v>276.08</v>
      </c>
      <c r="B221" s="26">
        <f t="shared" ca="1" si="6"/>
        <v>0.34457990100403874</v>
      </c>
      <c r="C221" s="15">
        <v>0.3</v>
      </c>
      <c r="F221" s="10">
        <v>0.3</v>
      </c>
      <c r="G221" s="13">
        <v>276.08</v>
      </c>
      <c r="I221" s="8">
        <f t="shared" si="7"/>
        <v>920.26666666666665</v>
      </c>
    </row>
    <row r="222" spans="1:9" x14ac:dyDescent="0.3">
      <c r="A222" s="21">
        <v>333.56</v>
      </c>
      <c r="B222" s="27">
        <f t="shared" ca="1" si="6"/>
        <v>1.0041005701034138</v>
      </c>
      <c r="C222" s="23">
        <v>1</v>
      </c>
      <c r="F222" s="10">
        <v>1</v>
      </c>
      <c r="G222" s="13">
        <v>333.56</v>
      </c>
      <c r="I222" s="8">
        <f t="shared" si="7"/>
        <v>333.56</v>
      </c>
    </row>
    <row r="223" spans="1:9" x14ac:dyDescent="0.3">
      <c r="A223" s="13">
        <v>129.82</v>
      </c>
      <c r="B223" s="26">
        <f t="shared" ca="1" si="6"/>
        <v>8.3289218910312948E-2</v>
      </c>
      <c r="C223" s="15">
        <v>0</v>
      </c>
      <c r="F223" s="10">
        <v>0</v>
      </c>
      <c r="G223" s="13">
        <v>129.82</v>
      </c>
      <c r="I223" s="8" t="str">
        <f t="shared" si="7"/>
        <v>N/A</v>
      </c>
    </row>
    <row r="224" spans="1:9" x14ac:dyDescent="0.3">
      <c r="A224" s="21">
        <v>278.77999999999997</v>
      </c>
      <c r="B224" s="27">
        <f t="shared" ca="1" si="6"/>
        <v>2.968320527849122E-2</v>
      </c>
      <c r="C224" s="23">
        <v>0</v>
      </c>
      <c r="F224" s="10">
        <v>0</v>
      </c>
      <c r="G224" s="13">
        <v>278.77999999999997</v>
      </c>
      <c r="I224" s="8" t="str">
        <f t="shared" si="7"/>
        <v>N/A</v>
      </c>
    </row>
    <row r="225" spans="1:9" x14ac:dyDescent="0.3">
      <c r="A225" s="13">
        <v>112.55</v>
      </c>
      <c r="B225" s="26">
        <f t="shared" ca="1" si="6"/>
        <v>2.0255719431769217</v>
      </c>
      <c r="C225" s="15">
        <v>2</v>
      </c>
      <c r="F225" s="10">
        <v>2</v>
      </c>
      <c r="G225" s="13">
        <v>112.55</v>
      </c>
      <c r="I225" s="8">
        <f t="shared" si="7"/>
        <v>56.274999999999999</v>
      </c>
    </row>
    <row r="226" spans="1:9" x14ac:dyDescent="0.3">
      <c r="A226" s="21">
        <v>142.02000000000001</v>
      </c>
      <c r="B226" s="27">
        <f t="shared" ca="1" si="6"/>
        <v>8.7451864490371942E-2</v>
      </c>
      <c r="C226" s="23">
        <v>0</v>
      </c>
      <c r="F226" s="10">
        <v>0</v>
      </c>
      <c r="G226" s="13">
        <v>142.02000000000001</v>
      </c>
      <c r="I226" s="8" t="str">
        <f t="shared" si="7"/>
        <v>N/A</v>
      </c>
    </row>
    <row r="227" spans="1:9" x14ac:dyDescent="0.3">
      <c r="A227" s="13">
        <v>481.84</v>
      </c>
      <c r="B227" s="26">
        <f t="shared" ca="1" si="6"/>
        <v>2.0266698050337872</v>
      </c>
      <c r="C227" s="15">
        <v>2</v>
      </c>
      <c r="F227" s="10">
        <v>2</v>
      </c>
      <c r="G227" s="13">
        <v>481.84</v>
      </c>
      <c r="I227" s="8">
        <f t="shared" si="7"/>
        <v>240.92</v>
      </c>
    </row>
    <row r="228" spans="1:9" x14ac:dyDescent="0.3">
      <c r="A228" s="21">
        <v>165.01</v>
      </c>
      <c r="B228" s="27">
        <f t="shared" ca="1" si="6"/>
        <v>1.0243728570087698</v>
      </c>
      <c r="C228" s="23">
        <v>1</v>
      </c>
      <c r="F228" s="10">
        <v>1</v>
      </c>
      <c r="G228" s="13">
        <v>165.01</v>
      </c>
      <c r="I228" s="8">
        <f t="shared" si="7"/>
        <v>165.01</v>
      </c>
    </row>
    <row r="229" spans="1:9" x14ac:dyDescent="0.3">
      <c r="A229" s="13">
        <v>56.85</v>
      </c>
      <c r="B229" s="26">
        <f t="shared" ca="1" si="6"/>
        <v>2.0728482640954686</v>
      </c>
      <c r="C229" s="15">
        <v>2</v>
      </c>
      <c r="F229" s="10">
        <v>2</v>
      </c>
      <c r="G229" s="13">
        <v>56.85</v>
      </c>
      <c r="I229" s="8">
        <f t="shared" si="7"/>
        <v>28.425000000000001</v>
      </c>
    </row>
    <row r="230" spans="1:9" x14ac:dyDescent="0.3">
      <c r="A230" s="21">
        <v>182.89</v>
      </c>
      <c r="B230" s="27">
        <f t="shared" ca="1" si="6"/>
        <v>1.0053062222433651</v>
      </c>
      <c r="C230" s="23">
        <v>1</v>
      </c>
      <c r="F230" s="10">
        <v>1</v>
      </c>
      <c r="G230" s="13">
        <v>182.89</v>
      </c>
      <c r="I230" s="8">
        <f t="shared" si="7"/>
        <v>182.89</v>
      </c>
    </row>
    <row r="231" spans="1:9" x14ac:dyDescent="0.3">
      <c r="A231" s="13">
        <v>373.01</v>
      </c>
      <c r="B231" s="26">
        <f t="shared" ca="1" si="6"/>
        <v>1.0049837696397066</v>
      </c>
      <c r="C231" s="15">
        <v>1</v>
      </c>
      <c r="F231" s="10">
        <v>1</v>
      </c>
      <c r="G231" s="13">
        <v>373.01</v>
      </c>
      <c r="I231" s="8">
        <f t="shared" si="7"/>
        <v>373.01</v>
      </c>
    </row>
    <row r="232" spans="1:9" x14ac:dyDescent="0.3">
      <c r="A232" s="21">
        <v>220.77</v>
      </c>
      <c r="B232" s="27">
        <f t="shared" ca="1" si="6"/>
        <v>2.0219338486181138</v>
      </c>
      <c r="C232" s="23">
        <v>2</v>
      </c>
      <c r="F232" s="10">
        <v>2</v>
      </c>
      <c r="G232" s="13">
        <v>220.77</v>
      </c>
      <c r="I232" s="8">
        <f t="shared" si="7"/>
        <v>110.38500000000001</v>
      </c>
    </row>
    <row r="233" spans="1:9" x14ac:dyDescent="0.3">
      <c r="A233" s="13">
        <v>291.08999999999997</v>
      </c>
      <c r="B233" s="26">
        <f t="shared" ca="1" si="6"/>
        <v>2.053160632256557</v>
      </c>
      <c r="C233" s="15">
        <v>2</v>
      </c>
      <c r="F233" s="10">
        <v>2</v>
      </c>
      <c r="G233" s="13">
        <v>291.08999999999997</v>
      </c>
      <c r="I233" s="8">
        <f t="shared" si="7"/>
        <v>145.54499999999999</v>
      </c>
    </row>
    <row r="234" spans="1:9" x14ac:dyDescent="0.3">
      <c r="A234" s="21">
        <v>414.06</v>
      </c>
      <c r="B234" s="27">
        <f t="shared" ca="1" si="6"/>
        <v>2.0416720527455428</v>
      </c>
      <c r="C234" s="23">
        <v>2</v>
      </c>
      <c r="F234" s="10">
        <v>2</v>
      </c>
      <c r="G234" s="13">
        <v>414.06</v>
      </c>
      <c r="I234" s="8">
        <f t="shared" si="7"/>
        <v>207.03</v>
      </c>
    </row>
    <row r="235" spans="1:9" x14ac:dyDescent="0.3">
      <c r="A235" s="13">
        <v>408.51</v>
      </c>
      <c r="B235" s="26">
        <f t="shared" ca="1" si="6"/>
        <v>2.0007862820803344</v>
      </c>
      <c r="C235" s="15">
        <v>2</v>
      </c>
      <c r="F235" s="10">
        <v>2</v>
      </c>
      <c r="G235" s="13">
        <v>408.51</v>
      </c>
      <c r="I235" s="8">
        <f t="shared" si="7"/>
        <v>204.255</v>
      </c>
    </row>
    <row r="236" spans="1:9" x14ac:dyDescent="0.3">
      <c r="A236" s="21">
        <v>103.4</v>
      </c>
      <c r="B236" s="27">
        <f t="shared" ca="1" si="6"/>
        <v>2.0695313041180703</v>
      </c>
      <c r="C236" s="23">
        <v>2</v>
      </c>
      <c r="F236" s="10">
        <v>2</v>
      </c>
      <c r="G236" s="13">
        <v>103.4</v>
      </c>
      <c r="I236" s="8">
        <f t="shared" si="7"/>
        <v>51.7</v>
      </c>
    </row>
    <row r="237" spans="1:9" x14ac:dyDescent="0.3">
      <c r="A237" s="13">
        <v>67.92</v>
      </c>
      <c r="B237" s="26">
        <f t="shared" ca="1" si="6"/>
        <v>1.9157857301180661E-2</v>
      </c>
      <c r="C237" s="15">
        <v>0</v>
      </c>
      <c r="F237" s="10">
        <v>0</v>
      </c>
      <c r="G237" s="13">
        <v>67.92</v>
      </c>
      <c r="I237" s="8" t="str">
        <f t="shared" si="7"/>
        <v>N/A</v>
      </c>
    </row>
    <row r="238" spans="1:9" x14ac:dyDescent="0.3">
      <c r="A238" s="21">
        <v>354.16</v>
      </c>
      <c r="B238" s="27">
        <f t="shared" ca="1" si="6"/>
        <v>1.0114893152215692</v>
      </c>
      <c r="C238" s="23">
        <v>1</v>
      </c>
      <c r="F238" s="10">
        <v>1</v>
      </c>
      <c r="G238" s="13">
        <v>354.16</v>
      </c>
      <c r="I238" s="8">
        <f t="shared" si="7"/>
        <v>354.16</v>
      </c>
    </row>
    <row r="239" spans="1:9" x14ac:dyDescent="0.3">
      <c r="A239" s="13">
        <v>276.77</v>
      </c>
      <c r="B239" s="26">
        <f t="shared" ca="1" si="6"/>
        <v>2.0659121829145959</v>
      </c>
      <c r="C239" s="15">
        <v>2</v>
      </c>
      <c r="F239" s="10">
        <v>2</v>
      </c>
      <c r="G239" s="13">
        <v>276.77</v>
      </c>
      <c r="I239" s="8">
        <f t="shared" si="7"/>
        <v>138.38499999999999</v>
      </c>
    </row>
    <row r="240" spans="1:9" x14ac:dyDescent="0.3">
      <c r="A240" s="21">
        <v>190.25</v>
      </c>
      <c r="B240" s="27">
        <f t="shared" ca="1" si="6"/>
        <v>2.0465591621630526</v>
      </c>
      <c r="C240" s="23">
        <v>2</v>
      </c>
      <c r="F240" s="10">
        <v>2</v>
      </c>
      <c r="G240" s="13">
        <v>190.25</v>
      </c>
      <c r="I240" s="8">
        <f t="shared" si="7"/>
        <v>95.125</v>
      </c>
    </row>
    <row r="241" spans="1:9" x14ac:dyDescent="0.3">
      <c r="A241" s="13">
        <v>203.49</v>
      </c>
      <c r="B241" s="26">
        <f t="shared" ca="1" si="6"/>
        <v>2.0871841555061521</v>
      </c>
      <c r="C241" s="15">
        <v>2</v>
      </c>
      <c r="F241" s="10">
        <v>2</v>
      </c>
      <c r="G241" s="13">
        <v>203.49</v>
      </c>
      <c r="I241" s="8">
        <f t="shared" si="7"/>
        <v>101.745</v>
      </c>
    </row>
    <row r="242" spans="1:9" x14ac:dyDescent="0.3">
      <c r="A242" s="21">
        <v>263.5</v>
      </c>
      <c r="B242" s="27">
        <f t="shared" ca="1" si="6"/>
        <v>2.0933210772169208</v>
      </c>
      <c r="C242" s="23">
        <v>2</v>
      </c>
      <c r="F242" s="10">
        <v>2</v>
      </c>
      <c r="G242" s="13">
        <v>263.5</v>
      </c>
      <c r="I242" s="8">
        <f t="shared" si="7"/>
        <v>131.75</v>
      </c>
    </row>
    <row r="243" spans="1:9" x14ac:dyDescent="0.3">
      <c r="A243" s="13">
        <v>247.3</v>
      </c>
      <c r="B243" s="26">
        <f t="shared" ca="1" si="6"/>
        <v>2.0406021578113718</v>
      </c>
      <c r="C243" s="15">
        <v>2</v>
      </c>
      <c r="F243" s="10">
        <v>2</v>
      </c>
      <c r="G243" s="13">
        <v>247.3</v>
      </c>
      <c r="I243" s="8">
        <f t="shared" si="7"/>
        <v>123.65</v>
      </c>
    </row>
    <row r="244" spans="1:9" x14ac:dyDescent="0.3">
      <c r="A244" s="21">
        <v>50.71</v>
      </c>
      <c r="B244" s="27">
        <f t="shared" ca="1" si="6"/>
        <v>0.35114448957135497</v>
      </c>
      <c r="C244" s="23">
        <v>0.3</v>
      </c>
      <c r="F244" s="10">
        <v>0.3</v>
      </c>
      <c r="G244" s="13">
        <v>50.71</v>
      </c>
      <c r="I244" s="8">
        <f t="shared" si="7"/>
        <v>169.03333333333333</v>
      </c>
    </row>
    <row r="245" spans="1:9" x14ac:dyDescent="0.3">
      <c r="A245" s="13">
        <v>131.85</v>
      </c>
      <c r="B245" s="26">
        <f t="shared" ca="1" si="6"/>
        <v>2.0687687402477697</v>
      </c>
      <c r="C245" s="15">
        <v>2</v>
      </c>
      <c r="F245" s="10">
        <v>2</v>
      </c>
      <c r="G245" s="13">
        <v>131.85</v>
      </c>
      <c r="I245" s="8">
        <f t="shared" si="7"/>
        <v>65.924999999999997</v>
      </c>
    </row>
    <row r="246" spans="1:9" x14ac:dyDescent="0.3">
      <c r="A246" s="21">
        <v>459.39</v>
      </c>
      <c r="B246" s="27">
        <f t="shared" ca="1" si="6"/>
        <v>0.34846410796449739</v>
      </c>
      <c r="C246" s="23">
        <v>0.3</v>
      </c>
      <c r="F246" s="10">
        <v>0.3</v>
      </c>
      <c r="G246" s="13">
        <v>459.39</v>
      </c>
      <c r="I246" s="8">
        <f t="shared" si="7"/>
        <v>1531.3</v>
      </c>
    </row>
    <row r="247" spans="1:9" x14ac:dyDescent="0.3">
      <c r="A247" s="13">
        <v>383.33</v>
      </c>
      <c r="B247" s="26">
        <f t="shared" ca="1" si="6"/>
        <v>2.049227330303931</v>
      </c>
      <c r="C247" s="15">
        <v>2</v>
      </c>
      <c r="F247" s="10">
        <v>2</v>
      </c>
      <c r="G247" s="13">
        <v>383.33</v>
      </c>
      <c r="I247" s="8">
        <f t="shared" si="7"/>
        <v>191.66499999999999</v>
      </c>
    </row>
    <row r="248" spans="1:9" x14ac:dyDescent="0.3">
      <c r="A248" s="21">
        <v>212.08</v>
      </c>
      <c r="B248" s="27">
        <f t="shared" ca="1" si="6"/>
        <v>2.0706108387426547</v>
      </c>
      <c r="C248" s="23">
        <v>2</v>
      </c>
      <c r="F248" s="10">
        <v>2</v>
      </c>
      <c r="G248" s="13">
        <v>212.08</v>
      </c>
      <c r="I248" s="8">
        <f t="shared" si="7"/>
        <v>106.04</v>
      </c>
    </row>
    <row r="249" spans="1:9" x14ac:dyDescent="0.3">
      <c r="A249" s="13">
        <v>370.73</v>
      </c>
      <c r="B249" s="26">
        <f t="shared" ca="1" si="6"/>
        <v>1.0667241759018689</v>
      </c>
      <c r="C249" s="15">
        <v>1</v>
      </c>
      <c r="F249" s="10">
        <v>1</v>
      </c>
      <c r="G249" s="13">
        <v>370.73</v>
      </c>
      <c r="I249" s="8">
        <f t="shared" si="7"/>
        <v>370.73</v>
      </c>
    </row>
    <row r="250" spans="1:9" x14ac:dyDescent="0.3">
      <c r="A250" s="21">
        <v>319.66000000000003</v>
      </c>
      <c r="B250" s="27">
        <f t="shared" ca="1" si="6"/>
        <v>1.0070437077198193</v>
      </c>
      <c r="C250" s="23">
        <v>1</v>
      </c>
      <c r="F250" s="10">
        <v>1</v>
      </c>
      <c r="G250" s="13">
        <v>319.66000000000003</v>
      </c>
      <c r="I250" s="8">
        <f t="shared" si="7"/>
        <v>319.66000000000003</v>
      </c>
    </row>
    <row r="251" spans="1:9" x14ac:dyDescent="0.3">
      <c r="A251" s="13">
        <v>373.05</v>
      </c>
      <c r="B251" s="26">
        <f t="shared" ca="1" si="6"/>
        <v>0.33980241200664973</v>
      </c>
      <c r="C251" s="15">
        <v>0.3</v>
      </c>
      <c r="F251" s="10">
        <v>0.3</v>
      </c>
      <c r="G251" s="13">
        <v>373.05</v>
      </c>
      <c r="I251" s="8">
        <f t="shared" si="7"/>
        <v>1243.5</v>
      </c>
    </row>
    <row r="252" spans="1:9" x14ac:dyDescent="0.3">
      <c r="A252" s="21">
        <v>393.78</v>
      </c>
      <c r="B252" s="27">
        <f t="shared" ca="1" si="6"/>
        <v>1.0953178314384036</v>
      </c>
      <c r="C252" s="23">
        <v>1</v>
      </c>
      <c r="F252" s="10">
        <v>1</v>
      </c>
      <c r="G252" s="13">
        <v>393.78</v>
      </c>
      <c r="I252" s="8">
        <f t="shared" si="7"/>
        <v>393.78</v>
      </c>
    </row>
    <row r="253" spans="1:9" x14ac:dyDescent="0.3">
      <c r="A253" s="13">
        <v>245.04</v>
      </c>
      <c r="B253" s="26">
        <f t="shared" ca="1" si="6"/>
        <v>7.0108994458761884E-2</v>
      </c>
      <c r="C253" s="15">
        <v>0</v>
      </c>
      <c r="F253" s="10">
        <v>0</v>
      </c>
      <c r="G253" s="13">
        <v>245.04</v>
      </c>
      <c r="I253" s="8" t="str">
        <f t="shared" si="7"/>
        <v>N/A</v>
      </c>
    </row>
    <row r="254" spans="1:9" x14ac:dyDescent="0.3">
      <c r="A254" s="21">
        <v>111.27</v>
      </c>
      <c r="B254" s="27">
        <f t="shared" ca="1" si="6"/>
        <v>1.0734538692564455</v>
      </c>
      <c r="C254" s="23">
        <v>1</v>
      </c>
      <c r="F254" s="10">
        <v>1</v>
      </c>
      <c r="G254" s="13">
        <v>111.27</v>
      </c>
      <c r="I254" s="8">
        <f t="shared" si="7"/>
        <v>111.27</v>
      </c>
    </row>
    <row r="255" spans="1:9" x14ac:dyDescent="0.3">
      <c r="A255" s="13">
        <v>93.29</v>
      </c>
      <c r="B255" s="26">
        <f t="shared" ca="1" si="6"/>
        <v>2.5494927661314549E-2</v>
      </c>
      <c r="C255" s="15">
        <v>0</v>
      </c>
      <c r="F255" s="10">
        <v>0</v>
      </c>
      <c r="G255" s="13">
        <v>93.29</v>
      </c>
      <c r="I255" s="8" t="str">
        <f t="shared" si="7"/>
        <v>N/A</v>
      </c>
    </row>
    <row r="256" spans="1:9" x14ac:dyDescent="0.3">
      <c r="A256" s="21">
        <v>156.5</v>
      </c>
      <c r="B256" s="27">
        <f t="shared" ca="1" si="6"/>
        <v>1.0836953694463585</v>
      </c>
      <c r="C256" s="23">
        <v>1</v>
      </c>
      <c r="F256" s="10">
        <v>1</v>
      </c>
      <c r="G256" s="13">
        <v>156.5</v>
      </c>
      <c r="I256" s="8">
        <f t="shared" si="7"/>
        <v>156.5</v>
      </c>
    </row>
    <row r="257" spans="1:9" x14ac:dyDescent="0.3">
      <c r="A257" s="13">
        <v>290.11</v>
      </c>
      <c r="B257" s="26">
        <f t="shared" ca="1" si="6"/>
        <v>1.0727472649720429</v>
      </c>
      <c r="C257" s="15">
        <v>1</v>
      </c>
      <c r="F257" s="10">
        <v>1</v>
      </c>
      <c r="G257" s="13">
        <v>290.11</v>
      </c>
      <c r="I257" s="8">
        <f t="shared" si="7"/>
        <v>290.11</v>
      </c>
    </row>
    <row r="258" spans="1:9" x14ac:dyDescent="0.3">
      <c r="A258" s="21">
        <v>355.28</v>
      </c>
      <c r="B258" s="27">
        <f t="shared" ref="B258:B321" ca="1" si="8">C258+RAND()*0.1</f>
        <v>8.1503609059190973E-3</v>
      </c>
      <c r="C258" s="23">
        <v>0</v>
      </c>
      <c r="F258" s="10">
        <v>0</v>
      </c>
      <c r="G258" s="13">
        <v>355.28</v>
      </c>
      <c r="I258" s="8" t="str">
        <f t="shared" ref="I258:I321" si="9">IF(F258=0, "N/A", G258/F258)</f>
        <v>N/A</v>
      </c>
    </row>
    <row r="259" spans="1:9" x14ac:dyDescent="0.3">
      <c r="A259" s="13">
        <v>73.739999999999995</v>
      </c>
      <c r="B259" s="26">
        <f t="shared" ca="1" si="8"/>
        <v>0.3364610574746954</v>
      </c>
      <c r="C259" s="15">
        <v>0.3</v>
      </c>
      <c r="F259" s="10">
        <v>0.3</v>
      </c>
      <c r="G259" s="13">
        <v>73.739999999999995</v>
      </c>
      <c r="I259" s="8">
        <f t="shared" si="9"/>
        <v>245.79999999999998</v>
      </c>
    </row>
    <row r="260" spans="1:9" x14ac:dyDescent="0.3">
      <c r="A260" s="21">
        <v>170.35</v>
      </c>
      <c r="B260" s="27">
        <f t="shared" ca="1" si="8"/>
        <v>1.0191627030794874</v>
      </c>
      <c r="C260" s="23">
        <v>1</v>
      </c>
      <c r="F260" s="10">
        <v>1</v>
      </c>
      <c r="G260" s="13">
        <v>170.35</v>
      </c>
      <c r="I260" s="8">
        <f t="shared" si="9"/>
        <v>170.35</v>
      </c>
    </row>
    <row r="261" spans="1:9" x14ac:dyDescent="0.3">
      <c r="A261" s="13">
        <v>123.7</v>
      </c>
      <c r="B261" s="26">
        <f t="shared" ca="1" si="8"/>
        <v>3.3746101971190171E-2</v>
      </c>
      <c r="C261" s="15">
        <v>0</v>
      </c>
      <c r="F261" s="10">
        <v>0</v>
      </c>
      <c r="G261" s="13">
        <v>123.7</v>
      </c>
      <c r="I261" s="8" t="str">
        <f t="shared" si="9"/>
        <v>N/A</v>
      </c>
    </row>
    <row r="262" spans="1:9" x14ac:dyDescent="0.3">
      <c r="A262" s="21">
        <v>201.6</v>
      </c>
      <c r="B262" s="27">
        <f t="shared" ca="1" si="8"/>
        <v>2.0162370268951233</v>
      </c>
      <c r="C262" s="23">
        <v>2</v>
      </c>
      <c r="F262" s="10">
        <v>2</v>
      </c>
      <c r="G262" s="13">
        <v>201.6</v>
      </c>
      <c r="I262" s="8">
        <f t="shared" si="9"/>
        <v>100.8</v>
      </c>
    </row>
    <row r="263" spans="1:9" x14ac:dyDescent="0.3">
      <c r="A263" s="13">
        <v>116.14</v>
      </c>
      <c r="B263" s="26">
        <f t="shared" ca="1" si="8"/>
        <v>1.086577435275778</v>
      </c>
      <c r="C263" s="15">
        <v>1</v>
      </c>
      <c r="F263" s="10">
        <v>1</v>
      </c>
      <c r="G263" s="13">
        <v>116.14</v>
      </c>
      <c r="I263" s="8">
        <f t="shared" si="9"/>
        <v>116.14</v>
      </c>
    </row>
    <row r="264" spans="1:9" x14ac:dyDescent="0.3">
      <c r="A264" s="21">
        <v>483.38</v>
      </c>
      <c r="B264" s="27">
        <f t="shared" ca="1" si="8"/>
        <v>9.6457698952674406E-2</v>
      </c>
      <c r="C264" s="23">
        <v>0</v>
      </c>
      <c r="F264" s="10">
        <v>0</v>
      </c>
      <c r="G264" s="13">
        <v>483.38</v>
      </c>
      <c r="I264" s="8" t="str">
        <f t="shared" si="9"/>
        <v>N/A</v>
      </c>
    </row>
    <row r="265" spans="1:9" x14ac:dyDescent="0.3">
      <c r="A265" s="13">
        <v>418.62</v>
      </c>
      <c r="B265" s="26">
        <f t="shared" ca="1" si="8"/>
        <v>9.8599219683096276E-2</v>
      </c>
      <c r="C265" s="15">
        <v>0</v>
      </c>
      <c r="F265" s="10">
        <v>0</v>
      </c>
      <c r="G265" s="13">
        <v>418.62</v>
      </c>
      <c r="I265" s="8" t="str">
        <f t="shared" si="9"/>
        <v>N/A</v>
      </c>
    </row>
    <row r="266" spans="1:9" x14ac:dyDescent="0.3">
      <c r="A266" s="21">
        <v>139.83000000000001</v>
      </c>
      <c r="B266" s="27">
        <f t="shared" ca="1" si="8"/>
        <v>2.0057499010047986</v>
      </c>
      <c r="C266" s="23">
        <v>2</v>
      </c>
      <c r="F266" s="10">
        <v>2</v>
      </c>
      <c r="G266" s="13">
        <v>139.83000000000001</v>
      </c>
      <c r="I266" s="8">
        <f t="shared" si="9"/>
        <v>69.915000000000006</v>
      </c>
    </row>
    <row r="267" spans="1:9" x14ac:dyDescent="0.3">
      <c r="A267" s="13">
        <v>54.17</v>
      </c>
      <c r="B267" s="26">
        <f t="shared" ca="1" si="8"/>
        <v>3.2820591984412971E-2</v>
      </c>
      <c r="C267" s="15">
        <v>0</v>
      </c>
      <c r="F267" s="10">
        <v>0</v>
      </c>
      <c r="G267" s="13">
        <v>54.17</v>
      </c>
      <c r="I267" s="8" t="str">
        <f t="shared" si="9"/>
        <v>N/A</v>
      </c>
    </row>
    <row r="268" spans="1:9" x14ac:dyDescent="0.3">
      <c r="A268" s="21">
        <v>437.59</v>
      </c>
      <c r="B268" s="27">
        <f t="shared" ca="1" si="8"/>
        <v>1.6766543373754495E-3</v>
      </c>
      <c r="C268" s="23">
        <v>0</v>
      </c>
      <c r="F268" s="10">
        <v>0</v>
      </c>
      <c r="G268" s="13">
        <v>437.59</v>
      </c>
      <c r="I268" s="8" t="str">
        <f t="shared" si="9"/>
        <v>N/A</v>
      </c>
    </row>
    <row r="269" spans="1:9" x14ac:dyDescent="0.3">
      <c r="A269" s="13">
        <v>113.57</v>
      </c>
      <c r="B269" s="26">
        <f t="shared" ca="1" si="8"/>
        <v>2.0486248683287229</v>
      </c>
      <c r="C269" s="15">
        <v>2</v>
      </c>
      <c r="F269" s="10">
        <v>2</v>
      </c>
      <c r="G269" s="13">
        <v>113.57</v>
      </c>
      <c r="I269" s="8">
        <f t="shared" si="9"/>
        <v>56.784999999999997</v>
      </c>
    </row>
    <row r="270" spans="1:9" x14ac:dyDescent="0.3">
      <c r="A270" s="21">
        <v>305.54000000000002</v>
      </c>
      <c r="B270" s="27">
        <f t="shared" ca="1" si="8"/>
        <v>1.3835290162661829E-3</v>
      </c>
      <c r="C270" s="23">
        <v>0</v>
      </c>
      <c r="F270" s="10">
        <v>0</v>
      </c>
      <c r="G270" s="13">
        <v>305.54000000000002</v>
      </c>
      <c r="I270" s="8" t="str">
        <f t="shared" si="9"/>
        <v>N/A</v>
      </c>
    </row>
    <row r="271" spans="1:9" x14ac:dyDescent="0.3">
      <c r="A271" s="13">
        <v>339.12</v>
      </c>
      <c r="B271" s="26">
        <f t="shared" ca="1" si="8"/>
        <v>6.7146311878488379E-2</v>
      </c>
      <c r="C271" s="15">
        <v>0</v>
      </c>
      <c r="F271" s="10">
        <v>0</v>
      </c>
      <c r="G271" s="13">
        <v>339.12</v>
      </c>
      <c r="I271" s="8" t="str">
        <f t="shared" si="9"/>
        <v>N/A</v>
      </c>
    </row>
    <row r="272" spans="1:9" x14ac:dyDescent="0.3">
      <c r="A272" s="21">
        <v>323.39999999999998</v>
      </c>
      <c r="B272" s="27">
        <f t="shared" ca="1" si="8"/>
        <v>2.0279116345264865</v>
      </c>
      <c r="C272" s="23">
        <v>2</v>
      </c>
      <c r="F272" s="10">
        <v>2</v>
      </c>
      <c r="G272" s="13">
        <v>323.39999999999998</v>
      </c>
      <c r="I272" s="8">
        <f t="shared" si="9"/>
        <v>161.69999999999999</v>
      </c>
    </row>
    <row r="273" spans="1:9" x14ac:dyDescent="0.3">
      <c r="A273" s="13">
        <v>472.61</v>
      </c>
      <c r="B273" s="26">
        <f t="shared" ca="1" si="8"/>
        <v>2.06272132760003</v>
      </c>
      <c r="C273" s="15">
        <v>2</v>
      </c>
      <c r="F273" s="10">
        <v>2</v>
      </c>
      <c r="G273" s="13">
        <v>472.61</v>
      </c>
      <c r="I273" s="8">
        <f t="shared" si="9"/>
        <v>236.30500000000001</v>
      </c>
    </row>
    <row r="274" spans="1:9" x14ac:dyDescent="0.3">
      <c r="A274" s="21">
        <v>68.02</v>
      </c>
      <c r="B274" s="27">
        <f t="shared" ca="1" si="8"/>
        <v>1.0630703552044403</v>
      </c>
      <c r="C274" s="23">
        <v>1</v>
      </c>
      <c r="F274" s="10">
        <v>1</v>
      </c>
      <c r="G274" s="13">
        <v>68.02</v>
      </c>
      <c r="I274" s="8">
        <f t="shared" si="9"/>
        <v>68.02</v>
      </c>
    </row>
    <row r="275" spans="1:9" x14ac:dyDescent="0.3">
      <c r="A275" s="13">
        <v>199.44</v>
      </c>
      <c r="B275" s="26">
        <f t="shared" ca="1" si="8"/>
        <v>2.048562729546382</v>
      </c>
      <c r="C275" s="15">
        <v>2</v>
      </c>
      <c r="F275" s="10">
        <v>2</v>
      </c>
      <c r="G275" s="13">
        <v>199.44</v>
      </c>
      <c r="I275" s="8">
        <f t="shared" si="9"/>
        <v>99.72</v>
      </c>
    </row>
    <row r="276" spans="1:9" x14ac:dyDescent="0.3">
      <c r="A276" s="21">
        <v>250.73</v>
      </c>
      <c r="B276" s="27">
        <f t="shared" ca="1" si="8"/>
        <v>1.0446316325702272</v>
      </c>
      <c r="C276" s="23">
        <v>1</v>
      </c>
      <c r="F276" s="10">
        <v>1</v>
      </c>
      <c r="G276" s="13">
        <v>250.73</v>
      </c>
      <c r="I276" s="8">
        <f t="shared" si="9"/>
        <v>250.73</v>
      </c>
    </row>
    <row r="277" spans="1:9" x14ac:dyDescent="0.3">
      <c r="A277" s="13">
        <v>372.49</v>
      </c>
      <c r="B277" s="26">
        <f t="shared" ca="1" si="8"/>
        <v>5.4056608314340032E-2</v>
      </c>
      <c r="C277" s="15">
        <v>0</v>
      </c>
      <c r="F277" s="10">
        <v>0</v>
      </c>
      <c r="G277" s="13">
        <v>372.49</v>
      </c>
      <c r="I277" s="8" t="str">
        <f t="shared" si="9"/>
        <v>N/A</v>
      </c>
    </row>
    <row r="278" spans="1:9" x14ac:dyDescent="0.3">
      <c r="A278" s="21">
        <v>186.85</v>
      </c>
      <c r="B278" s="27">
        <f t="shared" ca="1" si="8"/>
        <v>2.0487618882173591</v>
      </c>
      <c r="C278" s="23">
        <v>2</v>
      </c>
      <c r="F278" s="10">
        <v>2</v>
      </c>
      <c r="G278" s="13">
        <v>186.85</v>
      </c>
      <c r="I278" s="8">
        <f t="shared" si="9"/>
        <v>93.424999999999997</v>
      </c>
    </row>
    <row r="279" spans="1:9" x14ac:dyDescent="0.3">
      <c r="A279" s="13">
        <v>73.319999999999993</v>
      </c>
      <c r="B279" s="26">
        <f t="shared" ca="1" si="8"/>
        <v>1.085201222862378</v>
      </c>
      <c r="C279" s="15">
        <v>1</v>
      </c>
      <c r="F279" s="10">
        <v>1</v>
      </c>
      <c r="G279" s="13">
        <v>73.319999999999993</v>
      </c>
      <c r="I279" s="8">
        <f t="shared" si="9"/>
        <v>73.319999999999993</v>
      </c>
    </row>
    <row r="280" spans="1:9" x14ac:dyDescent="0.3">
      <c r="A280" s="21">
        <v>214.59</v>
      </c>
      <c r="B280" s="27">
        <f t="shared" ca="1" si="8"/>
        <v>5.1220161745189743E-2</v>
      </c>
      <c r="C280" s="23">
        <v>0</v>
      </c>
      <c r="F280" s="10">
        <v>0</v>
      </c>
      <c r="G280" s="13">
        <v>214.59</v>
      </c>
      <c r="I280" s="8" t="str">
        <f t="shared" si="9"/>
        <v>N/A</v>
      </c>
    </row>
    <row r="281" spans="1:9" x14ac:dyDescent="0.3">
      <c r="A281" s="13">
        <v>467.32</v>
      </c>
      <c r="B281" s="26">
        <f t="shared" ca="1" si="8"/>
        <v>2.075368763497127</v>
      </c>
      <c r="C281" s="15">
        <v>2</v>
      </c>
      <c r="F281" s="10">
        <v>2</v>
      </c>
      <c r="G281" s="13">
        <v>467.32</v>
      </c>
      <c r="I281" s="8">
        <f t="shared" si="9"/>
        <v>233.66</v>
      </c>
    </row>
    <row r="282" spans="1:9" x14ac:dyDescent="0.3">
      <c r="A282" s="21">
        <v>475.65</v>
      </c>
      <c r="B282" s="27">
        <f t="shared" ca="1" si="8"/>
        <v>7.6234716578802639E-2</v>
      </c>
      <c r="C282" s="23">
        <v>0</v>
      </c>
      <c r="F282" s="10">
        <v>0</v>
      </c>
      <c r="G282" s="13">
        <v>475.65</v>
      </c>
      <c r="I282" s="8" t="str">
        <f t="shared" si="9"/>
        <v>N/A</v>
      </c>
    </row>
    <row r="283" spans="1:9" x14ac:dyDescent="0.3">
      <c r="A283" s="13">
        <v>161.38</v>
      </c>
      <c r="B283" s="26">
        <f t="shared" ca="1" si="8"/>
        <v>6.480053841002123E-2</v>
      </c>
      <c r="C283" s="15">
        <v>0</v>
      </c>
      <c r="F283" s="10">
        <v>0</v>
      </c>
      <c r="G283" s="13">
        <v>161.38</v>
      </c>
      <c r="I283" s="8" t="str">
        <f t="shared" si="9"/>
        <v>N/A</v>
      </c>
    </row>
    <row r="284" spans="1:9" x14ac:dyDescent="0.3">
      <c r="A284" s="21">
        <v>249.78</v>
      </c>
      <c r="B284" s="27">
        <f t="shared" ca="1" si="8"/>
        <v>2.3244205096318128E-2</v>
      </c>
      <c r="C284" s="23">
        <v>0</v>
      </c>
      <c r="F284" s="10">
        <v>0</v>
      </c>
      <c r="G284" s="13">
        <v>249.78</v>
      </c>
      <c r="I284" s="8" t="str">
        <f t="shared" si="9"/>
        <v>N/A</v>
      </c>
    </row>
    <row r="285" spans="1:9" x14ac:dyDescent="0.3">
      <c r="A285" s="13">
        <v>149.88</v>
      </c>
      <c r="B285" s="26">
        <f t="shared" ca="1" si="8"/>
        <v>6.3435010668788802E-2</v>
      </c>
      <c r="C285" s="15">
        <v>0</v>
      </c>
      <c r="F285" s="10">
        <v>0</v>
      </c>
      <c r="G285" s="13">
        <v>149.88</v>
      </c>
      <c r="I285" s="8" t="str">
        <f t="shared" si="9"/>
        <v>N/A</v>
      </c>
    </row>
    <row r="286" spans="1:9" x14ac:dyDescent="0.3">
      <c r="A286" s="21">
        <v>347.09</v>
      </c>
      <c r="B286" s="27">
        <f t="shared" ca="1" si="8"/>
        <v>6.9462412406404592E-2</v>
      </c>
      <c r="C286" s="23">
        <v>0</v>
      </c>
      <c r="F286" s="10">
        <v>0</v>
      </c>
      <c r="G286" s="13">
        <v>347.09</v>
      </c>
      <c r="I286" s="8" t="str">
        <f t="shared" si="9"/>
        <v>N/A</v>
      </c>
    </row>
    <row r="287" spans="1:9" x14ac:dyDescent="0.3">
      <c r="A287" s="13">
        <v>345.49</v>
      </c>
      <c r="B287" s="26">
        <f t="shared" ca="1" si="8"/>
        <v>2.0669532669004922</v>
      </c>
      <c r="C287" s="15">
        <v>2</v>
      </c>
      <c r="F287" s="10">
        <v>2</v>
      </c>
      <c r="G287" s="13">
        <v>345.49</v>
      </c>
      <c r="I287" s="8">
        <f t="shared" si="9"/>
        <v>172.745</v>
      </c>
    </row>
    <row r="288" spans="1:9" x14ac:dyDescent="0.3">
      <c r="A288" s="21">
        <v>297.24</v>
      </c>
      <c r="B288" s="27">
        <f t="shared" ca="1" si="8"/>
        <v>9.8001669981466755E-2</v>
      </c>
      <c r="C288" s="23">
        <v>0</v>
      </c>
      <c r="F288" s="10">
        <v>0</v>
      </c>
      <c r="G288" s="13">
        <v>297.24</v>
      </c>
      <c r="I288" s="8" t="str">
        <f t="shared" si="9"/>
        <v>N/A</v>
      </c>
    </row>
    <row r="289" spans="1:9" x14ac:dyDescent="0.3">
      <c r="A289" s="13">
        <v>494.34</v>
      </c>
      <c r="B289" s="26">
        <f t="shared" ca="1" si="8"/>
        <v>0.26204660370620819</v>
      </c>
      <c r="C289" s="15">
        <v>0.25</v>
      </c>
      <c r="F289" s="10">
        <v>0.25</v>
      </c>
      <c r="G289" s="13">
        <v>494.34</v>
      </c>
      <c r="I289" s="8">
        <f t="shared" si="9"/>
        <v>1977.36</v>
      </c>
    </row>
    <row r="290" spans="1:9" x14ac:dyDescent="0.3">
      <c r="A290" s="21">
        <v>443.52</v>
      </c>
      <c r="B290" s="27">
        <f t="shared" ca="1" si="8"/>
        <v>5.5169082117500094E-2</v>
      </c>
      <c r="C290" s="23">
        <v>0</v>
      </c>
      <c r="F290" s="10">
        <v>0</v>
      </c>
      <c r="G290" s="13">
        <v>443.52</v>
      </c>
      <c r="I290" s="8" t="str">
        <f t="shared" si="9"/>
        <v>N/A</v>
      </c>
    </row>
    <row r="291" spans="1:9" x14ac:dyDescent="0.3">
      <c r="A291" s="13">
        <v>457.18</v>
      </c>
      <c r="B291" s="26">
        <f t="shared" ca="1" si="8"/>
        <v>2.0513223541039696</v>
      </c>
      <c r="C291" s="15">
        <v>2</v>
      </c>
      <c r="F291" s="10">
        <v>2</v>
      </c>
      <c r="G291" s="13">
        <v>457.18</v>
      </c>
      <c r="I291" s="8">
        <f t="shared" si="9"/>
        <v>228.59</v>
      </c>
    </row>
    <row r="292" spans="1:9" x14ac:dyDescent="0.3">
      <c r="A292" s="21">
        <v>407.88</v>
      </c>
      <c r="B292" s="27">
        <f t="shared" ca="1" si="8"/>
        <v>1.0243209293894904</v>
      </c>
      <c r="C292" s="23">
        <v>1</v>
      </c>
      <c r="F292" s="10">
        <v>1</v>
      </c>
      <c r="G292" s="13">
        <v>407.88</v>
      </c>
      <c r="I292" s="8">
        <f t="shared" si="9"/>
        <v>407.88</v>
      </c>
    </row>
    <row r="293" spans="1:9" x14ac:dyDescent="0.3">
      <c r="A293" s="13">
        <v>448.68</v>
      </c>
      <c r="B293" s="26">
        <f t="shared" ca="1" si="8"/>
        <v>2.0183039723640341</v>
      </c>
      <c r="C293" s="15">
        <v>2</v>
      </c>
      <c r="F293" s="10">
        <v>2</v>
      </c>
      <c r="G293" s="13">
        <v>448.68</v>
      </c>
      <c r="I293" s="8">
        <f t="shared" si="9"/>
        <v>224.34</v>
      </c>
    </row>
    <row r="294" spans="1:9" x14ac:dyDescent="0.3">
      <c r="A294" s="21">
        <v>255.96</v>
      </c>
      <c r="B294" s="27">
        <f t="shared" ca="1" si="8"/>
        <v>1.0969609740382908</v>
      </c>
      <c r="C294" s="23">
        <v>1</v>
      </c>
      <c r="F294" s="10">
        <v>1</v>
      </c>
      <c r="G294" s="13">
        <v>255.96</v>
      </c>
      <c r="I294" s="8">
        <f t="shared" si="9"/>
        <v>255.96</v>
      </c>
    </row>
    <row r="295" spans="1:9" x14ac:dyDescent="0.3">
      <c r="A295" s="13">
        <v>146.07</v>
      </c>
      <c r="B295" s="26">
        <f t="shared" ca="1" si="8"/>
        <v>1.0458569714627255</v>
      </c>
      <c r="C295" s="15">
        <v>1</v>
      </c>
      <c r="F295" s="10">
        <v>1</v>
      </c>
      <c r="G295" s="13">
        <v>146.07</v>
      </c>
      <c r="I295" s="8">
        <f t="shared" si="9"/>
        <v>146.07</v>
      </c>
    </row>
    <row r="296" spans="1:9" x14ac:dyDescent="0.3">
      <c r="A296" s="21">
        <v>311.89999999999998</v>
      </c>
      <c r="B296" s="27">
        <f t="shared" ca="1" si="8"/>
        <v>2.0437175859173236</v>
      </c>
      <c r="C296" s="23">
        <v>2</v>
      </c>
      <c r="F296" s="10">
        <v>2</v>
      </c>
      <c r="G296" s="13">
        <v>311.89999999999998</v>
      </c>
      <c r="I296" s="8">
        <f t="shared" si="9"/>
        <v>155.94999999999999</v>
      </c>
    </row>
    <row r="297" spans="1:9" x14ac:dyDescent="0.3">
      <c r="A297" s="13">
        <v>301.60000000000002</v>
      </c>
      <c r="B297" s="26">
        <f t="shared" ca="1" si="8"/>
        <v>1.0696745034664854</v>
      </c>
      <c r="C297" s="15">
        <v>1</v>
      </c>
      <c r="F297" s="10">
        <v>1</v>
      </c>
      <c r="G297" s="13">
        <v>301.60000000000002</v>
      </c>
      <c r="I297" s="8">
        <f t="shared" si="9"/>
        <v>301.60000000000002</v>
      </c>
    </row>
    <row r="298" spans="1:9" x14ac:dyDescent="0.3">
      <c r="A298" s="21">
        <v>297.45</v>
      </c>
      <c r="B298" s="27">
        <f t="shared" ca="1" si="8"/>
        <v>4.6732801453547301E-4</v>
      </c>
      <c r="C298" s="23">
        <v>0</v>
      </c>
      <c r="F298" s="10">
        <v>0</v>
      </c>
      <c r="G298" s="13">
        <v>297.45</v>
      </c>
      <c r="I298" s="8" t="str">
        <f t="shared" si="9"/>
        <v>N/A</v>
      </c>
    </row>
    <row r="299" spans="1:9" x14ac:dyDescent="0.3">
      <c r="A299" s="13">
        <v>157.26</v>
      </c>
      <c r="B299" s="26">
        <f t="shared" ca="1" si="8"/>
        <v>1.0650408503846838</v>
      </c>
      <c r="C299" s="15">
        <v>1</v>
      </c>
      <c r="F299" s="10">
        <v>1</v>
      </c>
      <c r="G299" s="13">
        <v>157.26</v>
      </c>
      <c r="I299" s="8">
        <f t="shared" si="9"/>
        <v>157.26</v>
      </c>
    </row>
    <row r="300" spans="1:9" x14ac:dyDescent="0.3">
      <c r="A300" s="21">
        <v>239.46</v>
      </c>
      <c r="B300" s="27">
        <f t="shared" ca="1" si="8"/>
        <v>4.8145235461217663E-2</v>
      </c>
      <c r="C300" s="23">
        <v>0</v>
      </c>
      <c r="F300" s="10">
        <v>0</v>
      </c>
      <c r="G300" s="13">
        <v>239.46</v>
      </c>
      <c r="I300" s="8" t="str">
        <f t="shared" si="9"/>
        <v>N/A</v>
      </c>
    </row>
    <row r="301" spans="1:9" x14ac:dyDescent="0.3">
      <c r="A301" s="13">
        <v>240.82</v>
      </c>
      <c r="B301" s="26">
        <f t="shared" ca="1" si="8"/>
        <v>2.0538309224990572</v>
      </c>
      <c r="C301" s="15">
        <v>2</v>
      </c>
      <c r="F301" s="10">
        <v>2</v>
      </c>
      <c r="G301" s="13">
        <v>240.82</v>
      </c>
      <c r="I301" s="8">
        <f t="shared" si="9"/>
        <v>120.41</v>
      </c>
    </row>
    <row r="302" spans="1:9" x14ac:dyDescent="0.3">
      <c r="A302" s="21">
        <v>302.07</v>
      </c>
      <c r="B302" s="27">
        <f t="shared" ca="1" si="8"/>
        <v>1.0553844127669998</v>
      </c>
      <c r="C302" s="23">
        <v>1</v>
      </c>
      <c r="F302" s="10">
        <v>1</v>
      </c>
      <c r="G302" s="13">
        <v>302.07</v>
      </c>
      <c r="I302" s="8">
        <f t="shared" si="9"/>
        <v>302.07</v>
      </c>
    </row>
    <row r="303" spans="1:9" x14ac:dyDescent="0.3">
      <c r="A303" s="13">
        <v>367.99</v>
      </c>
      <c r="B303" s="26">
        <f t="shared" ca="1" si="8"/>
        <v>1.0909503925870103</v>
      </c>
      <c r="C303" s="15">
        <v>1</v>
      </c>
      <c r="F303" s="10">
        <v>1</v>
      </c>
      <c r="G303" s="13">
        <v>367.99</v>
      </c>
      <c r="I303" s="8">
        <f t="shared" si="9"/>
        <v>367.99</v>
      </c>
    </row>
    <row r="304" spans="1:9" x14ac:dyDescent="0.3">
      <c r="A304" s="21">
        <v>359.75</v>
      </c>
      <c r="B304" s="27">
        <f t="shared" ca="1" si="8"/>
        <v>1.0471409091150805</v>
      </c>
      <c r="C304" s="23">
        <v>1</v>
      </c>
      <c r="F304" s="10">
        <v>1</v>
      </c>
      <c r="G304" s="13">
        <v>359.75</v>
      </c>
      <c r="I304" s="8">
        <f t="shared" si="9"/>
        <v>359.75</v>
      </c>
    </row>
    <row r="305" spans="1:9" x14ac:dyDescent="0.3">
      <c r="A305" s="13">
        <v>204.44</v>
      </c>
      <c r="B305" s="26">
        <f t="shared" ca="1" si="8"/>
        <v>2.0265296498836634</v>
      </c>
      <c r="C305" s="15">
        <v>2</v>
      </c>
      <c r="F305" s="10">
        <v>2</v>
      </c>
      <c r="G305" s="13">
        <v>204.44</v>
      </c>
      <c r="I305" s="8">
        <f t="shared" si="9"/>
        <v>102.22</v>
      </c>
    </row>
    <row r="306" spans="1:9" x14ac:dyDescent="0.3">
      <c r="A306" s="21">
        <v>228.93</v>
      </c>
      <c r="B306" s="27">
        <f t="shared" ca="1" si="8"/>
        <v>2.0428786869296895</v>
      </c>
      <c r="C306" s="23">
        <v>2</v>
      </c>
      <c r="F306" s="10">
        <v>2</v>
      </c>
      <c r="G306" s="13">
        <v>228.93</v>
      </c>
      <c r="I306" s="8">
        <f t="shared" si="9"/>
        <v>114.465</v>
      </c>
    </row>
    <row r="307" spans="1:9" x14ac:dyDescent="0.3">
      <c r="A307" s="13">
        <v>355.31</v>
      </c>
      <c r="B307" s="26">
        <f t="shared" ca="1" si="8"/>
        <v>8.4245349079082793E-2</v>
      </c>
      <c r="C307" s="15">
        <v>0</v>
      </c>
      <c r="F307" s="10">
        <v>0</v>
      </c>
      <c r="G307" s="13">
        <v>355.31</v>
      </c>
      <c r="I307" s="8" t="str">
        <f t="shared" si="9"/>
        <v>N/A</v>
      </c>
    </row>
    <row r="308" spans="1:9" x14ac:dyDescent="0.3">
      <c r="A308" s="21">
        <v>334.67</v>
      </c>
      <c r="B308" s="27">
        <f t="shared" ca="1" si="8"/>
        <v>2.0369758607649917</v>
      </c>
      <c r="C308" s="23">
        <v>2</v>
      </c>
      <c r="F308" s="10">
        <v>2</v>
      </c>
      <c r="G308" s="13">
        <v>334.67</v>
      </c>
      <c r="I308" s="8">
        <f t="shared" si="9"/>
        <v>167.33500000000001</v>
      </c>
    </row>
    <row r="309" spans="1:9" x14ac:dyDescent="0.3">
      <c r="A309" s="13">
        <v>182.72</v>
      </c>
      <c r="B309" s="26">
        <f t="shared" ca="1" si="8"/>
        <v>2.0372963623593128</v>
      </c>
      <c r="C309" s="15">
        <v>2</v>
      </c>
      <c r="F309" s="10">
        <v>2</v>
      </c>
      <c r="G309" s="13">
        <v>182.72</v>
      </c>
      <c r="I309" s="8">
        <f t="shared" si="9"/>
        <v>91.36</v>
      </c>
    </row>
    <row r="310" spans="1:9" x14ac:dyDescent="0.3">
      <c r="A310" s="21">
        <v>260.22000000000003</v>
      </c>
      <c r="B310" s="27">
        <f t="shared" ca="1" si="8"/>
        <v>6.6831417438210972E-2</v>
      </c>
      <c r="C310" s="23">
        <v>0</v>
      </c>
      <c r="F310" s="10">
        <v>0</v>
      </c>
      <c r="G310" s="13">
        <v>260.22000000000003</v>
      </c>
      <c r="I310" s="8" t="str">
        <f t="shared" si="9"/>
        <v>N/A</v>
      </c>
    </row>
    <row r="311" spans="1:9" x14ac:dyDescent="0.3">
      <c r="A311" s="13">
        <v>454.93</v>
      </c>
      <c r="B311" s="26">
        <f t="shared" ca="1" si="8"/>
        <v>4.1203003260328566E-2</v>
      </c>
      <c r="C311" s="15">
        <v>0</v>
      </c>
      <c r="F311" s="10">
        <v>0</v>
      </c>
      <c r="G311" s="13">
        <v>454.93</v>
      </c>
      <c r="I311" s="8" t="str">
        <f t="shared" si="9"/>
        <v>N/A</v>
      </c>
    </row>
    <row r="312" spans="1:9" x14ac:dyDescent="0.3">
      <c r="A312" s="21">
        <v>325.42</v>
      </c>
      <c r="B312" s="27">
        <f t="shared" ca="1" si="8"/>
        <v>2.0782177107519018</v>
      </c>
      <c r="C312" s="23">
        <v>2</v>
      </c>
      <c r="F312" s="10">
        <v>2</v>
      </c>
      <c r="G312" s="13">
        <v>325.42</v>
      </c>
      <c r="I312" s="8">
        <f t="shared" si="9"/>
        <v>162.71</v>
      </c>
    </row>
    <row r="313" spans="1:9" x14ac:dyDescent="0.3">
      <c r="A313" s="13">
        <v>351.36</v>
      </c>
      <c r="B313" s="26">
        <f t="shared" ca="1" si="8"/>
        <v>2.0755919222671126</v>
      </c>
      <c r="C313" s="15">
        <v>2</v>
      </c>
      <c r="F313" s="10">
        <v>2</v>
      </c>
      <c r="G313" s="13">
        <v>351.36</v>
      </c>
      <c r="I313" s="8">
        <f t="shared" si="9"/>
        <v>175.68</v>
      </c>
    </row>
    <row r="314" spans="1:9" x14ac:dyDescent="0.3">
      <c r="A314" s="21">
        <v>333.63</v>
      </c>
      <c r="B314" s="27">
        <f t="shared" ca="1" si="8"/>
        <v>2.0436667496444216</v>
      </c>
      <c r="C314" s="23">
        <v>2</v>
      </c>
      <c r="F314" s="10">
        <v>2</v>
      </c>
      <c r="G314" s="13">
        <v>333.63</v>
      </c>
      <c r="I314" s="8">
        <f t="shared" si="9"/>
        <v>166.815</v>
      </c>
    </row>
    <row r="315" spans="1:9" x14ac:dyDescent="0.3">
      <c r="A315" s="13">
        <v>469.9</v>
      </c>
      <c r="B315" s="26">
        <f t="shared" ca="1" si="8"/>
        <v>1.0565519679027933</v>
      </c>
      <c r="C315" s="15">
        <v>1</v>
      </c>
      <c r="F315" s="10">
        <v>1</v>
      </c>
      <c r="G315" s="13">
        <v>469.9</v>
      </c>
      <c r="I315" s="8">
        <f t="shared" si="9"/>
        <v>469.9</v>
      </c>
    </row>
    <row r="316" spans="1:9" x14ac:dyDescent="0.3">
      <c r="A316" s="21">
        <v>207.52</v>
      </c>
      <c r="B316" s="27">
        <f t="shared" ca="1" si="8"/>
        <v>1.0911767461012625</v>
      </c>
      <c r="C316" s="23">
        <v>1</v>
      </c>
      <c r="F316" s="10">
        <v>1</v>
      </c>
      <c r="G316" s="13">
        <v>207.52</v>
      </c>
      <c r="I316" s="8">
        <f t="shared" si="9"/>
        <v>207.52</v>
      </c>
    </row>
    <row r="317" spans="1:9" x14ac:dyDescent="0.3">
      <c r="A317" s="13">
        <v>125.89</v>
      </c>
      <c r="B317" s="26">
        <f t="shared" ca="1" si="8"/>
        <v>2.0891071197938724</v>
      </c>
      <c r="C317" s="15">
        <v>2</v>
      </c>
      <c r="F317" s="10">
        <v>2</v>
      </c>
      <c r="G317" s="13">
        <v>125.89</v>
      </c>
      <c r="I317" s="8">
        <f t="shared" si="9"/>
        <v>62.945</v>
      </c>
    </row>
    <row r="318" spans="1:9" x14ac:dyDescent="0.3">
      <c r="A318" s="21">
        <v>170.77</v>
      </c>
      <c r="B318" s="27">
        <f t="shared" ca="1" si="8"/>
        <v>1.0198379799149488</v>
      </c>
      <c r="C318" s="23">
        <v>1</v>
      </c>
      <c r="F318" s="10">
        <v>1</v>
      </c>
      <c r="G318" s="13">
        <v>170.77</v>
      </c>
      <c r="I318" s="8">
        <f t="shared" si="9"/>
        <v>170.77</v>
      </c>
    </row>
    <row r="319" spans="1:9" x14ac:dyDescent="0.3">
      <c r="A319" s="13">
        <v>63.91</v>
      </c>
      <c r="B319" s="26">
        <f t="shared" ca="1" si="8"/>
        <v>2.0971756853259973</v>
      </c>
      <c r="C319" s="15">
        <v>2</v>
      </c>
      <c r="F319" s="10">
        <v>2</v>
      </c>
      <c r="G319" s="13">
        <v>63.91</v>
      </c>
      <c r="I319" s="8">
        <f t="shared" si="9"/>
        <v>31.954999999999998</v>
      </c>
    </row>
    <row r="320" spans="1:9" x14ac:dyDescent="0.3">
      <c r="A320" s="21">
        <v>340.55</v>
      </c>
      <c r="B320" s="27">
        <f t="shared" ca="1" si="8"/>
        <v>8.2809043649717376E-2</v>
      </c>
      <c r="C320" s="23">
        <v>0</v>
      </c>
      <c r="F320" s="10">
        <v>0</v>
      </c>
      <c r="G320" s="13">
        <v>340.55</v>
      </c>
      <c r="I320" s="8" t="str">
        <f t="shared" si="9"/>
        <v>N/A</v>
      </c>
    </row>
    <row r="321" spans="1:9" x14ac:dyDescent="0.3">
      <c r="A321" s="13">
        <v>378.14</v>
      </c>
      <c r="B321" s="26">
        <f t="shared" ca="1" si="8"/>
        <v>1.0646797825811047</v>
      </c>
      <c r="C321" s="15">
        <v>1</v>
      </c>
      <c r="F321" s="10">
        <v>1</v>
      </c>
      <c r="G321" s="13">
        <v>378.14</v>
      </c>
      <c r="I321" s="8">
        <f t="shared" si="9"/>
        <v>378.14</v>
      </c>
    </row>
    <row r="322" spans="1:9" x14ac:dyDescent="0.3">
      <c r="A322" s="21">
        <v>235.84</v>
      </c>
      <c r="B322" s="27">
        <f t="shared" ref="B322:B385" ca="1" si="10">C322+RAND()*0.1</f>
        <v>6.7756625352820316E-2</v>
      </c>
      <c r="C322" s="23">
        <v>0</v>
      </c>
      <c r="F322" s="10">
        <v>0</v>
      </c>
      <c r="G322" s="13">
        <v>235.84</v>
      </c>
      <c r="I322" s="8" t="str">
        <f t="shared" ref="I322:I385" si="11">IF(F322=0, "N/A", G322/F322)</f>
        <v>N/A</v>
      </c>
    </row>
    <row r="323" spans="1:9" x14ac:dyDescent="0.3">
      <c r="A323" s="13">
        <v>164.44</v>
      </c>
      <c r="B323" s="26">
        <f t="shared" ca="1" si="10"/>
        <v>2.0518549311090202</v>
      </c>
      <c r="C323" s="15">
        <v>2</v>
      </c>
      <c r="F323" s="10">
        <v>2</v>
      </c>
      <c r="G323" s="13">
        <v>164.44</v>
      </c>
      <c r="I323" s="8">
        <f t="shared" si="11"/>
        <v>82.22</v>
      </c>
    </row>
    <row r="324" spans="1:9" x14ac:dyDescent="0.3">
      <c r="A324" s="21">
        <v>455.81</v>
      </c>
      <c r="B324" s="27">
        <f t="shared" ca="1" si="10"/>
        <v>1.053969280983178</v>
      </c>
      <c r="C324" s="23">
        <v>1</v>
      </c>
      <c r="F324" s="10">
        <v>1</v>
      </c>
      <c r="G324" s="13">
        <v>455.81</v>
      </c>
      <c r="I324" s="8">
        <f t="shared" si="11"/>
        <v>455.81</v>
      </c>
    </row>
    <row r="325" spans="1:9" x14ac:dyDescent="0.3">
      <c r="A325" s="13">
        <v>298.32</v>
      </c>
      <c r="B325" s="26">
        <f t="shared" ca="1" si="10"/>
        <v>1.03287273160322</v>
      </c>
      <c r="C325" s="15">
        <v>1</v>
      </c>
      <c r="F325" s="10">
        <v>1</v>
      </c>
      <c r="G325" s="13">
        <v>298.32</v>
      </c>
      <c r="I325" s="8">
        <f t="shared" si="11"/>
        <v>298.32</v>
      </c>
    </row>
    <row r="326" spans="1:9" x14ac:dyDescent="0.3">
      <c r="A326" s="21">
        <v>351.71</v>
      </c>
      <c r="B326" s="27">
        <f t="shared" ca="1" si="10"/>
        <v>6.6984588639287246E-2</v>
      </c>
      <c r="C326" s="23">
        <v>0</v>
      </c>
      <c r="F326" s="10">
        <v>0</v>
      </c>
      <c r="G326" s="13">
        <v>351.71</v>
      </c>
      <c r="I326" s="8" t="str">
        <f t="shared" si="11"/>
        <v>N/A</v>
      </c>
    </row>
    <row r="327" spans="1:9" x14ac:dyDescent="0.3">
      <c r="A327" s="13">
        <v>393.48</v>
      </c>
      <c r="B327" s="26">
        <f t="shared" ca="1" si="10"/>
        <v>9.3580471324494471E-2</v>
      </c>
      <c r="C327" s="15">
        <v>0</v>
      </c>
      <c r="F327" s="10">
        <v>0</v>
      </c>
      <c r="G327" s="13">
        <v>393.48</v>
      </c>
      <c r="I327" s="8" t="str">
        <f t="shared" si="11"/>
        <v>N/A</v>
      </c>
    </row>
    <row r="328" spans="1:9" x14ac:dyDescent="0.3">
      <c r="A328" s="21">
        <v>241.72</v>
      </c>
      <c r="B328" s="27">
        <f t="shared" ca="1" si="10"/>
        <v>1.0946447623016573</v>
      </c>
      <c r="C328" s="23">
        <v>1</v>
      </c>
      <c r="F328" s="10">
        <v>1</v>
      </c>
      <c r="G328" s="13">
        <v>241.72</v>
      </c>
      <c r="I328" s="8">
        <f t="shared" si="11"/>
        <v>241.72</v>
      </c>
    </row>
    <row r="329" spans="1:9" x14ac:dyDescent="0.3">
      <c r="A329" s="13">
        <v>280.2</v>
      </c>
      <c r="B329" s="26">
        <f t="shared" ca="1" si="10"/>
        <v>9.9170274260594451E-2</v>
      </c>
      <c r="C329" s="15">
        <v>0</v>
      </c>
      <c r="F329" s="10">
        <v>0</v>
      </c>
      <c r="G329" s="13">
        <v>280.2</v>
      </c>
      <c r="I329" s="8" t="str">
        <f t="shared" si="11"/>
        <v>N/A</v>
      </c>
    </row>
    <row r="330" spans="1:9" x14ac:dyDescent="0.3">
      <c r="A330" s="21">
        <v>178.04</v>
      </c>
      <c r="B330" s="27">
        <f t="shared" ca="1" si="10"/>
        <v>2.0471954708138669</v>
      </c>
      <c r="C330" s="23">
        <v>2</v>
      </c>
      <c r="F330" s="10">
        <v>2</v>
      </c>
      <c r="G330" s="13">
        <v>178.04</v>
      </c>
      <c r="I330" s="8">
        <f t="shared" si="11"/>
        <v>89.02</v>
      </c>
    </row>
    <row r="331" spans="1:9" x14ac:dyDescent="0.3">
      <c r="A331" s="13">
        <v>347.99</v>
      </c>
      <c r="B331" s="26">
        <f t="shared" ca="1" si="10"/>
        <v>1.0539887470421494</v>
      </c>
      <c r="C331" s="15">
        <v>1</v>
      </c>
      <c r="F331" s="10">
        <v>1</v>
      </c>
      <c r="G331" s="13">
        <v>347.99</v>
      </c>
      <c r="I331" s="8">
        <f t="shared" si="11"/>
        <v>347.99</v>
      </c>
    </row>
    <row r="332" spans="1:9" x14ac:dyDescent="0.3">
      <c r="A332" s="21">
        <v>343.81</v>
      </c>
      <c r="B332" s="27">
        <f t="shared" ca="1" si="10"/>
        <v>2.1443919277088332E-3</v>
      </c>
      <c r="C332" s="23">
        <v>0</v>
      </c>
      <c r="F332" s="10">
        <v>0</v>
      </c>
      <c r="G332" s="13">
        <v>343.81</v>
      </c>
      <c r="I332" s="8" t="str">
        <f t="shared" si="11"/>
        <v>N/A</v>
      </c>
    </row>
    <row r="333" spans="1:9" x14ac:dyDescent="0.3">
      <c r="A333" s="13">
        <v>105.29</v>
      </c>
      <c r="B333" s="26">
        <f t="shared" ca="1" si="10"/>
        <v>5.5576461978368047E-2</v>
      </c>
      <c r="C333" s="15">
        <v>0</v>
      </c>
      <c r="F333" s="10">
        <v>0</v>
      </c>
      <c r="G333" s="13">
        <v>105.29</v>
      </c>
      <c r="I333" s="8" t="str">
        <f t="shared" si="11"/>
        <v>N/A</v>
      </c>
    </row>
    <row r="334" spans="1:9" x14ac:dyDescent="0.3">
      <c r="A334" s="21">
        <v>483.66</v>
      </c>
      <c r="B334" s="27">
        <f t="shared" ca="1" si="10"/>
        <v>1.0474843686914785</v>
      </c>
      <c r="C334" s="23">
        <v>1</v>
      </c>
      <c r="F334" s="10">
        <v>1</v>
      </c>
      <c r="G334" s="13">
        <v>483.66</v>
      </c>
      <c r="I334" s="8">
        <f t="shared" si="11"/>
        <v>483.66</v>
      </c>
    </row>
    <row r="335" spans="1:9" x14ac:dyDescent="0.3">
      <c r="A335" s="13">
        <v>69.41</v>
      </c>
      <c r="B335" s="26">
        <f t="shared" ca="1" si="10"/>
        <v>8.0975138228918789E-2</v>
      </c>
      <c r="C335" s="15">
        <v>0</v>
      </c>
      <c r="F335" s="10">
        <v>0</v>
      </c>
      <c r="G335" s="13">
        <v>69.41</v>
      </c>
      <c r="I335" s="8" t="str">
        <f t="shared" si="11"/>
        <v>N/A</v>
      </c>
    </row>
    <row r="336" spans="1:9" x14ac:dyDescent="0.3">
      <c r="A336" s="21">
        <v>207.18</v>
      </c>
      <c r="B336" s="27">
        <f t="shared" ca="1" si="10"/>
        <v>1.1174062359972981E-3</v>
      </c>
      <c r="C336" s="23">
        <v>0</v>
      </c>
      <c r="F336" s="10">
        <v>0</v>
      </c>
      <c r="G336" s="13">
        <v>207.18</v>
      </c>
      <c r="I336" s="8" t="str">
        <f t="shared" si="11"/>
        <v>N/A</v>
      </c>
    </row>
    <row r="337" spans="1:9" x14ac:dyDescent="0.3">
      <c r="A337" s="13">
        <v>454.15</v>
      </c>
      <c r="B337" s="26">
        <f t="shared" ca="1" si="10"/>
        <v>1.0197127495755471</v>
      </c>
      <c r="C337" s="15">
        <v>1</v>
      </c>
      <c r="F337" s="10">
        <v>1</v>
      </c>
      <c r="G337" s="13">
        <v>454.15</v>
      </c>
      <c r="I337" s="8">
        <f t="shared" si="11"/>
        <v>454.15</v>
      </c>
    </row>
    <row r="338" spans="1:9" x14ac:dyDescent="0.3">
      <c r="A338" s="21">
        <v>113.01</v>
      </c>
      <c r="B338" s="27">
        <f t="shared" ca="1" si="10"/>
        <v>2.0940141921586792</v>
      </c>
      <c r="C338" s="23">
        <v>2</v>
      </c>
      <c r="F338" s="10">
        <v>2</v>
      </c>
      <c r="G338" s="13">
        <v>113.01</v>
      </c>
      <c r="I338" s="8">
        <f t="shared" si="11"/>
        <v>56.505000000000003</v>
      </c>
    </row>
    <row r="339" spans="1:9" x14ac:dyDescent="0.3">
      <c r="A339" s="13">
        <v>419.13</v>
      </c>
      <c r="B339" s="26">
        <f t="shared" ca="1" si="10"/>
        <v>1.0250535583485496</v>
      </c>
      <c r="C339" s="15">
        <v>1</v>
      </c>
      <c r="F339" s="10">
        <v>1</v>
      </c>
      <c r="G339" s="13">
        <v>419.13</v>
      </c>
      <c r="I339" s="8">
        <f t="shared" si="11"/>
        <v>419.13</v>
      </c>
    </row>
    <row r="340" spans="1:9" x14ac:dyDescent="0.3">
      <c r="A340" s="21">
        <v>183.86</v>
      </c>
      <c r="B340" s="27">
        <f t="shared" ca="1" si="10"/>
        <v>2.0968587705806336</v>
      </c>
      <c r="C340" s="23">
        <v>2</v>
      </c>
      <c r="F340" s="10">
        <v>2</v>
      </c>
      <c r="G340" s="13">
        <v>183.86</v>
      </c>
      <c r="I340" s="8">
        <f t="shared" si="11"/>
        <v>91.93</v>
      </c>
    </row>
    <row r="341" spans="1:9" x14ac:dyDescent="0.3">
      <c r="A341" s="13">
        <v>53.87</v>
      </c>
      <c r="B341" s="26">
        <f t="shared" ca="1" si="10"/>
        <v>1.920922170462247E-2</v>
      </c>
      <c r="C341" s="15">
        <v>0</v>
      </c>
      <c r="F341" s="10">
        <v>0</v>
      </c>
      <c r="G341" s="13">
        <v>53.87</v>
      </c>
      <c r="I341" s="8" t="str">
        <f t="shared" si="11"/>
        <v>N/A</v>
      </c>
    </row>
    <row r="342" spans="1:9" x14ac:dyDescent="0.3">
      <c r="A342" s="21">
        <v>427.82</v>
      </c>
      <c r="B342" s="27">
        <f t="shared" ca="1" si="10"/>
        <v>3.627487448497041E-2</v>
      </c>
      <c r="C342" s="23">
        <v>0</v>
      </c>
      <c r="F342" s="10">
        <v>0</v>
      </c>
      <c r="G342" s="13">
        <v>427.82</v>
      </c>
      <c r="I342" s="8" t="str">
        <f t="shared" si="11"/>
        <v>N/A</v>
      </c>
    </row>
    <row r="343" spans="1:9" x14ac:dyDescent="0.3">
      <c r="A343" s="13">
        <v>282.82</v>
      </c>
      <c r="B343" s="26">
        <f t="shared" ca="1" si="10"/>
        <v>2.0284570118049494</v>
      </c>
      <c r="C343" s="15">
        <v>2</v>
      </c>
      <c r="F343" s="10">
        <v>2</v>
      </c>
      <c r="G343" s="13">
        <v>282.82</v>
      </c>
      <c r="I343" s="8">
        <f t="shared" si="11"/>
        <v>141.41</v>
      </c>
    </row>
    <row r="344" spans="1:9" x14ac:dyDescent="0.3">
      <c r="A344" s="21">
        <v>215.31</v>
      </c>
      <c r="B344" s="27">
        <f t="shared" ca="1" si="10"/>
        <v>2.020086642931465</v>
      </c>
      <c r="C344" s="23">
        <v>2</v>
      </c>
      <c r="F344" s="10">
        <v>2</v>
      </c>
      <c r="G344" s="13">
        <v>215.31</v>
      </c>
      <c r="I344" s="8">
        <f t="shared" si="11"/>
        <v>107.655</v>
      </c>
    </row>
    <row r="345" spans="1:9" x14ac:dyDescent="0.3">
      <c r="A345" s="13">
        <v>183.66</v>
      </c>
      <c r="B345" s="26">
        <f t="shared" ca="1" si="10"/>
        <v>1.0714437842178131</v>
      </c>
      <c r="C345" s="15">
        <v>1</v>
      </c>
      <c r="F345" s="10">
        <v>1</v>
      </c>
      <c r="G345" s="13">
        <v>183.66</v>
      </c>
      <c r="I345" s="8">
        <f t="shared" si="11"/>
        <v>183.66</v>
      </c>
    </row>
    <row r="346" spans="1:9" x14ac:dyDescent="0.3">
      <c r="A346" s="21">
        <v>198.73</v>
      </c>
      <c r="B346" s="27">
        <f t="shared" ca="1" si="10"/>
        <v>2.0023636953987216</v>
      </c>
      <c r="C346" s="23">
        <v>2</v>
      </c>
      <c r="F346" s="10">
        <v>2</v>
      </c>
      <c r="G346" s="13">
        <v>198.73</v>
      </c>
      <c r="I346" s="8">
        <f t="shared" si="11"/>
        <v>99.364999999999995</v>
      </c>
    </row>
    <row r="347" spans="1:9" x14ac:dyDescent="0.3">
      <c r="A347" s="13">
        <v>265.72000000000003</v>
      </c>
      <c r="B347" s="26">
        <f t="shared" ca="1" si="10"/>
        <v>1.6712522711782953E-2</v>
      </c>
      <c r="C347" s="15">
        <v>0</v>
      </c>
      <c r="F347" s="10">
        <v>0</v>
      </c>
      <c r="G347" s="13">
        <v>265.72000000000003</v>
      </c>
      <c r="I347" s="8" t="str">
        <f t="shared" si="11"/>
        <v>N/A</v>
      </c>
    </row>
    <row r="348" spans="1:9" x14ac:dyDescent="0.3">
      <c r="A348" s="21">
        <v>138.35</v>
      </c>
      <c r="B348" s="27">
        <f t="shared" ca="1" si="10"/>
        <v>2.0594408722500321</v>
      </c>
      <c r="C348" s="23">
        <v>2</v>
      </c>
      <c r="F348" s="10">
        <v>2</v>
      </c>
      <c r="G348" s="13">
        <v>138.35</v>
      </c>
      <c r="I348" s="8">
        <f t="shared" si="11"/>
        <v>69.174999999999997</v>
      </c>
    </row>
    <row r="349" spans="1:9" x14ac:dyDescent="0.3">
      <c r="A349" s="13">
        <v>441.87</v>
      </c>
      <c r="B349" s="26">
        <f t="shared" ca="1" si="10"/>
        <v>1.0696264125142445</v>
      </c>
      <c r="C349" s="15">
        <v>1</v>
      </c>
      <c r="F349" s="10">
        <v>1</v>
      </c>
      <c r="G349" s="13">
        <v>441.87</v>
      </c>
      <c r="I349" s="8">
        <f t="shared" si="11"/>
        <v>441.87</v>
      </c>
    </row>
    <row r="350" spans="1:9" x14ac:dyDescent="0.3">
      <c r="A350" s="21">
        <v>178.29</v>
      </c>
      <c r="B350" s="27">
        <f t="shared" ca="1" si="10"/>
        <v>2.000936725588041</v>
      </c>
      <c r="C350" s="23">
        <v>2</v>
      </c>
      <c r="F350" s="10">
        <v>2</v>
      </c>
      <c r="G350" s="13">
        <v>178.29</v>
      </c>
      <c r="I350" s="8">
        <f t="shared" si="11"/>
        <v>89.144999999999996</v>
      </c>
    </row>
    <row r="351" spans="1:9" x14ac:dyDescent="0.3">
      <c r="A351" s="13">
        <v>77.08</v>
      </c>
      <c r="B351" s="26">
        <f t="shared" ca="1" si="10"/>
        <v>3.6063870150640109E-2</v>
      </c>
      <c r="C351" s="15">
        <v>0</v>
      </c>
      <c r="F351" s="10">
        <v>0</v>
      </c>
      <c r="G351" s="13">
        <v>77.08</v>
      </c>
      <c r="I351" s="8" t="str">
        <f t="shared" si="11"/>
        <v>N/A</v>
      </c>
    </row>
    <row r="352" spans="1:9" x14ac:dyDescent="0.3">
      <c r="A352" s="21">
        <v>266.89999999999998</v>
      </c>
      <c r="B352" s="27">
        <f t="shared" ca="1" si="10"/>
        <v>2.0699282288553671</v>
      </c>
      <c r="C352" s="23">
        <v>2</v>
      </c>
      <c r="F352" s="10">
        <v>2</v>
      </c>
      <c r="G352" s="13">
        <v>266.89999999999998</v>
      </c>
      <c r="I352" s="8">
        <f t="shared" si="11"/>
        <v>133.44999999999999</v>
      </c>
    </row>
    <row r="353" spans="1:9" x14ac:dyDescent="0.3">
      <c r="A353" s="13">
        <v>269.83999999999997</v>
      </c>
      <c r="B353" s="26">
        <f t="shared" ca="1" si="10"/>
        <v>2.574544421794648E-2</v>
      </c>
      <c r="C353" s="15">
        <v>0</v>
      </c>
      <c r="F353" s="10">
        <v>0</v>
      </c>
      <c r="G353" s="13">
        <v>269.83999999999997</v>
      </c>
      <c r="I353" s="8" t="str">
        <f t="shared" si="11"/>
        <v>N/A</v>
      </c>
    </row>
    <row r="354" spans="1:9" x14ac:dyDescent="0.3">
      <c r="A354" s="21">
        <v>334.22</v>
      </c>
      <c r="B354" s="27">
        <f t="shared" ca="1" si="10"/>
        <v>2.073366581980709</v>
      </c>
      <c r="C354" s="23">
        <v>2</v>
      </c>
      <c r="F354" s="10">
        <v>2</v>
      </c>
      <c r="G354" s="13">
        <v>334.22</v>
      </c>
      <c r="I354" s="8">
        <f t="shared" si="11"/>
        <v>167.11</v>
      </c>
    </row>
    <row r="355" spans="1:9" x14ac:dyDescent="0.3">
      <c r="A355" s="13">
        <v>474.56</v>
      </c>
      <c r="B355" s="26">
        <f t="shared" ca="1" si="10"/>
        <v>2.0408953158098946</v>
      </c>
      <c r="C355" s="15">
        <v>2</v>
      </c>
      <c r="F355" s="10">
        <v>2</v>
      </c>
      <c r="G355" s="13">
        <v>474.56</v>
      </c>
      <c r="I355" s="8">
        <f t="shared" si="11"/>
        <v>237.28</v>
      </c>
    </row>
    <row r="356" spans="1:9" x14ac:dyDescent="0.3">
      <c r="A356" s="21">
        <v>360.91</v>
      </c>
      <c r="B356" s="27">
        <f t="shared" ca="1" si="10"/>
        <v>1.0690034380027342</v>
      </c>
      <c r="C356" s="23">
        <v>1</v>
      </c>
      <c r="F356" s="10">
        <v>1</v>
      </c>
      <c r="G356" s="13">
        <v>360.91</v>
      </c>
      <c r="I356" s="8">
        <f t="shared" si="11"/>
        <v>360.91</v>
      </c>
    </row>
    <row r="357" spans="1:9" x14ac:dyDescent="0.3">
      <c r="A357" s="13">
        <v>373.49</v>
      </c>
      <c r="B357" s="26">
        <f t="shared" ca="1" si="10"/>
        <v>6.8383105237907584E-3</v>
      </c>
      <c r="C357" s="15">
        <v>0</v>
      </c>
      <c r="F357" s="10">
        <v>0</v>
      </c>
      <c r="G357" s="13">
        <v>373.49</v>
      </c>
      <c r="I357" s="8" t="str">
        <f t="shared" si="11"/>
        <v>N/A</v>
      </c>
    </row>
    <row r="358" spans="1:9" x14ac:dyDescent="0.3">
      <c r="A358" s="21">
        <v>462.3</v>
      </c>
      <c r="B358" s="27">
        <f t="shared" ca="1" si="10"/>
        <v>2.0087345274559532</v>
      </c>
      <c r="C358" s="23">
        <v>2</v>
      </c>
      <c r="F358" s="10">
        <v>2</v>
      </c>
      <c r="G358" s="13">
        <v>462.3</v>
      </c>
      <c r="I358" s="8">
        <f t="shared" si="11"/>
        <v>231.15</v>
      </c>
    </row>
    <row r="359" spans="1:9" x14ac:dyDescent="0.3">
      <c r="A359" s="13">
        <v>332.67</v>
      </c>
      <c r="B359" s="26">
        <f t="shared" ca="1" si="10"/>
        <v>2.0074222253187881</v>
      </c>
      <c r="C359" s="15">
        <v>2</v>
      </c>
      <c r="F359" s="10">
        <v>2</v>
      </c>
      <c r="G359" s="13">
        <v>332.67</v>
      </c>
      <c r="I359" s="8">
        <f t="shared" si="11"/>
        <v>166.33500000000001</v>
      </c>
    </row>
    <row r="360" spans="1:9" x14ac:dyDescent="0.3">
      <c r="A360" s="21">
        <v>235.39</v>
      </c>
      <c r="B360" s="27">
        <f t="shared" ca="1" si="10"/>
        <v>1.0208787362962242</v>
      </c>
      <c r="C360" s="23">
        <v>1</v>
      </c>
      <c r="F360" s="10">
        <v>1</v>
      </c>
      <c r="G360" s="13">
        <v>235.39</v>
      </c>
      <c r="I360" s="8">
        <f t="shared" si="11"/>
        <v>235.39</v>
      </c>
    </row>
    <row r="361" spans="1:9" x14ac:dyDescent="0.3">
      <c r="A361" s="13">
        <v>269.77999999999997</v>
      </c>
      <c r="B361" s="26">
        <f t="shared" ca="1" si="10"/>
        <v>1.0239431575154443</v>
      </c>
      <c r="C361" s="15">
        <v>1</v>
      </c>
      <c r="F361" s="10">
        <v>1</v>
      </c>
      <c r="G361" s="13">
        <v>269.77999999999997</v>
      </c>
      <c r="I361" s="8">
        <f t="shared" si="11"/>
        <v>269.77999999999997</v>
      </c>
    </row>
    <row r="362" spans="1:9" x14ac:dyDescent="0.3">
      <c r="A362" s="21">
        <v>498.33</v>
      </c>
      <c r="B362" s="27">
        <f t="shared" ca="1" si="10"/>
        <v>2.0125736131891827</v>
      </c>
      <c r="C362" s="23">
        <v>2</v>
      </c>
      <c r="F362" s="10">
        <v>2</v>
      </c>
      <c r="G362" s="13">
        <v>498.33</v>
      </c>
      <c r="I362" s="8">
        <f t="shared" si="11"/>
        <v>249.16499999999999</v>
      </c>
    </row>
    <row r="363" spans="1:9" x14ac:dyDescent="0.3">
      <c r="A363" s="13">
        <v>182.94</v>
      </c>
      <c r="B363" s="26">
        <f t="shared" ca="1" si="10"/>
        <v>2.0684846549324485</v>
      </c>
      <c r="C363" s="15">
        <v>2</v>
      </c>
      <c r="F363" s="10">
        <v>2</v>
      </c>
      <c r="G363" s="13">
        <v>182.94</v>
      </c>
      <c r="I363" s="8">
        <f t="shared" si="11"/>
        <v>91.47</v>
      </c>
    </row>
    <row r="364" spans="1:9" x14ac:dyDescent="0.3">
      <c r="A364" s="21">
        <v>121.7</v>
      </c>
      <c r="B364" s="27">
        <f t="shared" ca="1" si="10"/>
        <v>1.2623346407551972E-2</v>
      </c>
      <c r="C364" s="23">
        <v>0</v>
      </c>
      <c r="F364" s="10">
        <v>0</v>
      </c>
      <c r="G364" s="13">
        <v>121.7</v>
      </c>
      <c r="I364" s="8" t="str">
        <f t="shared" si="11"/>
        <v>N/A</v>
      </c>
    </row>
    <row r="365" spans="1:9" x14ac:dyDescent="0.3">
      <c r="A365" s="13">
        <v>489.27</v>
      </c>
      <c r="B365" s="26">
        <f t="shared" ca="1" si="10"/>
        <v>1.0800330077254015</v>
      </c>
      <c r="C365" s="15">
        <v>1</v>
      </c>
      <c r="F365" s="10">
        <v>1</v>
      </c>
      <c r="G365" s="13">
        <v>489.27</v>
      </c>
      <c r="I365" s="8">
        <f t="shared" si="11"/>
        <v>489.27</v>
      </c>
    </row>
    <row r="366" spans="1:9" x14ac:dyDescent="0.3">
      <c r="A366" s="21">
        <v>303.93</v>
      </c>
      <c r="B366" s="27">
        <f t="shared" ca="1" si="10"/>
        <v>3.4294476975508172E-2</v>
      </c>
      <c r="C366" s="23">
        <v>0</v>
      </c>
      <c r="F366" s="10">
        <v>0</v>
      </c>
      <c r="G366" s="13">
        <v>303.93</v>
      </c>
      <c r="I366" s="8" t="str">
        <f t="shared" si="11"/>
        <v>N/A</v>
      </c>
    </row>
    <row r="367" spans="1:9" x14ac:dyDescent="0.3">
      <c r="A367" s="13">
        <v>302.74</v>
      </c>
      <c r="B367" s="26">
        <f t="shared" ca="1" si="10"/>
        <v>5.5104995223400913E-2</v>
      </c>
      <c r="C367" s="15">
        <v>0</v>
      </c>
      <c r="F367" s="10">
        <v>0</v>
      </c>
      <c r="G367" s="13">
        <v>302.74</v>
      </c>
      <c r="I367" s="8" t="str">
        <f t="shared" si="11"/>
        <v>N/A</v>
      </c>
    </row>
    <row r="368" spans="1:9" x14ac:dyDescent="0.3">
      <c r="A368" s="21">
        <v>157.21</v>
      </c>
      <c r="B368" s="27">
        <f t="shared" ca="1" si="10"/>
        <v>9.6409163989283925E-2</v>
      </c>
      <c r="C368" s="23">
        <v>0</v>
      </c>
      <c r="F368" s="10">
        <v>0</v>
      </c>
      <c r="G368" s="13">
        <v>157.21</v>
      </c>
      <c r="I368" s="8" t="str">
        <f t="shared" si="11"/>
        <v>N/A</v>
      </c>
    </row>
    <row r="369" spans="1:9" x14ac:dyDescent="0.3">
      <c r="A369" s="13">
        <v>159.44999999999999</v>
      </c>
      <c r="B369" s="26">
        <f t="shared" ca="1" si="10"/>
        <v>2.0345176587180478</v>
      </c>
      <c r="C369" s="15">
        <v>2</v>
      </c>
      <c r="F369" s="10">
        <v>2</v>
      </c>
      <c r="G369" s="13">
        <v>159.44999999999999</v>
      </c>
      <c r="I369" s="8">
        <f t="shared" si="11"/>
        <v>79.724999999999994</v>
      </c>
    </row>
    <row r="370" spans="1:9" x14ac:dyDescent="0.3">
      <c r="A370" s="21">
        <v>312.93</v>
      </c>
      <c r="B370" s="27">
        <f t="shared" ca="1" si="10"/>
        <v>1.0826533668934808</v>
      </c>
      <c r="C370" s="23">
        <v>1</v>
      </c>
      <c r="F370" s="10">
        <v>1</v>
      </c>
      <c r="G370" s="13">
        <v>312.93</v>
      </c>
      <c r="I370" s="8">
        <f t="shared" si="11"/>
        <v>312.93</v>
      </c>
    </row>
    <row r="371" spans="1:9" x14ac:dyDescent="0.3">
      <c r="A371" s="13">
        <v>65.680000000000007</v>
      </c>
      <c r="B371" s="26">
        <f t="shared" ca="1" si="10"/>
        <v>2.2769629389855207E-2</v>
      </c>
      <c r="C371" s="15">
        <v>0</v>
      </c>
      <c r="F371" s="10">
        <v>0</v>
      </c>
      <c r="G371" s="13">
        <v>65.680000000000007</v>
      </c>
      <c r="I371" s="8" t="str">
        <f t="shared" si="11"/>
        <v>N/A</v>
      </c>
    </row>
    <row r="372" spans="1:9" x14ac:dyDescent="0.3">
      <c r="A372" s="21">
        <v>61.86</v>
      </c>
      <c r="B372" s="27">
        <f t="shared" ca="1" si="10"/>
        <v>2.0705710556776906</v>
      </c>
      <c r="C372" s="23">
        <v>2</v>
      </c>
      <c r="F372" s="10">
        <v>2</v>
      </c>
      <c r="G372" s="13">
        <v>61.86</v>
      </c>
      <c r="I372" s="8">
        <f t="shared" si="11"/>
        <v>30.93</v>
      </c>
    </row>
    <row r="373" spans="1:9" x14ac:dyDescent="0.3">
      <c r="A373" s="13">
        <v>343.77</v>
      </c>
      <c r="B373" s="26">
        <f t="shared" ca="1" si="10"/>
        <v>2.0918223404723797</v>
      </c>
      <c r="C373" s="15">
        <v>2</v>
      </c>
      <c r="F373" s="10">
        <v>2</v>
      </c>
      <c r="G373" s="13">
        <v>343.77</v>
      </c>
      <c r="I373" s="8">
        <f t="shared" si="11"/>
        <v>171.88499999999999</v>
      </c>
    </row>
    <row r="374" spans="1:9" x14ac:dyDescent="0.3">
      <c r="A374" s="21">
        <v>107.21</v>
      </c>
      <c r="B374" s="27">
        <f t="shared" ca="1" si="10"/>
        <v>1.0459924077900662</v>
      </c>
      <c r="C374" s="23">
        <v>1</v>
      </c>
      <c r="F374" s="10">
        <v>1</v>
      </c>
      <c r="G374" s="13">
        <v>107.21</v>
      </c>
      <c r="I374" s="8">
        <f t="shared" si="11"/>
        <v>107.21</v>
      </c>
    </row>
    <row r="375" spans="1:9" x14ac:dyDescent="0.3">
      <c r="A375" s="13">
        <v>148.97999999999999</v>
      </c>
      <c r="B375" s="26">
        <f t="shared" ca="1" si="10"/>
        <v>2.0382346211710178</v>
      </c>
      <c r="C375" s="15">
        <v>2</v>
      </c>
      <c r="F375" s="10">
        <v>2</v>
      </c>
      <c r="G375" s="13">
        <v>148.97999999999999</v>
      </c>
      <c r="I375" s="8">
        <f t="shared" si="11"/>
        <v>74.489999999999995</v>
      </c>
    </row>
    <row r="376" spans="1:9" x14ac:dyDescent="0.3">
      <c r="A376" s="21">
        <v>490.41</v>
      </c>
      <c r="B376" s="27">
        <f t="shared" ca="1" si="10"/>
        <v>6.8904047730789175E-2</v>
      </c>
      <c r="C376" s="23">
        <v>0</v>
      </c>
      <c r="F376" s="10">
        <v>0</v>
      </c>
      <c r="G376" s="13">
        <v>490.41</v>
      </c>
      <c r="I376" s="8" t="str">
        <f t="shared" si="11"/>
        <v>N/A</v>
      </c>
    </row>
    <row r="377" spans="1:9" x14ac:dyDescent="0.3">
      <c r="A377" s="13">
        <v>461.34</v>
      </c>
      <c r="B377" s="26">
        <f t="shared" ca="1" si="10"/>
        <v>5.3558044961369657E-2</v>
      </c>
      <c r="C377" s="15">
        <v>0</v>
      </c>
      <c r="F377" s="10">
        <v>0</v>
      </c>
      <c r="G377" s="13">
        <v>461.34</v>
      </c>
      <c r="I377" s="8" t="str">
        <f t="shared" si="11"/>
        <v>N/A</v>
      </c>
    </row>
    <row r="378" spans="1:9" x14ac:dyDescent="0.3">
      <c r="A378" s="21">
        <v>338.89</v>
      </c>
      <c r="B378" s="27">
        <f t="shared" ca="1" si="10"/>
        <v>1.0875246170183339</v>
      </c>
      <c r="C378" s="23">
        <v>1</v>
      </c>
      <c r="F378" s="10">
        <v>1</v>
      </c>
      <c r="G378" s="13">
        <v>338.89</v>
      </c>
      <c r="I378" s="8">
        <f t="shared" si="11"/>
        <v>338.89</v>
      </c>
    </row>
    <row r="379" spans="1:9" x14ac:dyDescent="0.3">
      <c r="A379" s="13">
        <v>222.63</v>
      </c>
      <c r="B379" s="26">
        <f t="shared" ca="1" si="10"/>
        <v>1.7802083795987144E-2</v>
      </c>
      <c r="C379" s="15">
        <v>0</v>
      </c>
      <c r="F379" s="10">
        <v>0</v>
      </c>
      <c r="G379" s="13">
        <v>222.63</v>
      </c>
      <c r="I379" s="8" t="str">
        <f t="shared" si="11"/>
        <v>N/A</v>
      </c>
    </row>
    <row r="380" spans="1:9" x14ac:dyDescent="0.3">
      <c r="A380" s="21">
        <v>71.95</v>
      </c>
      <c r="B380" s="27">
        <f t="shared" ca="1" si="10"/>
        <v>2.0959196609415573</v>
      </c>
      <c r="C380" s="23">
        <v>2</v>
      </c>
      <c r="F380" s="10">
        <v>2</v>
      </c>
      <c r="G380" s="13">
        <v>71.95</v>
      </c>
      <c r="I380" s="8">
        <f t="shared" si="11"/>
        <v>35.975000000000001</v>
      </c>
    </row>
    <row r="381" spans="1:9" x14ac:dyDescent="0.3">
      <c r="A381" s="13">
        <v>264.52</v>
      </c>
      <c r="B381" s="26">
        <f t="shared" ca="1" si="10"/>
        <v>1.0197414758532364</v>
      </c>
      <c r="C381" s="15">
        <v>1</v>
      </c>
      <c r="F381" s="10">
        <v>1</v>
      </c>
      <c r="G381" s="13">
        <v>264.52</v>
      </c>
      <c r="I381" s="8">
        <f t="shared" si="11"/>
        <v>264.52</v>
      </c>
    </row>
    <row r="382" spans="1:9" x14ac:dyDescent="0.3">
      <c r="A382" s="21">
        <v>414.8</v>
      </c>
      <c r="B382" s="27">
        <f t="shared" ca="1" si="10"/>
        <v>2.0939842714515184</v>
      </c>
      <c r="C382" s="23">
        <v>2</v>
      </c>
      <c r="F382" s="10">
        <v>2</v>
      </c>
      <c r="G382" s="13">
        <v>414.8</v>
      </c>
      <c r="I382" s="8">
        <f t="shared" si="11"/>
        <v>207.4</v>
      </c>
    </row>
    <row r="383" spans="1:9" x14ac:dyDescent="0.3">
      <c r="A383" s="13">
        <v>50.79</v>
      </c>
      <c r="B383" s="26">
        <f t="shared" ca="1" si="10"/>
        <v>2.8531890361349489E-2</v>
      </c>
      <c r="C383" s="15">
        <v>0</v>
      </c>
      <c r="F383" s="10">
        <v>0</v>
      </c>
      <c r="G383" s="13">
        <v>50.79</v>
      </c>
      <c r="I383" s="8" t="str">
        <f t="shared" si="11"/>
        <v>N/A</v>
      </c>
    </row>
    <row r="384" spans="1:9" x14ac:dyDescent="0.3">
      <c r="A384" s="21">
        <v>264.3</v>
      </c>
      <c r="B384" s="27">
        <f t="shared" ca="1" si="10"/>
        <v>1.0201889658570558</v>
      </c>
      <c r="C384" s="23">
        <v>1</v>
      </c>
      <c r="F384" s="10">
        <v>1</v>
      </c>
      <c r="G384" s="13">
        <v>264.3</v>
      </c>
      <c r="I384" s="8">
        <f t="shared" si="11"/>
        <v>264.3</v>
      </c>
    </row>
    <row r="385" spans="1:9" x14ac:dyDescent="0.3">
      <c r="A385" s="13">
        <v>122.46</v>
      </c>
      <c r="B385" s="26">
        <f t="shared" ca="1" si="10"/>
        <v>8.1863494752735397E-2</v>
      </c>
      <c r="C385" s="15">
        <v>0</v>
      </c>
      <c r="F385" s="10">
        <v>0</v>
      </c>
      <c r="G385" s="13">
        <v>122.46</v>
      </c>
      <c r="I385" s="8" t="str">
        <f t="shared" si="11"/>
        <v>N/A</v>
      </c>
    </row>
    <row r="386" spans="1:9" x14ac:dyDescent="0.3">
      <c r="A386" s="21">
        <v>238.01</v>
      </c>
      <c r="B386" s="27">
        <f t="shared" ref="B386:B449" ca="1" si="12">C386+RAND()*0.1</f>
        <v>5.6302217041827142E-3</v>
      </c>
      <c r="C386" s="23">
        <v>0</v>
      </c>
      <c r="F386" s="10">
        <v>0</v>
      </c>
      <c r="G386" s="13">
        <v>238.01</v>
      </c>
      <c r="I386" s="8" t="str">
        <f t="shared" ref="I386:I449" si="13">IF(F386=0, "N/A", G386/F386)</f>
        <v>N/A</v>
      </c>
    </row>
    <row r="387" spans="1:9" x14ac:dyDescent="0.3">
      <c r="A387" s="13">
        <v>490.34</v>
      </c>
      <c r="B387" s="26">
        <f t="shared" ca="1" si="12"/>
        <v>2.0017976826056247</v>
      </c>
      <c r="C387" s="15">
        <v>2</v>
      </c>
      <c r="F387" s="10">
        <v>2</v>
      </c>
      <c r="G387" s="13">
        <v>490.34</v>
      </c>
      <c r="I387" s="8">
        <f t="shared" si="13"/>
        <v>245.17</v>
      </c>
    </row>
    <row r="388" spans="1:9" x14ac:dyDescent="0.3">
      <c r="A388" s="21">
        <v>245.98</v>
      </c>
      <c r="B388" s="27">
        <f t="shared" ca="1" si="12"/>
        <v>1.0123531278205979</v>
      </c>
      <c r="C388" s="23">
        <v>1</v>
      </c>
      <c r="F388" s="10">
        <v>1</v>
      </c>
      <c r="G388" s="13">
        <v>245.98</v>
      </c>
      <c r="I388" s="8">
        <f t="shared" si="13"/>
        <v>245.98</v>
      </c>
    </row>
    <row r="389" spans="1:9" x14ac:dyDescent="0.3">
      <c r="A389" s="13">
        <v>390.83</v>
      </c>
      <c r="B389" s="26">
        <f t="shared" ca="1" si="12"/>
        <v>1.5827398230156522E-2</v>
      </c>
      <c r="C389" s="15">
        <v>0</v>
      </c>
      <c r="F389" s="10">
        <v>0</v>
      </c>
      <c r="G389" s="13">
        <v>390.83</v>
      </c>
      <c r="I389" s="8" t="str">
        <f t="shared" si="13"/>
        <v>N/A</v>
      </c>
    </row>
    <row r="390" spans="1:9" x14ac:dyDescent="0.3">
      <c r="A390" s="21">
        <v>158.84</v>
      </c>
      <c r="B390" s="27">
        <f t="shared" ca="1" si="12"/>
        <v>1.0715103596415267</v>
      </c>
      <c r="C390" s="23">
        <v>1</v>
      </c>
      <c r="F390" s="10">
        <v>1</v>
      </c>
      <c r="G390" s="13">
        <v>158.84</v>
      </c>
      <c r="I390" s="8">
        <f t="shared" si="13"/>
        <v>158.84</v>
      </c>
    </row>
    <row r="391" spans="1:9" x14ac:dyDescent="0.3">
      <c r="A391" s="13">
        <v>439.24</v>
      </c>
      <c r="B391" s="26">
        <f t="shared" ca="1" si="12"/>
        <v>1.0754281251458808</v>
      </c>
      <c r="C391" s="15">
        <v>1</v>
      </c>
      <c r="F391" s="10">
        <v>1</v>
      </c>
      <c r="G391" s="13">
        <v>439.24</v>
      </c>
      <c r="I391" s="8">
        <f t="shared" si="13"/>
        <v>439.24</v>
      </c>
    </row>
    <row r="392" spans="1:9" x14ac:dyDescent="0.3">
      <c r="A392" s="21">
        <v>92.43</v>
      </c>
      <c r="B392" s="27">
        <f t="shared" ca="1" si="12"/>
        <v>7.7078079211552714E-2</v>
      </c>
      <c r="C392" s="23">
        <v>0</v>
      </c>
      <c r="F392" s="10">
        <v>0</v>
      </c>
      <c r="G392" s="13">
        <v>92.43</v>
      </c>
      <c r="I392" s="8" t="str">
        <f t="shared" si="13"/>
        <v>N/A</v>
      </c>
    </row>
    <row r="393" spans="1:9" x14ac:dyDescent="0.3">
      <c r="A393" s="13">
        <v>333.15</v>
      </c>
      <c r="B393" s="26">
        <f t="shared" ca="1" si="12"/>
        <v>1.0156689026030454</v>
      </c>
      <c r="C393" s="15">
        <v>1</v>
      </c>
      <c r="F393" s="10">
        <v>1</v>
      </c>
      <c r="G393" s="13">
        <v>333.15</v>
      </c>
      <c r="I393" s="8">
        <f t="shared" si="13"/>
        <v>333.15</v>
      </c>
    </row>
    <row r="394" spans="1:9" x14ac:dyDescent="0.3">
      <c r="A394" s="21">
        <v>64.22</v>
      </c>
      <c r="B394" s="27">
        <f t="shared" ca="1" si="12"/>
        <v>2.0185173313701013</v>
      </c>
      <c r="C394" s="23">
        <v>2</v>
      </c>
      <c r="F394" s="10">
        <v>2</v>
      </c>
      <c r="G394" s="13">
        <v>64.22</v>
      </c>
      <c r="I394" s="8">
        <f t="shared" si="13"/>
        <v>32.11</v>
      </c>
    </row>
    <row r="395" spans="1:9" x14ac:dyDescent="0.3">
      <c r="A395" s="13">
        <v>290.52999999999997</v>
      </c>
      <c r="B395" s="26">
        <f t="shared" ca="1" si="12"/>
        <v>1.0840580626985652</v>
      </c>
      <c r="C395" s="15">
        <v>1</v>
      </c>
      <c r="F395" s="10">
        <v>1</v>
      </c>
      <c r="G395" s="13">
        <v>290.52999999999997</v>
      </c>
      <c r="I395" s="8">
        <f t="shared" si="13"/>
        <v>290.52999999999997</v>
      </c>
    </row>
    <row r="396" spans="1:9" x14ac:dyDescent="0.3">
      <c r="A396" s="21">
        <v>251.8</v>
      </c>
      <c r="B396" s="27">
        <f t="shared" ca="1" si="12"/>
        <v>2.0367832247940481</v>
      </c>
      <c r="C396" s="23">
        <v>2</v>
      </c>
      <c r="F396" s="10">
        <v>2</v>
      </c>
      <c r="G396" s="13">
        <v>251.8</v>
      </c>
      <c r="I396" s="8">
        <f t="shared" si="13"/>
        <v>125.9</v>
      </c>
    </row>
    <row r="397" spans="1:9" x14ac:dyDescent="0.3">
      <c r="A397" s="13">
        <v>480.52</v>
      </c>
      <c r="B397" s="26">
        <f t="shared" ca="1" si="12"/>
        <v>2.0201417338025203</v>
      </c>
      <c r="C397" s="15">
        <v>2</v>
      </c>
      <c r="F397" s="10">
        <v>2</v>
      </c>
      <c r="G397" s="13">
        <v>480.52</v>
      </c>
      <c r="I397" s="8">
        <f t="shared" si="13"/>
        <v>240.26</v>
      </c>
    </row>
    <row r="398" spans="1:9" x14ac:dyDescent="0.3">
      <c r="A398" s="21">
        <v>461.71</v>
      </c>
      <c r="B398" s="27">
        <f t="shared" ca="1" si="12"/>
        <v>2.7065768890962807E-2</v>
      </c>
      <c r="C398" s="23">
        <v>0</v>
      </c>
      <c r="F398" s="10">
        <v>0</v>
      </c>
      <c r="G398" s="13">
        <v>461.71</v>
      </c>
      <c r="I398" s="8" t="str">
        <f t="shared" si="13"/>
        <v>N/A</v>
      </c>
    </row>
    <row r="399" spans="1:9" x14ac:dyDescent="0.3">
      <c r="A399" s="13">
        <v>288.33999999999997</v>
      </c>
      <c r="B399" s="26">
        <f t="shared" ca="1" si="12"/>
        <v>2.0442205281218611</v>
      </c>
      <c r="C399" s="15">
        <v>2</v>
      </c>
      <c r="F399" s="10">
        <v>2</v>
      </c>
      <c r="G399" s="13">
        <v>288.33999999999997</v>
      </c>
      <c r="I399" s="8">
        <f t="shared" si="13"/>
        <v>144.16999999999999</v>
      </c>
    </row>
    <row r="400" spans="1:9" x14ac:dyDescent="0.3">
      <c r="A400" s="21">
        <v>194.08</v>
      </c>
      <c r="B400" s="27">
        <f t="shared" ca="1" si="12"/>
        <v>1.0867449597566581</v>
      </c>
      <c r="C400" s="23">
        <v>1</v>
      </c>
      <c r="F400" s="10">
        <v>1</v>
      </c>
      <c r="G400" s="13">
        <v>194.08</v>
      </c>
      <c r="I400" s="8">
        <f t="shared" si="13"/>
        <v>194.08</v>
      </c>
    </row>
    <row r="401" spans="1:9" x14ac:dyDescent="0.3">
      <c r="A401" s="13">
        <v>198.45</v>
      </c>
      <c r="B401" s="26">
        <f t="shared" ca="1" si="12"/>
        <v>1.0789340943771117</v>
      </c>
      <c r="C401" s="15">
        <v>1</v>
      </c>
      <c r="F401" s="10">
        <v>1</v>
      </c>
      <c r="G401" s="13">
        <v>198.45</v>
      </c>
      <c r="I401" s="8">
        <f t="shared" si="13"/>
        <v>198.45</v>
      </c>
    </row>
    <row r="402" spans="1:9" x14ac:dyDescent="0.3">
      <c r="A402" s="21">
        <v>216.45</v>
      </c>
      <c r="B402" s="27">
        <f t="shared" ca="1" si="12"/>
        <v>8.2072140995298359E-2</v>
      </c>
      <c r="C402" s="23">
        <v>0</v>
      </c>
      <c r="F402" s="10">
        <v>0</v>
      </c>
      <c r="G402" s="13">
        <v>216.45</v>
      </c>
      <c r="I402" s="8" t="str">
        <f t="shared" si="13"/>
        <v>N/A</v>
      </c>
    </row>
    <row r="403" spans="1:9" x14ac:dyDescent="0.3">
      <c r="A403" s="13">
        <v>358.72</v>
      </c>
      <c r="B403" s="26">
        <f t="shared" ca="1" si="12"/>
        <v>1.080983502871987</v>
      </c>
      <c r="C403" s="15">
        <v>1</v>
      </c>
      <c r="F403" s="10">
        <v>1</v>
      </c>
      <c r="G403" s="13">
        <v>358.72</v>
      </c>
      <c r="I403" s="8">
        <f t="shared" si="13"/>
        <v>358.72</v>
      </c>
    </row>
    <row r="404" spans="1:9" x14ac:dyDescent="0.3">
      <c r="A404" s="21">
        <v>367.56</v>
      </c>
      <c r="B404" s="27">
        <f t="shared" ca="1" si="12"/>
        <v>1.0471065908410477</v>
      </c>
      <c r="C404" s="23">
        <v>1</v>
      </c>
      <c r="F404" s="10">
        <v>1</v>
      </c>
      <c r="G404" s="13">
        <v>367.56</v>
      </c>
      <c r="I404" s="8">
        <f t="shared" si="13"/>
        <v>367.56</v>
      </c>
    </row>
    <row r="405" spans="1:9" x14ac:dyDescent="0.3">
      <c r="A405" s="13">
        <v>88.78</v>
      </c>
      <c r="B405" s="26">
        <f t="shared" ca="1" si="12"/>
        <v>4.2968437708390719E-2</v>
      </c>
      <c r="C405" s="15">
        <v>0</v>
      </c>
      <c r="F405" s="10">
        <v>0</v>
      </c>
      <c r="G405" s="13">
        <v>88.78</v>
      </c>
      <c r="I405" s="8" t="str">
        <f t="shared" si="13"/>
        <v>N/A</v>
      </c>
    </row>
    <row r="406" spans="1:9" x14ac:dyDescent="0.3">
      <c r="A406" s="21">
        <v>465.85</v>
      </c>
      <c r="B406" s="27">
        <f t="shared" ca="1" si="12"/>
        <v>2.0185241323623559</v>
      </c>
      <c r="C406" s="23">
        <v>2</v>
      </c>
      <c r="F406" s="10">
        <v>2</v>
      </c>
      <c r="G406" s="13">
        <v>465.85</v>
      </c>
      <c r="I406" s="8">
        <f t="shared" si="13"/>
        <v>232.92500000000001</v>
      </c>
    </row>
    <row r="407" spans="1:9" x14ac:dyDescent="0.3">
      <c r="A407" s="13">
        <v>262.61</v>
      </c>
      <c r="B407" s="26">
        <f t="shared" ca="1" si="12"/>
        <v>1.0132379114722596</v>
      </c>
      <c r="C407" s="15">
        <v>1</v>
      </c>
      <c r="F407" s="10">
        <v>1</v>
      </c>
      <c r="G407" s="13">
        <v>262.61</v>
      </c>
      <c r="I407" s="8">
        <f t="shared" si="13"/>
        <v>262.61</v>
      </c>
    </row>
    <row r="408" spans="1:9" x14ac:dyDescent="0.3">
      <c r="A408" s="21">
        <v>91.24</v>
      </c>
      <c r="B408" s="27">
        <f t="shared" ca="1" si="12"/>
        <v>2.2112256827882093E-2</v>
      </c>
      <c r="C408" s="23">
        <v>0</v>
      </c>
      <c r="F408" s="10">
        <v>0</v>
      </c>
      <c r="G408" s="13">
        <v>91.24</v>
      </c>
      <c r="I408" s="8" t="str">
        <f t="shared" si="13"/>
        <v>N/A</v>
      </c>
    </row>
    <row r="409" spans="1:9" x14ac:dyDescent="0.3">
      <c r="A409" s="13">
        <v>425.69</v>
      </c>
      <c r="B409" s="26">
        <f t="shared" ca="1" si="12"/>
        <v>8.162936466493359E-2</v>
      </c>
      <c r="C409" s="15">
        <v>0</v>
      </c>
      <c r="F409" s="10">
        <v>0</v>
      </c>
      <c r="G409" s="13">
        <v>425.69</v>
      </c>
      <c r="I409" s="8" t="str">
        <f t="shared" si="13"/>
        <v>N/A</v>
      </c>
    </row>
    <row r="410" spans="1:9" x14ac:dyDescent="0.3">
      <c r="A410" s="21">
        <v>446.11</v>
      </c>
      <c r="B410" s="27">
        <f t="shared" ca="1" si="12"/>
        <v>1.0715372790794351</v>
      </c>
      <c r="C410" s="23">
        <v>1</v>
      </c>
      <c r="F410" s="10">
        <v>1</v>
      </c>
      <c r="G410" s="13">
        <v>446.11</v>
      </c>
      <c r="I410" s="8">
        <f t="shared" si="13"/>
        <v>446.11</v>
      </c>
    </row>
    <row r="411" spans="1:9" x14ac:dyDescent="0.3">
      <c r="A411" s="13">
        <v>490.11</v>
      </c>
      <c r="B411" s="26">
        <f t="shared" ca="1" si="12"/>
        <v>2.0095548205315943</v>
      </c>
      <c r="C411" s="15">
        <v>2</v>
      </c>
      <c r="F411" s="10">
        <v>2</v>
      </c>
      <c r="G411" s="13">
        <v>490.11</v>
      </c>
      <c r="I411" s="8">
        <f t="shared" si="13"/>
        <v>245.05500000000001</v>
      </c>
    </row>
    <row r="412" spans="1:9" x14ac:dyDescent="0.3">
      <c r="A412" s="21">
        <v>403.57</v>
      </c>
      <c r="B412" s="27">
        <f t="shared" ca="1" si="12"/>
        <v>2.0026871451541672</v>
      </c>
      <c r="C412" s="23">
        <v>2</v>
      </c>
      <c r="F412" s="10">
        <v>2</v>
      </c>
      <c r="G412" s="13">
        <v>403.57</v>
      </c>
      <c r="I412" s="8">
        <f t="shared" si="13"/>
        <v>201.785</v>
      </c>
    </row>
    <row r="413" spans="1:9" x14ac:dyDescent="0.3">
      <c r="A413" s="13">
        <v>442.15</v>
      </c>
      <c r="B413" s="26">
        <f t="shared" ca="1" si="12"/>
        <v>1.0592472498669334</v>
      </c>
      <c r="C413" s="15">
        <v>1</v>
      </c>
      <c r="F413" s="10">
        <v>1</v>
      </c>
      <c r="G413" s="13">
        <v>442.15</v>
      </c>
      <c r="I413" s="8">
        <f t="shared" si="13"/>
        <v>442.15</v>
      </c>
    </row>
    <row r="414" spans="1:9" x14ac:dyDescent="0.3">
      <c r="A414" s="21">
        <v>78.709999999999994</v>
      </c>
      <c r="B414" s="27">
        <f t="shared" ca="1" si="12"/>
        <v>1.0906089186650907</v>
      </c>
      <c r="C414" s="23">
        <v>1</v>
      </c>
      <c r="F414" s="10">
        <v>1</v>
      </c>
      <c r="G414" s="13">
        <v>78.709999999999994</v>
      </c>
      <c r="I414" s="8">
        <f t="shared" si="13"/>
        <v>78.709999999999994</v>
      </c>
    </row>
    <row r="415" spans="1:9" x14ac:dyDescent="0.3">
      <c r="A415" s="13">
        <v>491.51</v>
      </c>
      <c r="B415" s="26">
        <f t="shared" ca="1" si="12"/>
        <v>6.0645749355203241E-2</v>
      </c>
      <c r="C415" s="15">
        <v>0</v>
      </c>
      <c r="F415" s="10">
        <v>0</v>
      </c>
      <c r="G415" s="13">
        <v>491.51</v>
      </c>
      <c r="I415" s="8" t="str">
        <f t="shared" si="13"/>
        <v>N/A</v>
      </c>
    </row>
    <row r="416" spans="1:9" x14ac:dyDescent="0.3">
      <c r="A416" s="21">
        <v>457.39</v>
      </c>
      <c r="B416" s="27">
        <f t="shared" ca="1" si="12"/>
        <v>1.0741942865807723</v>
      </c>
      <c r="C416" s="23">
        <v>1</v>
      </c>
      <c r="F416" s="10">
        <v>1</v>
      </c>
      <c r="G416" s="13">
        <v>457.39</v>
      </c>
      <c r="I416" s="8">
        <f t="shared" si="13"/>
        <v>457.39</v>
      </c>
    </row>
    <row r="417" spans="1:9" x14ac:dyDescent="0.3">
      <c r="A417" s="13">
        <v>178.61</v>
      </c>
      <c r="B417" s="26">
        <f t="shared" ca="1" si="12"/>
        <v>2.040347598124181</v>
      </c>
      <c r="C417" s="15">
        <v>2</v>
      </c>
      <c r="F417" s="10">
        <v>2</v>
      </c>
      <c r="G417" s="13">
        <v>178.61</v>
      </c>
      <c r="I417" s="8">
        <f t="shared" si="13"/>
        <v>89.305000000000007</v>
      </c>
    </row>
    <row r="418" spans="1:9" x14ac:dyDescent="0.3">
      <c r="A418" s="21">
        <v>492.51</v>
      </c>
      <c r="B418" s="27">
        <f t="shared" ca="1" si="12"/>
        <v>1.095711926365603</v>
      </c>
      <c r="C418" s="23">
        <v>1</v>
      </c>
      <c r="F418" s="10">
        <v>1</v>
      </c>
      <c r="G418" s="13">
        <v>492.51</v>
      </c>
      <c r="I418" s="8">
        <f t="shared" si="13"/>
        <v>492.51</v>
      </c>
    </row>
    <row r="419" spans="1:9" x14ac:dyDescent="0.3">
      <c r="A419" s="13">
        <v>411.4</v>
      </c>
      <c r="B419" s="26">
        <f t="shared" ca="1" si="12"/>
        <v>5.838669244259953E-2</v>
      </c>
      <c r="C419" s="15">
        <v>0</v>
      </c>
      <c r="F419" s="10">
        <v>0</v>
      </c>
      <c r="G419" s="13">
        <v>411.4</v>
      </c>
      <c r="I419" s="8" t="str">
        <f t="shared" si="13"/>
        <v>N/A</v>
      </c>
    </row>
    <row r="420" spans="1:9" x14ac:dyDescent="0.3">
      <c r="A420" s="21">
        <v>96.52</v>
      </c>
      <c r="B420" s="27">
        <f t="shared" ca="1" si="12"/>
        <v>2.0680310891594016</v>
      </c>
      <c r="C420" s="23">
        <v>2</v>
      </c>
      <c r="F420" s="10">
        <v>2</v>
      </c>
      <c r="G420" s="13">
        <v>96.52</v>
      </c>
      <c r="I420" s="8">
        <f t="shared" si="13"/>
        <v>48.26</v>
      </c>
    </row>
    <row r="421" spans="1:9" x14ac:dyDescent="0.3">
      <c r="A421" s="13">
        <v>65.45</v>
      </c>
      <c r="B421" s="26">
        <f t="shared" ca="1" si="12"/>
        <v>1.0847310444990659</v>
      </c>
      <c r="C421" s="15">
        <v>1</v>
      </c>
      <c r="F421" s="10">
        <v>1</v>
      </c>
      <c r="G421" s="13">
        <v>65.45</v>
      </c>
      <c r="I421" s="8">
        <f t="shared" si="13"/>
        <v>65.45</v>
      </c>
    </row>
    <row r="422" spans="1:9" x14ac:dyDescent="0.3">
      <c r="A422" s="21">
        <v>255.86</v>
      </c>
      <c r="B422" s="27">
        <f t="shared" ca="1" si="12"/>
        <v>2.0759140920218684</v>
      </c>
      <c r="C422" s="23">
        <v>2</v>
      </c>
      <c r="F422" s="10">
        <v>2</v>
      </c>
      <c r="G422" s="13">
        <v>255.86</v>
      </c>
      <c r="I422" s="8">
        <f t="shared" si="13"/>
        <v>127.93</v>
      </c>
    </row>
    <row r="423" spans="1:9" x14ac:dyDescent="0.3">
      <c r="A423" s="13">
        <v>74.69</v>
      </c>
      <c r="B423" s="26">
        <f t="shared" ca="1" si="12"/>
        <v>1.0095033082505245</v>
      </c>
      <c r="C423" s="15">
        <v>1</v>
      </c>
      <c r="F423" s="10">
        <v>1</v>
      </c>
      <c r="G423" s="13">
        <v>74.69</v>
      </c>
      <c r="I423" s="8">
        <f t="shared" si="13"/>
        <v>74.69</v>
      </c>
    </row>
    <row r="424" spans="1:9" x14ac:dyDescent="0.3">
      <c r="A424" s="21">
        <v>430.75</v>
      </c>
      <c r="B424" s="27">
        <f t="shared" ca="1" si="12"/>
        <v>2.0518005947638644</v>
      </c>
      <c r="C424" s="23">
        <v>2</v>
      </c>
      <c r="F424" s="10">
        <v>2</v>
      </c>
      <c r="G424" s="13">
        <v>430.75</v>
      </c>
      <c r="I424" s="8">
        <f t="shared" si="13"/>
        <v>215.375</v>
      </c>
    </row>
    <row r="425" spans="1:9" x14ac:dyDescent="0.3">
      <c r="A425" s="13">
        <v>370.17</v>
      </c>
      <c r="B425" s="26">
        <f t="shared" ca="1" si="12"/>
        <v>2.0253326277623493</v>
      </c>
      <c r="C425" s="15">
        <v>2</v>
      </c>
      <c r="F425" s="10">
        <v>2</v>
      </c>
      <c r="G425" s="13">
        <v>370.17</v>
      </c>
      <c r="I425" s="8">
        <f t="shared" si="13"/>
        <v>185.08500000000001</v>
      </c>
    </row>
    <row r="426" spans="1:9" x14ac:dyDescent="0.3">
      <c r="A426" s="21">
        <v>384.26</v>
      </c>
      <c r="B426" s="27">
        <f t="shared" ca="1" si="12"/>
        <v>1.0309664544260153</v>
      </c>
      <c r="C426" s="23">
        <v>1</v>
      </c>
      <c r="F426" s="10">
        <v>1</v>
      </c>
      <c r="G426" s="13">
        <v>384.26</v>
      </c>
      <c r="I426" s="8">
        <f t="shared" si="13"/>
        <v>384.26</v>
      </c>
    </row>
    <row r="427" spans="1:9" x14ac:dyDescent="0.3">
      <c r="A427" s="13">
        <v>128.01</v>
      </c>
      <c r="B427" s="26">
        <f t="shared" ca="1" si="12"/>
        <v>1.0260066648390809</v>
      </c>
      <c r="C427" s="15">
        <v>1</v>
      </c>
      <c r="F427" s="10">
        <v>1</v>
      </c>
      <c r="G427" s="13">
        <v>128.01</v>
      </c>
      <c r="I427" s="8">
        <f t="shared" si="13"/>
        <v>128.01</v>
      </c>
    </row>
    <row r="428" spans="1:9" x14ac:dyDescent="0.3">
      <c r="A428" s="21">
        <v>301.39999999999998</v>
      </c>
      <c r="B428" s="27">
        <f t="shared" ca="1" si="12"/>
        <v>5.833804228659914E-2</v>
      </c>
      <c r="C428" s="23">
        <v>0</v>
      </c>
      <c r="F428" s="10">
        <v>0</v>
      </c>
      <c r="G428" s="13">
        <v>301.39999999999998</v>
      </c>
      <c r="I428" s="8" t="str">
        <f t="shared" si="13"/>
        <v>N/A</v>
      </c>
    </row>
    <row r="429" spans="1:9" x14ac:dyDescent="0.3">
      <c r="A429" s="13">
        <v>397.25</v>
      </c>
      <c r="B429" s="26">
        <f t="shared" ca="1" si="12"/>
        <v>1.007501956512568</v>
      </c>
      <c r="C429" s="15">
        <v>1</v>
      </c>
      <c r="F429" s="10">
        <v>1</v>
      </c>
      <c r="G429" s="13">
        <v>397.25</v>
      </c>
      <c r="I429" s="8">
        <f t="shared" si="13"/>
        <v>397.25</v>
      </c>
    </row>
    <row r="430" spans="1:9" x14ac:dyDescent="0.3">
      <c r="A430" s="21">
        <v>96.18</v>
      </c>
      <c r="B430" s="27">
        <f t="shared" ca="1" si="12"/>
        <v>2.411042145504563E-2</v>
      </c>
      <c r="C430" s="23">
        <v>0</v>
      </c>
      <c r="F430" s="10">
        <v>0</v>
      </c>
      <c r="G430" s="13">
        <v>96.18</v>
      </c>
      <c r="I430" s="8" t="str">
        <f t="shared" si="13"/>
        <v>N/A</v>
      </c>
    </row>
    <row r="431" spans="1:9" x14ac:dyDescent="0.3">
      <c r="A431" s="13">
        <v>390.44</v>
      </c>
      <c r="B431" s="26">
        <f t="shared" ca="1" si="12"/>
        <v>9.8561876153686792E-2</v>
      </c>
      <c r="C431" s="15">
        <v>0</v>
      </c>
      <c r="F431" s="10">
        <v>0</v>
      </c>
      <c r="G431" s="13">
        <v>390.44</v>
      </c>
      <c r="I431" s="8" t="str">
        <f t="shared" si="13"/>
        <v>N/A</v>
      </c>
    </row>
    <row r="432" spans="1:9" x14ac:dyDescent="0.3">
      <c r="A432" s="21">
        <v>61.5</v>
      </c>
      <c r="B432" s="27">
        <f t="shared" ca="1" si="12"/>
        <v>5.4848287050817734E-2</v>
      </c>
      <c r="C432" s="23">
        <v>0</v>
      </c>
      <c r="F432" s="10">
        <v>0</v>
      </c>
      <c r="G432" s="13">
        <v>61.5</v>
      </c>
      <c r="I432" s="8" t="str">
        <f t="shared" si="13"/>
        <v>N/A</v>
      </c>
    </row>
    <row r="433" spans="1:9" x14ac:dyDescent="0.3">
      <c r="A433" s="13">
        <v>234.44</v>
      </c>
      <c r="B433" s="26">
        <f t="shared" ca="1" si="12"/>
        <v>2.0967223827941175</v>
      </c>
      <c r="C433" s="15">
        <v>2</v>
      </c>
      <c r="F433" s="10">
        <v>2</v>
      </c>
      <c r="G433" s="13">
        <v>234.44</v>
      </c>
      <c r="I433" s="8">
        <f t="shared" si="13"/>
        <v>117.22</v>
      </c>
    </row>
    <row r="434" spans="1:9" x14ac:dyDescent="0.3">
      <c r="A434" s="21">
        <v>318.83999999999997</v>
      </c>
      <c r="B434" s="27">
        <f t="shared" ca="1" si="12"/>
        <v>2.0367801826310479</v>
      </c>
      <c r="C434" s="23">
        <v>2</v>
      </c>
      <c r="F434" s="10">
        <v>2</v>
      </c>
      <c r="G434" s="13">
        <v>318.83999999999997</v>
      </c>
      <c r="I434" s="8">
        <f t="shared" si="13"/>
        <v>159.41999999999999</v>
      </c>
    </row>
    <row r="435" spans="1:9" x14ac:dyDescent="0.3">
      <c r="A435" s="13">
        <v>327.32</v>
      </c>
      <c r="B435" s="26">
        <f t="shared" ca="1" si="12"/>
        <v>3.7539226896532822E-2</v>
      </c>
      <c r="C435" s="15">
        <v>0</v>
      </c>
      <c r="F435" s="10">
        <v>0</v>
      </c>
      <c r="G435" s="13">
        <v>327.32</v>
      </c>
      <c r="I435" s="8" t="str">
        <f t="shared" si="13"/>
        <v>N/A</v>
      </c>
    </row>
    <row r="436" spans="1:9" x14ac:dyDescent="0.3">
      <c r="A436" s="21">
        <v>475.64</v>
      </c>
      <c r="B436" s="27">
        <f t="shared" ca="1" si="12"/>
        <v>1.0922251845629529</v>
      </c>
      <c r="C436" s="23">
        <v>1</v>
      </c>
      <c r="F436" s="10">
        <v>1</v>
      </c>
      <c r="G436" s="13">
        <v>475.64</v>
      </c>
      <c r="I436" s="8">
        <f t="shared" si="13"/>
        <v>475.64</v>
      </c>
    </row>
    <row r="437" spans="1:9" x14ac:dyDescent="0.3">
      <c r="A437" s="13">
        <v>68.59</v>
      </c>
      <c r="B437" s="26">
        <f t="shared" ca="1" si="12"/>
        <v>6.0711205578579279E-2</v>
      </c>
      <c r="C437" s="15">
        <v>0</v>
      </c>
      <c r="F437" s="10">
        <v>0</v>
      </c>
      <c r="G437" s="13">
        <v>68.59</v>
      </c>
      <c r="I437" s="8" t="str">
        <f t="shared" si="13"/>
        <v>N/A</v>
      </c>
    </row>
    <row r="438" spans="1:9" x14ac:dyDescent="0.3">
      <c r="A438" s="21">
        <v>133.04</v>
      </c>
      <c r="B438" s="27">
        <f t="shared" ca="1" si="12"/>
        <v>2.0675786150822812</v>
      </c>
      <c r="C438" s="23">
        <v>2</v>
      </c>
      <c r="F438" s="10">
        <v>2</v>
      </c>
      <c r="G438" s="13">
        <v>133.04</v>
      </c>
      <c r="I438" s="8">
        <f t="shared" si="13"/>
        <v>66.52</v>
      </c>
    </row>
    <row r="439" spans="1:9" x14ac:dyDescent="0.3">
      <c r="A439" s="13">
        <v>196.63</v>
      </c>
      <c r="B439" s="26">
        <f t="shared" ca="1" si="12"/>
        <v>2.0166517040076384</v>
      </c>
      <c r="C439" s="15">
        <v>2</v>
      </c>
      <c r="F439" s="10">
        <v>2</v>
      </c>
      <c r="G439" s="13">
        <v>196.63</v>
      </c>
      <c r="I439" s="8">
        <f t="shared" si="13"/>
        <v>98.314999999999998</v>
      </c>
    </row>
    <row r="440" spans="1:9" x14ac:dyDescent="0.3">
      <c r="A440" s="21">
        <v>473.96</v>
      </c>
      <c r="B440" s="27">
        <f t="shared" ca="1" si="12"/>
        <v>1.0680503074816741</v>
      </c>
      <c r="C440" s="23">
        <v>1</v>
      </c>
      <c r="F440" s="10">
        <v>1</v>
      </c>
      <c r="G440" s="13">
        <v>473.96</v>
      </c>
      <c r="I440" s="8">
        <f t="shared" si="13"/>
        <v>473.96</v>
      </c>
    </row>
    <row r="441" spans="1:9" x14ac:dyDescent="0.3">
      <c r="A441" s="13">
        <v>472.52</v>
      </c>
      <c r="B441" s="26">
        <f t="shared" ca="1" si="12"/>
        <v>2.6189757612699139E-2</v>
      </c>
      <c r="C441" s="15">
        <v>0</v>
      </c>
      <c r="F441" s="10">
        <v>0</v>
      </c>
      <c r="G441" s="13">
        <v>472.52</v>
      </c>
      <c r="I441" s="8" t="str">
        <f t="shared" si="13"/>
        <v>N/A</v>
      </c>
    </row>
    <row r="442" spans="1:9" x14ac:dyDescent="0.3">
      <c r="A442" s="21">
        <v>335.8</v>
      </c>
      <c r="B442" s="27">
        <f t="shared" ca="1" si="12"/>
        <v>1.0772179094635732</v>
      </c>
      <c r="C442" s="23">
        <v>1</v>
      </c>
      <c r="F442" s="10">
        <v>1</v>
      </c>
      <c r="G442" s="13">
        <v>335.8</v>
      </c>
      <c r="I442" s="8">
        <f t="shared" si="13"/>
        <v>335.8</v>
      </c>
    </row>
    <row r="443" spans="1:9" x14ac:dyDescent="0.3">
      <c r="A443" s="13">
        <v>85.57</v>
      </c>
      <c r="B443" s="26">
        <f t="shared" ca="1" si="12"/>
        <v>1.082580859938872</v>
      </c>
      <c r="C443" s="15">
        <v>1</v>
      </c>
      <c r="F443" s="10">
        <v>1</v>
      </c>
      <c r="G443" s="13">
        <v>85.57</v>
      </c>
      <c r="I443" s="8">
        <f t="shared" si="13"/>
        <v>85.57</v>
      </c>
    </row>
    <row r="444" spans="1:9" x14ac:dyDescent="0.3">
      <c r="A444" s="21">
        <v>108.5</v>
      </c>
      <c r="B444" s="27">
        <f t="shared" ca="1" si="12"/>
        <v>4.9969980184016383E-2</v>
      </c>
      <c r="C444" s="23">
        <v>0</v>
      </c>
      <c r="F444" s="10">
        <v>0</v>
      </c>
      <c r="G444" s="13">
        <v>108.5</v>
      </c>
      <c r="I444" s="8" t="str">
        <f t="shared" si="13"/>
        <v>N/A</v>
      </c>
    </row>
    <row r="445" spans="1:9" x14ac:dyDescent="0.3">
      <c r="A445" s="13">
        <v>172.5</v>
      </c>
      <c r="B445" s="26">
        <f t="shared" ca="1" si="12"/>
        <v>2.6056569584800938E-2</v>
      </c>
      <c r="C445" s="15">
        <v>0</v>
      </c>
      <c r="F445" s="10">
        <v>0</v>
      </c>
      <c r="G445" s="13">
        <v>172.5</v>
      </c>
      <c r="I445" s="8" t="str">
        <f t="shared" si="13"/>
        <v>N/A</v>
      </c>
    </row>
    <row r="446" spans="1:9" x14ac:dyDescent="0.3">
      <c r="A446" s="21">
        <v>212.8</v>
      </c>
      <c r="B446" s="27">
        <f t="shared" ca="1" si="12"/>
        <v>2.0957877249988814</v>
      </c>
      <c r="C446" s="23">
        <v>2</v>
      </c>
      <c r="F446" s="10">
        <v>2</v>
      </c>
      <c r="G446" s="13">
        <v>212.8</v>
      </c>
      <c r="I446" s="8">
        <f t="shared" si="13"/>
        <v>106.4</v>
      </c>
    </row>
    <row r="447" spans="1:9" x14ac:dyDescent="0.3">
      <c r="A447" s="13">
        <v>324.41000000000003</v>
      </c>
      <c r="B447" s="26">
        <f t="shared" ca="1" si="12"/>
        <v>1.025325820898989</v>
      </c>
      <c r="C447" s="15">
        <v>1</v>
      </c>
      <c r="F447" s="10">
        <v>1</v>
      </c>
      <c r="G447" s="13">
        <v>324.41000000000003</v>
      </c>
      <c r="I447" s="8">
        <f t="shared" si="13"/>
        <v>324.41000000000003</v>
      </c>
    </row>
    <row r="448" spans="1:9" x14ac:dyDescent="0.3">
      <c r="A448" s="21">
        <v>342.39</v>
      </c>
      <c r="B448" s="27">
        <f t="shared" ca="1" si="12"/>
        <v>2.0554531085648691</v>
      </c>
      <c r="C448" s="23">
        <v>2</v>
      </c>
      <c r="F448" s="10">
        <v>2</v>
      </c>
      <c r="G448" s="13">
        <v>342.39</v>
      </c>
      <c r="I448" s="8">
        <f t="shared" si="13"/>
        <v>171.19499999999999</v>
      </c>
    </row>
    <row r="449" spans="1:9" x14ac:dyDescent="0.3">
      <c r="A449" s="13">
        <v>446.86</v>
      </c>
      <c r="B449" s="26">
        <f t="shared" ca="1" si="12"/>
        <v>2.0854993426529775</v>
      </c>
      <c r="C449" s="15">
        <v>2</v>
      </c>
      <c r="F449" s="10">
        <v>2</v>
      </c>
      <c r="G449" s="13">
        <v>446.86</v>
      </c>
      <c r="I449" s="8">
        <f t="shared" si="13"/>
        <v>223.43</v>
      </c>
    </row>
    <row r="450" spans="1:9" x14ac:dyDescent="0.3">
      <c r="A450" s="21">
        <v>463.15</v>
      </c>
      <c r="B450" s="27">
        <f t="shared" ref="B450:B513" ca="1" si="14">C450+RAND()*0.1</f>
        <v>1.0273009596632918</v>
      </c>
      <c r="C450" s="23">
        <v>1</v>
      </c>
      <c r="F450" s="10">
        <v>1</v>
      </c>
      <c r="G450" s="13">
        <v>463.15</v>
      </c>
      <c r="I450" s="8">
        <f t="shared" ref="I450:I513" si="15">IF(F450=0, "N/A", G450/F450)</f>
        <v>463.15</v>
      </c>
    </row>
    <row r="451" spans="1:9" x14ac:dyDescent="0.3">
      <c r="A451" s="13">
        <v>122.99</v>
      </c>
      <c r="B451" s="26">
        <f t="shared" ca="1" si="14"/>
        <v>1.0153714018762476</v>
      </c>
      <c r="C451" s="15">
        <v>1</v>
      </c>
      <c r="F451" s="10">
        <v>1</v>
      </c>
      <c r="G451" s="13">
        <v>122.99</v>
      </c>
      <c r="I451" s="8">
        <f t="shared" si="15"/>
        <v>122.99</v>
      </c>
    </row>
    <row r="452" spans="1:9" x14ac:dyDescent="0.3">
      <c r="A452" s="21">
        <v>322.39999999999998</v>
      </c>
      <c r="B452" s="27">
        <f t="shared" ca="1" si="14"/>
        <v>1.0463420239171086</v>
      </c>
      <c r="C452" s="23">
        <v>1</v>
      </c>
      <c r="F452" s="10">
        <v>1</v>
      </c>
      <c r="G452" s="13">
        <v>322.39999999999998</v>
      </c>
      <c r="I452" s="8">
        <f t="shared" si="15"/>
        <v>322.39999999999998</v>
      </c>
    </row>
    <row r="453" spans="1:9" x14ac:dyDescent="0.3">
      <c r="A453" s="13">
        <v>73.19</v>
      </c>
      <c r="B453" s="26">
        <f t="shared" ca="1" si="14"/>
        <v>1.032550912152709</v>
      </c>
      <c r="C453" s="15">
        <v>1</v>
      </c>
      <c r="F453" s="10">
        <v>1</v>
      </c>
      <c r="G453" s="13">
        <v>73.19</v>
      </c>
      <c r="I453" s="8">
        <f t="shared" si="15"/>
        <v>73.19</v>
      </c>
    </row>
    <row r="454" spans="1:9" x14ac:dyDescent="0.3">
      <c r="A454" s="21">
        <v>279.08</v>
      </c>
      <c r="B454" s="27">
        <f t="shared" ca="1" si="14"/>
        <v>1.0869839212315144</v>
      </c>
      <c r="C454" s="23">
        <v>1</v>
      </c>
      <c r="F454" s="10">
        <v>1</v>
      </c>
      <c r="G454" s="13">
        <v>279.08</v>
      </c>
      <c r="I454" s="8">
        <f t="shared" si="15"/>
        <v>279.08</v>
      </c>
    </row>
    <row r="455" spans="1:9" x14ac:dyDescent="0.3">
      <c r="A455" s="13">
        <v>478.85</v>
      </c>
      <c r="B455" s="26">
        <f t="shared" ca="1" si="14"/>
        <v>2.0942526028495858</v>
      </c>
      <c r="C455" s="15">
        <v>2</v>
      </c>
      <c r="F455" s="10">
        <v>2</v>
      </c>
      <c r="G455" s="13">
        <v>478.85</v>
      </c>
      <c r="I455" s="8">
        <f t="shared" si="15"/>
        <v>239.42500000000001</v>
      </c>
    </row>
    <row r="456" spans="1:9" x14ac:dyDescent="0.3">
      <c r="A456" s="21">
        <v>86.39</v>
      </c>
      <c r="B456" s="27">
        <f t="shared" ca="1" si="14"/>
        <v>1.0662019430681502</v>
      </c>
      <c r="C456" s="23">
        <v>1</v>
      </c>
      <c r="F456" s="10">
        <v>1</v>
      </c>
      <c r="G456" s="13">
        <v>86.39</v>
      </c>
      <c r="I456" s="8">
        <f t="shared" si="15"/>
        <v>86.39</v>
      </c>
    </row>
    <row r="457" spans="1:9" x14ac:dyDescent="0.3">
      <c r="A457" s="13">
        <v>192.35</v>
      </c>
      <c r="B457" s="26">
        <f t="shared" ca="1" si="14"/>
        <v>2.0638173426007231</v>
      </c>
      <c r="C457" s="15">
        <v>2</v>
      </c>
      <c r="F457" s="10">
        <v>2</v>
      </c>
      <c r="G457" s="13">
        <v>192.35</v>
      </c>
      <c r="I457" s="8">
        <f t="shared" si="15"/>
        <v>96.174999999999997</v>
      </c>
    </row>
    <row r="458" spans="1:9" x14ac:dyDescent="0.3">
      <c r="A458" s="21">
        <v>235.32</v>
      </c>
      <c r="B458" s="27">
        <f t="shared" ca="1" si="14"/>
        <v>1.0687534443080633</v>
      </c>
      <c r="C458" s="23">
        <v>1</v>
      </c>
      <c r="F458" s="10">
        <v>1</v>
      </c>
      <c r="G458" s="13">
        <v>235.32</v>
      </c>
      <c r="I458" s="8">
        <f t="shared" si="15"/>
        <v>235.32</v>
      </c>
    </row>
    <row r="459" spans="1:9" x14ac:dyDescent="0.3">
      <c r="A459" s="13">
        <v>212.63</v>
      </c>
      <c r="B459" s="26">
        <f t="shared" ca="1" si="14"/>
        <v>1.0629477438828292</v>
      </c>
      <c r="C459" s="15">
        <v>1</v>
      </c>
      <c r="F459" s="10">
        <v>1</v>
      </c>
      <c r="G459" s="13">
        <v>212.63</v>
      </c>
      <c r="I459" s="8">
        <f t="shared" si="15"/>
        <v>212.63</v>
      </c>
    </row>
    <row r="460" spans="1:9" x14ac:dyDescent="0.3">
      <c r="A460" s="21">
        <v>246.63</v>
      </c>
      <c r="B460" s="27">
        <f t="shared" ca="1" si="14"/>
        <v>1.0481833699737824</v>
      </c>
      <c r="C460" s="23">
        <v>1</v>
      </c>
      <c r="F460" s="10">
        <v>1</v>
      </c>
      <c r="G460" s="13">
        <v>246.63</v>
      </c>
      <c r="I460" s="8">
        <f t="shared" si="15"/>
        <v>246.63</v>
      </c>
    </row>
    <row r="461" spans="1:9" x14ac:dyDescent="0.3">
      <c r="A461" s="13">
        <v>228.47</v>
      </c>
      <c r="B461" s="26">
        <f t="shared" ca="1" si="14"/>
        <v>1.0566518387775579</v>
      </c>
      <c r="C461" s="15">
        <v>1</v>
      </c>
      <c r="F461" s="10">
        <v>1</v>
      </c>
      <c r="G461" s="13">
        <v>228.47</v>
      </c>
      <c r="I461" s="8">
        <f t="shared" si="15"/>
        <v>228.47</v>
      </c>
    </row>
    <row r="462" spans="1:9" x14ac:dyDescent="0.3">
      <c r="A462" s="21">
        <v>343.77</v>
      </c>
      <c r="B462" s="27">
        <f t="shared" ca="1" si="14"/>
        <v>2.0233421849275057</v>
      </c>
      <c r="C462" s="23">
        <v>2</v>
      </c>
      <c r="F462" s="10">
        <v>2</v>
      </c>
      <c r="G462" s="13">
        <v>343.77</v>
      </c>
      <c r="I462" s="8">
        <f t="shared" si="15"/>
        <v>171.88499999999999</v>
      </c>
    </row>
    <row r="463" spans="1:9" x14ac:dyDescent="0.3">
      <c r="A463" s="13">
        <v>339.32</v>
      </c>
      <c r="B463" s="26">
        <f t="shared" ca="1" si="14"/>
        <v>9.2256520931165736E-2</v>
      </c>
      <c r="C463" s="15">
        <v>0</v>
      </c>
      <c r="F463" s="10">
        <v>0</v>
      </c>
      <c r="G463" s="13">
        <v>339.32</v>
      </c>
      <c r="I463" s="8" t="str">
        <f t="shared" si="15"/>
        <v>N/A</v>
      </c>
    </row>
    <row r="464" spans="1:9" x14ac:dyDescent="0.3">
      <c r="A464" s="21">
        <v>327.05</v>
      </c>
      <c r="B464" s="27">
        <f t="shared" ca="1" si="14"/>
        <v>4.4335142798755091E-2</v>
      </c>
      <c r="C464" s="23">
        <v>0</v>
      </c>
      <c r="F464" s="10">
        <v>0</v>
      </c>
      <c r="G464" s="13">
        <v>327.05</v>
      </c>
      <c r="I464" s="8" t="str">
        <f t="shared" si="15"/>
        <v>N/A</v>
      </c>
    </row>
    <row r="465" spans="1:9" x14ac:dyDescent="0.3">
      <c r="A465" s="13">
        <v>334.45</v>
      </c>
      <c r="B465" s="26">
        <f t="shared" ca="1" si="14"/>
        <v>5.391515770020671E-2</v>
      </c>
      <c r="C465" s="15">
        <v>0</v>
      </c>
      <c r="F465" s="10">
        <v>0</v>
      </c>
      <c r="G465" s="13">
        <v>334.45</v>
      </c>
      <c r="I465" s="8" t="str">
        <f t="shared" si="15"/>
        <v>N/A</v>
      </c>
    </row>
    <row r="466" spans="1:9" x14ac:dyDescent="0.3">
      <c r="A466" s="21">
        <v>366.16</v>
      </c>
      <c r="B466" s="27">
        <f t="shared" ca="1" si="14"/>
        <v>2.029601757700056</v>
      </c>
      <c r="C466" s="23">
        <v>2</v>
      </c>
      <c r="F466" s="10">
        <v>2</v>
      </c>
      <c r="G466" s="13">
        <v>366.16</v>
      </c>
      <c r="I466" s="8">
        <f t="shared" si="15"/>
        <v>183.08</v>
      </c>
    </row>
    <row r="467" spans="1:9" x14ac:dyDescent="0.3">
      <c r="A467" s="13">
        <v>481.78</v>
      </c>
      <c r="B467" s="26">
        <f t="shared" ca="1" si="14"/>
        <v>1.5184386752776158E-2</v>
      </c>
      <c r="C467" s="15">
        <v>0</v>
      </c>
      <c r="F467" s="10">
        <v>0</v>
      </c>
      <c r="G467" s="13">
        <v>481.78</v>
      </c>
      <c r="I467" s="8" t="str">
        <f t="shared" si="15"/>
        <v>N/A</v>
      </c>
    </row>
    <row r="468" spans="1:9" x14ac:dyDescent="0.3">
      <c r="A468" s="21">
        <v>131.47999999999999</v>
      </c>
      <c r="B468" s="27">
        <f t="shared" ca="1" si="14"/>
        <v>5.6924605579558044E-2</v>
      </c>
      <c r="C468" s="23">
        <v>0</v>
      </c>
      <c r="F468" s="10">
        <v>0</v>
      </c>
      <c r="G468" s="13">
        <v>131.47999999999999</v>
      </c>
      <c r="I468" s="8" t="str">
        <f t="shared" si="15"/>
        <v>N/A</v>
      </c>
    </row>
    <row r="469" spans="1:9" x14ac:dyDescent="0.3">
      <c r="A469" s="13">
        <v>402.86</v>
      </c>
      <c r="B469" s="26">
        <f t="shared" ca="1" si="14"/>
        <v>1.0200333894819789</v>
      </c>
      <c r="C469" s="15">
        <v>1</v>
      </c>
      <c r="F469" s="10">
        <v>1</v>
      </c>
      <c r="G469" s="13">
        <v>402.86</v>
      </c>
      <c r="I469" s="8">
        <f t="shared" si="15"/>
        <v>402.86</v>
      </c>
    </row>
    <row r="470" spans="1:9" x14ac:dyDescent="0.3">
      <c r="A470" s="21">
        <v>333.18</v>
      </c>
      <c r="B470" s="27">
        <f t="shared" ca="1" si="14"/>
        <v>5.5683615944900414E-2</v>
      </c>
      <c r="C470" s="23">
        <v>0</v>
      </c>
      <c r="F470" s="10">
        <v>0</v>
      </c>
      <c r="G470" s="13">
        <v>333.18</v>
      </c>
      <c r="I470" s="8" t="str">
        <f t="shared" si="15"/>
        <v>N/A</v>
      </c>
    </row>
    <row r="471" spans="1:9" x14ac:dyDescent="0.3">
      <c r="A471" s="13">
        <v>73.23</v>
      </c>
      <c r="B471" s="26">
        <f t="shared" ca="1" si="14"/>
        <v>2.0761878941614444</v>
      </c>
      <c r="C471" s="15">
        <v>2</v>
      </c>
      <c r="F471" s="10">
        <v>2</v>
      </c>
      <c r="G471" s="13">
        <v>73.23</v>
      </c>
      <c r="I471" s="8">
        <f t="shared" si="15"/>
        <v>36.615000000000002</v>
      </c>
    </row>
    <row r="472" spans="1:9" x14ac:dyDescent="0.3">
      <c r="A472" s="21">
        <v>450.47</v>
      </c>
      <c r="B472" s="27">
        <f t="shared" ca="1" si="14"/>
        <v>2.0578083424213962</v>
      </c>
      <c r="C472" s="23">
        <v>2</v>
      </c>
      <c r="F472" s="10">
        <v>2</v>
      </c>
      <c r="G472" s="13">
        <v>450.47</v>
      </c>
      <c r="I472" s="8">
        <f t="shared" si="15"/>
        <v>225.23500000000001</v>
      </c>
    </row>
    <row r="473" spans="1:9" x14ac:dyDescent="0.3">
      <c r="A473" s="13">
        <v>175.74</v>
      </c>
      <c r="B473" s="26">
        <f t="shared" ca="1" si="14"/>
        <v>1.0310727028835298</v>
      </c>
      <c r="C473" s="15">
        <v>1</v>
      </c>
      <c r="F473" s="10">
        <v>1</v>
      </c>
      <c r="G473" s="13">
        <v>175.74</v>
      </c>
      <c r="I473" s="8">
        <f t="shared" si="15"/>
        <v>175.74</v>
      </c>
    </row>
    <row r="474" spans="1:9" x14ac:dyDescent="0.3">
      <c r="A474" s="21">
        <v>182.6</v>
      </c>
      <c r="B474" s="27">
        <f t="shared" ca="1" si="14"/>
        <v>0.35117501716356309</v>
      </c>
      <c r="C474" s="23">
        <v>0.3</v>
      </c>
      <c r="F474" s="10">
        <v>0.3</v>
      </c>
      <c r="G474" s="13">
        <v>182.6</v>
      </c>
      <c r="I474" s="8">
        <f t="shared" si="15"/>
        <v>608.66666666666663</v>
      </c>
    </row>
    <row r="475" spans="1:9" x14ac:dyDescent="0.3">
      <c r="A475" s="13">
        <v>497.8</v>
      </c>
      <c r="B475" s="26">
        <f t="shared" ca="1" si="14"/>
        <v>0.21316381584019234</v>
      </c>
      <c r="C475" s="15">
        <v>0.2</v>
      </c>
      <c r="F475" s="10">
        <v>0.2</v>
      </c>
      <c r="G475" s="13">
        <v>497.8</v>
      </c>
      <c r="I475" s="8">
        <f t="shared" si="15"/>
        <v>2489</v>
      </c>
    </row>
    <row r="476" spans="1:9" x14ac:dyDescent="0.3">
      <c r="A476" s="21">
        <v>171.17</v>
      </c>
      <c r="B476" s="27">
        <f t="shared" ca="1" si="14"/>
        <v>6.2214866288976215E-3</v>
      </c>
      <c r="C476" s="23">
        <v>0</v>
      </c>
      <c r="F476" s="10">
        <v>0</v>
      </c>
      <c r="G476" s="13">
        <v>171.17</v>
      </c>
      <c r="I476" s="8" t="str">
        <f t="shared" si="15"/>
        <v>N/A</v>
      </c>
    </row>
    <row r="477" spans="1:9" x14ac:dyDescent="0.3">
      <c r="A477" s="13">
        <v>425.82</v>
      </c>
      <c r="B477" s="26">
        <f t="shared" ca="1" si="14"/>
        <v>1.046448430634362</v>
      </c>
      <c r="C477" s="15">
        <v>1</v>
      </c>
      <c r="F477" s="10">
        <v>1</v>
      </c>
      <c r="G477" s="13">
        <v>425.82</v>
      </c>
      <c r="I477" s="8">
        <f t="shared" si="15"/>
        <v>425.82</v>
      </c>
    </row>
    <row r="478" spans="1:9" x14ac:dyDescent="0.3">
      <c r="A478" s="21">
        <v>210.58</v>
      </c>
      <c r="B478" s="27">
        <f t="shared" ca="1" si="14"/>
        <v>2.0505281866948981</v>
      </c>
      <c r="C478" s="23">
        <v>2</v>
      </c>
      <c r="F478" s="10">
        <v>2</v>
      </c>
      <c r="G478" s="13">
        <v>210.58</v>
      </c>
      <c r="I478" s="8">
        <f t="shared" si="15"/>
        <v>105.29</v>
      </c>
    </row>
    <row r="479" spans="1:9" x14ac:dyDescent="0.3">
      <c r="A479" s="13">
        <v>199.64</v>
      </c>
      <c r="B479" s="26">
        <f t="shared" ca="1" si="14"/>
        <v>1.0078777389975675</v>
      </c>
      <c r="C479" s="15">
        <v>1</v>
      </c>
      <c r="F479" s="10">
        <v>1</v>
      </c>
      <c r="G479" s="13">
        <v>199.64</v>
      </c>
      <c r="I479" s="8">
        <f t="shared" si="15"/>
        <v>199.64</v>
      </c>
    </row>
    <row r="480" spans="1:9" x14ac:dyDescent="0.3">
      <c r="A480" s="21">
        <v>162.22</v>
      </c>
      <c r="B480" s="27">
        <f t="shared" ca="1" si="14"/>
        <v>0.23503825303775699</v>
      </c>
      <c r="C480" s="23">
        <v>0.2</v>
      </c>
      <c r="F480" s="10">
        <v>0.2</v>
      </c>
      <c r="G480" s="13">
        <v>162.22</v>
      </c>
      <c r="I480" s="8">
        <f t="shared" si="15"/>
        <v>811.09999999999991</v>
      </c>
    </row>
    <row r="481" spans="1:9" x14ac:dyDescent="0.3">
      <c r="A481" s="13">
        <v>401.75</v>
      </c>
      <c r="B481" s="26">
        <f t="shared" ca="1" si="14"/>
        <v>0.31091493844088591</v>
      </c>
      <c r="C481" s="15">
        <v>0.3</v>
      </c>
      <c r="F481" s="10">
        <v>0.3</v>
      </c>
      <c r="G481" s="13">
        <v>401.75</v>
      </c>
      <c r="I481" s="8">
        <f t="shared" si="15"/>
        <v>1339.1666666666667</v>
      </c>
    </row>
    <row r="482" spans="1:9" x14ac:dyDescent="0.3">
      <c r="A482" s="21">
        <v>365.88</v>
      </c>
      <c r="B482" s="27">
        <f t="shared" ca="1" si="14"/>
        <v>2.0572758840167999</v>
      </c>
      <c r="C482" s="23">
        <v>2</v>
      </c>
      <c r="F482" s="10">
        <v>2</v>
      </c>
      <c r="G482" s="13">
        <v>365.88</v>
      </c>
      <c r="I482" s="8">
        <f t="shared" si="15"/>
        <v>182.94</v>
      </c>
    </row>
    <row r="483" spans="1:9" x14ac:dyDescent="0.3">
      <c r="A483" s="13">
        <v>58.29</v>
      </c>
      <c r="B483" s="26">
        <f t="shared" ca="1" si="14"/>
        <v>2.0057866945945886</v>
      </c>
      <c r="C483" s="15">
        <v>2</v>
      </c>
      <c r="F483" s="10">
        <v>2</v>
      </c>
      <c r="G483" s="13">
        <v>58.29</v>
      </c>
      <c r="I483" s="8">
        <f t="shared" si="15"/>
        <v>29.145</v>
      </c>
    </row>
    <row r="484" spans="1:9" x14ac:dyDescent="0.3">
      <c r="A484" s="21">
        <v>66.86</v>
      </c>
      <c r="B484" s="27">
        <f t="shared" ca="1" si="14"/>
        <v>1.0934918772591744</v>
      </c>
      <c r="C484" s="23">
        <v>1</v>
      </c>
      <c r="F484" s="10">
        <v>1</v>
      </c>
      <c r="G484" s="13">
        <v>66.86</v>
      </c>
      <c r="I484" s="8">
        <f t="shared" si="15"/>
        <v>66.86</v>
      </c>
    </row>
    <row r="485" spans="1:9" x14ac:dyDescent="0.3">
      <c r="A485" s="13">
        <v>279.33999999999997</v>
      </c>
      <c r="B485" s="26">
        <f t="shared" ca="1" si="14"/>
        <v>8.3961395136460795E-2</v>
      </c>
      <c r="C485" s="15">
        <v>0</v>
      </c>
      <c r="F485" s="10">
        <v>0</v>
      </c>
      <c r="G485" s="13">
        <v>279.33999999999997</v>
      </c>
      <c r="I485" s="8" t="str">
        <f t="shared" si="15"/>
        <v>N/A</v>
      </c>
    </row>
    <row r="486" spans="1:9" x14ac:dyDescent="0.3">
      <c r="A486" s="21">
        <v>358.5</v>
      </c>
      <c r="B486" s="27">
        <f t="shared" ca="1" si="14"/>
        <v>2.0101791527128841</v>
      </c>
      <c r="C486" s="23">
        <v>2</v>
      </c>
      <c r="F486" s="10">
        <v>2</v>
      </c>
      <c r="G486" s="13">
        <v>358.5</v>
      </c>
      <c r="I486" s="8">
        <f t="shared" si="15"/>
        <v>179.25</v>
      </c>
    </row>
    <row r="487" spans="1:9" x14ac:dyDescent="0.3">
      <c r="A487" s="13">
        <v>360.92</v>
      </c>
      <c r="B487" s="26">
        <f t="shared" ca="1" si="14"/>
        <v>2.0556917237325028</v>
      </c>
      <c r="C487" s="15">
        <v>2</v>
      </c>
      <c r="F487" s="10">
        <v>2</v>
      </c>
      <c r="G487" s="13">
        <v>360.92</v>
      </c>
      <c r="I487" s="8">
        <f t="shared" si="15"/>
        <v>180.46</v>
      </c>
    </row>
    <row r="488" spans="1:9" x14ac:dyDescent="0.3">
      <c r="A488" s="21">
        <v>374.36</v>
      </c>
      <c r="B488" s="27">
        <f t="shared" ca="1" si="14"/>
        <v>4.3464708358503461E-2</v>
      </c>
      <c r="C488" s="23">
        <v>0</v>
      </c>
      <c r="F488" s="10">
        <v>0</v>
      </c>
      <c r="G488" s="13">
        <v>374.36</v>
      </c>
      <c r="I488" s="8" t="str">
        <f t="shared" si="15"/>
        <v>N/A</v>
      </c>
    </row>
    <row r="489" spans="1:9" x14ac:dyDescent="0.3">
      <c r="A489" s="13">
        <v>435.37</v>
      </c>
      <c r="B489" s="26">
        <f t="shared" ca="1" si="14"/>
        <v>1.0497823643272783</v>
      </c>
      <c r="C489" s="15">
        <v>1</v>
      </c>
      <c r="F489" s="10">
        <v>1</v>
      </c>
      <c r="G489" s="13">
        <v>435.37</v>
      </c>
      <c r="I489" s="8">
        <f t="shared" si="15"/>
        <v>435.37</v>
      </c>
    </row>
    <row r="490" spans="1:9" x14ac:dyDescent="0.3">
      <c r="A490" s="21">
        <v>459.3</v>
      </c>
      <c r="B490" s="27">
        <f t="shared" ca="1" si="14"/>
        <v>1.0058293128855345</v>
      </c>
      <c r="C490" s="23">
        <v>1</v>
      </c>
      <c r="F490" s="10">
        <v>1</v>
      </c>
      <c r="G490" s="13">
        <v>459.3</v>
      </c>
      <c r="I490" s="8">
        <f t="shared" si="15"/>
        <v>459.3</v>
      </c>
    </row>
    <row r="491" spans="1:9" x14ac:dyDescent="0.3">
      <c r="A491" s="13">
        <v>426.89</v>
      </c>
      <c r="B491" s="26">
        <f t="shared" ca="1" si="14"/>
        <v>1.0918241827162483</v>
      </c>
      <c r="C491" s="15">
        <v>1</v>
      </c>
      <c r="F491" s="10">
        <v>1</v>
      </c>
      <c r="G491" s="13">
        <v>426.89</v>
      </c>
      <c r="I491" s="8">
        <f t="shared" si="15"/>
        <v>426.89</v>
      </c>
    </row>
    <row r="492" spans="1:9" x14ac:dyDescent="0.3">
      <c r="A492" s="21">
        <v>365.37</v>
      </c>
      <c r="B492" s="27">
        <f t="shared" ca="1" si="14"/>
        <v>1.0791963438672292</v>
      </c>
      <c r="C492" s="23">
        <v>1</v>
      </c>
      <c r="F492" s="10">
        <v>1</v>
      </c>
      <c r="G492" s="13">
        <v>365.37</v>
      </c>
      <c r="I492" s="8">
        <f t="shared" si="15"/>
        <v>365.37</v>
      </c>
    </row>
    <row r="493" spans="1:9" x14ac:dyDescent="0.3">
      <c r="A493" s="13">
        <v>487.25</v>
      </c>
      <c r="B493" s="26">
        <f t="shared" ca="1" si="14"/>
        <v>1.0550751286266724</v>
      </c>
      <c r="C493" s="15">
        <v>1</v>
      </c>
      <c r="F493" s="10">
        <v>1</v>
      </c>
      <c r="G493" s="13">
        <v>487.25</v>
      </c>
      <c r="I493" s="8">
        <f t="shared" si="15"/>
        <v>487.25</v>
      </c>
    </row>
    <row r="494" spans="1:9" x14ac:dyDescent="0.3">
      <c r="A494" s="21">
        <v>187.22</v>
      </c>
      <c r="B494" s="27">
        <f t="shared" ca="1" si="14"/>
        <v>3.0992791716749471E-2</v>
      </c>
      <c r="C494" s="23">
        <v>0</v>
      </c>
      <c r="F494" s="10">
        <v>0</v>
      </c>
      <c r="G494" s="13">
        <v>187.22</v>
      </c>
      <c r="I494" s="8" t="str">
        <f t="shared" si="15"/>
        <v>N/A</v>
      </c>
    </row>
    <row r="495" spans="1:9" x14ac:dyDescent="0.3">
      <c r="A495" s="13">
        <v>396.82</v>
      </c>
      <c r="B495" s="26">
        <f t="shared" ca="1" si="14"/>
        <v>1.0752079288062864</v>
      </c>
      <c r="C495" s="15">
        <v>1</v>
      </c>
      <c r="F495" s="10">
        <v>1</v>
      </c>
      <c r="G495" s="13">
        <v>396.82</v>
      </c>
      <c r="I495" s="8">
        <f t="shared" si="15"/>
        <v>396.82</v>
      </c>
    </row>
    <row r="496" spans="1:9" x14ac:dyDescent="0.3">
      <c r="A496" s="21">
        <v>246.74</v>
      </c>
      <c r="B496" s="27">
        <f t="shared" ca="1" si="14"/>
        <v>6.0151565680586508E-2</v>
      </c>
      <c r="C496" s="23">
        <v>0</v>
      </c>
      <c r="F496" s="10">
        <v>0</v>
      </c>
      <c r="G496" s="13">
        <v>246.74</v>
      </c>
      <c r="I496" s="8" t="str">
        <f t="shared" si="15"/>
        <v>N/A</v>
      </c>
    </row>
    <row r="497" spans="1:9" x14ac:dyDescent="0.3">
      <c r="A497" s="13">
        <v>128.74</v>
      </c>
      <c r="B497" s="26">
        <f t="shared" ca="1" si="14"/>
        <v>1.0706759770667842</v>
      </c>
      <c r="C497" s="15">
        <v>1</v>
      </c>
      <c r="F497" s="10">
        <v>1</v>
      </c>
      <c r="G497" s="13">
        <v>128.74</v>
      </c>
      <c r="I497" s="8">
        <f t="shared" si="15"/>
        <v>128.74</v>
      </c>
    </row>
    <row r="498" spans="1:9" x14ac:dyDescent="0.3">
      <c r="A498" s="21">
        <v>339.63</v>
      </c>
      <c r="B498" s="27">
        <f t="shared" ca="1" si="14"/>
        <v>2.0654209043341307</v>
      </c>
      <c r="C498" s="23">
        <v>2</v>
      </c>
      <c r="F498" s="10">
        <v>2</v>
      </c>
      <c r="G498" s="13">
        <v>339.63</v>
      </c>
      <c r="I498" s="8">
        <f t="shared" si="15"/>
        <v>169.815</v>
      </c>
    </row>
    <row r="499" spans="1:9" x14ac:dyDescent="0.3">
      <c r="A499" s="13">
        <v>223.58</v>
      </c>
      <c r="B499" s="26">
        <f t="shared" ca="1" si="14"/>
        <v>9.0323354610707726E-3</v>
      </c>
      <c r="C499" s="15">
        <v>0</v>
      </c>
      <c r="F499" s="10">
        <v>0</v>
      </c>
      <c r="G499" s="13">
        <v>223.58</v>
      </c>
      <c r="I499" s="8" t="str">
        <f t="shared" si="15"/>
        <v>N/A</v>
      </c>
    </row>
    <row r="500" spans="1:9" x14ac:dyDescent="0.3">
      <c r="A500" s="21">
        <v>446.92</v>
      </c>
      <c r="B500" s="27">
        <f t="shared" ca="1" si="14"/>
        <v>1.0543296347159714</v>
      </c>
      <c r="C500" s="23">
        <v>1</v>
      </c>
      <c r="F500" s="10">
        <v>1</v>
      </c>
      <c r="G500" s="13">
        <v>446.92</v>
      </c>
      <c r="I500" s="8">
        <f t="shared" si="15"/>
        <v>446.92</v>
      </c>
    </row>
    <row r="501" spans="1:9" x14ac:dyDescent="0.3">
      <c r="A501" s="13">
        <v>175.65</v>
      </c>
      <c r="B501" s="26">
        <f t="shared" ca="1" si="14"/>
        <v>2.0845624188076619</v>
      </c>
      <c r="C501" s="15">
        <v>2</v>
      </c>
      <c r="F501" s="10">
        <v>2</v>
      </c>
      <c r="G501" s="13">
        <v>175.65</v>
      </c>
      <c r="I501" s="8">
        <f t="shared" si="15"/>
        <v>87.825000000000003</v>
      </c>
    </row>
    <row r="502" spans="1:9" x14ac:dyDescent="0.3">
      <c r="A502" s="21">
        <v>491.49</v>
      </c>
      <c r="B502" s="27">
        <f t="shared" ca="1" si="14"/>
        <v>1.7930360238787992E-2</v>
      </c>
      <c r="C502" s="23">
        <v>0</v>
      </c>
      <c r="F502" s="10">
        <v>0</v>
      </c>
      <c r="G502" s="13">
        <v>491.49</v>
      </c>
      <c r="I502" s="8" t="str">
        <f t="shared" si="15"/>
        <v>N/A</v>
      </c>
    </row>
    <row r="503" spans="1:9" x14ac:dyDescent="0.3">
      <c r="A503" s="13">
        <v>88.4</v>
      </c>
      <c r="B503" s="26">
        <f t="shared" ca="1" si="14"/>
        <v>2.5564412915750082E-2</v>
      </c>
      <c r="C503" s="15">
        <v>0</v>
      </c>
      <c r="F503" s="10">
        <v>0</v>
      </c>
      <c r="G503" s="13">
        <v>88.4</v>
      </c>
      <c r="I503" s="8" t="str">
        <f t="shared" si="15"/>
        <v>N/A</v>
      </c>
    </row>
    <row r="504" spans="1:9" x14ac:dyDescent="0.3">
      <c r="A504" s="21">
        <v>430.9</v>
      </c>
      <c r="B504" s="27">
        <f t="shared" ca="1" si="14"/>
        <v>1.0282776725388014</v>
      </c>
      <c r="C504" s="23">
        <v>1</v>
      </c>
      <c r="F504" s="10">
        <v>1</v>
      </c>
      <c r="G504" s="13">
        <v>430.9</v>
      </c>
      <c r="I504" s="8">
        <f t="shared" si="15"/>
        <v>430.9</v>
      </c>
    </row>
    <row r="505" spans="1:9" x14ac:dyDescent="0.3">
      <c r="A505" s="13">
        <v>435.23</v>
      </c>
      <c r="B505" s="26">
        <f t="shared" ca="1" si="14"/>
        <v>2.3497518754012959E-3</v>
      </c>
      <c r="C505" s="15">
        <v>0</v>
      </c>
      <c r="F505" s="10">
        <v>0</v>
      </c>
      <c r="G505" s="13">
        <v>435.23</v>
      </c>
      <c r="I505" s="8" t="str">
        <f t="shared" si="15"/>
        <v>N/A</v>
      </c>
    </row>
    <row r="506" spans="1:9" x14ac:dyDescent="0.3">
      <c r="A506" s="21">
        <v>218.65</v>
      </c>
      <c r="B506" s="27">
        <f t="shared" ca="1" si="14"/>
        <v>2.047621203452616</v>
      </c>
      <c r="C506" s="23">
        <v>2</v>
      </c>
      <c r="F506" s="10">
        <v>2</v>
      </c>
      <c r="G506" s="13">
        <v>218.65</v>
      </c>
      <c r="I506" s="8">
        <f t="shared" si="15"/>
        <v>109.325</v>
      </c>
    </row>
    <row r="507" spans="1:9" x14ac:dyDescent="0.3">
      <c r="A507" s="13">
        <v>207.66</v>
      </c>
      <c r="B507" s="26">
        <f t="shared" ca="1" si="14"/>
        <v>1.0264402468045053</v>
      </c>
      <c r="C507" s="15">
        <v>1</v>
      </c>
      <c r="F507" s="10">
        <v>1</v>
      </c>
      <c r="G507" s="13">
        <v>207.66</v>
      </c>
      <c r="I507" s="8">
        <f t="shared" si="15"/>
        <v>207.66</v>
      </c>
    </row>
    <row r="508" spans="1:9" x14ac:dyDescent="0.3">
      <c r="A508" s="21">
        <v>141.09</v>
      </c>
      <c r="B508" s="27">
        <f t="shared" ca="1" si="14"/>
        <v>9.1764538149817498E-2</v>
      </c>
      <c r="C508" s="23">
        <v>0</v>
      </c>
      <c r="F508" s="10">
        <v>0</v>
      </c>
      <c r="G508" s="13">
        <v>141.09</v>
      </c>
      <c r="I508" s="8" t="str">
        <f t="shared" si="15"/>
        <v>N/A</v>
      </c>
    </row>
    <row r="509" spans="1:9" x14ac:dyDescent="0.3">
      <c r="A509" s="13">
        <v>142.69999999999999</v>
      </c>
      <c r="B509" s="26">
        <f t="shared" ca="1" si="14"/>
        <v>1.0935382785514538</v>
      </c>
      <c r="C509" s="15">
        <v>1</v>
      </c>
      <c r="F509" s="10">
        <v>1</v>
      </c>
      <c r="G509" s="13">
        <v>142.69999999999999</v>
      </c>
      <c r="I509" s="8">
        <f t="shared" si="15"/>
        <v>142.69999999999999</v>
      </c>
    </row>
    <row r="510" spans="1:9" x14ac:dyDescent="0.3">
      <c r="A510" s="21">
        <v>64.09</v>
      </c>
      <c r="B510" s="27">
        <f t="shared" ca="1" si="14"/>
        <v>4.549916323496242E-2</v>
      </c>
      <c r="C510" s="23">
        <v>0</v>
      </c>
      <c r="F510" s="10">
        <v>0</v>
      </c>
      <c r="G510" s="13">
        <v>64.09</v>
      </c>
      <c r="I510" s="8" t="str">
        <f t="shared" si="15"/>
        <v>N/A</v>
      </c>
    </row>
    <row r="511" spans="1:9" x14ac:dyDescent="0.3">
      <c r="A511" s="13">
        <v>126.26</v>
      </c>
      <c r="B511" s="26">
        <f t="shared" ca="1" si="14"/>
        <v>1.0550131672248135</v>
      </c>
      <c r="C511" s="15">
        <v>1</v>
      </c>
      <c r="F511" s="10">
        <v>1</v>
      </c>
      <c r="G511" s="13">
        <v>126.26</v>
      </c>
      <c r="I511" s="8">
        <f t="shared" si="15"/>
        <v>126.26</v>
      </c>
    </row>
    <row r="512" spans="1:9" x14ac:dyDescent="0.3">
      <c r="A512" s="21">
        <v>195.05</v>
      </c>
      <c r="B512" s="27">
        <f t="shared" ca="1" si="14"/>
        <v>2.0128050724374038</v>
      </c>
      <c r="C512" s="23">
        <v>2</v>
      </c>
      <c r="F512" s="10">
        <v>2</v>
      </c>
      <c r="G512" s="13">
        <v>195.05</v>
      </c>
      <c r="I512" s="8">
        <f t="shared" si="15"/>
        <v>97.525000000000006</v>
      </c>
    </row>
    <row r="513" spans="1:9" x14ac:dyDescent="0.3">
      <c r="A513" s="13">
        <v>432.84</v>
      </c>
      <c r="B513" s="26">
        <f t="shared" ca="1" si="14"/>
        <v>2.0450303257281113</v>
      </c>
      <c r="C513" s="15">
        <v>2</v>
      </c>
      <c r="F513" s="10">
        <v>2</v>
      </c>
      <c r="G513" s="13">
        <v>432.84</v>
      </c>
      <c r="I513" s="8">
        <f t="shared" si="15"/>
        <v>216.42</v>
      </c>
    </row>
    <row r="514" spans="1:9" x14ac:dyDescent="0.3">
      <c r="A514" s="21">
        <v>404.12</v>
      </c>
      <c r="B514" s="27">
        <f t="shared" ref="B514:B577" ca="1" si="16">C514+RAND()*0.1</f>
        <v>1.0138475827723528</v>
      </c>
      <c r="C514" s="23">
        <v>1</v>
      </c>
      <c r="F514" s="10">
        <v>1</v>
      </c>
      <c r="G514" s="13">
        <v>404.12</v>
      </c>
      <c r="I514" s="8">
        <f t="shared" ref="I514:I577" si="17">IF(F514=0, "N/A", G514/F514)</f>
        <v>404.12</v>
      </c>
    </row>
    <row r="515" spans="1:9" x14ac:dyDescent="0.3">
      <c r="A515" s="13">
        <v>438.26</v>
      </c>
      <c r="B515" s="26">
        <f t="shared" ca="1" si="16"/>
        <v>1.0923020679170177</v>
      </c>
      <c r="C515" s="15">
        <v>1</v>
      </c>
      <c r="F515" s="10">
        <v>1</v>
      </c>
      <c r="G515" s="13">
        <v>438.26</v>
      </c>
      <c r="I515" s="8">
        <f t="shared" si="17"/>
        <v>438.26</v>
      </c>
    </row>
    <row r="516" spans="1:9" x14ac:dyDescent="0.3">
      <c r="A516" s="21">
        <v>233.02</v>
      </c>
      <c r="B516" s="27">
        <f t="shared" ca="1" si="16"/>
        <v>1.0842273069202923</v>
      </c>
      <c r="C516" s="23">
        <v>1</v>
      </c>
      <c r="F516" s="10">
        <v>1</v>
      </c>
      <c r="G516" s="13">
        <v>233.02</v>
      </c>
      <c r="I516" s="8">
        <f t="shared" si="17"/>
        <v>233.02</v>
      </c>
    </row>
    <row r="517" spans="1:9" x14ac:dyDescent="0.3">
      <c r="A517" s="13">
        <v>273.41000000000003</v>
      </c>
      <c r="B517" s="26">
        <f t="shared" ca="1" si="16"/>
        <v>2.0876753018072502</v>
      </c>
      <c r="C517" s="15">
        <v>2</v>
      </c>
      <c r="F517" s="10">
        <v>2</v>
      </c>
      <c r="G517" s="13">
        <v>273.41000000000003</v>
      </c>
      <c r="I517" s="8">
        <f t="shared" si="17"/>
        <v>136.70500000000001</v>
      </c>
    </row>
    <row r="518" spans="1:9" x14ac:dyDescent="0.3">
      <c r="A518" s="21">
        <v>338.96</v>
      </c>
      <c r="B518" s="27">
        <f t="shared" ca="1" si="16"/>
        <v>2.0372424528092363</v>
      </c>
      <c r="C518" s="23">
        <v>2</v>
      </c>
      <c r="F518" s="10">
        <v>2</v>
      </c>
      <c r="G518" s="13">
        <v>338.96</v>
      </c>
      <c r="I518" s="8">
        <f t="shared" si="17"/>
        <v>169.48</v>
      </c>
    </row>
    <row r="519" spans="1:9" x14ac:dyDescent="0.3">
      <c r="A519" s="13">
        <v>75.91</v>
      </c>
      <c r="B519" s="26">
        <f t="shared" ca="1" si="16"/>
        <v>2.0163348405643182</v>
      </c>
      <c r="C519" s="15">
        <v>2</v>
      </c>
      <c r="F519" s="10">
        <v>2</v>
      </c>
      <c r="G519" s="13">
        <v>75.91</v>
      </c>
      <c r="I519" s="8">
        <f t="shared" si="17"/>
        <v>37.954999999999998</v>
      </c>
    </row>
    <row r="520" spans="1:9" x14ac:dyDescent="0.3">
      <c r="A520" s="21">
        <v>425.21</v>
      </c>
      <c r="B520" s="27">
        <f t="shared" ca="1" si="16"/>
        <v>2.0767463325458078</v>
      </c>
      <c r="C520" s="23">
        <v>2</v>
      </c>
      <c r="F520" s="10">
        <v>2</v>
      </c>
      <c r="G520" s="13">
        <v>425.21</v>
      </c>
      <c r="I520" s="8">
        <f t="shared" si="17"/>
        <v>212.60499999999999</v>
      </c>
    </row>
    <row r="521" spans="1:9" x14ac:dyDescent="0.3">
      <c r="A521" s="13">
        <v>268.8</v>
      </c>
      <c r="B521" s="26">
        <f t="shared" ca="1" si="16"/>
        <v>6.1459711104821714E-2</v>
      </c>
      <c r="C521" s="15">
        <v>0</v>
      </c>
      <c r="F521" s="10">
        <v>0</v>
      </c>
      <c r="G521" s="13">
        <v>268.8</v>
      </c>
      <c r="I521" s="8" t="str">
        <f t="shared" si="17"/>
        <v>N/A</v>
      </c>
    </row>
    <row r="522" spans="1:9" x14ac:dyDescent="0.3">
      <c r="A522" s="21">
        <v>170.71</v>
      </c>
      <c r="B522" s="27">
        <f t="shared" ca="1" si="16"/>
        <v>9.2384849867634733E-2</v>
      </c>
      <c r="C522" s="23">
        <v>0</v>
      </c>
      <c r="F522" s="10">
        <v>0</v>
      </c>
      <c r="G522" s="13">
        <v>170.71</v>
      </c>
      <c r="I522" s="8" t="str">
        <f t="shared" si="17"/>
        <v>N/A</v>
      </c>
    </row>
    <row r="523" spans="1:9" x14ac:dyDescent="0.3">
      <c r="A523" s="13">
        <v>444.05</v>
      </c>
      <c r="B523" s="26">
        <f t="shared" ca="1" si="16"/>
        <v>2.6897399946401349E-2</v>
      </c>
      <c r="C523" s="15">
        <v>0</v>
      </c>
      <c r="F523" s="10">
        <v>0</v>
      </c>
      <c r="G523" s="13">
        <v>444.05</v>
      </c>
      <c r="I523" s="8" t="str">
        <f t="shared" si="17"/>
        <v>N/A</v>
      </c>
    </row>
    <row r="524" spans="1:9" x14ac:dyDescent="0.3">
      <c r="A524" s="21">
        <v>255.1</v>
      </c>
      <c r="B524" s="27">
        <f t="shared" ca="1" si="16"/>
        <v>2.0394062199106169</v>
      </c>
      <c r="C524" s="23">
        <v>2</v>
      </c>
      <c r="F524" s="10">
        <v>2</v>
      </c>
      <c r="G524" s="13">
        <v>255.1</v>
      </c>
      <c r="I524" s="8">
        <f t="shared" si="17"/>
        <v>127.55</v>
      </c>
    </row>
    <row r="525" spans="1:9" x14ac:dyDescent="0.3">
      <c r="A525" s="13">
        <v>236.44</v>
      </c>
      <c r="B525" s="26">
        <f t="shared" ca="1" si="16"/>
        <v>2.2586434822089274E-2</v>
      </c>
      <c r="C525" s="15">
        <v>0</v>
      </c>
      <c r="F525" s="10">
        <v>0</v>
      </c>
      <c r="G525" s="13">
        <v>236.44</v>
      </c>
      <c r="I525" s="8" t="str">
        <f t="shared" si="17"/>
        <v>N/A</v>
      </c>
    </row>
    <row r="526" spans="1:9" x14ac:dyDescent="0.3">
      <c r="A526" s="21">
        <v>201.69</v>
      </c>
      <c r="B526" s="27">
        <f t="shared" ca="1" si="16"/>
        <v>5.0242465504665323E-2</v>
      </c>
      <c r="C526" s="23">
        <v>0</v>
      </c>
      <c r="F526" s="10">
        <v>0</v>
      </c>
      <c r="G526" s="13">
        <v>201.69</v>
      </c>
      <c r="I526" s="8" t="str">
        <f t="shared" si="17"/>
        <v>N/A</v>
      </c>
    </row>
    <row r="527" spans="1:9" x14ac:dyDescent="0.3">
      <c r="A527" s="13">
        <v>390.51</v>
      </c>
      <c r="B527" s="26">
        <f t="shared" ca="1" si="16"/>
        <v>7.5316576255661932E-2</v>
      </c>
      <c r="C527" s="15">
        <v>0</v>
      </c>
      <c r="F527" s="10">
        <v>0</v>
      </c>
      <c r="G527" s="13">
        <v>390.51</v>
      </c>
      <c r="I527" s="8" t="str">
        <f t="shared" si="17"/>
        <v>N/A</v>
      </c>
    </row>
    <row r="528" spans="1:9" x14ac:dyDescent="0.3">
      <c r="A528" s="21">
        <v>442.29</v>
      </c>
      <c r="B528" s="27">
        <f t="shared" ca="1" si="16"/>
        <v>3.7270701870718792E-2</v>
      </c>
      <c r="C528" s="23">
        <v>0</v>
      </c>
      <c r="F528" s="10">
        <v>0</v>
      </c>
      <c r="G528" s="13">
        <v>442.29</v>
      </c>
      <c r="I528" s="8" t="str">
        <f t="shared" si="17"/>
        <v>N/A</v>
      </c>
    </row>
    <row r="529" spans="1:9" x14ac:dyDescent="0.3">
      <c r="A529" s="13">
        <v>89.6</v>
      </c>
      <c r="B529" s="26">
        <f t="shared" ca="1" si="16"/>
        <v>2.056915580697936</v>
      </c>
      <c r="C529" s="15">
        <v>2</v>
      </c>
      <c r="F529" s="10">
        <v>2</v>
      </c>
      <c r="G529" s="13">
        <v>89.6</v>
      </c>
      <c r="I529" s="8">
        <f t="shared" si="17"/>
        <v>44.8</v>
      </c>
    </row>
    <row r="530" spans="1:9" x14ac:dyDescent="0.3">
      <c r="A530" s="21">
        <v>166.74</v>
      </c>
      <c r="B530" s="27">
        <f t="shared" ca="1" si="16"/>
        <v>6.2034709471667428E-2</v>
      </c>
      <c r="C530" s="23">
        <v>0</v>
      </c>
      <c r="F530" s="10">
        <v>0</v>
      </c>
      <c r="G530" s="13">
        <v>166.74</v>
      </c>
      <c r="I530" s="8" t="str">
        <f t="shared" si="17"/>
        <v>N/A</v>
      </c>
    </row>
    <row r="531" spans="1:9" x14ac:dyDescent="0.3">
      <c r="A531" s="13">
        <v>299.27999999999997</v>
      </c>
      <c r="B531" s="26">
        <f t="shared" ca="1" si="16"/>
        <v>1.0170961756901551</v>
      </c>
      <c r="C531" s="15">
        <v>1</v>
      </c>
      <c r="F531" s="10">
        <v>1</v>
      </c>
      <c r="G531" s="13">
        <v>299.27999999999997</v>
      </c>
      <c r="I531" s="8">
        <f t="shared" si="17"/>
        <v>299.27999999999997</v>
      </c>
    </row>
    <row r="532" spans="1:9" x14ac:dyDescent="0.3">
      <c r="A532" s="21">
        <v>404.57</v>
      </c>
      <c r="B532" s="27">
        <f t="shared" ca="1" si="16"/>
        <v>9.2428030558991986E-2</v>
      </c>
      <c r="C532" s="23">
        <v>0</v>
      </c>
      <c r="F532" s="10">
        <v>0</v>
      </c>
      <c r="G532" s="13">
        <v>404.57</v>
      </c>
      <c r="I532" s="8" t="str">
        <f t="shared" si="17"/>
        <v>N/A</v>
      </c>
    </row>
    <row r="533" spans="1:9" x14ac:dyDescent="0.3">
      <c r="A533" s="13">
        <v>344.81</v>
      </c>
      <c r="B533" s="26">
        <f t="shared" ca="1" si="16"/>
        <v>2.0351949413226147</v>
      </c>
      <c r="C533" s="15">
        <v>2</v>
      </c>
      <c r="F533" s="10">
        <v>2</v>
      </c>
      <c r="G533" s="13">
        <v>344.81</v>
      </c>
      <c r="I533" s="8">
        <f t="shared" si="17"/>
        <v>172.405</v>
      </c>
    </row>
    <row r="534" spans="1:9" x14ac:dyDescent="0.3">
      <c r="A534" s="21">
        <v>217.84</v>
      </c>
      <c r="B534" s="27">
        <f t="shared" ca="1" si="16"/>
        <v>2.0926332508633334</v>
      </c>
      <c r="C534" s="23">
        <v>2</v>
      </c>
      <c r="F534" s="10">
        <v>2</v>
      </c>
      <c r="G534" s="13">
        <v>217.84</v>
      </c>
      <c r="I534" s="8">
        <f t="shared" si="17"/>
        <v>108.92</v>
      </c>
    </row>
    <row r="535" spans="1:9" x14ac:dyDescent="0.3">
      <c r="A535" s="13">
        <v>445.34</v>
      </c>
      <c r="B535" s="26">
        <f t="shared" ca="1" si="16"/>
        <v>1.0552152830507235</v>
      </c>
      <c r="C535" s="15">
        <v>1</v>
      </c>
      <c r="F535" s="10">
        <v>1</v>
      </c>
      <c r="G535" s="13">
        <v>445.34</v>
      </c>
      <c r="I535" s="8">
        <f t="shared" si="17"/>
        <v>445.34</v>
      </c>
    </row>
    <row r="536" spans="1:9" x14ac:dyDescent="0.3">
      <c r="A536" s="21">
        <v>151.72999999999999</v>
      </c>
      <c r="B536" s="27">
        <f t="shared" ca="1" si="16"/>
        <v>1.0178099646856722</v>
      </c>
      <c r="C536" s="23">
        <v>1</v>
      </c>
      <c r="F536" s="10">
        <v>1</v>
      </c>
      <c r="G536" s="13">
        <v>151.72999999999999</v>
      </c>
      <c r="I536" s="8">
        <f t="shared" si="17"/>
        <v>151.72999999999999</v>
      </c>
    </row>
    <row r="537" spans="1:9" x14ac:dyDescent="0.3">
      <c r="A537" s="13">
        <v>123.73</v>
      </c>
      <c r="B537" s="26">
        <f t="shared" ca="1" si="16"/>
        <v>2.4725348687347604E-2</v>
      </c>
      <c r="C537" s="15">
        <v>0</v>
      </c>
      <c r="F537" s="10">
        <v>0</v>
      </c>
      <c r="G537" s="13">
        <v>123.73</v>
      </c>
      <c r="I537" s="8" t="str">
        <f t="shared" si="17"/>
        <v>N/A</v>
      </c>
    </row>
    <row r="538" spans="1:9" x14ac:dyDescent="0.3">
      <c r="A538" s="21">
        <v>370.54</v>
      </c>
      <c r="B538" s="27">
        <f t="shared" ca="1" si="16"/>
        <v>1.6521794840479064E-2</v>
      </c>
      <c r="C538" s="23">
        <v>0</v>
      </c>
      <c r="F538" s="10">
        <v>0</v>
      </c>
      <c r="G538" s="13">
        <v>370.54</v>
      </c>
      <c r="I538" s="8" t="str">
        <f t="shared" si="17"/>
        <v>N/A</v>
      </c>
    </row>
    <row r="539" spans="1:9" x14ac:dyDescent="0.3">
      <c r="A539" s="13">
        <v>152.87</v>
      </c>
      <c r="B539" s="26">
        <f t="shared" ca="1" si="16"/>
        <v>2.0334778970133898</v>
      </c>
      <c r="C539" s="15">
        <v>2</v>
      </c>
      <c r="F539" s="10">
        <v>2</v>
      </c>
      <c r="G539" s="13">
        <v>152.87</v>
      </c>
      <c r="I539" s="8">
        <f t="shared" si="17"/>
        <v>76.435000000000002</v>
      </c>
    </row>
    <row r="540" spans="1:9" x14ac:dyDescent="0.3">
      <c r="A540" s="21">
        <v>295.75</v>
      </c>
      <c r="B540" s="27">
        <f t="shared" ca="1" si="16"/>
        <v>9.2190400431536118E-2</v>
      </c>
      <c r="C540" s="23">
        <v>0</v>
      </c>
      <c r="F540" s="10">
        <v>0</v>
      </c>
      <c r="G540" s="13">
        <v>295.75</v>
      </c>
      <c r="I540" s="8" t="str">
        <f t="shared" si="17"/>
        <v>N/A</v>
      </c>
    </row>
    <row r="541" spans="1:9" x14ac:dyDescent="0.3">
      <c r="A541" s="13">
        <v>358.11</v>
      </c>
      <c r="B541" s="26">
        <f t="shared" ca="1" si="16"/>
        <v>5.2339819326119578E-2</v>
      </c>
      <c r="C541" s="15">
        <v>0</v>
      </c>
      <c r="F541" s="10">
        <v>0</v>
      </c>
      <c r="G541" s="13">
        <v>358.11</v>
      </c>
      <c r="I541" s="8" t="str">
        <f t="shared" si="17"/>
        <v>N/A</v>
      </c>
    </row>
    <row r="542" spans="1:9" x14ac:dyDescent="0.3">
      <c r="A542" s="21">
        <v>63.6</v>
      </c>
      <c r="B542" s="27">
        <f t="shared" ca="1" si="16"/>
        <v>3.3055209118761655E-2</v>
      </c>
      <c r="C542" s="23">
        <v>0</v>
      </c>
      <c r="F542" s="10">
        <v>0</v>
      </c>
      <c r="G542" s="13">
        <v>63.6</v>
      </c>
      <c r="I542" s="8" t="str">
        <f t="shared" si="17"/>
        <v>N/A</v>
      </c>
    </row>
    <row r="543" spans="1:9" x14ac:dyDescent="0.3">
      <c r="A543" s="13">
        <v>419.53</v>
      </c>
      <c r="B543" s="26">
        <f t="shared" ca="1" si="16"/>
        <v>2.0958679908181383</v>
      </c>
      <c r="C543" s="15">
        <v>2</v>
      </c>
      <c r="F543" s="10">
        <v>2</v>
      </c>
      <c r="G543" s="13">
        <v>419.53</v>
      </c>
      <c r="I543" s="8">
        <f t="shared" si="17"/>
        <v>209.76499999999999</v>
      </c>
    </row>
    <row r="544" spans="1:9" x14ac:dyDescent="0.3">
      <c r="A544" s="21">
        <v>491.92</v>
      </c>
      <c r="B544" s="27">
        <f t="shared" ca="1" si="16"/>
        <v>5.1095152384692068E-2</v>
      </c>
      <c r="C544" s="23">
        <v>0</v>
      </c>
      <c r="F544" s="10">
        <v>0</v>
      </c>
      <c r="G544" s="13">
        <v>491.92</v>
      </c>
      <c r="I544" s="8" t="str">
        <f t="shared" si="17"/>
        <v>N/A</v>
      </c>
    </row>
    <row r="545" spans="1:9" x14ac:dyDescent="0.3">
      <c r="A545" s="13">
        <v>114.44</v>
      </c>
      <c r="B545" s="26">
        <f t="shared" ca="1" si="16"/>
        <v>2.0373817303413486</v>
      </c>
      <c r="C545" s="15">
        <v>2</v>
      </c>
      <c r="F545" s="10">
        <v>2</v>
      </c>
      <c r="G545" s="13">
        <v>114.44</v>
      </c>
      <c r="I545" s="8">
        <f t="shared" si="17"/>
        <v>57.22</v>
      </c>
    </row>
    <row r="546" spans="1:9" x14ac:dyDescent="0.3">
      <c r="A546" s="21">
        <v>388.82</v>
      </c>
      <c r="B546" s="27">
        <f t="shared" ca="1" si="16"/>
        <v>2.5965623685254569E-3</v>
      </c>
      <c r="C546" s="23">
        <v>0</v>
      </c>
      <c r="F546" s="10">
        <v>0</v>
      </c>
      <c r="G546" s="13">
        <v>388.82</v>
      </c>
      <c r="I546" s="8" t="str">
        <f t="shared" si="17"/>
        <v>N/A</v>
      </c>
    </row>
    <row r="547" spans="1:9" x14ac:dyDescent="0.3">
      <c r="A547" s="13">
        <v>58.32</v>
      </c>
      <c r="B547" s="26">
        <f t="shared" ca="1" si="16"/>
        <v>6.6778710093549937E-2</v>
      </c>
      <c r="C547" s="15">
        <v>0</v>
      </c>
      <c r="F547" s="10">
        <v>0</v>
      </c>
      <c r="G547" s="13">
        <v>58.32</v>
      </c>
      <c r="I547" s="8" t="str">
        <f t="shared" si="17"/>
        <v>N/A</v>
      </c>
    </row>
    <row r="548" spans="1:9" x14ac:dyDescent="0.3">
      <c r="A548" s="21">
        <v>464.76</v>
      </c>
      <c r="B548" s="27">
        <f t="shared" ca="1" si="16"/>
        <v>1.7076860667599482E-2</v>
      </c>
      <c r="C548" s="23">
        <v>0</v>
      </c>
      <c r="F548" s="10">
        <v>0</v>
      </c>
      <c r="G548" s="13">
        <v>464.76</v>
      </c>
      <c r="I548" s="8" t="str">
        <f t="shared" si="17"/>
        <v>N/A</v>
      </c>
    </row>
    <row r="549" spans="1:9" x14ac:dyDescent="0.3">
      <c r="A549" s="13">
        <v>116.92</v>
      </c>
      <c r="B549" s="26">
        <f t="shared" ca="1" si="16"/>
        <v>2.005946308706549</v>
      </c>
      <c r="C549" s="15">
        <v>2</v>
      </c>
      <c r="F549" s="10">
        <v>2</v>
      </c>
      <c r="G549" s="13">
        <v>116.92</v>
      </c>
      <c r="I549" s="8">
        <f t="shared" si="17"/>
        <v>58.46</v>
      </c>
    </row>
    <row r="550" spans="1:9" x14ac:dyDescent="0.3">
      <c r="A550" s="21">
        <v>396.76</v>
      </c>
      <c r="B550" s="27">
        <f t="shared" ca="1" si="16"/>
        <v>1.0138835679761093</v>
      </c>
      <c r="C550" s="23">
        <v>1</v>
      </c>
      <c r="F550" s="10">
        <v>1</v>
      </c>
      <c r="G550" s="13">
        <v>396.76</v>
      </c>
      <c r="I550" s="8">
        <f t="shared" si="17"/>
        <v>396.76</v>
      </c>
    </row>
    <row r="551" spans="1:9" x14ac:dyDescent="0.3">
      <c r="A551" s="13">
        <v>393.35</v>
      </c>
      <c r="B551" s="26">
        <f t="shared" ca="1" si="16"/>
        <v>2.0276990181951065</v>
      </c>
      <c r="C551" s="15">
        <v>2</v>
      </c>
      <c r="F551" s="10">
        <v>2</v>
      </c>
      <c r="G551" s="13">
        <v>393.35</v>
      </c>
      <c r="I551" s="8">
        <f t="shared" si="17"/>
        <v>196.67500000000001</v>
      </c>
    </row>
    <row r="552" spans="1:9" x14ac:dyDescent="0.3">
      <c r="A552" s="21">
        <v>114.03</v>
      </c>
      <c r="B552" s="27">
        <f t="shared" ca="1" si="16"/>
        <v>4.5390476261438885E-3</v>
      </c>
      <c r="C552" s="23">
        <v>0</v>
      </c>
      <c r="F552" s="10">
        <v>0</v>
      </c>
      <c r="G552" s="13">
        <v>114.03</v>
      </c>
      <c r="I552" s="8" t="str">
        <f t="shared" si="17"/>
        <v>N/A</v>
      </c>
    </row>
    <row r="553" spans="1:9" x14ac:dyDescent="0.3">
      <c r="A553" s="13">
        <v>109.97</v>
      </c>
      <c r="B553" s="26">
        <f t="shared" ca="1" si="16"/>
        <v>1.0450606992563791</v>
      </c>
      <c r="C553" s="15">
        <v>1</v>
      </c>
      <c r="F553" s="10">
        <v>1</v>
      </c>
      <c r="G553" s="13">
        <v>109.97</v>
      </c>
      <c r="I553" s="8">
        <f t="shared" si="17"/>
        <v>109.97</v>
      </c>
    </row>
    <row r="554" spans="1:9" x14ac:dyDescent="0.3">
      <c r="A554" s="21">
        <v>310.23</v>
      </c>
      <c r="B554" s="27">
        <f t="shared" ca="1" si="16"/>
        <v>6.7182720297856643E-2</v>
      </c>
      <c r="C554" s="23">
        <v>0</v>
      </c>
      <c r="F554" s="10">
        <v>0</v>
      </c>
      <c r="G554" s="13">
        <v>310.23</v>
      </c>
      <c r="I554" s="8" t="str">
        <f t="shared" si="17"/>
        <v>N/A</v>
      </c>
    </row>
    <row r="555" spans="1:9" x14ac:dyDescent="0.3">
      <c r="A555" s="13">
        <v>383.13</v>
      </c>
      <c r="B555" s="26">
        <f t="shared" ca="1" si="16"/>
        <v>5.4033536415213745E-2</v>
      </c>
      <c r="C555" s="15">
        <v>0</v>
      </c>
      <c r="F555" s="10">
        <v>0</v>
      </c>
      <c r="G555" s="13">
        <v>383.13</v>
      </c>
      <c r="I555" s="8" t="str">
        <f t="shared" si="17"/>
        <v>N/A</v>
      </c>
    </row>
    <row r="556" spans="1:9" x14ac:dyDescent="0.3">
      <c r="A556" s="21">
        <v>434.86</v>
      </c>
      <c r="B556" s="27">
        <f t="shared" ca="1" si="16"/>
        <v>2.0158597647456147</v>
      </c>
      <c r="C556" s="23">
        <v>2</v>
      </c>
      <c r="F556" s="10">
        <v>2</v>
      </c>
      <c r="G556" s="13">
        <v>434.86</v>
      </c>
      <c r="I556" s="8">
        <f t="shared" si="17"/>
        <v>217.43</v>
      </c>
    </row>
    <row r="557" spans="1:9" x14ac:dyDescent="0.3">
      <c r="A557" s="13">
        <v>489.1</v>
      </c>
      <c r="B557" s="26">
        <f t="shared" ca="1" si="16"/>
        <v>1.0689230260896634</v>
      </c>
      <c r="C557" s="15">
        <v>1</v>
      </c>
      <c r="F557" s="10">
        <v>1</v>
      </c>
      <c r="G557" s="13">
        <v>489.1</v>
      </c>
      <c r="I557" s="8">
        <f t="shared" si="17"/>
        <v>489.1</v>
      </c>
    </row>
    <row r="558" spans="1:9" x14ac:dyDescent="0.3">
      <c r="A558" s="21">
        <v>288.14999999999998</v>
      </c>
      <c r="B558" s="27">
        <f t="shared" ca="1" si="16"/>
        <v>1.0881616171821327</v>
      </c>
      <c r="C558" s="23">
        <v>1</v>
      </c>
      <c r="F558" s="10">
        <v>1</v>
      </c>
      <c r="G558" s="13">
        <v>288.14999999999998</v>
      </c>
      <c r="I558" s="8">
        <f t="shared" si="17"/>
        <v>288.14999999999998</v>
      </c>
    </row>
    <row r="559" spans="1:9" x14ac:dyDescent="0.3">
      <c r="A559" s="13">
        <v>105.87</v>
      </c>
      <c r="B559" s="26">
        <f t="shared" ca="1" si="16"/>
        <v>1.0073116033582963</v>
      </c>
      <c r="C559" s="15">
        <v>1</v>
      </c>
      <c r="F559" s="10">
        <v>1</v>
      </c>
      <c r="G559" s="13">
        <v>105.87</v>
      </c>
      <c r="I559" s="8">
        <f t="shared" si="17"/>
        <v>105.87</v>
      </c>
    </row>
    <row r="560" spans="1:9" x14ac:dyDescent="0.3">
      <c r="A560" s="21">
        <v>163.4</v>
      </c>
      <c r="B560" s="27">
        <f t="shared" ca="1" si="16"/>
        <v>1.0330957352008232</v>
      </c>
      <c r="C560" s="23">
        <v>1</v>
      </c>
      <c r="F560" s="10">
        <v>1</v>
      </c>
      <c r="G560" s="13">
        <v>163.4</v>
      </c>
      <c r="I560" s="8">
        <f t="shared" si="17"/>
        <v>163.4</v>
      </c>
    </row>
    <row r="561" spans="1:9" x14ac:dyDescent="0.3">
      <c r="A561" s="13">
        <v>422.92</v>
      </c>
      <c r="B561" s="26">
        <f t="shared" ca="1" si="16"/>
        <v>2.0940800303544829</v>
      </c>
      <c r="C561" s="15">
        <v>2</v>
      </c>
      <c r="F561" s="10">
        <v>2</v>
      </c>
      <c r="G561" s="13">
        <v>422.92</v>
      </c>
      <c r="I561" s="8">
        <f t="shared" si="17"/>
        <v>211.46</v>
      </c>
    </row>
    <row r="562" spans="1:9" x14ac:dyDescent="0.3">
      <c r="A562" s="21">
        <v>361.48</v>
      </c>
      <c r="B562" s="27">
        <f t="shared" ca="1" si="16"/>
        <v>1.0539046990290559</v>
      </c>
      <c r="C562" s="23">
        <v>1</v>
      </c>
      <c r="F562" s="10">
        <v>1</v>
      </c>
      <c r="G562" s="13">
        <v>361.48</v>
      </c>
      <c r="I562" s="8">
        <f t="shared" si="17"/>
        <v>361.48</v>
      </c>
    </row>
    <row r="563" spans="1:9" x14ac:dyDescent="0.3">
      <c r="A563" s="13">
        <v>270.82</v>
      </c>
      <c r="B563" s="26">
        <f t="shared" ca="1" si="16"/>
        <v>6.6417376028685221E-2</v>
      </c>
      <c r="C563" s="15">
        <v>0</v>
      </c>
      <c r="F563" s="10">
        <v>0</v>
      </c>
      <c r="G563" s="13">
        <v>270.82</v>
      </c>
      <c r="I563" s="8" t="str">
        <f t="shared" si="17"/>
        <v>N/A</v>
      </c>
    </row>
    <row r="564" spans="1:9" x14ac:dyDescent="0.3">
      <c r="A564" s="21">
        <v>372.26</v>
      </c>
      <c r="B564" s="27">
        <f t="shared" ca="1" si="16"/>
        <v>2.0422491551819806</v>
      </c>
      <c r="C564" s="23">
        <v>2</v>
      </c>
      <c r="F564" s="10">
        <v>2</v>
      </c>
      <c r="G564" s="13">
        <v>372.26</v>
      </c>
      <c r="I564" s="8">
        <f t="shared" si="17"/>
        <v>186.13</v>
      </c>
    </row>
    <row r="565" spans="1:9" x14ac:dyDescent="0.3">
      <c r="A565" s="13">
        <v>208.59</v>
      </c>
      <c r="B565" s="26">
        <f t="shared" ca="1" si="16"/>
        <v>2.0436636747726427</v>
      </c>
      <c r="C565" s="15">
        <v>2</v>
      </c>
      <c r="F565" s="10">
        <v>2</v>
      </c>
      <c r="G565" s="13">
        <v>208.59</v>
      </c>
      <c r="I565" s="8">
        <f t="shared" si="17"/>
        <v>104.295</v>
      </c>
    </row>
    <row r="566" spans="1:9" x14ac:dyDescent="0.3">
      <c r="A566" s="21">
        <v>163.22</v>
      </c>
      <c r="B566" s="27">
        <f t="shared" ca="1" si="16"/>
        <v>4.2111498158313053E-3</v>
      </c>
      <c r="C566" s="23">
        <v>0</v>
      </c>
      <c r="F566" s="10">
        <v>0</v>
      </c>
      <c r="G566" s="13">
        <v>163.22</v>
      </c>
      <c r="I566" s="8" t="str">
        <f t="shared" si="17"/>
        <v>N/A</v>
      </c>
    </row>
    <row r="567" spans="1:9" x14ac:dyDescent="0.3">
      <c r="A567" s="13">
        <v>364.98</v>
      </c>
      <c r="B567" s="26">
        <f t="shared" ca="1" si="16"/>
        <v>2.408302498133106E-2</v>
      </c>
      <c r="C567" s="15">
        <v>0</v>
      </c>
      <c r="F567" s="10">
        <v>0</v>
      </c>
      <c r="G567" s="13">
        <v>364.98</v>
      </c>
      <c r="I567" s="8" t="str">
        <f t="shared" si="17"/>
        <v>N/A</v>
      </c>
    </row>
    <row r="568" spans="1:9" x14ac:dyDescent="0.3">
      <c r="A568" s="21">
        <v>142.43</v>
      </c>
      <c r="B568" s="27">
        <f t="shared" ca="1" si="16"/>
        <v>2.0616049590887955</v>
      </c>
      <c r="C568" s="23">
        <v>2</v>
      </c>
      <c r="F568" s="10">
        <v>2</v>
      </c>
      <c r="G568" s="13">
        <v>142.43</v>
      </c>
      <c r="I568" s="8">
        <f t="shared" si="17"/>
        <v>71.215000000000003</v>
      </c>
    </row>
    <row r="569" spans="1:9" x14ac:dyDescent="0.3">
      <c r="A569" s="13">
        <v>449.72</v>
      </c>
      <c r="B569" s="26">
        <f t="shared" ca="1" si="16"/>
        <v>1.5144960500787419E-2</v>
      </c>
      <c r="C569" s="15">
        <v>0</v>
      </c>
      <c r="F569" s="10">
        <v>0</v>
      </c>
      <c r="G569" s="13">
        <v>449.72</v>
      </c>
      <c r="I569" s="8" t="str">
        <f t="shared" si="17"/>
        <v>N/A</v>
      </c>
    </row>
    <row r="570" spans="1:9" x14ac:dyDescent="0.3">
      <c r="A570" s="21">
        <v>241.56</v>
      </c>
      <c r="B570" s="27">
        <f t="shared" ca="1" si="16"/>
        <v>9.8887096228128621E-2</v>
      </c>
      <c r="C570" s="23">
        <v>0</v>
      </c>
      <c r="F570" s="10">
        <v>0</v>
      </c>
      <c r="G570" s="13">
        <v>241.56</v>
      </c>
      <c r="I570" s="8" t="str">
        <f t="shared" si="17"/>
        <v>N/A</v>
      </c>
    </row>
    <row r="571" spans="1:9" x14ac:dyDescent="0.3">
      <c r="A571" s="13">
        <v>249.73</v>
      </c>
      <c r="B571" s="26">
        <f t="shared" ca="1" si="16"/>
        <v>2.0167267527063752</v>
      </c>
      <c r="C571" s="15">
        <v>2</v>
      </c>
      <c r="F571" s="10">
        <v>2</v>
      </c>
      <c r="G571" s="13">
        <v>249.73</v>
      </c>
      <c r="I571" s="8">
        <f t="shared" si="17"/>
        <v>124.86499999999999</v>
      </c>
    </row>
    <row r="572" spans="1:9" x14ac:dyDescent="0.3">
      <c r="A572" s="21">
        <v>437.3</v>
      </c>
      <c r="B572" s="27">
        <f t="shared" ca="1" si="16"/>
        <v>8.006644537179931E-3</v>
      </c>
      <c r="C572" s="23">
        <v>0</v>
      </c>
      <c r="F572" s="10">
        <v>0</v>
      </c>
      <c r="G572" s="13">
        <v>437.3</v>
      </c>
      <c r="I572" s="8" t="str">
        <f t="shared" si="17"/>
        <v>N/A</v>
      </c>
    </row>
    <row r="573" spans="1:9" x14ac:dyDescent="0.3">
      <c r="A573" s="13">
        <v>277.29000000000002</v>
      </c>
      <c r="B573" s="26">
        <f t="shared" ca="1" si="16"/>
        <v>1.0412891231318038</v>
      </c>
      <c r="C573" s="15">
        <v>1</v>
      </c>
      <c r="F573" s="10">
        <v>1</v>
      </c>
      <c r="G573" s="13">
        <v>277.29000000000002</v>
      </c>
      <c r="I573" s="8">
        <f t="shared" si="17"/>
        <v>277.29000000000002</v>
      </c>
    </row>
    <row r="574" spans="1:9" x14ac:dyDescent="0.3">
      <c r="A574" s="21">
        <v>445.93</v>
      </c>
      <c r="B574" s="27">
        <f t="shared" ca="1" si="16"/>
        <v>2.0914553261976736</v>
      </c>
      <c r="C574" s="23">
        <v>2</v>
      </c>
      <c r="F574" s="10">
        <v>2</v>
      </c>
      <c r="G574" s="13">
        <v>445.93</v>
      </c>
      <c r="I574" s="8">
        <f t="shared" si="17"/>
        <v>222.965</v>
      </c>
    </row>
    <row r="575" spans="1:9" x14ac:dyDescent="0.3">
      <c r="A575" s="13">
        <v>242.79</v>
      </c>
      <c r="B575" s="26">
        <f t="shared" ca="1" si="16"/>
        <v>3.4654052650817781E-3</v>
      </c>
      <c r="C575" s="15">
        <v>0</v>
      </c>
      <c r="F575" s="10">
        <v>0</v>
      </c>
      <c r="G575" s="13">
        <v>242.79</v>
      </c>
      <c r="I575" s="8" t="str">
        <f t="shared" si="17"/>
        <v>N/A</v>
      </c>
    </row>
    <row r="576" spans="1:9" x14ac:dyDescent="0.3">
      <c r="A576" s="21">
        <v>393.09</v>
      </c>
      <c r="B576" s="27">
        <f t="shared" ca="1" si="16"/>
        <v>2.099383660231684</v>
      </c>
      <c r="C576" s="23">
        <v>2</v>
      </c>
      <c r="F576" s="10">
        <v>2</v>
      </c>
      <c r="G576" s="13">
        <v>393.09</v>
      </c>
      <c r="I576" s="8">
        <f t="shared" si="17"/>
        <v>196.54499999999999</v>
      </c>
    </row>
    <row r="577" spans="1:9" x14ac:dyDescent="0.3">
      <c r="A577" s="13">
        <v>167.61</v>
      </c>
      <c r="B577" s="26">
        <f t="shared" ca="1" si="16"/>
        <v>1.0207380313282486</v>
      </c>
      <c r="C577" s="15">
        <v>1</v>
      </c>
      <c r="F577" s="10">
        <v>1</v>
      </c>
      <c r="G577" s="13">
        <v>167.61</v>
      </c>
      <c r="I577" s="8">
        <f t="shared" si="17"/>
        <v>167.61</v>
      </c>
    </row>
    <row r="578" spans="1:9" x14ac:dyDescent="0.3">
      <c r="A578" s="21">
        <v>324.22000000000003</v>
      </c>
      <c r="B578" s="27">
        <f t="shared" ref="B578:B641" ca="1" si="18">C578+RAND()*0.1</f>
        <v>2.853211253273007E-2</v>
      </c>
      <c r="C578" s="23">
        <v>0</v>
      </c>
      <c r="F578" s="10">
        <v>0</v>
      </c>
      <c r="G578" s="13">
        <v>324.22000000000003</v>
      </c>
      <c r="I578" s="8" t="str">
        <f t="shared" ref="I578:I641" si="19">IF(F578=0, "N/A", G578/F578)</f>
        <v>N/A</v>
      </c>
    </row>
    <row r="579" spans="1:9" x14ac:dyDescent="0.3">
      <c r="A579" s="13">
        <v>159.30000000000001</v>
      </c>
      <c r="B579" s="26">
        <f t="shared" ca="1" si="18"/>
        <v>5.7724737765926376E-2</v>
      </c>
      <c r="C579" s="15">
        <v>0</v>
      </c>
      <c r="F579" s="10">
        <v>0</v>
      </c>
      <c r="G579" s="13">
        <v>159.30000000000001</v>
      </c>
      <c r="I579" s="8" t="str">
        <f t="shared" si="19"/>
        <v>N/A</v>
      </c>
    </row>
    <row r="580" spans="1:9" x14ac:dyDescent="0.3">
      <c r="A580" s="21">
        <v>324.39</v>
      </c>
      <c r="B580" s="27">
        <f t="shared" ca="1" si="18"/>
        <v>2.9858273559776261E-2</v>
      </c>
      <c r="C580" s="23">
        <v>0</v>
      </c>
      <c r="F580" s="10">
        <v>0</v>
      </c>
      <c r="G580" s="13">
        <v>324.39</v>
      </c>
      <c r="I580" s="8" t="str">
        <f t="shared" si="19"/>
        <v>N/A</v>
      </c>
    </row>
    <row r="581" spans="1:9" x14ac:dyDescent="0.3">
      <c r="A581" s="13">
        <v>198.89</v>
      </c>
      <c r="B581" s="26">
        <f t="shared" ca="1" si="18"/>
        <v>9.1216488752871763E-2</v>
      </c>
      <c r="C581" s="15">
        <v>0</v>
      </c>
      <c r="F581" s="10">
        <v>0</v>
      </c>
      <c r="G581" s="13">
        <v>198.89</v>
      </c>
      <c r="I581" s="8" t="str">
        <f t="shared" si="19"/>
        <v>N/A</v>
      </c>
    </row>
    <row r="582" spans="1:9" x14ac:dyDescent="0.3">
      <c r="A582" s="21">
        <v>287.18</v>
      </c>
      <c r="B582" s="27">
        <f t="shared" ca="1" si="18"/>
        <v>2.9157458313049535E-2</v>
      </c>
      <c r="C582" s="23">
        <v>0</v>
      </c>
      <c r="F582" s="10">
        <v>0</v>
      </c>
      <c r="G582" s="13">
        <v>287.18</v>
      </c>
      <c r="I582" s="8" t="str">
        <f t="shared" si="19"/>
        <v>N/A</v>
      </c>
    </row>
    <row r="583" spans="1:9" x14ac:dyDescent="0.3">
      <c r="A583" s="13">
        <v>162.24</v>
      </c>
      <c r="B583" s="26">
        <f t="shared" ca="1" si="18"/>
        <v>1.0611353313993099</v>
      </c>
      <c r="C583" s="15">
        <v>1</v>
      </c>
      <c r="F583" s="10">
        <v>1</v>
      </c>
      <c r="G583" s="13">
        <v>162.24</v>
      </c>
      <c r="I583" s="8">
        <f t="shared" si="19"/>
        <v>162.24</v>
      </c>
    </row>
    <row r="584" spans="1:9" x14ac:dyDescent="0.3">
      <c r="A584" s="21">
        <v>92.97</v>
      </c>
      <c r="B584" s="27">
        <f t="shared" ca="1" si="18"/>
        <v>8.1601933575524227E-2</v>
      </c>
      <c r="C584" s="23">
        <v>0</v>
      </c>
      <c r="F584" s="10">
        <v>0</v>
      </c>
      <c r="G584" s="13">
        <v>92.97</v>
      </c>
      <c r="I584" s="8" t="str">
        <f t="shared" si="19"/>
        <v>N/A</v>
      </c>
    </row>
    <row r="585" spans="1:9" x14ac:dyDescent="0.3">
      <c r="A585" s="13">
        <v>144.38999999999999</v>
      </c>
      <c r="B585" s="26">
        <f t="shared" ca="1" si="18"/>
        <v>2.0214515674726194</v>
      </c>
      <c r="C585" s="15">
        <v>2</v>
      </c>
      <c r="F585" s="10">
        <v>2</v>
      </c>
      <c r="G585" s="13">
        <v>144.38999999999999</v>
      </c>
      <c r="I585" s="8">
        <f t="shared" si="19"/>
        <v>72.194999999999993</v>
      </c>
    </row>
    <row r="586" spans="1:9" x14ac:dyDescent="0.3">
      <c r="A586" s="21">
        <v>253.37</v>
      </c>
      <c r="B586" s="27">
        <f t="shared" ca="1" si="18"/>
        <v>1.6943933079925189E-2</v>
      </c>
      <c r="C586" s="23">
        <v>0</v>
      </c>
      <c r="F586" s="10">
        <v>0</v>
      </c>
      <c r="G586" s="13">
        <v>253.37</v>
      </c>
      <c r="I586" s="8" t="str">
        <f t="shared" si="19"/>
        <v>N/A</v>
      </c>
    </row>
    <row r="587" spans="1:9" x14ac:dyDescent="0.3">
      <c r="A587" s="13">
        <v>209.62</v>
      </c>
      <c r="B587" s="26">
        <f t="shared" ca="1" si="18"/>
        <v>1.0348138686082087</v>
      </c>
      <c r="C587" s="15">
        <v>1</v>
      </c>
      <c r="F587" s="10">
        <v>1</v>
      </c>
      <c r="G587" s="13">
        <v>209.62</v>
      </c>
      <c r="I587" s="8">
        <f t="shared" si="19"/>
        <v>209.62</v>
      </c>
    </row>
    <row r="588" spans="1:9" x14ac:dyDescent="0.3">
      <c r="A588" s="21">
        <v>411.62</v>
      </c>
      <c r="B588" s="27">
        <f t="shared" ca="1" si="18"/>
        <v>3.370510826327968E-2</v>
      </c>
      <c r="C588" s="23">
        <v>0</v>
      </c>
      <c r="F588" s="10">
        <v>0</v>
      </c>
      <c r="G588" s="13">
        <v>411.62</v>
      </c>
      <c r="I588" s="8" t="str">
        <f t="shared" si="19"/>
        <v>N/A</v>
      </c>
    </row>
    <row r="589" spans="1:9" x14ac:dyDescent="0.3">
      <c r="A589" s="13">
        <v>388.01</v>
      </c>
      <c r="B589" s="26">
        <f t="shared" ca="1" si="18"/>
        <v>1.0460791909731535</v>
      </c>
      <c r="C589" s="15">
        <v>1</v>
      </c>
      <c r="F589" s="10">
        <v>1</v>
      </c>
      <c r="G589" s="13">
        <v>388.01</v>
      </c>
      <c r="I589" s="8">
        <f t="shared" si="19"/>
        <v>388.01</v>
      </c>
    </row>
    <row r="590" spans="1:9" x14ac:dyDescent="0.3">
      <c r="A590" s="21">
        <v>50.78</v>
      </c>
      <c r="B590" s="27">
        <f t="shared" ca="1" si="18"/>
        <v>1.0673889358195667</v>
      </c>
      <c r="C590" s="23">
        <v>1</v>
      </c>
      <c r="F590" s="10">
        <v>1</v>
      </c>
      <c r="G590" s="13">
        <v>50.78</v>
      </c>
      <c r="I590" s="8">
        <f t="shared" si="19"/>
        <v>50.78</v>
      </c>
    </row>
    <row r="591" spans="1:9" x14ac:dyDescent="0.3">
      <c r="A591" s="13">
        <v>159.82</v>
      </c>
      <c r="B591" s="26">
        <f t="shared" ca="1" si="18"/>
        <v>1.0183677312617245</v>
      </c>
      <c r="C591" s="15">
        <v>1</v>
      </c>
      <c r="F591" s="10">
        <v>1</v>
      </c>
      <c r="G591" s="13">
        <v>159.82</v>
      </c>
      <c r="I591" s="8">
        <f t="shared" si="19"/>
        <v>159.82</v>
      </c>
    </row>
    <row r="592" spans="1:9" x14ac:dyDescent="0.3">
      <c r="A592" s="21">
        <v>79.430000000000007</v>
      </c>
      <c r="B592" s="27">
        <f t="shared" ca="1" si="18"/>
        <v>5.1316551386781456E-2</v>
      </c>
      <c r="C592" s="23">
        <v>0</v>
      </c>
      <c r="F592" s="10">
        <v>0</v>
      </c>
      <c r="G592" s="13">
        <v>79.430000000000007</v>
      </c>
      <c r="I592" s="8" t="str">
        <f t="shared" si="19"/>
        <v>N/A</v>
      </c>
    </row>
    <row r="593" spans="1:9" x14ac:dyDescent="0.3">
      <c r="A593" s="13">
        <v>131.36000000000001</v>
      </c>
      <c r="B593" s="26">
        <f t="shared" ca="1" si="18"/>
        <v>2.0810024088452903</v>
      </c>
      <c r="C593" s="15">
        <v>2</v>
      </c>
      <c r="F593" s="10">
        <v>2</v>
      </c>
      <c r="G593" s="13">
        <v>131.36000000000001</v>
      </c>
      <c r="I593" s="8">
        <f t="shared" si="19"/>
        <v>65.680000000000007</v>
      </c>
    </row>
    <row r="594" spans="1:9" x14ac:dyDescent="0.3">
      <c r="A594" s="21">
        <v>299.75</v>
      </c>
      <c r="B594" s="27">
        <f t="shared" ca="1" si="18"/>
        <v>0.31046126366132315</v>
      </c>
      <c r="C594" s="23">
        <v>0.3</v>
      </c>
      <c r="F594" s="10">
        <v>0.3</v>
      </c>
      <c r="G594" s="13">
        <v>299.75</v>
      </c>
      <c r="I594" s="8">
        <f t="shared" si="19"/>
        <v>999.16666666666674</v>
      </c>
    </row>
    <row r="595" spans="1:9" x14ac:dyDescent="0.3">
      <c r="A595" s="13">
        <v>319.38</v>
      </c>
      <c r="B595" s="26">
        <f t="shared" ca="1" si="18"/>
        <v>2.3011064064571374E-2</v>
      </c>
      <c r="C595" s="15">
        <v>0</v>
      </c>
      <c r="F595" s="10">
        <v>0</v>
      </c>
      <c r="G595" s="13">
        <v>319.38</v>
      </c>
      <c r="I595" s="8" t="str">
        <f t="shared" si="19"/>
        <v>N/A</v>
      </c>
    </row>
    <row r="596" spans="1:9" x14ac:dyDescent="0.3">
      <c r="A596" s="21">
        <v>476.48</v>
      </c>
      <c r="B596" s="27">
        <f t="shared" ca="1" si="18"/>
        <v>1.0170885314244871</v>
      </c>
      <c r="C596" s="23">
        <v>1</v>
      </c>
      <c r="F596" s="10">
        <v>1</v>
      </c>
      <c r="G596" s="13">
        <v>476.48</v>
      </c>
      <c r="I596" s="8">
        <f t="shared" si="19"/>
        <v>476.48</v>
      </c>
    </row>
    <row r="597" spans="1:9" x14ac:dyDescent="0.3">
      <c r="A597" s="13">
        <v>301.01</v>
      </c>
      <c r="B597" s="26">
        <f t="shared" ca="1" si="18"/>
        <v>2.0454679801509341</v>
      </c>
      <c r="C597" s="15">
        <v>2</v>
      </c>
      <c r="F597" s="10">
        <v>2</v>
      </c>
      <c r="G597" s="13">
        <v>301.01</v>
      </c>
      <c r="I597" s="8">
        <f t="shared" si="19"/>
        <v>150.505</v>
      </c>
    </row>
    <row r="598" spans="1:9" x14ac:dyDescent="0.3">
      <c r="A598" s="21">
        <v>378.71</v>
      </c>
      <c r="B598" s="27">
        <f t="shared" ca="1" si="18"/>
        <v>2.0312908753042915</v>
      </c>
      <c r="C598" s="23">
        <v>2</v>
      </c>
      <c r="F598" s="10">
        <v>2</v>
      </c>
      <c r="G598" s="13">
        <v>378.71</v>
      </c>
      <c r="I598" s="8">
        <f t="shared" si="19"/>
        <v>189.35499999999999</v>
      </c>
    </row>
    <row r="599" spans="1:9" x14ac:dyDescent="0.3">
      <c r="A599" s="13">
        <v>314.32</v>
      </c>
      <c r="B599" s="26">
        <f t="shared" ca="1" si="18"/>
        <v>2.0222586021427169</v>
      </c>
      <c r="C599" s="15">
        <v>2</v>
      </c>
      <c r="F599" s="10">
        <v>2</v>
      </c>
      <c r="G599" s="13">
        <v>314.32</v>
      </c>
      <c r="I599" s="8">
        <f t="shared" si="19"/>
        <v>157.16</v>
      </c>
    </row>
    <row r="600" spans="1:9" x14ac:dyDescent="0.3">
      <c r="A600" s="21">
        <v>210.9</v>
      </c>
      <c r="B600" s="27">
        <f t="shared" ca="1" si="18"/>
        <v>2.0715489429430969</v>
      </c>
      <c r="C600" s="23">
        <v>2</v>
      </c>
      <c r="F600" s="10">
        <v>2</v>
      </c>
      <c r="G600" s="13">
        <v>210.9</v>
      </c>
      <c r="I600" s="8">
        <f t="shared" si="19"/>
        <v>105.45</v>
      </c>
    </row>
    <row r="601" spans="1:9" x14ac:dyDescent="0.3">
      <c r="A601" s="13">
        <v>218.26</v>
      </c>
      <c r="B601" s="26">
        <f t="shared" ca="1" si="18"/>
        <v>2.0750184711393431</v>
      </c>
      <c r="C601" s="15">
        <v>2</v>
      </c>
      <c r="F601" s="10">
        <v>2</v>
      </c>
      <c r="G601" s="13">
        <v>218.26</v>
      </c>
      <c r="I601" s="8">
        <f t="shared" si="19"/>
        <v>109.13</v>
      </c>
    </row>
    <row r="602" spans="1:9" x14ac:dyDescent="0.3">
      <c r="A602" s="21">
        <v>424.18</v>
      </c>
      <c r="B602" s="27">
        <f t="shared" ca="1" si="18"/>
        <v>1.051072289110293</v>
      </c>
      <c r="C602" s="23">
        <v>1</v>
      </c>
      <c r="F602" s="10">
        <v>1</v>
      </c>
      <c r="G602" s="13">
        <v>424.18</v>
      </c>
      <c r="I602" s="8">
        <f t="shared" si="19"/>
        <v>424.18</v>
      </c>
    </row>
    <row r="603" spans="1:9" x14ac:dyDescent="0.3">
      <c r="A603" s="13">
        <v>430.75</v>
      </c>
      <c r="B603" s="26">
        <f t="shared" ca="1" si="18"/>
        <v>1.0371496011854442</v>
      </c>
      <c r="C603" s="15">
        <v>1</v>
      </c>
      <c r="F603" s="10">
        <v>1</v>
      </c>
      <c r="G603" s="13">
        <v>430.75</v>
      </c>
      <c r="I603" s="8">
        <f t="shared" si="19"/>
        <v>430.75</v>
      </c>
    </row>
    <row r="604" spans="1:9" x14ac:dyDescent="0.3">
      <c r="A604" s="21">
        <v>162.94999999999999</v>
      </c>
      <c r="B604" s="27">
        <f t="shared" ca="1" si="18"/>
        <v>2.0374116474979909</v>
      </c>
      <c r="C604" s="23">
        <v>2</v>
      </c>
      <c r="F604" s="10">
        <v>2</v>
      </c>
      <c r="G604" s="13">
        <v>162.94999999999999</v>
      </c>
      <c r="I604" s="8">
        <f t="shared" si="19"/>
        <v>81.474999999999994</v>
      </c>
    </row>
    <row r="605" spans="1:9" x14ac:dyDescent="0.3">
      <c r="A605" s="13">
        <v>209.68</v>
      </c>
      <c r="B605" s="26">
        <f t="shared" ca="1" si="18"/>
        <v>1.0970340027976242</v>
      </c>
      <c r="C605" s="15">
        <v>1</v>
      </c>
      <c r="F605" s="10">
        <v>1</v>
      </c>
      <c r="G605" s="13">
        <v>209.68</v>
      </c>
      <c r="I605" s="8">
        <f t="shared" si="19"/>
        <v>209.68</v>
      </c>
    </row>
    <row r="606" spans="1:9" x14ac:dyDescent="0.3">
      <c r="A606" s="21">
        <v>97.97</v>
      </c>
      <c r="B606" s="27">
        <f t="shared" ca="1" si="18"/>
        <v>1.083928188268273</v>
      </c>
      <c r="C606" s="23">
        <v>1</v>
      </c>
      <c r="F606" s="10">
        <v>1</v>
      </c>
      <c r="G606" s="13">
        <v>97.97</v>
      </c>
      <c r="I606" s="8">
        <f t="shared" si="19"/>
        <v>97.97</v>
      </c>
    </row>
    <row r="607" spans="1:9" x14ac:dyDescent="0.3">
      <c r="A607" s="13">
        <v>192.51</v>
      </c>
      <c r="B607" s="26">
        <f t="shared" ca="1" si="18"/>
        <v>2.0112800887352611</v>
      </c>
      <c r="C607" s="15">
        <v>2</v>
      </c>
      <c r="F607" s="10">
        <v>2</v>
      </c>
      <c r="G607" s="13">
        <v>192.51</v>
      </c>
      <c r="I607" s="8">
        <f t="shared" si="19"/>
        <v>96.254999999999995</v>
      </c>
    </row>
    <row r="608" spans="1:9" x14ac:dyDescent="0.3">
      <c r="A608" s="21">
        <v>151.81</v>
      </c>
      <c r="B608" s="27">
        <f t="shared" ca="1" si="18"/>
        <v>3.8863099836607851E-2</v>
      </c>
      <c r="C608" s="23">
        <v>0</v>
      </c>
      <c r="F608" s="10">
        <v>0</v>
      </c>
      <c r="G608" s="13">
        <v>151.81</v>
      </c>
      <c r="I608" s="8" t="str">
        <f t="shared" si="19"/>
        <v>N/A</v>
      </c>
    </row>
    <row r="609" spans="1:9" x14ac:dyDescent="0.3">
      <c r="A609" s="13">
        <v>239.28</v>
      </c>
      <c r="B609" s="26">
        <f t="shared" ca="1" si="18"/>
        <v>1.0475840481093646</v>
      </c>
      <c r="C609" s="15">
        <v>1</v>
      </c>
      <c r="F609" s="10">
        <v>1</v>
      </c>
      <c r="G609" s="13">
        <v>239.28</v>
      </c>
      <c r="I609" s="8">
        <f t="shared" si="19"/>
        <v>239.28</v>
      </c>
    </row>
    <row r="610" spans="1:9" x14ac:dyDescent="0.3">
      <c r="A610" s="21">
        <v>306.17</v>
      </c>
      <c r="B610" s="27">
        <f t="shared" ca="1" si="18"/>
        <v>1.0786762864141246</v>
      </c>
      <c r="C610" s="23">
        <v>1</v>
      </c>
      <c r="F610" s="10">
        <v>1</v>
      </c>
      <c r="G610" s="13">
        <v>306.17</v>
      </c>
      <c r="I610" s="8">
        <f t="shared" si="19"/>
        <v>306.17</v>
      </c>
    </row>
    <row r="611" spans="1:9" x14ac:dyDescent="0.3">
      <c r="A611" s="13">
        <v>370.38</v>
      </c>
      <c r="B611" s="26">
        <f t="shared" ca="1" si="18"/>
        <v>1.0871628648306957</v>
      </c>
      <c r="C611" s="15">
        <v>1</v>
      </c>
      <c r="F611" s="10">
        <v>1</v>
      </c>
      <c r="G611" s="13">
        <v>370.38</v>
      </c>
      <c r="I611" s="8">
        <f t="shared" si="19"/>
        <v>370.38</v>
      </c>
    </row>
    <row r="612" spans="1:9" x14ac:dyDescent="0.3">
      <c r="A612" s="21">
        <v>346.58</v>
      </c>
      <c r="B612" s="27">
        <f t="shared" ca="1" si="18"/>
        <v>1.0686281839770482</v>
      </c>
      <c r="C612" s="23">
        <v>1</v>
      </c>
      <c r="F612" s="10">
        <v>1</v>
      </c>
      <c r="G612" s="13">
        <v>346.58</v>
      </c>
      <c r="I612" s="8">
        <f t="shared" si="19"/>
        <v>346.58</v>
      </c>
    </row>
    <row r="613" spans="1:9" x14ac:dyDescent="0.3">
      <c r="A613" s="13">
        <v>292.64</v>
      </c>
      <c r="B613" s="26">
        <f t="shared" ca="1" si="18"/>
        <v>1.0017074430031154</v>
      </c>
      <c r="C613" s="15">
        <v>1</v>
      </c>
      <c r="F613" s="10">
        <v>1</v>
      </c>
      <c r="G613" s="13">
        <v>292.64</v>
      </c>
      <c r="I613" s="8">
        <f t="shared" si="19"/>
        <v>292.64</v>
      </c>
    </row>
    <row r="614" spans="1:9" x14ac:dyDescent="0.3">
      <c r="A614" s="21">
        <v>102.91</v>
      </c>
      <c r="B614" s="27">
        <f t="shared" ca="1" si="18"/>
        <v>1.0327064593326525</v>
      </c>
      <c r="C614" s="23">
        <v>1</v>
      </c>
      <c r="F614" s="10">
        <v>1</v>
      </c>
      <c r="G614" s="13">
        <v>102.91</v>
      </c>
      <c r="I614" s="8">
        <f t="shared" si="19"/>
        <v>102.91</v>
      </c>
    </row>
    <row r="615" spans="1:9" x14ac:dyDescent="0.3">
      <c r="A615" s="13">
        <v>283.77999999999997</v>
      </c>
      <c r="B615" s="26">
        <f t="shared" ca="1" si="18"/>
        <v>1.2401400699691283</v>
      </c>
      <c r="C615" s="15">
        <v>1.2</v>
      </c>
      <c r="F615" s="10">
        <v>1.2</v>
      </c>
      <c r="G615" s="13">
        <v>283.77999999999997</v>
      </c>
      <c r="I615" s="8">
        <f t="shared" si="19"/>
        <v>236.48333333333332</v>
      </c>
    </row>
    <row r="616" spans="1:9" x14ac:dyDescent="0.3">
      <c r="A616" s="21">
        <v>51.44</v>
      </c>
      <c r="B616" s="27">
        <f t="shared" ca="1" si="18"/>
        <v>2.0082669333955891</v>
      </c>
      <c r="C616" s="23">
        <v>2</v>
      </c>
      <c r="F616" s="10">
        <v>2</v>
      </c>
      <c r="G616" s="13">
        <v>51.44</v>
      </c>
      <c r="I616" s="8">
        <f t="shared" si="19"/>
        <v>25.72</v>
      </c>
    </row>
    <row r="617" spans="1:9" x14ac:dyDescent="0.3">
      <c r="A617" s="13">
        <v>405.7</v>
      </c>
      <c r="B617" s="26">
        <f t="shared" ca="1" si="18"/>
        <v>1.0460053148198667</v>
      </c>
      <c r="C617" s="15">
        <v>1</v>
      </c>
      <c r="F617" s="10">
        <v>1</v>
      </c>
      <c r="G617" s="13">
        <v>405.7</v>
      </c>
      <c r="I617" s="8">
        <f t="shared" si="19"/>
        <v>405.7</v>
      </c>
    </row>
    <row r="618" spans="1:9" x14ac:dyDescent="0.3">
      <c r="A618" s="21">
        <v>311.74</v>
      </c>
      <c r="B618" s="27">
        <f t="shared" ca="1" si="18"/>
        <v>2.0568115796398638</v>
      </c>
      <c r="C618" s="23">
        <v>2</v>
      </c>
      <c r="F618" s="10">
        <v>2</v>
      </c>
      <c r="G618" s="13">
        <v>311.74</v>
      </c>
      <c r="I618" s="8">
        <f t="shared" si="19"/>
        <v>155.87</v>
      </c>
    </row>
    <row r="619" spans="1:9" x14ac:dyDescent="0.3">
      <c r="A619" s="13">
        <v>293.43</v>
      </c>
      <c r="B619" s="26">
        <f t="shared" ca="1" si="18"/>
        <v>1.0510342323797301</v>
      </c>
      <c r="C619" s="15">
        <v>1</v>
      </c>
      <c r="F619" s="10">
        <v>1</v>
      </c>
      <c r="G619" s="13">
        <v>293.43</v>
      </c>
      <c r="I619" s="8">
        <f t="shared" si="19"/>
        <v>293.43</v>
      </c>
    </row>
    <row r="620" spans="1:9" x14ac:dyDescent="0.3">
      <c r="A620" s="21">
        <v>418.51</v>
      </c>
      <c r="B620" s="27">
        <f t="shared" ca="1" si="18"/>
        <v>2.0174760239334804</v>
      </c>
      <c r="C620" s="23">
        <v>2</v>
      </c>
      <c r="F620" s="10">
        <v>2</v>
      </c>
      <c r="G620" s="13">
        <v>418.51</v>
      </c>
      <c r="I620" s="8">
        <f t="shared" si="19"/>
        <v>209.255</v>
      </c>
    </row>
    <row r="621" spans="1:9" x14ac:dyDescent="0.3">
      <c r="A621" s="13">
        <v>85.03</v>
      </c>
      <c r="B621" s="26">
        <f t="shared" ca="1" si="18"/>
        <v>1.038064664208225</v>
      </c>
      <c r="C621" s="15">
        <v>1</v>
      </c>
      <c r="F621" s="10">
        <v>1</v>
      </c>
      <c r="G621" s="13">
        <v>85.03</v>
      </c>
      <c r="I621" s="8">
        <f t="shared" si="19"/>
        <v>85.03</v>
      </c>
    </row>
    <row r="622" spans="1:9" x14ac:dyDescent="0.3">
      <c r="A622" s="21">
        <v>164.94</v>
      </c>
      <c r="B622" s="27">
        <f t="shared" ca="1" si="18"/>
        <v>2.0608399919174469</v>
      </c>
      <c r="C622" s="23">
        <v>2</v>
      </c>
      <c r="F622" s="10">
        <v>2</v>
      </c>
      <c r="G622" s="13">
        <v>164.94</v>
      </c>
      <c r="I622" s="8">
        <f t="shared" si="19"/>
        <v>82.47</v>
      </c>
    </row>
    <row r="623" spans="1:9" x14ac:dyDescent="0.3">
      <c r="A623" s="13">
        <v>89.32</v>
      </c>
      <c r="B623" s="26">
        <f t="shared" ca="1" si="18"/>
        <v>0.39908425326824176</v>
      </c>
      <c r="C623" s="15">
        <v>0.3</v>
      </c>
      <c r="F623" s="10">
        <v>0.3</v>
      </c>
      <c r="G623" s="13">
        <v>89.32</v>
      </c>
      <c r="I623" s="8">
        <f t="shared" si="19"/>
        <v>297.73333333333335</v>
      </c>
    </row>
    <row r="624" spans="1:9" x14ac:dyDescent="0.3">
      <c r="A624" s="21">
        <v>388.26</v>
      </c>
      <c r="B624" s="27">
        <f t="shared" ca="1" si="18"/>
        <v>1.0939462390388881</v>
      </c>
      <c r="C624" s="23">
        <v>1</v>
      </c>
      <c r="F624" s="10">
        <v>1</v>
      </c>
      <c r="G624" s="13">
        <v>388.26</v>
      </c>
      <c r="I624" s="8">
        <f t="shared" si="19"/>
        <v>388.26</v>
      </c>
    </row>
    <row r="625" spans="1:9" x14ac:dyDescent="0.3">
      <c r="A625" s="13">
        <v>106.69</v>
      </c>
      <c r="B625" s="26">
        <f t="shared" ca="1" si="18"/>
        <v>1.3426061275610364</v>
      </c>
      <c r="C625" s="15">
        <v>1.3</v>
      </c>
      <c r="F625" s="10">
        <v>1.3</v>
      </c>
      <c r="G625" s="13">
        <v>106.69</v>
      </c>
      <c r="I625" s="8">
        <f t="shared" si="19"/>
        <v>82.069230769230771</v>
      </c>
    </row>
    <row r="626" spans="1:9" x14ac:dyDescent="0.3">
      <c r="A626" s="21">
        <v>301.16000000000003</v>
      </c>
      <c r="B626" s="27">
        <f t="shared" ca="1" si="18"/>
        <v>2.023810795550768</v>
      </c>
      <c r="C626" s="23">
        <v>2</v>
      </c>
      <c r="F626" s="10">
        <v>2</v>
      </c>
      <c r="G626" s="13">
        <v>301.16000000000003</v>
      </c>
      <c r="I626" s="8">
        <f t="shared" si="19"/>
        <v>150.58000000000001</v>
      </c>
    </row>
    <row r="627" spans="1:9" x14ac:dyDescent="0.3">
      <c r="A627" s="13">
        <v>61.71</v>
      </c>
      <c r="B627" s="26">
        <f t="shared" ca="1" si="18"/>
        <v>1.057145003609929</v>
      </c>
      <c r="C627" s="15">
        <v>1</v>
      </c>
      <c r="F627" s="10">
        <v>1</v>
      </c>
      <c r="G627" s="13">
        <v>61.71</v>
      </c>
      <c r="I627" s="8">
        <f t="shared" si="19"/>
        <v>61.71</v>
      </c>
    </row>
    <row r="628" spans="1:9" x14ac:dyDescent="0.3">
      <c r="A628" s="21">
        <v>83.33</v>
      </c>
      <c r="B628" s="27">
        <f t="shared" ca="1" si="18"/>
        <v>1.0213810921727571</v>
      </c>
      <c r="C628" s="23">
        <v>1</v>
      </c>
      <c r="F628" s="10">
        <v>1</v>
      </c>
      <c r="G628" s="13">
        <v>83.33</v>
      </c>
      <c r="I628" s="8">
        <f t="shared" si="19"/>
        <v>83.33</v>
      </c>
    </row>
    <row r="629" spans="1:9" x14ac:dyDescent="0.3">
      <c r="A629" s="13">
        <v>411.81</v>
      </c>
      <c r="B629" s="26">
        <f t="shared" ca="1" si="18"/>
        <v>1.0913818201609524</v>
      </c>
      <c r="C629" s="15">
        <v>1</v>
      </c>
      <c r="F629" s="10">
        <v>1</v>
      </c>
      <c r="G629" s="13">
        <v>411.81</v>
      </c>
      <c r="I629" s="8">
        <f t="shared" si="19"/>
        <v>411.81</v>
      </c>
    </row>
    <row r="630" spans="1:9" x14ac:dyDescent="0.3">
      <c r="A630" s="21">
        <v>114.93</v>
      </c>
      <c r="B630" s="27">
        <f t="shared" ca="1" si="18"/>
        <v>1.0067304519804088</v>
      </c>
      <c r="C630" s="23">
        <v>1</v>
      </c>
      <c r="F630" s="10">
        <v>1</v>
      </c>
      <c r="G630" s="13">
        <v>114.93</v>
      </c>
      <c r="I630" s="8">
        <f t="shared" si="19"/>
        <v>114.93</v>
      </c>
    </row>
    <row r="631" spans="1:9" x14ac:dyDescent="0.3">
      <c r="A631" s="13">
        <v>438.42</v>
      </c>
      <c r="B631" s="26">
        <f t="shared" ca="1" si="18"/>
        <v>2.0645867467040153</v>
      </c>
      <c r="C631" s="15">
        <v>2</v>
      </c>
      <c r="F631" s="10">
        <v>2</v>
      </c>
      <c r="G631" s="13">
        <v>438.42</v>
      </c>
      <c r="I631" s="8">
        <f t="shared" si="19"/>
        <v>219.21</v>
      </c>
    </row>
    <row r="632" spans="1:9" x14ac:dyDescent="0.3">
      <c r="A632" s="21">
        <v>189.97</v>
      </c>
      <c r="B632" s="27">
        <f t="shared" ca="1" si="18"/>
        <v>1.0816856696656436</v>
      </c>
      <c r="C632" s="23">
        <v>1</v>
      </c>
      <c r="F632" s="10">
        <v>1</v>
      </c>
      <c r="G632" s="13">
        <v>189.97</v>
      </c>
      <c r="I632" s="8">
        <f t="shared" si="19"/>
        <v>189.97</v>
      </c>
    </row>
    <row r="633" spans="1:9" x14ac:dyDescent="0.3">
      <c r="A633" s="13">
        <v>227.03</v>
      </c>
      <c r="B633" s="26">
        <f t="shared" ca="1" si="18"/>
        <v>5.2069887165096966E-2</v>
      </c>
      <c r="C633" s="15">
        <v>0</v>
      </c>
      <c r="F633" s="10">
        <v>0</v>
      </c>
      <c r="G633" s="13">
        <v>227.03</v>
      </c>
      <c r="I633" s="8" t="str">
        <f t="shared" si="19"/>
        <v>N/A</v>
      </c>
    </row>
    <row r="634" spans="1:9" x14ac:dyDescent="0.3">
      <c r="A634" s="21">
        <v>278.49</v>
      </c>
      <c r="B634" s="27">
        <f t="shared" ca="1" si="18"/>
        <v>8.6835836957031686E-3</v>
      </c>
      <c r="C634" s="23">
        <v>0</v>
      </c>
      <c r="F634" s="10">
        <v>0</v>
      </c>
      <c r="G634" s="13">
        <v>278.49</v>
      </c>
      <c r="I634" s="8" t="str">
        <f t="shared" si="19"/>
        <v>N/A</v>
      </c>
    </row>
    <row r="635" spans="1:9" x14ac:dyDescent="0.3">
      <c r="A635" s="13">
        <v>120.56</v>
      </c>
      <c r="B635" s="26">
        <f t="shared" ca="1" si="18"/>
        <v>2.0873202337774743</v>
      </c>
      <c r="C635" s="15">
        <v>2</v>
      </c>
      <c r="F635" s="10">
        <v>2</v>
      </c>
      <c r="G635" s="13">
        <v>120.56</v>
      </c>
      <c r="I635" s="8">
        <f t="shared" si="19"/>
        <v>60.28</v>
      </c>
    </row>
    <row r="636" spans="1:9" x14ac:dyDescent="0.3">
      <c r="A636" s="21">
        <v>320.94</v>
      </c>
      <c r="B636" s="27">
        <f t="shared" ca="1" si="18"/>
        <v>2.0573989735162272</v>
      </c>
      <c r="C636" s="23">
        <v>2</v>
      </c>
      <c r="F636" s="10">
        <v>2</v>
      </c>
      <c r="G636" s="13">
        <v>320.94</v>
      </c>
      <c r="I636" s="8">
        <f t="shared" si="19"/>
        <v>160.47</v>
      </c>
    </row>
    <row r="637" spans="1:9" x14ac:dyDescent="0.3">
      <c r="A637" s="13">
        <v>217.72</v>
      </c>
      <c r="B637" s="26">
        <f t="shared" ca="1" si="18"/>
        <v>2.0542246423604786</v>
      </c>
      <c r="C637" s="15">
        <v>2</v>
      </c>
      <c r="F637" s="10">
        <v>2</v>
      </c>
      <c r="G637" s="13">
        <v>217.72</v>
      </c>
      <c r="I637" s="8">
        <f t="shared" si="19"/>
        <v>108.86</v>
      </c>
    </row>
    <row r="638" spans="1:9" x14ac:dyDescent="0.3">
      <c r="A638" s="21">
        <v>222.61</v>
      </c>
      <c r="B638" s="27">
        <f t="shared" ca="1" si="18"/>
        <v>1.0181534642472181</v>
      </c>
      <c r="C638" s="23">
        <v>1</v>
      </c>
      <c r="F638" s="10">
        <v>1</v>
      </c>
      <c r="G638" s="13">
        <v>222.61</v>
      </c>
      <c r="I638" s="8">
        <f t="shared" si="19"/>
        <v>222.61</v>
      </c>
    </row>
    <row r="639" spans="1:9" x14ac:dyDescent="0.3">
      <c r="A639" s="13">
        <v>102.73</v>
      </c>
      <c r="B639" s="26">
        <f t="shared" ca="1" si="18"/>
        <v>0.34701074350095218</v>
      </c>
      <c r="C639" s="15">
        <v>0.3</v>
      </c>
      <c r="F639" s="10">
        <v>0.3</v>
      </c>
      <c r="G639" s="13">
        <v>102.73</v>
      </c>
      <c r="I639" s="8">
        <f t="shared" si="19"/>
        <v>342.43333333333334</v>
      </c>
    </row>
    <row r="640" spans="1:9" x14ac:dyDescent="0.3">
      <c r="A640" s="21">
        <v>426.87</v>
      </c>
      <c r="B640" s="27">
        <f t="shared" ca="1" si="18"/>
        <v>2.0324940586099229</v>
      </c>
      <c r="C640" s="23">
        <v>2</v>
      </c>
      <c r="F640" s="10">
        <v>2</v>
      </c>
      <c r="G640" s="13">
        <v>426.87</v>
      </c>
      <c r="I640" s="8">
        <f t="shared" si="19"/>
        <v>213.435</v>
      </c>
    </row>
    <row r="641" spans="1:9" x14ac:dyDescent="0.3">
      <c r="A641" s="13">
        <v>473.28</v>
      </c>
      <c r="B641" s="26">
        <f t="shared" ca="1" si="18"/>
        <v>1.0548144882591111</v>
      </c>
      <c r="C641" s="15">
        <v>1</v>
      </c>
      <c r="F641" s="10">
        <v>1</v>
      </c>
      <c r="G641" s="13">
        <v>473.28</v>
      </c>
      <c r="I641" s="8">
        <f t="shared" si="19"/>
        <v>473.28</v>
      </c>
    </row>
    <row r="642" spans="1:9" x14ac:dyDescent="0.3">
      <c r="A642" s="21">
        <v>446.03</v>
      </c>
      <c r="B642" s="27">
        <f t="shared" ref="B642:B705" ca="1" si="20">C642+RAND()*0.1</f>
        <v>2.0874164957623771</v>
      </c>
      <c r="C642" s="23">
        <v>2</v>
      </c>
      <c r="F642" s="10">
        <v>2</v>
      </c>
      <c r="G642" s="13">
        <v>446.03</v>
      </c>
      <c r="I642" s="8">
        <f t="shared" ref="I642:I705" si="21">IF(F642=0, "N/A", G642/F642)</f>
        <v>223.01499999999999</v>
      </c>
    </row>
    <row r="643" spans="1:9" x14ac:dyDescent="0.3">
      <c r="A643" s="13">
        <v>287.95</v>
      </c>
      <c r="B643" s="26">
        <f t="shared" ca="1" si="20"/>
        <v>2.0669085216931475</v>
      </c>
      <c r="C643" s="15">
        <v>2</v>
      </c>
      <c r="F643" s="10">
        <v>2</v>
      </c>
      <c r="G643" s="13">
        <v>287.95</v>
      </c>
      <c r="I643" s="8">
        <f t="shared" si="21"/>
        <v>143.97499999999999</v>
      </c>
    </row>
    <row r="644" spans="1:9" x14ac:dyDescent="0.3">
      <c r="A644" s="21">
        <v>132.52000000000001</v>
      </c>
      <c r="B644" s="27">
        <f t="shared" ca="1" si="20"/>
        <v>9.9481730435019469E-2</v>
      </c>
      <c r="C644" s="23">
        <v>0</v>
      </c>
      <c r="F644" s="10">
        <v>0</v>
      </c>
      <c r="G644" s="13">
        <v>132.52000000000001</v>
      </c>
      <c r="I644" s="8" t="str">
        <f t="shared" si="21"/>
        <v>N/A</v>
      </c>
    </row>
    <row r="645" spans="1:9" x14ac:dyDescent="0.3">
      <c r="A645" s="13">
        <v>379.2</v>
      </c>
      <c r="B645" s="26">
        <f t="shared" ca="1" si="20"/>
        <v>5.1171612023694829E-2</v>
      </c>
      <c r="C645" s="15">
        <v>0</v>
      </c>
      <c r="F645" s="10">
        <v>0</v>
      </c>
      <c r="G645" s="13">
        <v>379.2</v>
      </c>
      <c r="I645" s="8" t="str">
        <f t="shared" si="21"/>
        <v>N/A</v>
      </c>
    </row>
    <row r="646" spans="1:9" x14ac:dyDescent="0.3">
      <c r="A646" s="21">
        <v>447.53</v>
      </c>
      <c r="B646" s="27">
        <f t="shared" ca="1" si="20"/>
        <v>2.0171488850042723</v>
      </c>
      <c r="C646" s="23">
        <v>2</v>
      </c>
      <c r="F646" s="10">
        <v>2</v>
      </c>
      <c r="G646" s="13">
        <v>447.53</v>
      </c>
      <c r="I646" s="8">
        <f t="shared" si="21"/>
        <v>223.76499999999999</v>
      </c>
    </row>
    <row r="647" spans="1:9" x14ac:dyDescent="0.3">
      <c r="A647" s="13">
        <v>138.44</v>
      </c>
      <c r="B647" s="26">
        <f t="shared" ca="1" si="20"/>
        <v>1.0185015156497816</v>
      </c>
      <c r="C647" s="15">
        <v>1</v>
      </c>
      <c r="F647" s="10">
        <v>1</v>
      </c>
      <c r="G647" s="13">
        <v>138.44</v>
      </c>
      <c r="I647" s="8">
        <f t="shared" si="21"/>
        <v>138.44</v>
      </c>
    </row>
    <row r="648" spans="1:9" x14ac:dyDescent="0.3">
      <c r="A648" s="21">
        <v>440.62</v>
      </c>
      <c r="B648" s="27">
        <f t="shared" ca="1" si="20"/>
        <v>2.0165440168655664</v>
      </c>
      <c r="C648" s="23">
        <v>2</v>
      </c>
      <c r="F648" s="10">
        <v>2</v>
      </c>
      <c r="G648" s="13">
        <v>440.62</v>
      </c>
      <c r="I648" s="8">
        <f t="shared" si="21"/>
        <v>220.31</v>
      </c>
    </row>
    <row r="649" spans="1:9" x14ac:dyDescent="0.3">
      <c r="A649" s="13">
        <v>145.97999999999999</v>
      </c>
      <c r="B649" s="26">
        <f t="shared" ca="1" si="20"/>
        <v>1.032434517036414</v>
      </c>
      <c r="C649" s="15">
        <v>1</v>
      </c>
      <c r="F649" s="10">
        <v>1</v>
      </c>
      <c r="G649" s="13">
        <v>145.97999999999999</v>
      </c>
      <c r="I649" s="8">
        <f t="shared" si="21"/>
        <v>145.97999999999999</v>
      </c>
    </row>
    <row r="650" spans="1:9" x14ac:dyDescent="0.3">
      <c r="A650" s="21">
        <v>405.66</v>
      </c>
      <c r="B650" s="27">
        <f t="shared" ca="1" si="20"/>
        <v>1.0500356199577128</v>
      </c>
      <c r="C650" s="23">
        <v>1</v>
      </c>
      <c r="F650" s="10">
        <v>1</v>
      </c>
      <c r="G650" s="13">
        <v>405.66</v>
      </c>
      <c r="I650" s="8">
        <f t="shared" si="21"/>
        <v>405.66</v>
      </c>
    </row>
    <row r="651" spans="1:9" x14ac:dyDescent="0.3">
      <c r="A651" s="13">
        <v>419.98</v>
      </c>
      <c r="B651" s="26">
        <f t="shared" ca="1" si="20"/>
        <v>4.1555481975962871E-2</v>
      </c>
      <c r="C651" s="15">
        <v>0</v>
      </c>
      <c r="F651" s="10">
        <v>0</v>
      </c>
      <c r="G651" s="13">
        <v>419.98</v>
      </c>
      <c r="I651" s="8" t="str">
        <f t="shared" si="21"/>
        <v>N/A</v>
      </c>
    </row>
    <row r="652" spans="1:9" x14ac:dyDescent="0.3">
      <c r="A652" s="21">
        <v>260.14</v>
      </c>
      <c r="B652" s="27">
        <f t="shared" ca="1" si="20"/>
        <v>1.0283636156585008</v>
      </c>
      <c r="C652" s="23">
        <v>1</v>
      </c>
      <c r="F652" s="10">
        <v>1</v>
      </c>
      <c r="G652" s="13">
        <v>260.14</v>
      </c>
      <c r="I652" s="8">
        <f t="shared" si="21"/>
        <v>260.14</v>
      </c>
    </row>
    <row r="653" spans="1:9" x14ac:dyDescent="0.3">
      <c r="A653" s="13">
        <v>368.91</v>
      </c>
      <c r="B653" s="26">
        <f t="shared" ca="1" si="20"/>
        <v>2.0449896487930483</v>
      </c>
      <c r="C653" s="15">
        <v>2</v>
      </c>
      <c r="F653" s="10">
        <v>2</v>
      </c>
      <c r="G653" s="13">
        <v>368.91</v>
      </c>
      <c r="I653" s="8">
        <f t="shared" si="21"/>
        <v>184.45500000000001</v>
      </c>
    </row>
    <row r="654" spans="1:9" x14ac:dyDescent="0.3">
      <c r="A654" s="21">
        <v>100.32</v>
      </c>
      <c r="B654" s="27">
        <f t="shared" ca="1" si="20"/>
        <v>1.0199723266540306</v>
      </c>
      <c r="C654" s="23">
        <v>1</v>
      </c>
      <c r="F654" s="10">
        <v>1</v>
      </c>
      <c r="G654" s="13">
        <v>100.32</v>
      </c>
      <c r="I654" s="8">
        <f t="shared" si="21"/>
        <v>100.32</v>
      </c>
    </row>
    <row r="655" spans="1:9" x14ac:dyDescent="0.3">
      <c r="A655" s="13">
        <v>107.82</v>
      </c>
      <c r="B655" s="26">
        <f t="shared" ca="1" si="20"/>
        <v>2.0079862909465196</v>
      </c>
      <c r="C655" s="15">
        <v>2</v>
      </c>
      <c r="F655" s="10">
        <v>2</v>
      </c>
      <c r="G655" s="13">
        <v>107.82</v>
      </c>
      <c r="I655" s="8">
        <f t="shared" si="21"/>
        <v>53.91</v>
      </c>
    </row>
    <row r="656" spans="1:9" x14ac:dyDescent="0.3">
      <c r="A656" s="21">
        <v>83.88</v>
      </c>
      <c r="B656" s="27">
        <f t="shared" ca="1" si="20"/>
        <v>1.0079171250450945</v>
      </c>
      <c r="C656" s="23">
        <v>1</v>
      </c>
      <c r="F656" s="10">
        <v>1</v>
      </c>
      <c r="G656" s="13">
        <v>83.88</v>
      </c>
      <c r="I656" s="8">
        <f t="shared" si="21"/>
        <v>83.88</v>
      </c>
    </row>
    <row r="657" spans="1:9" x14ac:dyDescent="0.3">
      <c r="A657" s="13">
        <v>81.25</v>
      </c>
      <c r="B657" s="26">
        <f t="shared" ca="1" si="20"/>
        <v>1.0071937751290796</v>
      </c>
      <c r="C657" s="15">
        <v>1</v>
      </c>
      <c r="F657" s="10">
        <v>1</v>
      </c>
      <c r="G657" s="13">
        <v>81.25</v>
      </c>
      <c r="I657" s="8">
        <f t="shared" si="21"/>
        <v>81.25</v>
      </c>
    </row>
    <row r="658" spans="1:9" x14ac:dyDescent="0.3">
      <c r="A658" s="21">
        <v>125.8</v>
      </c>
      <c r="B658" s="27">
        <f t="shared" ca="1" si="20"/>
        <v>2.0342169707418796</v>
      </c>
      <c r="C658" s="23">
        <v>2</v>
      </c>
      <c r="F658" s="10">
        <v>2</v>
      </c>
      <c r="G658" s="13">
        <v>125.8</v>
      </c>
      <c r="I658" s="8">
        <f t="shared" si="21"/>
        <v>62.9</v>
      </c>
    </row>
    <row r="659" spans="1:9" x14ac:dyDescent="0.3">
      <c r="A659" s="13">
        <v>197.9</v>
      </c>
      <c r="B659" s="26">
        <f t="shared" ca="1" si="20"/>
        <v>2.0694445690124317</v>
      </c>
      <c r="C659" s="15">
        <v>2</v>
      </c>
      <c r="F659" s="10">
        <v>2</v>
      </c>
      <c r="G659" s="13">
        <v>197.9</v>
      </c>
      <c r="I659" s="8">
        <f t="shared" si="21"/>
        <v>98.95</v>
      </c>
    </row>
    <row r="660" spans="1:9" x14ac:dyDescent="0.3">
      <c r="A660" s="21">
        <v>299.08999999999997</v>
      </c>
      <c r="B660" s="27">
        <f t="shared" ca="1" si="20"/>
        <v>2.0472666811762843</v>
      </c>
      <c r="C660" s="23">
        <v>2</v>
      </c>
      <c r="F660" s="10">
        <v>2</v>
      </c>
      <c r="G660" s="13">
        <v>299.08999999999997</v>
      </c>
      <c r="I660" s="8">
        <f t="shared" si="21"/>
        <v>149.54499999999999</v>
      </c>
    </row>
    <row r="661" spans="1:9" x14ac:dyDescent="0.3">
      <c r="A661" s="13">
        <v>79.3</v>
      </c>
      <c r="B661" s="26">
        <f t="shared" ca="1" si="20"/>
        <v>1.0353977548088307</v>
      </c>
      <c r="C661" s="15">
        <v>1</v>
      </c>
      <c r="F661" s="10">
        <v>1</v>
      </c>
      <c r="G661" s="13">
        <v>79.3</v>
      </c>
      <c r="I661" s="8">
        <f t="shared" si="21"/>
        <v>79.3</v>
      </c>
    </row>
    <row r="662" spans="1:9" x14ac:dyDescent="0.3">
      <c r="A662" s="21">
        <v>55.73</v>
      </c>
      <c r="B662" s="27">
        <f t="shared" ca="1" si="20"/>
        <v>0.3967603014417504</v>
      </c>
      <c r="C662" s="23">
        <v>0.3</v>
      </c>
      <c r="F662" s="10">
        <v>0.3</v>
      </c>
      <c r="G662" s="13">
        <v>55.73</v>
      </c>
      <c r="I662" s="8">
        <f t="shared" si="21"/>
        <v>185.76666666666665</v>
      </c>
    </row>
    <row r="663" spans="1:9" x14ac:dyDescent="0.3">
      <c r="A663" s="13">
        <v>256.44</v>
      </c>
      <c r="B663" s="26">
        <f t="shared" ca="1" si="20"/>
        <v>2.0086036482360372</v>
      </c>
      <c r="C663" s="15">
        <v>2</v>
      </c>
      <c r="F663" s="10">
        <v>2</v>
      </c>
      <c r="G663" s="13">
        <v>256.44</v>
      </c>
      <c r="I663" s="8">
        <f t="shared" si="21"/>
        <v>128.22</v>
      </c>
    </row>
    <row r="664" spans="1:9" x14ac:dyDescent="0.3">
      <c r="A664" s="21">
        <v>337.21</v>
      </c>
      <c r="B664" s="27">
        <f t="shared" ca="1" si="20"/>
        <v>1.0258947563085872</v>
      </c>
      <c r="C664" s="23">
        <v>1</v>
      </c>
      <c r="F664" s="10">
        <v>1</v>
      </c>
      <c r="G664" s="13">
        <v>337.21</v>
      </c>
      <c r="I664" s="8">
        <f t="shared" si="21"/>
        <v>337.21</v>
      </c>
    </row>
    <row r="665" spans="1:9" x14ac:dyDescent="0.3">
      <c r="A665" s="13">
        <v>494.97</v>
      </c>
      <c r="B665" s="26">
        <f t="shared" ca="1" si="20"/>
        <v>2.0618677710108986</v>
      </c>
      <c r="C665" s="15">
        <v>2</v>
      </c>
      <c r="F665" s="10">
        <v>2</v>
      </c>
      <c r="G665" s="13">
        <v>494.97</v>
      </c>
      <c r="I665" s="8">
        <f t="shared" si="21"/>
        <v>247.48500000000001</v>
      </c>
    </row>
    <row r="666" spans="1:9" x14ac:dyDescent="0.3">
      <c r="A666" s="21">
        <v>238.58</v>
      </c>
      <c r="B666" s="27">
        <f t="shared" ca="1" si="20"/>
        <v>2.0043727173905355</v>
      </c>
      <c r="C666" s="23">
        <v>2</v>
      </c>
      <c r="F666" s="10">
        <v>2</v>
      </c>
      <c r="G666" s="13">
        <v>238.58</v>
      </c>
      <c r="I666" s="8">
        <f t="shared" si="21"/>
        <v>119.29</v>
      </c>
    </row>
    <row r="667" spans="1:9" x14ac:dyDescent="0.3">
      <c r="A667" s="13">
        <v>131.9</v>
      </c>
      <c r="B667" s="26">
        <f t="shared" ca="1" si="20"/>
        <v>9.2249525928637582E-2</v>
      </c>
      <c r="C667" s="15">
        <v>0</v>
      </c>
      <c r="F667" s="10">
        <v>0</v>
      </c>
      <c r="G667" s="13">
        <v>131.9</v>
      </c>
      <c r="I667" s="8" t="str">
        <f t="shared" si="21"/>
        <v>N/A</v>
      </c>
    </row>
    <row r="668" spans="1:9" x14ac:dyDescent="0.3">
      <c r="A668" s="21">
        <v>403.03</v>
      </c>
      <c r="B668" s="27">
        <f t="shared" ca="1" si="20"/>
        <v>1.0599824575152632</v>
      </c>
      <c r="C668" s="23">
        <v>1</v>
      </c>
      <c r="F668" s="10">
        <v>1</v>
      </c>
      <c r="G668" s="13">
        <v>403.03</v>
      </c>
      <c r="I668" s="8">
        <f t="shared" si="21"/>
        <v>403.03</v>
      </c>
    </row>
    <row r="669" spans="1:9" x14ac:dyDescent="0.3">
      <c r="A669" s="13">
        <v>338.6</v>
      </c>
      <c r="B669" s="26">
        <f t="shared" ca="1" si="20"/>
        <v>2.026494784890251</v>
      </c>
      <c r="C669" s="15">
        <v>2</v>
      </c>
      <c r="F669" s="10">
        <v>2</v>
      </c>
      <c r="G669" s="13">
        <v>338.6</v>
      </c>
      <c r="I669" s="8">
        <f t="shared" si="21"/>
        <v>169.3</v>
      </c>
    </row>
    <row r="670" spans="1:9" x14ac:dyDescent="0.3">
      <c r="A670" s="21">
        <v>365.38</v>
      </c>
      <c r="B670" s="27">
        <f t="shared" ca="1" si="20"/>
        <v>2.5910920179392061E-2</v>
      </c>
      <c r="C670" s="23">
        <v>0</v>
      </c>
      <c r="F670" s="10">
        <v>0</v>
      </c>
      <c r="G670" s="13">
        <v>365.38</v>
      </c>
      <c r="I670" s="8" t="str">
        <f t="shared" si="21"/>
        <v>N/A</v>
      </c>
    </row>
    <row r="671" spans="1:9" x14ac:dyDescent="0.3">
      <c r="A671" s="13">
        <v>433.99</v>
      </c>
      <c r="B671" s="26">
        <f t="shared" ca="1" si="20"/>
        <v>1.0033080616136449</v>
      </c>
      <c r="C671" s="15">
        <v>1</v>
      </c>
      <c r="F671" s="10">
        <v>1</v>
      </c>
      <c r="G671" s="13">
        <v>433.99</v>
      </c>
      <c r="I671" s="8">
        <f t="shared" si="21"/>
        <v>433.99</v>
      </c>
    </row>
    <row r="672" spans="1:9" x14ac:dyDescent="0.3">
      <c r="A672" s="21">
        <v>495.95</v>
      </c>
      <c r="B672" s="27">
        <f t="shared" ca="1" si="20"/>
        <v>7.4760197806109209E-3</v>
      </c>
      <c r="C672" s="23">
        <v>0</v>
      </c>
      <c r="F672" s="10">
        <v>0</v>
      </c>
      <c r="G672" s="13">
        <v>495.95</v>
      </c>
      <c r="I672" s="8" t="str">
        <f t="shared" si="21"/>
        <v>N/A</v>
      </c>
    </row>
    <row r="673" spans="1:9" x14ac:dyDescent="0.3">
      <c r="A673" s="13">
        <v>356.22</v>
      </c>
      <c r="B673" s="26">
        <f t="shared" ca="1" si="20"/>
        <v>5.5262439724077855E-3</v>
      </c>
      <c r="C673" s="15">
        <v>0</v>
      </c>
      <c r="F673" s="10">
        <v>0</v>
      </c>
      <c r="G673" s="13">
        <v>356.22</v>
      </c>
      <c r="I673" s="8" t="str">
        <f t="shared" si="21"/>
        <v>N/A</v>
      </c>
    </row>
    <row r="674" spans="1:9" x14ac:dyDescent="0.3">
      <c r="A674" s="21">
        <v>156.4</v>
      </c>
      <c r="B674" s="27">
        <f t="shared" ca="1" si="20"/>
        <v>2.0100171103894904</v>
      </c>
      <c r="C674" s="23">
        <v>2</v>
      </c>
      <c r="F674" s="10">
        <v>2</v>
      </c>
      <c r="G674" s="13">
        <v>156.4</v>
      </c>
      <c r="I674" s="8">
        <f t="shared" si="21"/>
        <v>78.2</v>
      </c>
    </row>
    <row r="675" spans="1:9" x14ac:dyDescent="0.3">
      <c r="A675" s="13">
        <v>454.36</v>
      </c>
      <c r="B675" s="26">
        <f t="shared" ca="1" si="20"/>
        <v>1.071539546744773</v>
      </c>
      <c r="C675" s="15">
        <v>1</v>
      </c>
      <c r="F675" s="10">
        <v>1</v>
      </c>
      <c r="G675" s="13">
        <v>454.36</v>
      </c>
      <c r="I675" s="8">
        <f t="shared" si="21"/>
        <v>454.36</v>
      </c>
    </row>
    <row r="676" spans="1:9" x14ac:dyDescent="0.3">
      <c r="A676" s="21">
        <v>486.07</v>
      </c>
      <c r="B676" s="27">
        <f t="shared" ca="1" si="20"/>
        <v>2.590473454190443E-2</v>
      </c>
      <c r="C676" s="23">
        <v>0</v>
      </c>
      <c r="F676" s="10">
        <v>0</v>
      </c>
      <c r="G676" s="13">
        <v>486.07</v>
      </c>
      <c r="I676" s="8" t="str">
        <f t="shared" si="21"/>
        <v>N/A</v>
      </c>
    </row>
    <row r="677" spans="1:9" x14ac:dyDescent="0.3">
      <c r="A677" s="13">
        <v>427.86</v>
      </c>
      <c r="B677" s="26">
        <f t="shared" ca="1" si="20"/>
        <v>1.0161469763651505</v>
      </c>
      <c r="C677" s="15">
        <v>1</v>
      </c>
      <c r="F677" s="10">
        <v>1</v>
      </c>
      <c r="G677" s="13">
        <v>427.86</v>
      </c>
      <c r="I677" s="8">
        <f t="shared" si="21"/>
        <v>427.86</v>
      </c>
    </row>
    <row r="678" spans="1:9" x14ac:dyDescent="0.3">
      <c r="A678" s="21">
        <v>235.13</v>
      </c>
      <c r="B678" s="27">
        <f t="shared" ca="1" si="20"/>
        <v>1.0308789988204556</v>
      </c>
      <c r="C678" s="23">
        <v>1</v>
      </c>
      <c r="F678" s="10">
        <v>1</v>
      </c>
      <c r="G678" s="13">
        <v>235.13</v>
      </c>
      <c r="I678" s="8">
        <f t="shared" si="21"/>
        <v>235.13</v>
      </c>
    </row>
    <row r="679" spans="1:9" x14ac:dyDescent="0.3">
      <c r="A679" s="13">
        <v>361.27</v>
      </c>
      <c r="B679" s="26">
        <f t="shared" ca="1" si="20"/>
        <v>1.0456393576997569</v>
      </c>
      <c r="C679" s="15">
        <v>1</v>
      </c>
      <c r="F679" s="10">
        <v>1</v>
      </c>
      <c r="G679" s="13">
        <v>361.27</v>
      </c>
      <c r="I679" s="8">
        <f t="shared" si="21"/>
        <v>361.27</v>
      </c>
    </row>
    <row r="680" spans="1:9" x14ac:dyDescent="0.3">
      <c r="A680" s="21">
        <v>195.83</v>
      </c>
      <c r="B680" s="27">
        <f t="shared" ca="1" si="20"/>
        <v>2.0984213983877846</v>
      </c>
      <c r="C680" s="23">
        <v>2</v>
      </c>
      <c r="F680" s="10">
        <v>2</v>
      </c>
      <c r="G680" s="13">
        <v>195.83</v>
      </c>
      <c r="I680" s="8">
        <f t="shared" si="21"/>
        <v>97.915000000000006</v>
      </c>
    </row>
    <row r="681" spans="1:9" x14ac:dyDescent="0.3">
      <c r="A681" s="13">
        <v>340.31</v>
      </c>
      <c r="B681" s="26">
        <f t="shared" ca="1" si="20"/>
        <v>1.047101887202222</v>
      </c>
      <c r="C681" s="15">
        <v>1</v>
      </c>
      <c r="F681" s="10">
        <v>1</v>
      </c>
      <c r="G681" s="13">
        <v>340.31</v>
      </c>
      <c r="I681" s="8">
        <f t="shared" si="21"/>
        <v>340.31</v>
      </c>
    </row>
    <row r="682" spans="1:9" x14ac:dyDescent="0.3">
      <c r="A682" s="21">
        <v>489.67</v>
      </c>
      <c r="B682" s="27">
        <f t="shared" ca="1" si="20"/>
        <v>1.0358598271328805</v>
      </c>
      <c r="C682" s="23">
        <v>1</v>
      </c>
      <c r="F682" s="10">
        <v>1</v>
      </c>
      <c r="G682" s="13">
        <v>489.67</v>
      </c>
      <c r="I682" s="8">
        <f t="shared" si="21"/>
        <v>489.67</v>
      </c>
    </row>
    <row r="683" spans="1:9" x14ac:dyDescent="0.3">
      <c r="A683" s="13">
        <v>482.5</v>
      </c>
      <c r="B683" s="26">
        <f t="shared" ca="1" si="20"/>
        <v>1.0401091868730947</v>
      </c>
      <c r="C683" s="15">
        <v>1</v>
      </c>
      <c r="F683" s="10">
        <v>1</v>
      </c>
      <c r="G683" s="13">
        <v>482.5</v>
      </c>
      <c r="I683" s="8">
        <f t="shared" si="21"/>
        <v>482.5</v>
      </c>
    </row>
    <row r="684" spans="1:9" x14ac:dyDescent="0.3">
      <c r="A684" s="21">
        <v>433.14</v>
      </c>
      <c r="B684" s="27">
        <f t="shared" ca="1" si="20"/>
        <v>2.0284020528726652</v>
      </c>
      <c r="C684" s="23">
        <v>2</v>
      </c>
      <c r="F684" s="10">
        <v>2</v>
      </c>
      <c r="G684" s="13">
        <v>433.14</v>
      </c>
      <c r="I684" s="8">
        <f t="shared" si="21"/>
        <v>216.57</v>
      </c>
    </row>
    <row r="685" spans="1:9" x14ac:dyDescent="0.3">
      <c r="A685" s="13">
        <v>375.7</v>
      </c>
      <c r="B685" s="26">
        <f t="shared" ca="1" si="20"/>
        <v>2.0050353788919661</v>
      </c>
      <c r="C685" s="15">
        <v>2</v>
      </c>
      <c r="F685" s="10">
        <v>2</v>
      </c>
      <c r="G685" s="13">
        <v>375.7</v>
      </c>
      <c r="I685" s="8">
        <f t="shared" si="21"/>
        <v>187.85</v>
      </c>
    </row>
    <row r="686" spans="1:9" x14ac:dyDescent="0.3">
      <c r="A686" s="21">
        <v>381.3</v>
      </c>
      <c r="B686" s="27">
        <f t="shared" ca="1" si="20"/>
        <v>1.0432820003842243</v>
      </c>
      <c r="C686" s="23">
        <v>1</v>
      </c>
      <c r="F686" s="10">
        <v>1</v>
      </c>
      <c r="G686" s="13">
        <v>381.3</v>
      </c>
      <c r="I686" s="8">
        <f t="shared" si="21"/>
        <v>381.3</v>
      </c>
    </row>
    <row r="687" spans="1:9" x14ac:dyDescent="0.3">
      <c r="A687" s="13">
        <v>210.21</v>
      </c>
      <c r="B687" s="26">
        <f t="shared" ca="1" si="20"/>
        <v>2.0353063844263493</v>
      </c>
      <c r="C687" s="15">
        <v>2</v>
      </c>
      <c r="F687" s="10">
        <v>2</v>
      </c>
      <c r="G687" s="13">
        <v>210.21</v>
      </c>
      <c r="I687" s="8">
        <f t="shared" si="21"/>
        <v>105.105</v>
      </c>
    </row>
    <row r="688" spans="1:9" x14ac:dyDescent="0.3">
      <c r="A688" s="21">
        <v>408.81</v>
      </c>
      <c r="B688" s="27">
        <f t="shared" ca="1" si="20"/>
        <v>2.0785097047132255</v>
      </c>
      <c r="C688" s="23">
        <v>2</v>
      </c>
      <c r="F688" s="10">
        <v>2</v>
      </c>
      <c r="G688" s="13">
        <v>408.81</v>
      </c>
      <c r="I688" s="8">
        <f t="shared" si="21"/>
        <v>204.405</v>
      </c>
    </row>
    <row r="689" spans="1:9" x14ac:dyDescent="0.3">
      <c r="A689" s="13">
        <v>118.65</v>
      </c>
      <c r="B689" s="26">
        <f t="shared" ca="1" si="20"/>
        <v>7.4252310455476797E-2</v>
      </c>
      <c r="C689" s="15">
        <v>0</v>
      </c>
      <c r="F689" s="10">
        <v>0</v>
      </c>
      <c r="G689" s="13">
        <v>118.65</v>
      </c>
      <c r="I689" s="8" t="str">
        <f t="shared" si="21"/>
        <v>N/A</v>
      </c>
    </row>
    <row r="690" spans="1:9" x14ac:dyDescent="0.3">
      <c r="A690" s="21">
        <v>166.45</v>
      </c>
      <c r="B690" s="27">
        <f t="shared" ca="1" si="20"/>
        <v>2.0175036536584816</v>
      </c>
      <c r="C690" s="23">
        <v>2</v>
      </c>
      <c r="F690" s="10">
        <v>2</v>
      </c>
      <c r="G690" s="13">
        <v>166.45</v>
      </c>
      <c r="I690" s="8">
        <f t="shared" si="21"/>
        <v>83.224999999999994</v>
      </c>
    </row>
    <row r="691" spans="1:9" x14ac:dyDescent="0.3">
      <c r="A691" s="13">
        <v>385.32</v>
      </c>
      <c r="B691" s="26">
        <f t="shared" ca="1" si="20"/>
        <v>1.0813450756562688</v>
      </c>
      <c r="C691" s="15">
        <v>1</v>
      </c>
      <c r="F691" s="10">
        <v>1</v>
      </c>
      <c r="G691" s="13">
        <v>385.32</v>
      </c>
      <c r="I691" s="8">
        <f t="shared" si="21"/>
        <v>385.32</v>
      </c>
    </row>
    <row r="692" spans="1:9" x14ac:dyDescent="0.3">
      <c r="A692" s="21">
        <v>293.99</v>
      </c>
      <c r="B692" s="27">
        <f t="shared" ca="1" si="20"/>
        <v>2.4420998678749774E-2</v>
      </c>
      <c r="C692" s="23">
        <v>0</v>
      </c>
      <c r="F692" s="10">
        <v>0</v>
      </c>
      <c r="G692" s="13">
        <v>293.99</v>
      </c>
      <c r="I692" s="8" t="str">
        <f t="shared" si="21"/>
        <v>N/A</v>
      </c>
    </row>
    <row r="693" spans="1:9" x14ac:dyDescent="0.3">
      <c r="A693" s="13">
        <v>161.41</v>
      </c>
      <c r="B693" s="26">
        <f t="shared" ca="1" si="20"/>
        <v>4.2860060421212855E-2</v>
      </c>
      <c r="C693" s="15">
        <v>0</v>
      </c>
      <c r="F693" s="10">
        <v>0</v>
      </c>
      <c r="G693" s="13">
        <v>161.41</v>
      </c>
      <c r="I693" s="8" t="str">
        <f t="shared" si="21"/>
        <v>N/A</v>
      </c>
    </row>
    <row r="694" spans="1:9" x14ac:dyDescent="0.3">
      <c r="A694" s="21">
        <v>130.91999999999999</v>
      </c>
      <c r="B694" s="27">
        <f t="shared" ca="1" si="20"/>
        <v>1.0432176253087579</v>
      </c>
      <c r="C694" s="23">
        <v>1</v>
      </c>
      <c r="F694" s="10">
        <v>1</v>
      </c>
      <c r="G694" s="13">
        <v>130.91999999999999</v>
      </c>
      <c r="I694" s="8">
        <f t="shared" si="21"/>
        <v>130.91999999999999</v>
      </c>
    </row>
    <row r="695" spans="1:9" x14ac:dyDescent="0.3">
      <c r="A695" s="13">
        <v>468.6</v>
      </c>
      <c r="B695" s="26">
        <f t="shared" ca="1" si="20"/>
        <v>2.0049096031133842</v>
      </c>
      <c r="C695" s="15">
        <v>2</v>
      </c>
      <c r="F695" s="10">
        <v>2</v>
      </c>
      <c r="G695" s="13">
        <v>468.6</v>
      </c>
      <c r="I695" s="8">
        <f t="shared" si="21"/>
        <v>234.3</v>
      </c>
    </row>
    <row r="696" spans="1:9" x14ac:dyDescent="0.3">
      <c r="A696" s="21">
        <v>237.57</v>
      </c>
      <c r="B696" s="27">
        <f t="shared" ca="1" si="20"/>
        <v>6.249854442410091E-2</v>
      </c>
      <c r="C696" s="23">
        <v>0</v>
      </c>
      <c r="F696" s="10">
        <v>0</v>
      </c>
      <c r="G696" s="13">
        <v>237.57</v>
      </c>
      <c r="I696" s="8" t="str">
        <f t="shared" si="21"/>
        <v>N/A</v>
      </c>
    </row>
    <row r="697" spans="1:9" x14ac:dyDescent="0.3">
      <c r="A697" s="13">
        <v>395.18</v>
      </c>
      <c r="B697" s="26">
        <f t="shared" ca="1" si="20"/>
        <v>1.0573697633772952</v>
      </c>
      <c r="C697" s="15">
        <v>1</v>
      </c>
      <c r="F697" s="10">
        <v>1</v>
      </c>
      <c r="G697" s="13">
        <v>395.18</v>
      </c>
      <c r="I697" s="8">
        <f t="shared" si="21"/>
        <v>395.18</v>
      </c>
    </row>
    <row r="698" spans="1:9" x14ac:dyDescent="0.3">
      <c r="A698" s="21">
        <v>427.94</v>
      </c>
      <c r="B698" s="27">
        <f t="shared" ca="1" si="20"/>
        <v>1.3351348977813289</v>
      </c>
      <c r="C698" s="23">
        <v>1.3</v>
      </c>
      <c r="F698" s="10">
        <v>1.3</v>
      </c>
      <c r="G698" s="13">
        <v>427.94</v>
      </c>
      <c r="I698" s="8">
        <f t="shared" si="21"/>
        <v>329.18461538461537</v>
      </c>
    </row>
    <row r="699" spans="1:9" x14ac:dyDescent="0.3">
      <c r="A699" s="13">
        <v>81.23</v>
      </c>
      <c r="B699" s="26">
        <f t="shared" ca="1" si="20"/>
        <v>2.0550565687927862</v>
      </c>
      <c r="C699" s="15">
        <v>2</v>
      </c>
      <c r="F699" s="10">
        <v>2</v>
      </c>
      <c r="G699" s="13">
        <v>81.23</v>
      </c>
      <c r="I699" s="8">
        <f t="shared" si="21"/>
        <v>40.615000000000002</v>
      </c>
    </row>
    <row r="700" spans="1:9" x14ac:dyDescent="0.3">
      <c r="A700" s="21">
        <v>257.43</v>
      </c>
      <c r="B700" s="27">
        <f t="shared" ca="1" si="20"/>
        <v>9.1203017823882265E-2</v>
      </c>
      <c r="C700" s="23">
        <v>0</v>
      </c>
      <c r="F700" s="10">
        <v>0</v>
      </c>
      <c r="G700" s="13">
        <v>257.43</v>
      </c>
      <c r="I700" s="8" t="str">
        <f t="shared" si="21"/>
        <v>N/A</v>
      </c>
    </row>
    <row r="701" spans="1:9" x14ac:dyDescent="0.3">
      <c r="A701" s="13">
        <v>305.73</v>
      </c>
      <c r="B701" s="26">
        <f t="shared" ca="1" si="20"/>
        <v>1.0906378485252273</v>
      </c>
      <c r="C701" s="15">
        <v>1</v>
      </c>
      <c r="F701" s="10">
        <v>1</v>
      </c>
      <c r="G701" s="13">
        <v>305.73</v>
      </c>
      <c r="I701" s="8">
        <f t="shared" si="21"/>
        <v>305.73</v>
      </c>
    </row>
    <row r="702" spans="1:9" x14ac:dyDescent="0.3">
      <c r="A702" s="21">
        <v>249.82</v>
      </c>
      <c r="B702" s="27">
        <f t="shared" ca="1" si="20"/>
        <v>1.053971033866298</v>
      </c>
      <c r="C702" s="23">
        <v>1</v>
      </c>
      <c r="F702" s="10">
        <v>1</v>
      </c>
      <c r="G702" s="13">
        <v>249.82</v>
      </c>
      <c r="I702" s="8">
        <f t="shared" si="21"/>
        <v>249.82</v>
      </c>
    </row>
    <row r="703" spans="1:9" x14ac:dyDescent="0.3">
      <c r="A703" s="13">
        <v>332.79</v>
      </c>
      <c r="B703" s="26">
        <f t="shared" ca="1" si="20"/>
        <v>2.0149398276615686</v>
      </c>
      <c r="C703" s="15">
        <v>2</v>
      </c>
      <c r="F703" s="10">
        <v>2</v>
      </c>
      <c r="G703" s="13">
        <v>332.79</v>
      </c>
      <c r="I703" s="8">
        <f t="shared" si="21"/>
        <v>166.39500000000001</v>
      </c>
    </row>
    <row r="704" spans="1:9" x14ac:dyDescent="0.3">
      <c r="A704" s="21">
        <v>78.900000000000006</v>
      </c>
      <c r="B704" s="27">
        <f t="shared" ca="1" si="20"/>
        <v>1.0074267105634482</v>
      </c>
      <c r="C704" s="23">
        <v>1</v>
      </c>
      <c r="F704" s="10">
        <v>1</v>
      </c>
      <c r="G704" s="13">
        <v>78.900000000000006</v>
      </c>
      <c r="I704" s="8">
        <f t="shared" si="21"/>
        <v>78.900000000000006</v>
      </c>
    </row>
    <row r="705" spans="1:9" x14ac:dyDescent="0.3">
      <c r="A705" s="13">
        <v>122.55</v>
      </c>
      <c r="B705" s="26">
        <f t="shared" ca="1" si="20"/>
        <v>0.30765137224027733</v>
      </c>
      <c r="C705" s="15">
        <v>0.3</v>
      </c>
      <c r="F705" s="10">
        <v>0.3</v>
      </c>
      <c r="G705" s="13">
        <v>122.55</v>
      </c>
      <c r="I705" s="8">
        <f t="shared" si="21"/>
        <v>408.5</v>
      </c>
    </row>
    <row r="706" spans="1:9" x14ac:dyDescent="0.3">
      <c r="A706" s="21">
        <v>307.61</v>
      </c>
      <c r="B706" s="27">
        <f t="shared" ref="B706:B769" ca="1" si="22">C706+RAND()*0.1</f>
        <v>8.4393815349422183E-2</v>
      </c>
      <c r="C706" s="23">
        <v>0</v>
      </c>
      <c r="F706" s="10">
        <v>0</v>
      </c>
      <c r="G706" s="13">
        <v>307.61</v>
      </c>
      <c r="I706" s="8" t="str">
        <f t="shared" ref="I706:I769" si="23">IF(F706=0, "N/A", G706/F706)</f>
        <v>N/A</v>
      </c>
    </row>
    <row r="707" spans="1:9" x14ac:dyDescent="0.3">
      <c r="A707" s="13">
        <v>152.33000000000001</v>
      </c>
      <c r="B707" s="26">
        <f t="shared" ca="1" si="22"/>
        <v>1.0681975524218341</v>
      </c>
      <c r="C707" s="15">
        <v>1</v>
      </c>
      <c r="F707" s="10">
        <v>1</v>
      </c>
      <c r="G707" s="13">
        <v>152.33000000000001</v>
      </c>
      <c r="I707" s="8">
        <f t="shared" si="23"/>
        <v>152.33000000000001</v>
      </c>
    </row>
    <row r="708" spans="1:9" x14ac:dyDescent="0.3">
      <c r="A708" s="21">
        <v>465.07</v>
      </c>
      <c r="B708" s="27">
        <f t="shared" ca="1" si="22"/>
        <v>6.793536111539987E-2</v>
      </c>
      <c r="C708" s="23">
        <v>0</v>
      </c>
      <c r="F708" s="10">
        <v>0</v>
      </c>
      <c r="G708" s="13">
        <v>465.07</v>
      </c>
      <c r="I708" s="8" t="str">
        <f t="shared" si="23"/>
        <v>N/A</v>
      </c>
    </row>
    <row r="709" spans="1:9" x14ac:dyDescent="0.3">
      <c r="A709" s="13">
        <v>498.23</v>
      </c>
      <c r="B709" s="26">
        <f t="shared" ca="1" si="22"/>
        <v>3.9057665998098526E-2</v>
      </c>
      <c r="C709" s="15">
        <v>0</v>
      </c>
      <c r="F709" s="10">
        <v>0</v>
      </c>
      <c r="G709" s="13">
        <v>498.23</v>
      </c>
      <c r="I709" s="8" t="str">
        <f t="shared" si="23"/>
        <v>N/A</v>
      </c>
    </row>
    <row r="710" spans="1:9" x14ac:dyDescent="0.3">
      <c r="A710" s="21">
        <v>491.18</v>
      </c>
      <c r="B710" s="27">
        <f t="shared" ca="1" si="22"/>
        <v>1.0263957611942702</v>
      </c>
      <c r="C710" s="23">
        <v>1</v>
      </c>
      <c r="F710" s="10">
        <v>1</v>
      </c>
      <c r="G710" s="13">
        <v>491.18</v>
      </c>
      <c r="I710" s="8">
        <f t="shared" si="23"/>
        <v>491.18</v>
      </c>
    </row>
    <row r="711" spans="1:9" x14ac:dyDescent="0.3">
      <c r="A711" s="13">
        <v>149.41999999999999</v>
      </c>
      <c r="B711" s="26">
        <f t="shared" ca="1" si="22"/>
        <v>2.0842084588982805</v>
      </c>
      <c r="C711" s="15">
        <v>2</v>
      </c>
      <c r="F711" s="10">
        <v>2</v>
      </c>
      <c r="G711" s="13">
        <v>149.41999999999999</v>
      </c>
      <c r="I711" s="8">
        <f t="shared" si="23"/>
        <v>74.709999999999994</v>
      </c>
    </row>
    <row r="712" spans="1:9" x14ac:dyDescent="0.3">
      <c r="A712" s="21">
        <v>82.13</v>
      </c>
      <c r="B712" s="27">
        <f t="shared" ca="1" si="22"/>
        <v>9.7794626462632608E-3</v>
      </c>
      <c r="C712" s="23">
        <v>0</v>
      </c>
      <c r="F712" s="10">
        <v>0</v>
      </c>
      <c r="G712" s="13">
        <v>82.13</v>
      </c>
      <c r="I712" s="8" t="str">
        <f t="shared" si="23"/>
        <v>N/A</v>
      </c>
    </row>
    <row r="713" spans="1:9" x14ac:dyDescent="0.3">
      <c r="A713" s="13">
        <v>425.18</v>
      </c>
      <c r="B713" s="26">
        <f t="shared" ca="1" si="22"/>
        <v>8.0300824349725394E-2</v>
      </c>
      <c r="C713" s="15">
        <v>0</v>
      </c>
      <c r="F713" s="10">
        <v>0</v>
      </c>
      <c r="G713" s="13">
        <v>425.18</v>
      </c>
      <c r="I713" s="8" t="str">
        <f t="shared" si="23"/>
        <v>N/A</v>
      </c>
    </row>
    <row r="714" spans="1:9" x14ac:dyDescent="0.3">
      <c r="A714" s="21">
        <v>176.12</v>
      </c>
      <c r="B714" s="27">
        <f t="shared" ca="1" si="22"/>
        <v>1.2128294354717004</v>
      </c>
      <c r="C714" s="23">
        <v>1.2</v>
      </c>
      <c r="F714" s="10">
        <v>1.2</v>
      </c>
      <c r="G714" s="13">
        <v>176.12</v>
      </c>
      <c r="I714" s="8">
        <f t="shared" si="23"/>
        <v>146.76666666666668</v>
      </c>
    </row>
    <row r="715" spans="1:9" x14ac:dyDescent="0.3">
      <c r="A715" s="13">
        <v>70.3</v>
      </c>
      <c r="B715" s="26">
        <f t="shared" ca="1" si="22"/>
        <v>8.1364466940117175E-2</v>
      </c>
      <c r="C715" s="15">
        <v>0</v>
      </c>
      <c r="F715" s="10">
        <v>0</v>
      </c>
      <c r="G715" s="13">
        <v>70.3</v>
      </c>
      <c r="I715" s="8" t="str">
        <f t="shared" si="23"/>
        <v>N/A</v>
      </c>
    </row>
    <row r="716" spans="1:9" x14ac:dyDescent="0.3">
      <c r="A716" s="21">
        <v>319.39</v>
      </c>
      <c r="B716" s="27">
        <f t="shared" ca="1" si="22"/>
        <v>9.1366705338560058E-3</v>
      </c>
      <c r="C716" s="23">
        <v>0</v>
      </c>
      <c r="F716" s="10">
        <v>0</v>
      </c>
      <c r="G716" s="13">
        <v>319.39</v>
      </c>
      <c r="I716" s="8" t="str">
        <f t="shared" si="23"/>
        <v>N/A</v>
      </c>
    </row>
    <row r="717" spans="1:9" x14ac:dyDescent="0.3">
      <c r="A717" s="13">
        <v>113.51</v>
      </c>
      <c r="B717" s="26">
        <f t="shared" ca="1" si="22"/>
        <v>1.0974828048629151</v>
      </c>
      <c r="C717" s="15">
        <v>1</v>
      </c>
      <c r="F717" s="10">
        <v>1</v>
      </c>
      <c r="G717" s="13">
        <v>113.51</v>
      </c>
      <c r="I717" s="8">
        <f t="shared" si="23"/>
        <v>113.51</v>
      </c>
    </row>
    <row r="718" spans="1:9" x14ac:dyDescent="0.3">
      <c r="A718" s="21">
        <v>492.74</v>
      </c>
      <c r="B718" s="27">
        <f t="shared" ca="1" si="22"/>
        <v>2.0973666539141069</v>
      </c>
      <c r="C718" s="23">
        <v>2</v>
      </c>
      <c r="F718" s="10">
        <v>2</v>
      </c>
      <c r="G718" s="13">
        <v>492.74</v>
      </c>
      <c r="I718" s="8">
        <f t="shared" si="23"/>
        <v>246.37</v>
      </c>
    </row>
    <row r="719" spans="1:9" x14ac:dyDescent="0.3">
      <c r="A719" s="13">
        <v>143.80000000000001</v>
      </c>
      <c r="B719" s="26">
        <f t="shared" ca="1" si="22"/>
        <v>2.0609215014324973</v>
      </c>
      <c r="C719" s="15">
        <v>2</v>
      </c>
      <c r="F719" s="10">
        <v>2</v>
      </c>
      <c r="G719" s="13">
        <v>143.80000000000001</v>
      </c>
      <c r="I719" s="8">
        <f t="shared" si="23"/>
        <v>71.900000000000006</v>
      </c>
    </row>
    <row r="720" spans="1:9" x14ac:dyDescent="0.3">
      <c r="A720" s="21">
        <v>158.54</v>
      </c>
      <c r="B720" s="27">
        <f t="shared" ca="1" si="22"/>
        <v>1.0676021619234766</v>
      </c>
      <c r="C720" s="23">
        <v>1</v>
      </c>
      <c r="F720" s="10">
        <v>1</v>
      </c>
      <c r="G720" s="13">
        <v>158.54</v>
      </c>
      <c r="I720" s="8">
        <f t="shared" si="23"/>
        <v>158.54</v>
      </c>
    </row>
    <row r="721" spans="1:9" x14ac:dyDescent="0.3">
      <c r="A721" s="13">
        <v>213.39</v>
      </c>
      <c r="B721" s="26">
        <f t="shared" ca="1" si="22"/>
        <v>2.0835987477781019</v>
      </c>
      <c r="C721" s="15">
        <v>2</v>
      </c>
      <c r="F721" s="10">
        <v>2</v>
      </c>
      <c r="G721" s="13">
        <v>213.39</v>
      </c>
      <c r="I721" s="8">
        <f t="shared" si="23"/>
        <v>106.69499999999999</v>
      </c>
    </row>
    <row r="722" spans="1:9" x14ac:dyDescent="0.3">
      <c r="A722" s="21">
        <v>127.18</v>
      </c>
      <c r="B722" s="27">
        <f t="shared" ca="1" si="22"/>
        <v>1.0256272419540644</v>
      </c>
      <c r="C722" s="23">
        <v>1</v>
      </c>
      <c r="F722" s="10">
        <v>1</v>
      </c>
      <c r="G722" s="13">
        <v>127.18</v>
      </c>
      <c r="I722" s="8">
        <f t="shared" si="23"/>
        <v>127.18</v>
      </c>
    </row>
    <row r="723" spans="1:9" x14ac:dyDescent="0.3">
      <c r="A723" s="13">
        <v>476.63</v>
      </c>
      <c r="B723" s="26">
        <f t="shared" ca="1" si="22"/>
        <v>2.0450970204336909</v>
      </c>
      <c r="C723" s="15">
        <v>2</v>
      </c>
      <c r="F723" s="10">
        <v>2</v>
      </c>
      <c r="G723" s="13">
        <v>476.63</v>
      </c>
      <c r="I723" s="8">
        <f t="shared" si="23"/>
        <v>238.315</v>
      </c>
    </row>
    <row r="724" spans="1:9" x14ac:dyDescent="0.3">
      <c r="A724" s="21">
        <v>56.02</v>
      </c>
      <c r="B724" s="27">
        <f t="shared" ca="1" si="22"/>
        <v>1.011535393680467</v>
      </c>
      <c r="C724" s="23">
        <v>1</v>
      </c>
      <c r="F724" s="10">
        <v>1</v>
      </c>
      <c r="G724" s="13">
        <v>56.02</v>
      </c>
      <c r="I724" s="8">
        <f t="shared" si="23"/>
        <v>56.02</v>
      </c>
    </row>
    <row r="725" spans="1:9" x14ac:dyDescent="0.3">
      <c r="A725" s="13">
        <v>398.97</v>
      </c>
      <c r="B725" s="26">
        <f t="shared" ca="1" si="22"/>
        <v>1.0010182331672548</v>
      </c>
      <c r="C725" s="15">
        <v>1</v>
      </c>
      <c r="F725" s="10">
        <v>1</v>
      </c>
      <c r="G725" s="13">
        <v>398.97</v>
      </c>
      <c r="I725" s="8">
        <f t="shared" si="23"/>
        <v>398.97</v>
      </c>
    </row>
    <row r="726" spans="1:9" x14ac:dyDescent="0.3">
      <c r="A726" s="21">
        <v>53.45</v>
      </c>
      <c r="B726" s="27">
        <f t="shared" ca="1" si="22"/>
        <v>1.0626527995933519</v>
      </c>
      <c r="C726" s="23">
        <v>1</v>
      </c>
      <c r="F726" s="10">
        <v>1</v>
      </c>
      <c r="G726" s="13">
        <v>53.45</v>
      </c>
      <c r="I726" s="8">
        <f t="shared" si="23"/>
        <v>53.45</v>
      </c>
    </row>
    <row r="727" spans="1:9" x14ac:dyDescent="0.3">
      <c r="A727" s="13">
        <v>61.19</v>
      </c>
      <c r="B727" s="26">
        <f t="shared" ca="1" si="22"/>
        <v>1.0656212630762307</v>
      </c>
      <c r="C727" s="15">
        <v>1</v>
      </c>
      <c r="F727" s="10">
        <v>1</v>
      </c>
      <c r="G727" s="13">
        <v>61.19</v>
      </c>
      <c r="I727" s="8">
        <f t="shared" si="23"/>
        <v>61.19</v>
      </c>
    </row>
    <row r="728" spans="1:9" x14ac:dyDescent="0.3">
      <c r="A728" s="21">
        <v>471.31</v>
      </c>
      <c r="B728" s="27">
        <f t="shared" ca="1" si="22"/>
        <v>2.012935443545254</v>
      </c>
      <c r="C728" s="23">
        <v>2</v>
      </c>
      <c r="F728" s="10">
        <v>2</v>
      </c>
      <c r="G728" s="13">
        <v>471.31</v>
      </c>
      <c r="I728" s="8">
        <f t="shared" si="23"/>
        <v>235.655</v>
      </c>
    </row>
    <row r="729" spans="1:9" x14ac:dyDescent="0.3">
      <c r="A729" s="13">
        <v>179.19</v>
      </c>
      <c r="B729" s="26">
        <f t="shared" ca="1" si="22"/>
        <v>1.0102367223939326</v>
      </c>
      <c r="C729" s="15">
        <v>1</v>
      </c>
      <c r="F729" s="10">
        <v>1</v>
      </c>
      <c r="G729" s="13">
        <v>179.19</v>
      </c>
      <c r="I729" s="8">
        <f t="shared" si="23"/>
        <v>179.19</v>
      </c>
    </row>
    <row r="730" spans="1:9" x14ac:dyDescent="0.3">
      <c r="A730" s="21">
        <v>294.61</v>
      </c>
      <c r="B730" s="27">
        <f t="shared" ca="1" si="22"/>
        <v>6.6165054170938598E-2</v>
      </c>
      <c r="C730" s="23">
        <v>0</v>
      </c>
      <c r="F730" s="10">
        <v>0</v>
      </c>
      <c r="G730" s="13">
        <v>294.61</v>
      </c>
      <c r="I730" s="8" t="str">
        <f t="shared" si="23"/>
        <v>N/A</v>
      </c>
    </row>
    <row r="731" spans="1:9" x14ac:dyDescent="0.3">
      <c r="A731" s="13">
        <v>375.45</v>
      </c>
      <c r="B731" s="26">
        <f t="shared" ca="1" si="22"/>
        <v>7.6391099082143532E-2</v>
      </c>
      <c r="C731" s="15">
        <v>0</v>
      </c>
      <c r="F731" s="10">
        <v>0</v>
      </c>
      <c r="G731" s="13">
        <v>375.45</v>
      </c>
      <c r="I731" s="8" t="str">
        <f t="shared" si="23"/>
        <v>N/A</v>
      </c>
    </row>
    <row r="732" spans="1:9" x14ac:dyDescent="0.3">
      <c r="A732" s="21">
        <v>83.5</v>
      </c>
      <c r="B732" s="27">
        <f t="shared" ca="1" si="22"/>
        <v>5.5171595085067374E-2</v>
      </c>
      <c r="C732" s="23">
        <v>0</v>
      </c>
      <c r="F732" s="10">
        <v>0</v>
      </c>
      <c r="G732" s="13">
        <v>83.5</v>
      </c>
      <c r="I732" s="8" t="str">
        <f t="shared" si="23"/>
        <v>N/A</v>
      </c>
    </row>
    <row r="733" spans="1:9" x14ac:dyDescent="0.3">
      <c r="A733" s="13">
        <v>109.88</v>
      </c>
      <c r="B733" s="26">
        <f t="shared" ca="1" si="22"/>
        <v>1.0967223546351399</v>
      </c>
      <c r="C733" s="15">
        <v>1</v>
      </c>
      <c r="F733" s="10">
        <v>1</v>
      </c>
      <c r="G733" s="13">
        <v>109.88</v>
      </c>
      <c r="I733" s="8">
        <f t="shared" si="23"/>
        <v>109.88</v>
      </c>
    </row>
    <row r="734" spans="1:9" x14ac:dyDescent="0.3">
      <c r="A734" s="21">
        <v>182.54</v>
      </c>
      <c r="B734" s="27">
        <f t="shared" ca="1" si="22"/>
        <v>1.0524205183120323</v>
      </c>
      <c r="C734" s="23">
        <v>1</v>
      </c>
      <c r="F734" s="10">
        <v>1</v>
      </c>
      <c r="G734" s="13">
        <v>182.54</v>
      </c>
      <c r="I734" s="8">
        <f t="shared" si="23"/>
        <v>182.54</v>
      </c>
    </row>
    <row r="735" spans="1:9" x14ac:dyDescent="0.3">
      <c r="A735" s="13">
        <v>465.48</v>
      </c>
      <c r="B735" s="26">
        <f t="shared" ca="1" si="22"/>
        <v>2.0542020987246392</v>
      </c>
      <c r="C735" s="15">
        <v>2</v>
      </c>
      <c r="F735" s="10">
        <v>2</v>
      </c>
      <c r="G735" s="13">
        <v>465.48</v>
      </c>
      <c r="I735" s="8">
        <f t="shared" si="23"/>
        <v>232.74</v>
      </c>
    </row>
    <row r="736" spans="1:9" x14ac:dyDescent="0.3">
      <c r="A736" s="21">
        <v>224.52</v>
      </c>
      <c r="B736" s="27">
        <f t="shared" ca="1" si="22"/>
        <v>2.0127608355272897</v>
      </c>
      <c r="C736" s="23">
        <v>2</v>
      </c>
      <c r="F736" s="10">
        <v>2</v>
      </c>
      <c r="G736" s="13">
        <v>224.52</v>
      </c>
      <c r="I736" s="8">
        <f t="shared" si="23"/>
        <v>112.26</v>
      </c>
    </row>
    <row r="737" spans="1:9" x14ac:dyDescent="0.3">
      <c r="A737" s="13">
        <v>281.37</v>
      </c>
      <c r="B737" s="26">
        <f t="shared" ca="1" si="22"/>
        <v>2.0758953608338127</v>
      </c>
      <c r="C737" s="15">
        <v>2</v>
      </c>
      <c r="F737" s="10">
        <v>2</v>
      </c>
      <c r="G737" s="13">
        <v>281.37</v>
      </c>
      <c r="I737" s="8">
        <f t="shared" si="23"/>
        <v>140.685</v>
      </c>
    </row>
    <row r="738" spans="1:9" x14ac:dyDescent="0.3">
      <c r="A738" s="21">
        <v>125.68</v>
      </c>
      <c r="B738" s="27">
        <f t="shared" ca="1" si="22"/>
        <v>1.0208111133401307</v>
      </c>
      <c r="C738" s="23">
        <v>1</v>
      </c>
      <c r="F738" s="10">
        <v>1</v>
      </c>
      <c r="G738" s="13">
        <v>125.68</v>
      </c>
      <c r="I738" s="8">
        <f t="shared" si="23"/>
        <v>125.68</v>
      </c>
    </row>
    <row r="739" spans="1:9" x14ac:dyDescent="0.3">
      <c r="A739" s="13">
        <v>178.21</v>
      </c>
      <c r="B739" s="26">
        <f t="shared" ca="1" si="22"/>
        <v>2.0995634797215215</v>
      </c>
      <c r="C739" s="15">
        <v>2</v>
      </c>
      <c r="F739" s="10">
        <v>2</v>
      </c>
      <c r="G739" s="13">
        <v>178.21</v>
      </c>
      <c r="I739" s="8">
        <f t="shared" si="23"/>
        <v>89.105000000000004</v>
      </c>
    </row>
    <row r="740" spans="1:9" x14ac:dyDescent="0.3">
      <c r="A740" s="21">
        <v>483.23</v>
      </c>
      <c r="B740" s="27">
        <f t="shared" ca="1" si="22"/>
        <v>2.0919396740677132</v>
      </c>
      <c r="C740" s="23">
        <v>2</v>
      </c>
      <c r="F740" s="10">
        <v>2</v>
      </c>
      <c r="G740" s="13">
        <v>483.23</v>
      </c>
      <c r="I740" s="8">
        <f t="shared" si="23"/>
        <v>241.61500000000001</v>
      </c>
    </row>
    <row r="741" spans="1:9" x14ac:dyDescent="0.3">
      <c r="A741" s="13">
        <v>415.3</v>
      </c>
      <c r="B741" s="26">
        <f t="shared" ca="1" si="22"/>
        <v>1.0081927195707063</v>
      </c>
      <c r="C741" s="15">
        <v>1</v>
      </c>
      <c r="F741" s="10">
        <v>1</v>
      </c>
      <c r="G741" s="13">
        <v>415.3</v>
      </c>
      <c r="I741" s="8">
        <f t="shared" si="23"/>
        <v>415.3</v>
      </c>
    </row>
    <row r="742" spans="1:9" x14ac:dyDescent="0.3">
      <c r="A742" s="21">
        <v>85.52</v>
      </c>
      <c r="B742" s="27">
        <f t="shared" ca="1" si="22"/>
        <v>2.9578496029077108E-2</v>
      </c>
      <c r="C742" s="23">
        <v>0</v>
      </c>
      <c r="F742" s="10">
        <v>0</v>
      </c>
      <c r="G742" s="13">
        <v>85.52</v>
      </c>
      <c r="I742" s="8" t="str">
        <f t="shared" si="23"/>
        <v>N/A</v>
      </c>
    </row>
    <row r="743" spans="1:9" x14ac:dyDescent="0.3">
      <c r="A743" s="13">
        <v>422.31</v>
      </c>
      <c r="B743" s="26">
        <f t="shared" ca="1" si="22"/>
        <v>1.0064345610313192</v>
      </c>
      <c r="C743" s="15">
        <v>1</v>
      </c>
      <c r="F743" s="10">
        <v>1</v>
      </c>
      <c r="G743" s="13">
        <v>422.31</v>
      </c>
      <c r="I743" s="8">
        <f t="shared" si="23"/>
        <v>422.31</v>
      </c>
    </row>
    <row r="744" spans="1:9" x14ac:dyDescent="0.3">
      <c r="A744" s="21">
        <v>70.42</v>
      </c>
      <c r="B744" s="27">
        <f t="shared" ca="1" si="22"/>
        <v>1.0462434690040743</v>
      </c>
      <c r="C744" s="23">
        <v>1</v>
      </c>
      <c r="F744" s="10">
        <v>1</v>
      </c>
      <c r="G744" s="13">
        <v>70.42</v>
      </c>
      <c r="I744" s="8">
        <f t="shared" si="23"/>
        <v>70.42</v>
      </c>
    </row>
    <row r="745" spans="1:9" x14ac:dyDescent="0.3">
      <c r="A745" s="13">
        <v>437.4</v>
      </c>
      <c r="B745" s="26">
        <f t="shared" ca="1" si="22"/>
        <v>1.0321136084635341</v>
      </c>
      <c r="C745" s="15">
        <v>1</v>
      </c>
      <c r="F745" s="10">
        <v>1</v>
      </c>
      <c r="G745" s="13">
        <v>437.4</v>
      </c>
      <c r="I745" s="8">
        <f t="shared" si="23"/>
        <v>437.4</v>
      </c>
    </row>
    <row r="746" spans="1:9" x14ac:dyDescent="0.3">
      <c r="A746" s="21">
        <v>207.11</v>
      </c>
      <c r="B746" s="27">
        <f t="shared" ca="1" si="22"/>
        <v>2.0997536964846226</v>
      </c>
      <c r="C746" s="23">
        <v>2</v>
      </c>
      <c r="F746" s="10">
        <v>2</v>
      </c>
      <c r="G746" s="13">
        <v>207.11</v>
      </c>
      <c r="I746" s="8">
        <f t="shared" si="23"/>
        <v>103.55500000000001</v>
      </c>
    </row>
    <row r="747" spans="1:9" x14ac:dyDescent="0.3">
      <c r="A747" s="13">
        <v>378.87</v>
      </c>
      <c r="B747" s="26">
        <f t="shared" ca="1" si="22"/>
        <v>2.0362603318067931</v>
      </c>
      <c r="C747" s="15">
        <v>2</v>
      </c>
      <c r="F747" s="10">
        <v>2</v>
      </c>
      <c r="G747" s="13">
        <v>378.87</v>
      </c>
      <c r="I747" s="8">
        <f t="shared" si="23"/>
        <v>189.435</v>
      </c>
    </row>
    <row r="748" spans="1:9" x14ac:dyDescent="0.3">
      <c r="A748" s="21">
        <v>349</v>
      </c>
      <c r="B748" s="27">
        <f t="shared" ca="1" si="22"/>
        <v>1.0431634993603935</v>
      </c>
      <c r="C748" s="23">
        <v>1</v>
      </c>
      <c r="F748" s="10">
        <v>1</v>
      </c>
      <c r="G748" s="13">
        <v>349</v>
      </c>
      <c r="I748" s="8">
        <f t="shared" si="23"/>
        <v>349</v>
      </c>
    </row>
    <row r="749" spans="1:9" x14ac:dyDescent="0.3">
      <c r="A749" s="13">
        <v>330.27</v>
      </c>
      <c r="B749" s="26">
        <f t="shared" ca="1" si="22"/>
        <v>1.0380758198012301</v>
      </c>
      <c r="C749" s="15">
        <v>1</v>
      </c>
      <c r="F749" s="10">
        <v>1</v>
      </c>
      <c r="G749" s="13">
        <v>330.27</v>
      </c>
      <c r="I749" s="8">
        <f t="shared" si="23"/>
        <v>330.27</v>
      </c>
    </row>
    <row r="750" spans="1:9" x14ac:dyDescent="0.3">
      <c r="A750" s="21">
        <v>410.29</v>
      </c>
      <c r="B750" s="27">
        <f t="shared" ca="1" si="22"/>
        <v>1.0826764874412884</v>
      </c>
      <c r="C750" s="23">
        <v>1</v>
      </c>
      <c r="F750" s="10">
        <v>1</v>
      </c>
      <c r="G750" s="13">
        <v>410.29</v>
      </c>
      <c r="I750" s="8">
        <f t="shared" si="23"/>
        <v>410.29</v>
      </c>
    </row>
    <row r="751" spans="1:9" x14ac:dyDescent="0.3">
      <c r="A751" s="13">
        <v>400.86</v>
      </c>
      <c r="B751" s="26">
        <f t="shared" ca="1" si="22"/>
        <v>1.0476144009429302</v>
      </c>
      <c r="C751" s="15">
        <v>1</v>
      </c>
      <c r="F751" s="10">
        <v>1</v>
      </c>
      <c r="G751" s="13">
        <v>400.86</v>
      </c>
      <c r="I751" s="8">
        <f t="shared" si="23"/>
        <v>400.86</v>
      </c>
    </row>
    <row r="752" spans="1:9" x14ac:dyDescent="0.3">
      <c r="A752" s="21">
        <v>225.12</v>
      </c>
      <c r="B752" s="27">
        <f t="shared" ca="1" si="22"/>
        <v>1.0724877411901241</v>
      </c>
      <c r="C752" s="23">
        <v>1</v>
      </c>
      <c r="F752" s="10">
        <v>1</v>
      </c>
      <c r="G752" s="13">
        <v>225.12</v>
      </c>
      <c r="I752" s="8">
        <f t="shared" si="23"/>
        <v>225.12</v>
      </c>
    </row>
    <row r="753" spans="1:9" x14ac:dyDescent="0.3">
      <c r="A753" s="13">
        <v>273.48</v>
      </c>
      <c r="B753" s="26">
        <f t="shared" ca="1" si="22"/>
        <v>2.0818206487652162</v>
      </c>
      <c r="C753" s="15">
        <v>2</v>
      </c>
      <c r="F753" s="10">
        <v>2</v>
      </c>
      <c r="G753" s="13">
        <v>273.48</v>
      </c>
      <c r="I753" s="8">
        <f t="shared" si="23"/>
        <v>136.74</v>
      </c>
    </row>
    <row r="754" spans="1:9" x14ac:dyDescent="0.3">
      <c r="A754" s="21">
        <v>363.84</v>
      </c>
      <c r="B754" s="27">
        <f t="shared" ca="1" si="22"/>
        <v>1.0957213885152541</v>
      </c>
      <c r="C754" s="23">
        <v>1</v>
      </c>
      <c r="F754" s="10">
        <v>1</v>
      </c>
      <c r="G754" s="13">
        <v>363.84</v>
      </c>
      <c r="I754" s="8">
        <f t="shared" si="23"/>
        <v>363.84</v>
      </c>
    </row>
    <row r="755" spans="1:9" x14ac:dyDescent="0.3">
      <c r="A755" s="13">
        <v>302.60000000000002</v>
      </c>
      <c r="B755" s="26">
        <f t="shared" ca="1" si="22"/>
        <v>2.0674292181020308</v>
      </c>
      <c r="C755" s="15">
        <v>2</v>
      </c>
      <c r="F755" s="10">
        <v>2</v>
      </c>
      <c r="G755" s="13">
        <v>302.60000000000002</v>
      </c>
      <c r="I755" s="8">
        <f t="shared" si="23"/>
        <v>151.30000000000001</v>
      </c>
    </row>
    <row r="756" spans="1:9" x14ac:dyDescent="0.3">
      <c r="A756" s="21">
        <v>317.08999999999997</v>
      </c>
      <c r="B756" s="27">
        <f t="shared" ca="1" si="22"/>
        <v>1.0347563055575468</v>
      </c>
      <c r="C756" s="23">
        <v>1</v>
      </c>
      <c r="F756" s="10">
        <v>1</v>
      </c>
      <c r="G756" s="13">
        <v>317.08999999999997</v>
      </c>
      <c r="I756" s="8">
        <f t="shared" si="23"/>
        <v>317.08999999999997</v>
      </c>
    </row>
    <row r="757" spans="1:9" x14ac:dyDescent="0.3">
      <c r="A757" s="13">
        <v>193.32</v>
      </c>
      <c r="B757" s="26">
        <f t="shared" ca="1" si="22"/>
        <v>4.3153601285166911E-2</v>
      </c>
      <c r="C757" s="15">
        <v>0</v>
      </c>
      <c r="F757" s="10">
        <v>0</v>
      </c>
      <c r="G757" s="13">
        <v>193.32</v>
      </c>
      <c r="I757" s="8" t="str">
        <f t="shared" si="23"/>
        <v>N/A</v>
      </c>
    </row>
    <row r="758" spans="1:9" x14ac:dyDescent="0.3">
      <c r="A758" s="21">
        <v>282.24</v>
      </c>
      <c r="B758" s="27">
        <f t="shared" ca="1" si="22"/>
        <v>2.0175432354700442</v>
      </c>
      <c r="C758" s="23">
        <v>2</v>
      </c>
      <c r="F758" s="10">
        <v>2</v>
      </c>
      <c r="G758" s="13">
        <v>282.24</v>
      </c>
      <c r="I758" s="8">
        <f t="shared" si="23"/>
        <v>141.12</v>
      </c>
    </row>
    <row r="759" spans="1:9" x14ac:dyDescent="0.3">
      <c r="A759" s="13">
        <v>154.19</v>
      </c>
      <c r="B759" s="26">
        <f t="shared" ca="1" si="22"/>
        <v>1.0777663901445209</v>
      </c>
      <c r="C759" s="15">
        <v>1</v>
      </c>
      <c r="F759" s="10">
        <v>1</v>
      </c>
      <c r="G759" s="13">
        <v>154.19</v>
      </c>
      <c r="I759" s="8">
        <f t="shared" si="23"/>
        <v>154.19</v>
      </c>
    </row>
    <row r="760" spans="1:9" x14ac:dyDescent="0.3">
      <c r="A760" s="21">
        <v>84.15</v>
      </c>
      <c r="B760" s="27">
        <f t="shared" ca="1" si="22"/>
        <v>1.0683616309077957</v>
      </c>
      <c r="C760" s="23">
        <v>1</v>
      </c>
      <c r="F760" s="10">
        <v>1</v>
      </c>
      <c r="G760" s="13">
        <v>84.15</v>
      </c>
      <c r="I760" s="8">
        <f t="shared" si="23"/>
        <v>84.15</v>
      </c>
    </row>
    <row r="761" spans="1:9" x14ac:dyDescent="0.3">
      <c r="A761" s="13">
        <v>214.69</v>
      </c>
      <c r="B761" s="26">
        <f t="shared" ca="1" si="22"/>
        <v>4.7402074722784827E-2</v>
      </c>
      <c r="C761" s="15">
        <v>0</v>
      </c>
      <c r="F761" s="10">
        <v>0</v>
      </c>
      <c r="G761" s="13">
        <v>214.69</v>
      </c>
      <c r="I761" s="8" t="str">
        <f t="shared" si="23"/>
        <v>N/A</v>
      </c>
    </row>
    <row r="762" spans="1:9" x14ac:dyDescent="0.3">
      <c r="A762" s="21">
        <v>61.21</v>
      </c>
      <c r="B762" s="27">
        <f t="shared" ca="1" si="22"/>
        <v>4.5674248973890169E-3</v>
      </c>
      <c r="C762" s="23">
        <v>0</v>
      </c>
      <c r="F762" s="10">
        <v>0</v>
      </c>
      <c r="G762" s="13">
        <v>61.21</v>
      </c>
      <c r="I762" s="8" t="str">
        <f t="shared" si="23"/>
        <v>N/A</v>
      </c>
    </row>
    <row r="763" spans="1:9" x14ac:dyDescent="0.3">
      <c r="A763" s="13">
        <v>462.48</v>
      </c>
      <c r="B763" s="26">
        <f t="shared" ca="1" si="22"/>
        <v>7.9121278086394714E-2</v>
      </c>
      <c r="C763" s="15">
        <v>0</v>
      </c>
      <c r="F763" s="10">
        <v>0</v>
      </c>
      <c r="G763" s="13">
        <v>462.48</v>
      </c>
      <c r="I763" s="8" t="str">
        <f t="shared" si="23"/>
        <v>N/A</v>
      </c>
    </row>
    <row r="764" spans="1:9" x14ac:dyDescent="0.3">
      <c r="A764" s="21">
        <v>449.18</v>
      </c>
      <c r="B764" s="27">
        <f t="shared" ca="1" si="22"/>
        <v>2.0326573370177305</v>
      </c>
      <c r="C764" s="23">
        <v>2</v>
      </c>
      <c r="F764" s="10">
        <v>2</v>
      </c>
      <c r="G764" s="13">
        <v>449.18</v>
      </c>
      <c r="I764" s="8">
        <f t="shared" si="23"/>
        <v>224.59</v>
      </c>
    </row>
    <row r="765" spans="1:9" x14ac:dyDescent="0.3">
      <c r="A765" s="13">
        <v>314.36</v>
      </c>
      <c r="B765" s="26">
        <f t="shared" ca="1" si="22"/>
        <v>2.0169523694077673</v>
      </c>
      <c r="C765" s="15">
        <v>2</v>
      </c>
      <c r="F765" s="10">
        <v>2</v>
      </c>
      <c r="G765" s="13">
        <v>314.36</v>
      </c>
      <c r="I765" s="8">
        <f t="shared" si="23"/>
        <v>157.18</v>
      </c>
    </row>
    <row r="766" spans="1:9" x14ac:dyDescent="0.3">
      <c r="A766" s="21">
        <v>367.7</v>
      </c>
      <c r="B766" s="27">
        <f t="shared" ca="1" si="22"/>
        <v>2.019321248695114</v>
      </c>
      <c r="C766" s="23">
        <v>2</v>
      </c>
      <c r="F766" s="10">
        <v>2</v>
      </c>
      <c r="G766" s="13">
        <v>367.7</v>
      </c>
      <c r="I766" s="8">
        <f t="shared" si="23"/>
        <v>183.85</v>
      </c>
    </row>
    <row r="767" spans="1:9" x14ac:dyDescent="0.3">
      <c r="A767" s="13">
        <v>229.97</v>
      </c>
      <c r="B767" s="26">
        <f t="shared" ca="1" si="22"/>
        <v>9.6977572035893897E-2</v>
      </c>
      <c r="C767" s="15">
        <v>0</v>
      </c>
      <c r="F767" s="10">
        <v>0</v>
      </c>
      <c r="G767" s="13">
        <v>229.97</v>
      </c>
      <c r="I767" s="8" t="str">
        <f t="shared" si="23"/>
        <v>N/A</v>
      </c>
    </row>
    <row r="768" spans="1:9" x14ac:dyDescent="0.3">
      <c r="A768" s="21">
        <v>226.53</v>
      </c>
      <c r="B768" s="27">
        <f t="shared" ca="1" si="22"/>
        <v>1.073564465136865</v>
      </c>
      <c r="C768" s="23">
        <v>1</v>
      </c>
      <c r="F768" s="10">
        <v>1</v>
      </c>
      <c r="G768" s="13">
        <v>226.53</v>
      </c>
      <c r="I768" s="8">
        <f t="shared" si="23"/>
        <v>226.53</v>
      </c>
    </row>
    <row r="769" spans="1:9" x14ac:dyDescent="0.3">
      <c r="A769" s="13">
        <v>218.32</v>
      </c>
      <c r="B769" s="26">
        <f t="shared" ca="1" si="22"/>
        <v>5.1845984021745006E-3</v>
      </c>
      <c r="C769" s="15">
        <v>0</v>
      </c>
      <c r="F769" s="10">
        <v>0</v>
      </c>
      <c r="G769" s="13">
        <v>218.32</v>
      </c>
      <c r="I769" s="8" t="str">
        <f t="shared" si="23"/>
        <v>N/A</v>
      </c>
    </row>
    <row r="770" spans="1:9" x14ac:dyDescent="0.3">
      <c r="A770" s="21">
        <v>132.66999999999999</v>
      </c>
      <c r="B770" s="27">
        <f t="shared" ref="B770:B833" ca="1" si="24">C770+RAND()*0.1</f>
        <v>1.0516820822496691</v>
      </c>
      <c r="C770" s="23">
        <v>1</v>
      </c>
      <c r="F770" s="10">
        <v>1</v>
      </c>
      <c r="G770" s="13">
        <v>132.66999999999999</v>
      </c>
      <c r="I770" s="8">
        <f t="shared" ref="I770:I833" si="25">IF(F770=0, "N/A", G770/F770)</f>
        <v>132.66999999999999</v>
      </c>
    </row>
    <row r="771" spans="1:9" x14ac:dyDescent="0.3">
      <c r="A771" s="13">
        <v>416.96</v>
      </c>
      <c r="B771" s="26">
        <f t="shared" ca="1" si="24"/>
        <v>1.0339503658982154</v>
      </c>
      <c r="C771" s="15">
        <v>1</v>
      </c>
      <c r="F771" s="10">
        <v>1</v>
      </c>
      <c r="G771" s="13">
        <v>416.96</v>
      </c>
      <c r="I771" s="8">
        <f t="shared" si="25"/>
        <v>416.96</v>
      </c>
    </row>
    <row r="772" spans="1:9" x14ac:dyDescent="0.3">
      <c r="A772" s="21">
        <v>459.51</v>
      </c>
      <c r="B772" s="27">
        <f t="shared" ca="1" si="24"/>
        <v>2.0809027045995001</v>
      </c>
      <c r="C772" s="23">
        <v>2</v>
      </c>
      <c r="F772" s="10">
        <v>2</v>
      </c>
      <c r="G772" s="13">
        <v>459.51</v>
      </c>
      <c r="I772" s="8">
        <f t="shared" si="25"/>
        <v>229.755</v>
      </c>
    </row>
    <row r="773" spans="1:9" x14ac:dyDescent="0.3">
      <c r="A773" s="13">
        <v>487.96</v>
      </c>
      <c r="B773" s="26">
        <f t="shared" ca="1" si="24"/>
        <v>2.0678754317952261</v>
      </c>
      <c r="C773" s="15">
        <v>2</v>
      </c>
      <c r="F773" s="10">
        <v>2</v>
      </c>
      <c r="G773" s="13">
        <v>487.96</v>
      </c>
      <c r="I773" s="8">
        <f t="shared" si="25"/>
        <v>243.98</v>
      </c>
    </row>
    <row r="774" spans="1:9" x14ac:dyDescent="0.3">
      <c r="A774" s="21">
        <v>150.11000000000001</v>
      </c>
      <c r="B774" s="27">
        <f t="shared" ca="1" si="24"/>
        <v>1.5007414451209466</v>
      </c>
      <c r="C774" s="23">
        <v>1.5</v>
      </c>
      <c r="F774" s="10">
        <v>1.5</v>
      </c>
      <c r="G774" s="13">
        <v>150.11000000000001</v>
      </c>
      <c r="I774" s="8">
        <f t="shared" si="25"/>
        <v>100.07333333333334</v>
      </c>
    </row>
    <row r="775" spans="1:9" x14ac:dyDescent="0.3">
      <c r="A775" s="13">
        <v>218.87</v>
      </c>
      <c r="B775" s="26">
        <f t="shared" ca="1" si="24"/>
        <v>4.5282743026215322E-2</v>
      </c>
      <c r="C775" s="15">
        <v>0</v>
      </c>
      <c r="F775" s="10">
        <v>0</v>
      </c>
      <c r="G775" s="13">
        <v>218.87</v>
      </c>
      <c r="I775" s="8" t="str">
        <f t="shared" si="25"/>
        <v>N/A</v>
      </c>
    </row>
    <row r="776" spans="1:9" x14ac:dyDescent="0.3">
      <c r="A776" s="21">
        <v>437.06</v>
      </c>
      <c r="B776" s="27">
        <f t="shared" ca="1" si="24"/>
        <v>2.0389944650789764</v>
      </c>
      <c r="C776" s="23">
        <v>2</v>
      </c>
      <c r="F776" s="10">
        <v>2</v>
      </c>
      <c r="G776" s="13">
        <v>437.06</v>
      </c>
      <c r="I776" s="8">
        <f t="shared" si="25"/>
        <v>218.53</v>
      </c>
    </row>
    <row r="777" spans="1:9" x14ac:dyDescent="0.3">
      <c r="A777" s="13">
        <v>122.58</v>
      </c>
      <c r="B777" s="26">
        <f t="shared" ca="1" si="24"/>
        <v>1.5390727300547753</v>
      </c>
      <c r="C777" s="15">
        <v>1.5</v>
      </c>
      <c r="F777" s="10">
        <v>1.5</v>
      </c>
      <c r="G777" s="13">
        <v>122.58</v>
      </c>
      <c r="I777" s="8">
        <f t="shared" si="25"/>
        <v>81.72</v>
      </c>
    </row>
    <row r="778" spans="1:9" x14ac:dyDescent="0.3">
      <c r="A778" s="21">
        <v>195.07</v>
      </c>
      <c r="B778" s="27">
        <f t="shared" ca="1" si="24"/>
        <v>1.0238068163773317</v>
      </c>
      <c r="C778" s="23">
        <v>1</v>
      </c>
      <c r="F778" s="10">
        <v>1</v>
      </c>
      <c r="G778" s="13">
        <v>195.07</v>
      </c>
      <c r="I778" s="8">
        <f t="shared" si="25"/>
        <v>195.07</v>
      </c>
    </row>
    <row r="779" spans="1:9" x14ac:dyDescent="0.3">
      <c r="A779" s="13">
        <v>190.06</v>
      </c>
      <c r="B779" s="26">
        <f t="shared" ca="1" si="24"/>
        <v>1.036387767453893</v>
      </c>
      <c r="C779" s="15">
        <v>1</v>
      </c>
      <c r="F779" s="10">
        <v>1</v>
      </c>
      <c r="G779" s="13">
        <v>190.06</v>
      </c>
      <c r="I779" s="8">
        <f t="shared" si="25"/>
        <v>190.06</v>
      </c>
    </row>
    <row r="780" spans="1:9" x14ac:dyDescent="0.3">
      <c r="A780" s="21">
        <v>485.76</v>
      </c>
      <c r="B780" s="27">
        <f t="shared" ca="1" si="24"/>
        <v>7.5007245960721391E-2</v>
      </c>
      <c r="C780" s="23">
        <v>0</v>
      </c>
      <c r="F780" s="10">
        <v>0</v>
      </c>
      <c r="G780" s="13">
        <v>485.76</v>
      </c>
      <c r="I780" s="8" t="str">
        <f t="shared" si="25"/>
        <v>N/A</v>
      </c>
    </row>
    <row r="781" spans="1:9" x14ac:dyDescent="0.3">
      <c r="A781" s="13">
        <v>242.57</v>
      </c>
      <c r="B781" s="26">
        <f t="shared" ca="1" si="24"/>
        <v>1.0098544992081175</v>
      </c>
      <c r="C781" s="15">
        <v>1</v>
      </c>
      <c r="F781" s="10">
        <v>1</v>
      </c>
      <c r="G781" s="13">
        <v>242.57</v>
      </c>
      <c r="I781" s="8">
        <f t="shared" si="25"/>
        <v>242.57</v>
      </c>
    </row>
    <row r="782" spans="1:9" x14ac:dyDescent="0.3">
      <c r="A782" s="21">
        <v>303.13</v>
      </c>
      <c r="B782" s="27">
        <f t="shared" ca="1" si="24"/>
        <v>1.0125222385326091</v>
      </c>
      <c r="C782" s="23">
        <v>1</v>
      </c>
      <c r="F782" s="10">
        <v>1</v>
      </c>
      <c r="G782" s="13">
        <v>303.13</v>
      </c>
      <c r="I782" s="8">
        <f t="shared" si="25"/>
        <v>303.13</v>
      </c>
    </row>
    <row r="783" spans="1:9" x14ac:dyDescent="0.3">
      <c r="A783" s="13">
        <v>136.1</v>
      </c>
      <c r="B783" s="26">
        <f t="shared" ca="1" si="24"/>
        <v>2.0020948561684846</v>
      </c>
      <c r="C783" s="15">
        <v>2</v>
      </c>
      <c r="F783" s="10">
        <v>2</v>
      </c>
      <c r="G783" s="13">
        <v>136.1</v>
      </c>
      <c r="I783" s="8">
        <f t="shared" si="25"/>
        <v>68.05</v>
      </c>
    </row>
    <row r="784" spans="1:9" x14ac:dyDescent="0.3">
      <c r="A784" s="21">
        <v>249.02</v>
      </c>
      <c r="B784" s="27">
        <f t="shared" ca="1" si="24"/>
        <v>0.30474809275404424</v>
      </c>
      <c r="C784" s="23">
        <v>0.3</v>
      </c>
      <c r="F784" s="10">
        <v>0.3</v>
      </c>
      <c r="G784" s="13">
        <v>249.02</v>
      </c>
      <c r="I784" s="8">
        <f t="shared" si="25"/>
        <v>830.06666666666672</v>
      </c>
    </row>
    <row r="785" spans="1:9" x14ac:dyDescent="0.3">
      <c r="A785" s="13">
        <v>466.74</v>
      </c>
      <c r="B785" s="26">
        <f t="shared" ca="1" si="24"/>
        <v>0.27574037512761262</v>
      </c>
      <c r="C785" s="15">
        <v>0.2</v>
      </c>
      <c r="F785" s="10">
        <v>0.2</v>
      </c>
      <c r="G785" s="13">
        <v>466.74</v>
      </c>
      <c r="I785" s="8">
        <f t="shared" si="25"/>
        <v>2333.6999999999998</v>
      </c>
    </row>
    <row r="786" spans="1:9" x14ac:dyDescent="0.3">
      <c r="A786" s="21">
        <v>229.3</v>
      </c>
      <c r="B786" s="27">
        <f t="shared" ca="1" si="24"/>
        <v>2.0333549385219754</v>
      </c>
      <c r="C786" s="23">
        <v>2</v>
      </c>
      <c r="F786" s="10">
        <v>2</v>
      </c>
      <c r="G786" s="13">
        <v>229.3</v>
      </c>
      <c r="I786" s="8">
        <f t="shared" si="25"/>
        <v>114.65</v>
      </c>
    </row>
    <row r="787" spans="1:9" x14ac:dyDescent="0.3">
      <c r="A787" s="13">
        <v>450.52</v>
      </c>
      <c r="B787" s="26">
        <f t="shared" ca="1" si="24"/>
        <v>0.25412322505806328</v>
      </c>
      <c r="C787" s="15">
        <v>0.2</v>
      </c>
      <c r="F787" s="10">
        <v>0.2</v>
      </c>
      <c r="G787" s="13">
        <v>450.52</v>
      </c>
      <c r="I787" s="8">
        <f t="shared" si="25"/>
        <v>2252.6</v>
      </c>
    </row>
    <row r="788" spans="1:9" x14ac:dyDescent="0.3">
      <c r="A788" s="21">
        <v>246.44</v>
      </c>
      <c r="B788" s="27">
        <f t="shared" ca="1" si="24"/>
        <v>1.0098408450309142</v>
      </c>
      <c r="C788" s="23">
        <v>1</v>
      </c>
      <c r="F788" s="10">
        <v>1</v>
      </c>
      <c r="G788" s="13">
        <v>246.44</v>
      </c>
      <c r="I788" s="8">
        <f t="shared" si="25"/>
        <v>246.44</v>
      </c>
    </row>
    <row r="789" spans="1:9" x14ac:dyDescent="0.3">
      <c r="A789" s="13">
        <v>93.52</v>
      </c>
      <c r="B789" s="26">
        <f t="shared" ca="1" si="24"/>
        <v>1.0852954565193846</v>
      </c>
      <c r="C789" s="15">
        <v>1</v>
      </c>
      <c r="F789" s="10">
        <v>1</v>
      </c>
      <c r="G789" s="13">
        <v>93.52</v>
      </c>
      <c r="I789" s="8">
        <f t="shared" si="25"/>
        <v>93.52</v>
      </c>
    </row>
    <row r="790" spans="1:9" x14ac:dyDescent="0.3">
      <c r="A790" s="21">
        <v>137.75</v>
      </c>
      <c r="B790" s="27">
        <f t="shared" ca="1" si="24"/>
        <v>2.0260967220270203</v>
      </c>
      <c r="C790" s="23">
        <v>2</v>
      </c>
      <c r="F790" s="10">
        <v>2</v>
      </c>
      <c r="G790" s="13">
        <v>137.75</v>
      </c>
      <c r="I790" s="8">
        <f t="shared" si="25"/>
        <v>68.875</v>
      </c>
    </row>
    <row r="791" spans="1:9" x14ac:dyDescent="0.3">
      <c r="A791" s="13">
        <v>78.64</v>
      </c>
      <c r="B791" s="26">
        <f t="shared" ca="1" si="24"/>
        <v>2.0666393875238951</v>
      </c>
      <c r="C791" s="15">
        <v>2</v>
      </c>
      <c r="F791" s="10">
        <v>2</v>
      </c>
      <c r="G791" s="13">
        <v>78.64</v>
      </c>
      <c r="I791" s="8">
        <f t="shared" si="25"/>
        <v>39.32</v>
      </c>
    </row>
    <row r="792" spans="1:9" x14ac:dyDescent="0.3">
      <c r="A792" s="21">
        <v>214.82</v>
      </c>
      <c r="B792" s="27">
        <f t="shared" ca="1" si="24"/>
        <v>0.36683125802432354</v>
      </c>
      <c r="C792" s="23">
        <v>0.3</v>
      </c>
      <c r="F792" s="10">
        <v>0.3</v>
      </c>
      <c r="G792" s="13">
        <v>214.82</v>
      </c>
      <c r="I792" s="8">
        <f t="shared" si="25"/>
        <v>716.06666666666672</v>
      </c>
    </row>
    <row r="793" spans="1:9" x14ac:dyDescent="0.3">
      <c r="A793" s="13">
        <v>57.39</v>
      </c>
      <c r="B793" s="26">
        <f t="shared" ca="1" si="24"/>
        <v>0.33236561422299937</v>
      </c>
      <c r="C793" s="15">
        <v>0.25</v>
      </c>
      <c r="F793" s="10">
        <v>0.25</v>
      </c>
      <c r="G793" s="13">
        <v>57.39</v>
      </c>
      <c r="I793" s="8">
        <f t="shared" si="25"/>
        <v>229.56</v>
      </c>
    </row>
    <row r="794" spans="1:9" x14ac:dyDescent="0.3">
      <c r="A794" s="21">
        <v>363.91</v>
      </c>
      <c r="B794" s="27">
        <f t="shared" ca="1" si="24"/>
        <v>0.35143127838339899</v>
      </c>
      <c r="C794" s="23">
        <v>0.3</v>
      </c>
      <c r="F794" s="10">
        <v>0.3</v>
      </c>
      <c r="G794" s="13">
        <v>363.91</v>
      </c>
      <c r="I794" s="8">
        <f t="shared" si="25"/>
        <v>1213.0333333333335</v>
      </c>
    </row>
    <row r="795" spans="1:9" x14ac:dyDescent="0.3">
      <c r="A795" s="13">
        <v>304.79000000000002</v>
      </c>
      <c r="B795" s="26">
        <f t="shared" ca="1" si="24"/>
        <v>2.0144007614810264</v>
      </c>
      <c r="C795" s="15">
        <v>2</v>
      </c>
      <c r="F795" s="10">
        <v>2</v>
      </c>
      <c r="G795" s="13">
        <v>304.79000000000002</v>
      </c>
      <c r="I795" s="8">
        <f t="shared" si="25"/>
        <v>152.39500000000001</v>
      </c>
    </row>
    <row r="796" spans="1:9" x14ac:dyDescent="0.3">
      <c r="A796" s="21">
        <v>363.98</v>
      </c>
      <c r="B796" s="27">
        <f t="shared" ca="1" si="24"/>
        <v>1.0257556387310895</v>
      </c>
      <c r="C796" s="23">
        <v>1</v>
      </c>
      <c r="F796" s="10">
        <v>1</v>
      </c>
      <c r="G796" s="13">
        <v>363.98</v>
      </c>
      <c r="I796" s="8">
        <f t="shared" si="25"/>
        <v>363.98</v>
      </c>
    </row>
    <row r="797" spans="1:9" x14ac:dyDescent="0.3">
      <c r="A797" s="13">
        <v>249.6</v>
      </c>
      <c r="B797" s="26">
        <f t="shared" ca="1" si="24"/>
        <v>1.0128688497193183</v>
      </c>
      <c r="C797" s="15">
        <v>1</v>
      </c>
      <c r="F797" s="10">
        <v>1</v>
      </c>
      <c r="G797" s="13">
        <v>249.6</v>
      </c>
      <c r="I797" s="8">
        <f t="shared" si="25"/>
        <v>249.6</v>
      </c>
    </row>
    <row r="798" spans="1:9" x14ac:dyDescent="0.3">
      <c r="A798" s="21">
        <v>345.04</v>
      </c>
      <c r="B798" s="27">
        <f t="shared" ca="1" si="24"/>
        <v>1.0744504330619107</v>
      </c>
      <c r="C798" s="23">
        <v>1</v>
      </c>
      <c r="F798" s="10">
        <v>1</v>
      </c>
      <c r="G798" s="13">
        <v>345.04</v>
      </c>
      <c r="I798" s="8">
        <f t="shared" si="25"/>
        <v>345.04</v>
      </c>
    </row>
    <row r="799" spans="1:9" x14ac:dyDescent="0.3">
      <c r="A799" s="13">
        <v>59.15</v>
      </c>
      <c r="B799" s="26">
        <f t="shared" ca="1" si="24"/>
        <v>1.0153415596310145</v>
      </c>
      <c r="C799" s="15">
        <v>1</v>
      </c>
      <c r="F799" s="10">
        <v>1</v>
      </c>
      <c r="G799" s="13">
        <v>59.15</v>
      </c>
      <c r="I799" s="8">
        <f t="shared" si="25"/>
        <v>59.15</v>
      </c>
    </row>
    <row r="800" spans="1:9" x14ac:dyDescent="0.3">
      <c r="A800" s="21">
        <v>461.81</v>
      </c>
      <c r="B800" s="27">
        <f t="shared" ca="1" si="24"/>
        <v>7.8599890394028871E-2</v>
      </c>
      <c r="C800" s="23">
        <v>0</v>
      </c>
      <c r="F800" s="10">
        <v>0</v>
      </c>
      <c r="G800" s="13">
        <v>461.81</v>
      </c>
      <c r="I800" s="8" t="str">
        <f t="shared" si="25"/>
        <v>N/A</v>
      </c>
    </row>
    <row r="801" spans="1:9" x14ac:dyDescent="0.3">
      <c r="A801" s="13">
        <v>280.88</v>
      </c>
      <c r="B801" s="26">
        <f t="shared" ca="1" si="24"/>
        <v>1.0721314089101344</v>
      </c>
      <c r="C801" s="15">
        <v>1</v>
      </c>
      <c r="F801" s="10">
        <v>1</v>
      </c>
      <c r="G801" s="13">
        <v>280.88</v>
      </c>
      <c r="I801" s="8">
        <f t="shared" si="25"/>
        <v>280.88</v>
      </c>
    </row>
    <row r="802" spans="1:9" x14ac:dyDescent="0.3">
      <c r="A802" s="21">
        <v>283.7</v>
      </c>
      <c r="B802" s="27">
        <f t="shared" ca="1" si="24"/>
        <v>1.0052371522904007</v>
      </c>
      <c r="C802" s="23">
        <v>1</v>
      </c>
      <c r="F802" s="10">
        <v>1</v>
      </c>
      <c r="G802" s="13">
        <v>283.7</v>
      </c>
      <c r="I802" s="8">
        <f t="shared" si="25"/>
        <v>283.7</v>
      </c>
    </row>
    <row r="803" spans="1:9" x14ac:dyDescent="0.3">
      <c r="A803" s="13">
        <v>411.95</v>
      </c>
      <c r="B803" s="26">
        <f t="shared" ca="1" si="24"/>
        <v>1.0326736849482481</v>
      </c>
      <c r="C803" s="15">
        <v>1</v>
      </c>
      <c r="F803" s="10">
        <v>1</v>
      </c>
      <c r="G803" s="13">
        <v>411.95</v>
      </c>
      <c r="I803" s="8">
        <f t="shared" si="25"/>
        <v>411.95</v>
      </c>
    </row>
    <row r="804" spans="1:9" x14ac:dyDescent="0.3">
      <c r="A804" s="21">
        <v>476.11</v>
      </c>
      <c r="B804" s="27">
        <f t="shared" ca="1" si="24"/>
        <v>1.0153962382705255</v>
      </c>
      <c r="C804" s="23">
        <v>1</v>
      </c>
      <c r="F804" s="10">
        <v>1</v>
      </c>
      <c r="G804" s="13">
        <v>476.11</v>
      </c>
      <c r="I804" s="8">
        <f t="shared" si="25"/>
        <v>476.11</v>
      </c>
    </row>
    <row r="805" spans="1:9" x14ac:dyDescent="0.3">
      <c r="A805" s="13">
        <v>399.24</v>
      </c>
      <c r="B805" s="26">
        <f t="shared" ca="1" si="24"/>
        <v>1.0753295848010607</v>
      </c>
      <c r="C805" s="15">
        <v>1</v>
      </c>
      <c r="F805" s="10">
        <v>1</v>
      </c>
      <c r="G805" s="13">
        <v>399.24</v>
      </c>
      <c r="I805" s="8">
        <f t="shared" si="25"/>
        <v>399.24</v>
      </c>
    </row>
    <row r="806" spans="1:9" x14ac:dyDescent="0.3">
      <c r="A806" s="21">
        <v>90.79</v>
      </c>
      <c r="B806" s="27">
        <f t="shared" ca="1" si="24"/>
        <v>2.0536800830161899</v>
      </c>
      <c r="C806" s="23">
        <v>2</v>
      </c>
      <c r="F806" s="10">
        <v>2</v>
      </c>
      <c r="G806" s="13">
        <v>90.79</v>
      </c>
      <c r="I806" s="8">
        <f t="shared" si="25"/>
        <v>45.395000000000003</v>
      </c>
    </row>
    <row r="807" spans="1:9" x14ac:dyDescent="0.3">
      <c r="A807" s="13">
        <v>229.56</v>
      </c>
      <c r="B807" s="26">
        <f t="shared" ca="1" si="24"/>
        <v>1.0832128497775779</v>
      </c>
      <c r="C807" s="15">
        <v>1</v>
      </c>
      <c r="F807" s="10">
        <v>1</v>
      </c>
      <c r="G807" s="13">
        <v>229.56</v>
      </c>
      <c r="I807" s="8">
        <f t="shared" si="25"/>
        <v>229.56</v>
      </c>
    </row>
    <row r="808" spans="1:9" x14ac:dyDescent="0.3">
      <c r="A808" s="21">
        <v>160.47</v>
      </c>
      <c r="B808" s="27">
        <f t="shared" ca="1" si="24"/>
        <v>6.9806857631180289E-2</v>
      </c>
      <c r="C808" s="23">
        <v>0</v>
      </c>
      <c r="F808" s="10">
        <v>0</v>
      </c>
      <c r="G808" s="13">
        <v>160.47</v>
      </c>
      <c r="I808" s="8" t="str">
        <f t="shared" si="25"/>
        <v>N/A</v>
      </c>
    </row>
    <row r="809" spans="1:9" x14ac:dyDescent="0.3">
      <c r="A809" s="13">
        <v>104.74</v>
      </c>
      <c r="B809" s="26">
        <f t="shared" ca="1" si="24"/>
        <v>2.0762591016728673</v>
      </c>
      <c r="C809" s="15">
        <v>2</v>
      </c>
      <c r="F809" s="10">
        <v>2</v>
      </c>
      <c r="G809" s="13">
        <v>104.74</v>
      </c>
      <c r="I809" s="8">
        <f t="shared" si="25"/>
        <v>52.37</v>
      </c>
    </row>
    <row r="810" spans="1:9" x14ac:dyDescent="0.3">
      <c r="A810" s="21">
        <v>399.95</v>
      </c>
      <c r="B810" s="27">
        <f t="shared" ca="1" si="24"/>
        <v>1.3569048091351878E-2</v>
      </c>
      <c r="C810" s="23">
        <v>0</v>
      </c>
      <c r="F810" s="10">
        <v>0</v>
      </c>
      <c r="G810" s="13">
        <v>399.95</v>
      </c>
      <c r="I810" s="8" t="str">
        <f t="shared" si="25"/>
        <v>N/A</v>
      </c>
    </row>
    <row r="811" spans="1:9" x14ac:dyDescent="0.3">
      <c r="A811" s="13">
        <v>337.33</v>
      </c>
      <c r="B811" s="26">
        <f t="shared" ca="1" si="24"/>
        <v>1.0600330759499783</v>
      </c>
      <c r="C811" s="15">
        <v>1</v>
      </c>
      <c r="F811" s="10">
        <v>1</v>
      </c>
      <c r="G811" s="13">
        <v>337.33</v>
      </c>
      <c r="I811" s="8">
        <f t="shared" si="25"/>
        <v>337.33</v>
      </c>
    </row>
    <row r="812" spans="1:9" x14ac:dyDescent="0.3">
      <c r="A812" s="21">
        <v>204.83</v>
      </c>
      <c r="B812" s="27">
        <f t="shared" ca="1" si="24"/>
        <v>3.9582283770334341E-2</v>
      </c>
      <c r="C812" s="23">
        <v>0</v>
      </c>
      <c r="F812" s="10">
        <v>0</v>
      </c>
      <c r="G812" s="13">
        <v>204.83</v>
      </c>
      <c r="I812" s="8" t="str">
        <f t="shared" si="25"/>
        <v>N/A</v>
      </c>
    </row>
    <row r="813" spans="1:9" x14ac:dyDescent="0.3">
      <c r="A813" s="13">
        <v>193.94</v>
      </c>
      <c r="B813" s="26">
        <f t="shared" ca="1" si="24"/>
        <v>7.5671684577249321E-2</v>
      </c>
      <c r="C813" s="15">
        <v>0</v>
      </c>
      <c r="F813" s="10">
        <v>0</v>
      </c>
      <c r="G813" s="13">
        <v>193.94</v>
      </c>
      <c r="I813" s="8" t="str">
        <f t="shared" si="25"/>
        <v>N/A</v>
      </c>
    </row>
    <row r="814" spans="1:9" x14ac:dyDescent="0.3">
      <c r="A814" s="21">
        <v>460.37</v>
      </c>
      <c r="B814" s="27">
        <f t="shared" ca="1" si="24"/>
        <v>2.0617012292009012</v>
      </c>
      <c r="C814" s="23">
        <v>2</v>
      </c>
      <c r="F814" s="10">
        <v>2</v>
      </c>
      <c r="G814" s="13">
        <v>460.37</v>
      </c>
      <c r="I814" s="8">
        <f t="shared" si="25"/>
        <v>230.185</v>
      </c>
    </row>
    <row r="815" spans="1:9" x14ac:dyDescent="0.3">
      <c r="A815" s="13">
        <v>297.29000000000002</v>
      </c>
      <c r="B815" s="26">
        <f t="shared" ca="1" si="24"/>
        <v>2.012913633486284</v>
      </c>
      <c r="C815" s="15">
        <v>2</v>
      </c>
      <c r="F815" s="10">
        <v>2</v>
      </c>
      <c r="G815" s="13">
        <v>297.29000000000002</v>
      </c>
      <c r="I815" s="8">
        <f t="shared" si="25"/>
        <v>148.64500000000001</v>
      </c>
    </row>
    <row r="816" spans="1:9" x14ac:dyDescent="0.3">
      <c r="A816" s="21">
        <v>389.47</v>
      </c>
      <c r="B816" s="27">
        <f t="shared" ca="1" si="24"/>
        <v>2.0335913977381606</v>
      </c>
      <c r="C816" s="23">
        <v>2</v>
      </c>
      <c r="F816" s="10">
        <v>2</v>
      </c>
      <c r="G816" s="13">
        <v>389.47</v>
      </c>
      <c r="I816" s="8">
        <f t="shared" si="25"/>
        <v>194.73500000000001</v>
      </c>
    </row>
    <row r="817" spans="1:9" x14ac:dyDescent="0.3">
      <c r="A817" s="13">
        <v>370.05</v>
      </c>
      <c r="B817" s="26">
        <f t="shared" ca="1" si="24"/>
        <v>4.3016514597052583E-3</v>
      </c>
      <c r="C817" s="15">
        <v>0</v>
      </c>
      <c r="F817" s="10">
        <v>0</v>
      </c>
      <c r="G817" s="13">
        <v>370.05</v>
      </c>
      <c r="I817" s="8" t="str">
        <f t="shared" si="25"/>
        <v>N/A</v>
      </c>
    </row>
    <row r="818" spans="1:9" x14ac:dyDescent="0.3">
      <c r="A818" s="21">
        <v>462.24</v>
      </c>
      <c r="B818" s="27">
        <f t="shared" ca="1" si="24"/>
        <v>2.8539244783184838E-2</v>
      </c>
      <c r="C818" s="23">
        <v>0</v>
      </c>
      <c r="F818" s="10">
        <v>0</v>
      </c>
      <c r="G818" s="13">
        <v>462.24</v>
      </c>
      <c r="I818" s="8" t="str">
        <f t="shared" si="25"/>
        <v>N/A</v>
      </c>
    </row>
    <row r="819" spans="1:9" x14ac:dyDescent="0.3">
      <c r="A819" s="13">
        <v>472.53</v>
      </c>
      <c r="B819" s="26">
        <f t="shared" ca="1" si="24"/>
        <v>1.0132496262024462</v>
      </c>
      <c r="C819" s="15">
        <v>1</v>
      </c>
      <c r="F819" s="10">
        <v>1</v>
      </c>
      <c r="G819" s="13">
        <v>472.53</v>
      </c>
      <c r="I819" s="8">
        <f t="shared" si="25"/>
        <v>472.53</v>
      </c>
    </row>
    <row r="820" spans="1:9" x14ac:dyDescent="0.3">
      <c r="A820" s="21">
        <v>407.29</v>
      </c>
      <c r="B820" s="27">
        <f t="shared" ca="1" si="24"/>
        <v>4.4708264464490804E-2</v>
      </c>
      <c r="C820" s="23">
        <v>0</v>
      </c>
      <c r="F820" s="10">
        <v>0</v>
      </c>
      <c r="G820" s="13">
        <v>407.29</v>
      </c>
      <c r="I820" s="8" t="str">
        <f t="shared" si="25"/>
        <v>N/A</v>
      </c>
    </row>
    <row r="821" spans="1:9" x14ac:dyDescent="0.3">
      <c r="A821" s="13">
        <v>135.65</v>
      </c>
      <c r="B821" s="26">
        <f t="shared" ca="1" si="24"/>
        <v>1.0667752624612472</v>
      </c>
      <c r="C821" s="15">
        <v>1</v>
      </c>
      <c r="F821" s="10">
        <v>1</v>
      </c>
      <c r="G821" s="13">
        <v>135.65</v>
      </c>
      <c r="I821" s="8">
        <f t="shared" si="25"/>
        <v>135.65</v>
      </c>
    </row>
    <row r="822" spans="1:9" x14ac:dyDescent="0.3">
      <c r="A822" s="21">
        <v>352.35</v>
      </c>
      <c r="B822" s="27">
        <f t="shared" ca="1" si="24"/>
        <v>6.2152368389753625E-2</v>
      </c>
      <c r="C822" s="23">
        <v>0</v>
      </c>
      <c r="F822" s="10">
        <v>0</v>
      </c>
      <c r="G822" s="13">
        <v>352.35</v>
      </c>
      <c r="I822" s="8" t="str">
        <f t="shared" si="25"/>
        <v>N/A</v>
      </c>
    </row>
    <row r="823" spans="1:9" x14ac:dyDescent="0.3">
      <c r="A823" s="13">
        <v>441.73</v>
      </c>
      <c r="B823" s="26">
        <f t="shared" ca="1" si="24"/>
        <v>2.0926530296060415</v>
      </c>
      <c r="C823" s="15">
        <v>2</v>
      </c>
      <c r="F823" s="10">
        <v>2</v>
      </c>
      <c r="G823" s="13">
        <v>441.73</v>
      </c>
      <c r="I823" s="8">
        <f t="shared" si="25"/>
        <v>220.86500000000001</v>
      </c>
    </row>
    <row r="824" spans="1:9" x14ac:dyDescent="0.3">
      <c r="A824" s="21">
        <v>105.95</v>
      </c>
      <c r="B824" s="27">
        <f t="shared" ca="1" si="24"/>
        <v>2.0609443130216434</v>
      </c>
      <c r="C824" s="23">
        <v>2</v>
      </c>
      <c r="F824" s="10">
        <v>2</v>
      </c>
      <c r="G824" s="13">
        <v>105.95</v>
      </c>
      <c r="I824" s="8">
        <f t="shared" si="25"/>
        <v>52.975000000000001</v>
      </c>
    </row>
    <row r="825" spans="1:9" x14ac:dyDescent="0.3">
      <c r="A825" s="13">
        <v>351.54</v>
      </c>
      <c r="B825" s="26">
        <f t="shared" ca="1" si="24"/>
        <v>2.0986127654827498</v>
      </c>
      <c r="C825" s="15">
        <v>2</v>
      </c>
      <c r="F825" s="10">
        <v>2</v>
      </c>
      <c r="G825" s="13">
        <v>351.54</v>
      </c>
      <c r="I825" s="8">
        <f t="shared" si="25"/>
        <v>175.77</v>
      </c>
    </row>
    <row r="826" spans="1:9" x14ac:dyDescent="0.3">
      <c r="A826" s="21">
        <v>321.26</v>
      </c>
      <c r="B826" s="27">
        <f t="shared" ca="1" si="24"/>
        <v>1.5879127040072074E-2</v>
      </c>
      <c r="C826" s="23">
        <v>0</v>
      </c>
      <c r="F826" s="10">
        <v>0</v>
      </c>
      <c r="G826" s="13">
        <v>321.26</v>
      </c>
      <c r="I826" s="8" t="str">
        <f t="shared" si="25"/>
        <v>N/A</v>
      </c>
    </row>
    <row r="827" spans="1:9" x14ac:dyDescent="0.3">
      <c r="A827" s="13">
        <v>421.5</v>
      </c>
      <c r="B827" s="26">
        <f t="shared" ca="1" si="24"/>
        <v>2.0768146791465547</v>
      </c>
      <c r="C827" s="15">
        <v>2</v>
      </c>
      <c r="F827" s="10">
        <v>2</v>
      </c>
      <c r="G827" s="13">
        <v>421.5</v>
      </c>
      <c r="I827" s="8">
        <f t="shared" si="25"/>
        <v>210.75</v>
      </c>
    </row>
    <row r="828" spans="1:9" x14ac:dyDescent="0.3">
      <c r="A828" s="21">
        <v>253.29</v>
      </c>
      <c r="B828" s="27">
        <f t="shared" ca="1" si="24"/>
        <v>2.0032359951236858</v>
      </c>
      <c r="C828" s="23">
        <v>2</v>
      </c>
      <c r="F828" s="10">
        <v>2</v>
      </c>
      <c r="G828" s="13">
        <v>253.29</v>
      </c>
      <c r="I828" s="8">
        <f t="shared" si="25"/>
        <v>126.645</v>
      </c>
    </row>
    <row r="829" spans="1:9" x14ac:dyDescent="0.3">
      <c r="A829" s="13">
        <v>217.62</v>
      </c>
      <c r="B829" s="26">
        <f t="shared" ca="1" si="24"/>
        <v>1.050428114709006</v>
      </c>
      <c r="C829" s="15">
        <v>1</v>
      </c>
      <c r="F829" s="10">
        <v>1</v>
      </c>
      <c r="G829" s="13">
        <v>217.62</v>
      </c>
      <c r="I829" s="8">
        <f t="shared" si="25"/>
        <v>217.62</v>
      </c>
    </row>
    <row r="830" spans="1:9" x14ac:dyDescent="0.3">
      <c r="A830" s="21">
        <v>226.04</v>
      </c>
      <c r="B830" s="27">
        <f t="shared" ca="1" si="24"/>
        <v>1.0204418151231029</v>
      </c>
      <c r="C830" s="23">
        <v>1</v>
      </c>
      <c r="F830" s="10">
        <v>1</v>
      </c>
      <c r="G830" s="13">
        <v>226.04</v>
      </c>
      <c r="I830" s="8">
        <f t="shared" si="25"/>
        <v>226.04</v>
      </c>
    </row>
    <row r="831" spans="1:9" x14ac:dyDescent="0.3">
      <c r="A831" s="13">
        <v>52.79</v>
      </c>
      <c r="B831" s="26">
        <f t="shared" ca="1" si="24"/>
        <v>8.3326356194104181E-2</v>
      </c>
      <c r="C831" s="15">
        <v>0</v>
      </c>
      <c r="F831" s="10">
        <v>0</v>
      </c>
      <c r="G831" s="13">
        <v>52.79</v>
      </c>
      <c r="I831" s="8" t="str">
        <f t="shared" si="25"/>
        <v>N/A</v>
      </c>
    </row>
    <row r="832" spans="1:9" x14ac:dyDescent="0.3">
      <c r="A832" s="21">
        <v>385.08</v>
      </c>
      <c r="B832" s="27">
        <f t="shared" ca="1" si="24"/>
        <v>1.0306862663354777</v>
      </c>
      <c r="C832" s="23">
        <v>1</v>
      </c>
      <c r="F832" s="10">
        <v>1</v>
      </c>
      <c r="G832" s="13">
        <v>385.08</v>
      </c>
      <c r="I832" s="8">
        <f t="shared" si="25"/>
        <v>385.08</v>
      </c>
    </row>
    <row r="833" spans="1:9" x14ac:dyDescent="0.3">
      <c r="A833" s="13">
        <v>181.1</v>
      </c>
      <c r="B833" s="26">
        <f t="shared" ca="1" si="24"/>
        <v>2.0140993427792822</v>
      </c>
      <c r="C833" s="15">
        <v>2</v>
      </c>
      <c r="F833" s="10">
        <v>2</v>
      </c>
      <c r="G833" s="13">
        <v>181.1</v>
      </c>
      <c r="I833" s="8">
        <f t="shared" si="25"/>
        <v>90.55</v>
      </c>
    </row>
    <row r="834" spans="1:9" x14ac:dyDescent="0.3">
      <c r="A834" s="21">
        <v>246.41</v>
      </c>
      <c r="B834" s="27">
        <f t="shared" ref="B834:B897" ca="1" si="26">C834+RAND()*0.1</f>
        <v>7.2442094984489599E-2</v>
      </c>
      <c r="C834" s="23">
        <v>0</v>
      </c>
      <c r="F834" s="10">
        <v>0</v>
      </c>
      <c r="G834" s="13">
        <v>246.41</v>
      </c>
      <c r="I834" s="8" t="str">
        <f t="shared" ref="I834:I897" si="27">IF(F834=0, "N/A", G834/F834)</f>
        <v>N/A</v>
      </c>
    </row>
    <row r="835" spans="1:9" x14ac:dyDescent="0.3">
      <c r="A835" s="13">
        <v>140.87</v>
      </c>
      <c r="B835" s="26">
        <f t="shared" ca="1" si="26"/>
        <v>2.0617698280641417</v>
      </c>
      <c r="C835" s="15">
        <v>2</v>
      </c>
      <c r="F835" s="10">
        <v>2</v>
      </c>
      <c r="G835" s="13">
        <v>140.87</v>
      </c>
      <c r="I835" s="8">
        <f t="shared" si="27"/>
        <v>70.435000000000002</v>
      </c>
    </row>
    <row r="836" spans="1:9" x14ac:dyDescent="0.3">
      <c r="A836" s="21">
        <v>151.25</v>
      </c>
      <c r="B836" s="27">
        <f t="shared" ca="1" si="26"/>
        <v>4.3561017175867744E-2</v>
      </c>
      <c r="C836" s="23">
        <v>0</v>
      </c>
      <c r="F836" s="10">
        <v>0</v>
      </c>
      <c r="G836" s="13">
        <v>151.25</v>
      </c>
      <c r="I836" s="8" t="str">
        <f t="shared" si="27"/>
        <v>N/A</v>
      </c>
    </row>
    <row r="837" spans="1:9" x14ac:dyDescent="0.3">
      <c r="A837" s="13">
        <v>171.52</v>
      </c>
      <c r="B837" s="26">
        <f t="shared" ca="1" si="26"/>
        <v>2.0056601849102798</v>
      </c>
      <c r="C837" s="15">
        <v>2</v>
      </c>
      <c r="F837" s="10">
        <v>2</v>
      </c>
      <c r="G837" s="13">
        <v>171.52</v>
      </c>
      <c r="I837" s="8">
        <f t="shared" si="27"/>
        <v>85.76</v>
      </c>
    </row>
    <row r="838" spans="1:9" x14ac:dyDescent="0.3">
      <c r="A838" s="21">
        <v>399.56</v>
      </c>
      <c r="B838" s="27">
        <f t="shared" ca="1" si="26"/>
        <v>1.0933385299832372</v>
      </c>
      <c r="C838" s="23">
        <v>1</v>
      </c>
      <c r="F838" s="10">
        <v>1</v>
      </c>
      <c r="G838" s="13">
        <v>399.56</v>
      </c>
      <c r="I838" s="8">
        <f t="shared" si="27"/>
        <v>399.56</v>
      </c>
    </row>
    <row r="839" spans="1:9" x14ac:dyDescent="0.3">
      <c r="A839" s="13">
        <v>173.46</v>
      </c>
      <c r="B839" s="26">
        <f t="shared" ca="1" si="26"/>
        <v>1.0566174454966142</v>
      </c>
      <c r="C839" s="15">
        <v>1</v>
      </c>
      <c r="F839" s="10">
        <v>1</v>
      </c>
      <c r="G839" s="13">
        <v>173.46</v>
      </c>
      <c r="I839" s="8">
        <f t="shared" si="27"/>
        <v>173.46</v>
      </c>
    </row>
    <row r="840" spans="1:9" x14ac:dyDescent="0.3">
      <c r="A840" s="21">
        <v>332.14</v>
      </c>
      <c r="B840" s="27">
        <f t="shared" ca="1" si="26"/>
        <v>7.6063307983047172E-3</v>
      </c>
      <c r="C840" s="23">
        <v>0</v>
      </c>
      <c r="F840" s="10">
        <v>0</v>
      </c>
      <c r="G840" s="13">
        <v>332.14</v>
      </c>
      <c r="I840" s="8" t="str">
        <f t="shared" si="27"/>
        <v>N/A</v>
      </c>
    </row>
    <row r="841" spans="1:9" x14ac:dyDescent="0.3">
      <c r="A841" s="13">
        <v>247.05</v>
      </c>
      <c r="B841" s="26">
        <f t="shared" ca="1" si="26"/>
        <v>1.0250521921430238</v>
      </c>
      <c r="C841" s="15">
        <v>1</v>
      </c>
      <c r="F841" s="10">
        <v>1</v>
      </c>
      <c r="G841" s="13">
        <v>247.05</v>
      </c>
      <c r="I841" s="8">
        <f t="shared" si="27"/>
        <v>247.05</v>
      </c>
    </row>
    <row r="842" spans="1:9" x14ac:dyDescent="0.3">
      <c r="A842" s="21">
        <v>365.88</v>
      </c>
      <c r="B842" s="27">
        <f t="shared" ca="1" si="26"/>
        <v>1.0721840587050073</v>
      </c>
      <c r="C842" s="23">
        <v>1</v>
      </c>
      <c r="F842" s="10">
        <v>1</v>
      </c>
      <c r="G842" s="13">
        <v>365.88</v>
      </c>
      <c r="I842" s="8">
        <f t="shared" si="27"/>
        <v>365.88</v>
      </c>
    </row>
    <row r="843" spans="1:9" x14ac:dyDescent="0.3">
      <c r="A843" s="13">
        <v>354.92</v>
      </c>
      <c r="B843" s="26">
        <f t="shared" ca="1" si="26"/>
        <v>9.6808865636735852E-2</v>
      </c>
      <c r="C843" s="15">
        <v>0</v>
      </c>
      <c r="F843" s="10">
        <v>0</v>
      </c>
      <c r="G843" s="13">
        <v>354.92</v>
      </c>
      <c r="I843" s="8" t="str">
        <f t="shared" si="27"/>
        <v>N/A</v>
      </c>
    </row>
    <row r="844" spans="1:9" x14ac:dyDescent="0.3">
      <c r="A844" s="21">
        <v>195.46</v>
      </c>
      <c r="B844" s="27">
        <f t="shared" ca="1" si="26"/>
        <v>2.0134200273576721</v>
      </c>
      <c r="C844" s="23">
        <v>2</v>
      </c>
      <c r="F844" s="10">
        <v>2</v>
      </c>
      <c r="G844" s="13">
        <v>195.46</v>
      </c>
      <c r="I844" s="8">
        <f t="shared" si="27"/>
        <v>97.73</v>
      </c>
    </row>
    <row r="845" spans="1:9" x14ac:dyDescent="0.3">
      <c r="A845" s="13">
        <v>474.03</v>
      </c>
      <c r="B845" s="26">
        <f t="shared" ca="1" si="26"/>
        <v>1.0553949448758817</v>
      </c>
      <c r="C845" s="15">
        <v>1</v>
      </c>
      <c r="F845" s="10">
        <v>1</v>
      </c>
      <c r="G845" s="13">
        <v>474.03</v>
      </c>
      <c r="I845" s="8">
        <f t="shared" si="27"/>
        <v>474.03</v>
      </c>
    </row>
    <row r="846" spans="1:9" x14ac:dyDescent="0.3">
      <c r="A846" s="21">
        <v>106.96</v>
      </c>
      <c r="B846" s="27">
        <f t="shared" ca="1" si="26"/>
        <v>2.0471109845357356</v>
      </c>
      <c r="C846" s="23">
        <v>2</v>
      </c>
      <c r="F846" s="10">
        <v>2</v>
      </c>
      <c r="G846" s="13">
        <v>106.96</v>
      </c>
      <c r="I846" s="8">
        <f t="shared" si="27"/>
        <v>53.48</v>
      </c>
    </row>
    <row r="847" spans="1:9" x14ac:dyDescent="0.3">
      <c r="A847" s="13">
        <v>371.84</v>
      </c>
      <c r="B847" s="26">
        <f t="shared" ca="1" si="26"/>
        <v>4.1741500751363569E-2</v>
      </c>
      <c r="C847" s="15">
        <v>0</v>
      </c>
      <c r="F847" s="10">
        <v>0</v>
      </c>
      <c r="G847" s="13">
        <v>371.84</v>
      </c>
      <c r="I847" s="8" t="str">
        <f t="shared" si="27"/>
        <v>N/A</v>
      </c>
    </row>
    <row r="848" spans="1:9" x14ac:dyDescent="0.3">
      <c r="A848" s="21">
        <v>461.16</v>
      </c>
      <c r="B848" s="27">
        <f t="shared" ca="1" si="26"/>
        <v>1.0143764960911621</v>
      </c>
      <c r="C848" s="23">
        <v>1</v>
      </c>
      <c r="F848" s="10">
        <v>1</v>
      </c>
      <c r="G848" s="13">
        <v>461.16</v>
      </c>
      <c r="I848" s="8">
        <f t="shared" si="27"/>
        <v>461.16</v>
      </c>
    </row>
    <row r="849" spans="1:9" x14ac:dyDescent="0.3">
      <c r="A849" s="13">
        <v>497.75</v>
      </c>
      <c r="B849" s="26">
        <f t="shared" ca="1" si="26"/>
        <v>2.0049991672885952</v>
      </c>
      <c r="C849" s="15">
        <v>2</v>
      </c>
      <c r="F849" s="10">
        <v>2</v>
      </c>
      <c r="G849" s="13">
        <v>497.75</v>
      </c>
      <c r="I849" s="8">
        <f t="shared" si="27"/>
        <v>248.875</v>
      </c>
    </row>
    <row r="850" spans="1:9" x14ac:dyDescent="0.3">
      <c r="A850" s="21">
        <v>492.83</v>
      </c>
      <c r="B850" s="27">
        <f t="shared" ca="1" si="26"/>
        <v>5.3556003752258663E-3</v>
      </c>
      <c r="C850" s="23">
        <v>0</v>
      </c>
      <c r="F850" s="10">
        <v>0</v>
      </c>
      <c r="G850" s="13">
        <v>492.83</v>
      </c>
      <c r="I850" s="8" t="str">
        <f t="shared" si="27"/>
        <v>N/A</v>
      </c>
    </row>
    <row r="851" spans="1:9" x14ac:dyDescent="0.3">
      <c r="A851" s="13">
        <v>295.54000000000002</v>
      </c>
      <c r="B851" s="26">
        <f t="shared" ca="1" si="26"/>
        <v>1.0778728868972569</v>
      </c>
      <c r="C851" s="15">
        <v>1</v>
      </c>
      <c r="F851" s="10">
        <v>1</v>
      </c>
      <c r="G851" s="13">
        <v>295.54000000000002</v>
      </c>
      <c r="I851" s="8">
        <f t="shared" si="27"/>
        <v>295.54000000000002</v>
      </c>
    </row>
    <row r="852" spans="1:9" x14ac:dyDescent="0.3">
      <c r="A852" s="21">
        <v>494.81</v>
      </c>
      <c r="B852" s="27">
        <f t="shared" ca="1" si="26"/>
        <v>1.010448360164345</v>
      </c>
      <c r="C852" s="23">
        <v>1</v>
      </c>
      <c r="F852" s="10">
        <v>1</v>
      </c>
      <c r="G852" s="13">
        <v>494.81</v>
      </c>
      <c r="I852" s="8">
        <f t="shared" si="27"/>
        <v>494.81</v>
      </c>
    </row>
    <row r="853" spans="1:9" x14ac:dyDescent="0.3">
      <c r="A853" s="13">
        <v>160.25</v>
      </c>
      <c r="B853" s="26">
        <f t="shared" ca="1" si="26"/>
        <v>2.0659341714152468</v>
      </c>
      <c r="C853" s="15">
        <v>2</v>
      </c>
      <c r="F853" s="10">
        <v>2</v>
      </c>
      <c r="G853" s="13">
        <v>160.25</v>
      </c>
      <c r="I853" s="8">
        <f t="shared" si="27"/>
        <v>80.125</v>
      </c>
    </row>
    <row r="854" spans="1:9" x14ac:dyDescent="0.3">
      <c r="A854" s="21">
        <v>198.36</v>
      </c>
      <c r="B854" s="27">
        <f t="shared" ca="1" si="26"/>
        <v>2.0892641294419469</v>
      </c>
      <c r="C854" s="23">
        <v>2</v>
      </c>
      <c r="F854" s="10">
        <v>2</v>
      </c>
      <c r="G854" s="13">
        <v>198.36</v>
      </c>
      <c r="I854" s="8">
        <f t="shared" si="27"/>
        <v>99.18</v>
      </c>
    </row>
    <row r="855" spans="1:9" x14ac:dyDescent="0.3">
      <c r="A855" s="13">
        <v>82.39</v>
      </c>
      <c r="B855" s="26">
        <f t="shared" ca="1" si="26"/>
        <v>1.0835486683365951</v>
      </c>
      <c r="C855" s="15">
        <v>1</v>
      </c>
      <c r="F855" s="10">
        <v>1</v>
      </c>
      <c r="G855" s="13">
        <v>82.39</v>
      </c>
      <c r="I855" s="8">
        <f t="shared" si="27"/>
        <v>82.39</v>
      </c>
    </row>
    <row r="856" spans="1:9" x14ac:dyDescent="0.3">
      <c r="A856" s="21">
        <v>290.56</v>
      </c>
      <c r="B856" s="27">
        <f t="shared" ca="1" si="26"/>
        <v>2.0318048541345313</v>
      </c>
      <c r="C856" s="23">
        <v>2</v>
      </c>
      <c r="F856" s="10">
        <v>2</v>
      </c>
      <c r="G856" s="13">
        <v>290.56</v>
      </c>
      <c r="I856" s="8">
        <f t="shared" si="27"/>
        <v>145.28</v>
      </c>
    </row>
    <row r="857" spans="1:9" x14ac:dyDescent="0.3">
      <c r="A857" s="13">
        <v>206.79</v>
      </c>
      <c r="B857" s="26">
        <f t="shared" ca="1" si="26"/>
        <v>2.0325024857078939</v>
      </c>
      <c r="C857" s="15">
        <v>2</v>
      </c>
      <c r="F857" s="10">
        <v>2</v>
      </c>
      <c r="G857" s="13">
        <v>206.79</v>
      </c>
      <c r="I857" s="8">
        <f t="shared" si="27"/>
        <v>103.395</v>
      </c>
    </row>
    <row r="858" spans="1:9" x14ac:dyDescent="0.3">
      <c r="A858" s="21">
        <v>401.43</v>
      </c>
      <c r="B858" s="27">
        <f t="shared" ca="1" si="26"/>
        <v>5.1458099796781072E-3</v>
      </c>
      <c r="C858" s="23">
        <v>0</v>
      </c>
      <c r="F858" s="10">
        <v>0</v>
      </c>
      <c r="G858" s="13">
        <v>401.43</v>
      </c>
      <c r="I858" s="8" t="str">
        <f t="shared" si="27"/>
        <v>N/A</v>
      </c>
    </row>
    <row r="859" spans="1:9" x14ac:dyDescent="0.3">
      <c r="A859" s="13">
        <v>188.17</v>
      </c>
      <c r="B859" s="26">
        <f t="shared" ca="1" si="26"/>
        <v>2.3887462790743941E-2</v>
      </c>
      <c r="C859" s="15">
        <v>0</v>
      </c>
      <c r="F859" s="10">
        <v>0</v>
      </c>
      <c r="G859" s="13">
        <v>188.17</v>
      </c>
      <c r="I859" s="8" t="str">
        <f t="shared" si="27"/>
        <v>N/A</v>
      </c>
    </row>
    <row r="860" spans="1:9" x14ac:dyDescent="0.3">
      <c r="A860" s="21">
        <v>83.21</v>
      </c>
      <c r="B860" s="27">
        <f t="shared" ca="1" si="26"/>
        <v>2.0392484839398364</v>
      </c>
      <c r="C860" s="23">
        <v>2</v>
      </c>
      <c r="F860" s="10">
        <v>2</v>
      </c>
      <c r="G860" s="13">
        <v>83.21</v>
      </c>
      <c r="I860" s="8">
        <f t="shared" si="27"/>
        <v>41.604999999999997</v>
      </c>
    </row>
    <row r="861" spans="1:9" x14ac:dyDescent="0.3">
      <c r="A861" s="13">
        <v>54.74</v>
      </c>
      <c r="B861" s="26">
        <f t="shared" ca="1" si="26"/>
        <v>7.4137997585391427E-2</v>
      </c>
      <c r="C861" s="15">
        <v>0</v>
      </c>
      <c r="F861" s="10">
        <v>0</v>
      </c>
      <c r="G861" s="13">
        <v>54.74</v>
      </c>
      <c r="I861" s="8" t="str">
        <f t="shared" si="27"/>
        <v>N/A</v>
      </c>
    </row>
    <row r="862" spans="1:9" x14ac:dyDescent="0.3">
      <c r="A862" s="21">
        <v>371.12</v>
      </c>
      <c r="B862" s="27">
        <f t="shared" ca="1" si="26"/>
        <v>2.0019812019404473</v>
      </c>
      <c r="C862" s="23">
        <v>2</v>
      </c>
      <c r="F862" s="10">
        <v>2</v>
      </c>
      <c r="G862" s="13">
        <v>371.12</v>
      </c>
      <c r="I862" s="8">
        <f t="shared" si="27"/>
        <v>185.56</v>
      </c>
    </row>
    <row r="863" spans="1:9" x14ac:dyDescent="0.3">
      <c r="A863" s="13">
        <v>293.64</v>
      </c>
      <c r="B863" s="26">
        <f t="shared" ca="1" si="26"/>
        <v>2.0120147705155995</v>
      </c>
      <c r="C863" s="15">
        <v>2</v>
      </c>
      <c r="F863" s="10">
        <v>2</v>
      </c>
      <c r="G863" s="13">
        <v>293.64</v>
      </c>
      <c r="I863" s="8">
        <f t="shared" si="27"/>
        <v>146.82</v>
      </c>
    </row>
    <row r="864" spans="1:9" x14ac:dyDescent="0.3">
      <c r="A864" s="21">
        <v>185.83</v>
      </c>
      <c r="B864" s="27">
        <f t="shared" ca="1" si="26"/>
        <v>2.0578845098294276</v>
      </c>
      <c r="C864" s="23">
        <v>2</v>
      </c>
      <c r="F864" s="10">
        <v>2</v>
      </c>
      <c r="G864" s="13">
        <v>185.83</v>
      </c>
      <c r="I864" s="8">
        <f t="shared" si="27"/>
        <v>92.915000000000006</v>
      </c>
    </row>
    <row r="865" spans="1:9" x14ac:dyDescent="0.3">
      <c r="A865" s="13">
        <v>117.13</v>
      </c>
      <c r="B865" s="26">
        <f t="shared" ca="1" si="26"/>
        <v>2.0465507179251521</v>
      </c>
      <c r="C865" s="15">
        <v>2</v>
      </c>
      <c r="F865" s="10">
        <v>2</v>
      </c>
      <c r="G865" s="13">
        <v>117.13</v>
      </c>
      <c r="I865" s="8">
        <f t="shared" si="27"/>
        <v>58.564999999999998</v>
      </c>
    </row>
    <row r="866" spans="1:9" x14ac:dyDescent="0.3">
      <c r="A866" s="21">
        <v>52.24</v>
      </c>
      <c r="B866" s="27">
        <f t="shared" ca="1" si="26"/>
        <v>5.5101809724949415E-2</v>
      </c>
      <c r="C866" s="23">
        <v>0</v>
      </c>
      <c r="F866" s="10">
        <v>0</v>
      </c>
      <c r="G866" s="13">
        <v>52.24</v>
      </c>
      <c r="I866" s="8" t="str">
        <f t="shared" si="27"/>
        <v>N/A</v>
      </c>
    </row>
    <row r="867" spans="1:9" x14ac:dyDescent="0.3">
      <c r="A867" s="13">
        <v>446.69</v>
      </c>
      <c r="B867" s="26">
        <f t="shared" ca="1" si="26"/>
        <v>2.073959908581319</v>
      </c>
      <c r="C867" s="15">
        <v>2</v>
      </c>
      <c r="F867" s="10">
        <v>2</v>
      </c>
      <c r="G867" s="13">
        <v>446.69</v>
      </c>
      <c r="I867" s="8">
        <f t="shared" si="27"/>
        <v>223.345</v>
      </c>
    </row>
    <row r="868" spans="1:9" x14ac:dyDescent="0.3">
      <c r="A868" s="21">
        <v>216.84</v>
      </c>
      <c r="B868" s="27">
        <f t="shared" ca="1" si="26"/>
        <v>1.0422446627769213</v>
      </c>
      <c r="C868" s="23">
        <v>1</v>
      </c>
      <c r="F868" s="10">
        <v>1</v>
      </c>
      <c r="G868" s="13">
        <v>216.84</v>
      </c>
      <c r="I868" s="8">
        <f t="shared" si="27"/>
        <v>216.84</v>
      </c>
    </row>
    <row r="869" spans="1:9" x14ac:dyDescent="0.3">
      <c r="A869" s="13">
        <v>75.27</v>
      </c>
      <c r="B869" s="26">
        <f t="shared" ca="1" si="26"/>
        <v>1.098087752932601</v>
      </c>
      <c r="C869" s="15">
        <v>1</v>
      </c>
      <c r="F869" s="10">
        <v>1</v>
      </c>
      <c r="G869" s="13">
        <v>75.27</v>
      </c>
      <c r="I869" s="8">
        <f t="shared" si="27"/>
        <v>75.27</v>
      </c>
    </row>
    <row r="870" spans="1:9" x14ac:dyDescent="0.3">
      <c r="A870" s="21">
        <v>308.87</v>
      </c>
      <c r="B870" s="27">
        <f t="shared" ca="1" si="26"/>
        <v>1.0186095743599894</v>
      </c>
      <c r="C870" s="23">
        <v>1</v>
      </c>
      <c r="F870" s="10">
        <v>1</v>
      </c>
      <c r="G870" s="13">
        <v>308.87</v>
      </c>
      <c r="I870" s="8">
        <f t="shared" si="27"/>
        <v>308.87</v>
      </c>
    </row>
    <row r="871" spans="1:9" x14ac:dyDescent="0.3">
      <c r="A871" s="13">
        <v>169.77</v>
      </c>
      <c r="B871" s="26">
        <f t="shared" ca="1" si="26"/>
        <v>8.8313738416246346E-3</v>
      </c>
      <c r="C871" s="15">
        <v>0</v>
      </c>
      <c r="F871" s="10">
        <v>0</v>
      </c>
      <c r="G871" s="13">
        <v>169.77</v>
      </c>
      <c r="I871" s="8" t="str">
        <f t="shared" si="27"/>
        <v>N/A</v>
      </c>
    </row>
    <row r="872" spans="1:9" x14ac:dyDescent="0.3">
      <c r="A872" s="21">
        <v>289.08</v>
      </c>
      <c r="B872" s="27">
        <f t="shared" ca="1" si="26"/>
        <v>7.0889626947070197E-2</v>
      </c>
      <c r="C872" s="23">
        <v>0</v>
      </c>
      <c r="F872" s="10">
        <v>0</v>
      </c>
      <c r="G872" s="13">
        <v>289.08</v>
      </c>
      <c r="I872" s="8" t="str">
        <f t="shared" si="27"/>
        <v>N/A</v>
      </c>
    </row>
    <row r="873" spans="1:9" x14ac:dyDescent="0.3">
      <c r="A873" s="13">
        <v>74.09</v>
      </c>
      <c r="B873" s="26">
        <f t="shared" ca="1" si="26"/>
        <v>2.0026210147271728</v>
      </c>
      <c r="C873" s="15">
        <v>2</v>
      </c>
      <c r="F873" s="10">
        <v>2</v>
      </c>
      <c r="G873" s="13">
        <v>74.09</v>
      </c>
      <c r="I873" s="8">
        <f t="shared" si="27"/>
        <v>37.045000000000002</v>
      </c>
    </row>
    <row r="874" spans="1:9" x14ac:dyDescent="0.3">
      <c r="A874" s="21">
        <v>201.53</v>
      </c>
      <c r="B874" s="27">
        <f t="shared" ca="1" si="26"/>
        <v>1.0206936073691961</v>
      </c>
      <c r="C874" s="23">
        <v>1</v>
      </c>
      <c r="F874" s="10">
        <v>1</v>
      </c>
      <c r="G874" s="13">
        <v>201.53</v>
      </c>
      <c r="I874" s="8">
        <f t="shared" si="27"/>
        <v>201.53</v>
      </c>
    </row>
    <row r="875" spans="1:9" x14ac:dyDescent="0.3">
      <c r="A875" s="13">
        <v>244.6</v>
      </c>
      <c r="B875" s="26">
        <f t="shared" ca="1" si="26"/>
        <v>2.0043804619628247</v>
      </c>
      <c r="C875" s="15">
        <v>2</v>
      </c>
      <c r="F875" s="10">
        <v>2</v>
      </c>
      <c r="G875" s="13">
        <v>244.6</v>
      </c>
      <c r="I875" s="8">
        <f t="shared" si="27"/>
        <v>122.3</v>
      </c>
    </row>
    <row r="876" spans="1:9" x14ac:dyDescent="0.3">
      <c r="A876" s="21">
        <v>320.5</v>
      </c>
      <c r="B876" s="27">
        <f t="shared" ca="1" si="26"/>
        <v>2.0023251850845232</v>
      </c>
      <c r="C876" s="23">
        <v>2</v>
      </c>
      <c r="F876" s="10">
        <v>2</v>
      </c>
      <c r="G876" s="13">
        <v>320.5</v>
      </c>
      <c r="I876" s="8">
        <f t="shared" si="27"/>
        <v>160.25</v>
      </c>
    </row>
    <row r="877" spans="1:9" x14ac:dyDescent="0.3">
      <c r="A877" s="13">
        <v>91.63</v>
      </c>
      <c r="B877" s="26">
        <f t="shared" ca="1" si="26"/>
        <v>2.0393444974191319</v>
      </c>
      <c r="C877" s="15">
        <v>2</v>
      </c>
      <c r="F877" s="10">
        <v>2</v>
      </c>
      <c r="G877" s="13">
        <v>91.63</v>
      </c>
      <c r="I877" s="8">
        <f t="shared" si="27"/>
        <v>45.814999999999998</v>
      </c>
    </row>
    <row r="878" spans="1:9" x14ac:dyDescent="0.3">
      <c r="A878" s="21">
        <v>251.93</v>
      </c>
      <c r="B878" s="27">
        <f t="shared" ca="1" si="26"/>
        <v>1.0705938793287972</v>
      </c>
      <c r="C878" s="23">
        <v>1</v>
      </c>
      <c r="F878" s="10">
        <v>1</v>
      </c>
      <c r="G878" s="13">
        <v>251.93</v>
      </c>
      <c r="I878" s="8">
        <f t="shared" si="27"/>
        <v>251.93</v>
      </c>
    </row>
    <row r="879" spans="1:9" x14ac:dyDescent="0.3">
      <c r="A879" s="13">
        <v>477.35</v>
      </c>
      <c r="B879" s="26">
        <f t="shared" ca="1" si="26"/>
        <v>9.3313478372301362E-2</v>
      </c>
      <c r="C879" s="15">
        <v>0</v>
      </c>
      <c r="F879" s="10">
        <v>0</v>
      </c>
      <c r="G879" s="13">
        <v>477.35</v>
      </c>
      <c r="I879" s="8" t="str">
        <f t="shared" si="27"/>
        <v>N/A</v>
      </c>
    </row>
    <row r="880" spans="1:9" x14ac:dyDescent="0.3">
      <c r="A880" s="21">
        <v>86.63</v>
      </c>
      <c r="B880" s="27">
        <f t="shared" ca="1" si="26"/>
        <v>2.013520888857752</v>
      </c>
      <c r="C880" s="23">
        <v>2</v>
      </c>
      <c r="F880" s="10">
        <v>2</v>
      </c>
      <c r="G880" s="13">
        <v>86.63</v>
      </c>
      <c r="I880" s="8">
        <f t="shared" si="27"/>
        <v>43.314999999999998</v>
      </c>
    </row>
    <row r="881" spans="1:9" x14ac:dyDescent="0.3">
      <c r="A881" s="13">
        <v>474.42</v>
      </c>
      <c r="B881" s="26">
        <f t="shared" ca="1" si="26"/>
        <v>4.3451264356741265E-2</v>
      </c>
      <c r="C881" s="15">
        <v>0</v>
      </c>
      <c r="F881" s="10">
        <v>0</v>
      </c>
      <c r="G881" s="13">
        <v>474.42</v>
      </c>
      <c r="I881" s="8" t="str">
        <f t="shared" si="27"/>
        <v>N/A</v>
      </c>
    </row>
    <row r="882" spans="1:9" x14ac:dyDescent="0.3">
      <c r="A882" s="21">
        <v>429.24</v>
      </c>
      <c r="B882" s="27">
        <f t="shared" ca="1" si="26"/>
        <v>1.0979307237295608</v>
      </c>
      <c r="C882" s="23">
        <v>1</v>
      </c>
      <c r="F882" s="10">
        <v>1</v>
      </c>
      <c r="G882" s="13">
        <v>429.24</v>
      </c>
      <c r="I882" s="8">
        <f t="shared" si="27"/>
        <v>429.24</v>
      </c>
    </row>
    <row r="883" spans="1:9" x14ac:dyDescent="0.3">
      <c r="A883" s="13">
        <v>470.38</v>
      </c>
      <c r="B883" s="26">
        <f t="shared" ca="1" si="26"/>
        <v>6.4871737533174108E-3</v>
      </c>
      <c r="C883" s="15">
        <v>0</v>
      </c>
      <c r="F883" s="10">
        <v>0</v>
      </c>
      <c r="G883" s="13">
        <v>470.38</v>
      </c>
      <c r="I883" s="8" t="str">
        <f t="shared" si="27"/>
        <v>N/A</v>
      </c>
    </row>
    <row r="884" spans="1:9" x14ac:dyDescent="0.3">
      <c r="A884" s="21">
        <v>495.8</v>
      </c>
      <c r="B884" s="27">
        <f t="shared" ca="1" si="26"/>
        <v>1.0811497694499184</v>
      </c>
      <c r="C884" s="23">
        <v>1</v>
      </c>
      <c r="F884" s="10">
        <v>1</v>
      </c>
      <c r="G884" s="13">
        <v>495.8</v>
      </c>
      <c r="I884" s="8">
        <f t="shared" si="27"/>
        <v>495.8</v>
      </c>
    </row>
    <row r="885" spans="1:9" x14ac:dyDescent="0.3">
      <c r="A885" s="13">
        <v>129.63999999999999</v>
      </c>
      <c r="B885" s="26">
        <f t="shared" ca="1" si="26"/>
        <v>2.0033653485641056</v>
      </c>
      <c r="C885" s="15">
        <v>2</v>
      </c>
      <c r="F885" s="10">
        <v>2</v>
      </c>
      <c r="G885" s="13">
        <v>129.63999999999999</v>
      </c>
      <c r="I885" s="8">
        <f t="shared" si="27"/>
        <v>64.819999999999993</v>
      </c>
    </row>
    <row r="886" spans="1:9" x14ac:dyDescent="0.3">
      <c r="A886" s="21">
        <v>473.77</v>
      </c>
      <c r="B886" s="27">
        <f t="shared" ca="1" si="26"/>
        <v>2.0256407285068354</v>
      </c>
      <c r="C886" s="23">
        <v>2</v>
      </c>
      <c r="F886" s="10">
        <v>2</v>
      </c>
      <c r="G886" s="13">
        <v>473.77</v>
      </c>
      <c r="I886" s="8">
        <f t="shared" si="27"/>
        <v>236.88499999999999</v>
      </c>
    </row>
    <row r="887" spans="1:9" x14ac:dyDescent="0.3">
      <c r="A887" s="13">
        <v>130.84</v>
      </c>
      <c r="B887" s="26">
        <f t="shared" ca="1" si="26"/>
        <v>2.0729627943724589</v>
      </c>
      <c r="C887" s="15">
        <v>2</v>
      </c>
      <c r="F887" s="10">
        <v>2</v>
      </c>
      <c r="G887" s="13">
        <v>130.84</v>
      </c>
      <c r="I887" s="8">
        <f t="shared" si="27"/>
        <v>65.42</v>
      </c>
    </row>
    <row r="888" spans="1:9" x14ac:dyDescent="0.3">
      <c r="A888" s="21">
        <v>436.54</v>
      </c>
      <c r="B888" s="27">
        <f t="shared" ca="1" si="26"/>
        <v>3.1140971338158409E-3</v>
      </c>
      <c r="C888" s="23">
        <v>0</v>
      </c>
      <c r="F888" s="10">
        <v>0</v>
      </c>
      <c r="G888" s="13">
        <v>436.54</v>
      </c>
      <c r="I888" s="8" t="str">
        <f t="shared" si="27"/>
        <v>N/A</v>
      </c>
    </row>
    <row r="889" spans="1:9" x14ac:dyDescent="0.3">
      <c r="A889" s="13">
        <v>264.01</v>
      </c>
      <c r="B889" s="26">
        <f t="shared" ca="1" si="26"/>
        <v>8.0648238599454913E-2</v>
      </c>
      <c r="C889" s="15">
        <v>0</v>
      </c>
      <c r="F889" s="10">
        <v>0</v>
      </c>
      <c r="G889" s="13">
        <v>264.01</v>
      </c>
      <c r="I889" s="8" t="str">
        <f t="shared" si="27"/>
        <v>N/A</v>
      </c>
    </row>
    <row r="890" spans="1:9" x14ac:dyDescent="0.3">
      <c r="A890" s="21">
        <v>58.27</v>
      </c>
      <c r="B890" s="27">
        <f t="shared" ca="1" si="26"/>
        <v>1.0205892795036944</v>
      </c>
      <c r="C890" s="23">
        <v>1</v>
      </c>
      <c r="F890" s="10">
        <v>1</v>
      </c>
      <c r="G890" s="13">
        <v>58.27</v>
      </c>
      <c r="I890" s="8">
        <f t="shared" si="27"/>
        <v>58.27</v>
      </c>
    </row>
    <row r="891" spans="1:9" x14ac:dyDescent="0.3">
      <c r="A891" s="13">
        <v>190.76</v>
      </c>
      <c r="B891" s="26">
        <f t="shared" ca="1" si="26"/>
        <v>2.0097355637630923</v>
      </c>
      <c r="C891" s="15">
        <v>2</v>
      </c>
      <c r="F891" s="10">
        <v>2</v>
      </c>
      <c r="G891" s="13">
        <v>190.76</v>
      </c>
      <c r="I891" s="8">
        <f t="shared" si="27"/>
        <v>95.38</v>
      </c>
    </row>
    <row r="892" spans="1:9" x14ac:dyDescent="0.3">
      <c r="A892" s="21">
        <v>105.76</v>
      </c>
      <c r="B892" s="27">
        <f t="shared" ca="1" si="26"/>
        <v>2.0930010351489861</v>
      </c>
      <c r="C892" s="23">
        <v>2</v>
      </c>
      <c r="F892" s="10">
        <v>2</v>
      </c>
      <c r="G892" s="13">
        <v>105.76</v>
      </c>
      <c r="I892" s="8">
        <f t="shared" si="27"/>
        <v>52.88</v>
      </c>
    </row>
    <row r="893" spans="1:9" x14ac:dyDescent="0.3">
      <c r="A893" s="13">
        <v>254.29</v>
      </c>
      <c r="B893" s="26">
        <f t="shared" ca="1" si="26"/>
        <v>5.6346109803752743E-2</v>
      </c>
      <c r="C893" s="15">
        <v>0</v>
      </c>
      <c r="F893" s="10">
        <v>0</v>
      </c>
      <c r="G893" s="13">
        <v>254.29</v>
      </c>
      <c r="I893" s="8" t="str">
        <f t="shared" si="27"/>
        <v>N/A</v>
      </c>
    </row>
    <row r="894" spans="1:9" x14ac:dyDescent="0.3">
      <c r="A894" s="21">
        <v>435.52</v>
      </c>
      <c r="B894" s="27">
        <f t="shared" ca="1" si="26"/>
        <v>2.0419866712073875</v>
      </c>
      <c r="C894" s="23">
        <v>2</v>
      </c>
      <c r="F894" s="10">
        <v>2</v>
      </c>
      <c r="G894" s="13">
        <v>435.52</v>
      </c>
      <c r="I894" s="8">
        <f t="shared" si="27"/>
        <v>217.76</v>
      </c>
    </row>
    <row r="895" spans="1:9" x14ac:dyDescent="0.3">
      <c r="A895" s="13">
        <v>235.49</v>
      </c>
      <c r="B895" s="26">
        <f t="shared" ca="1" si="26"/>
        <v>1.0868292188633082</v>
      </c>
      <c r="C895" s="15">
        <v>1</v>
      </c>
      <c r="F895" s="10">
        <v>1</v>
      </c>
      <c r="G895" s="13">
        <v>235.49</v>
      </c>
      <c r="I895" s="8">
        <f t="shared" si="27"/>
        <v>235.49</v>
      </c>
    </row>
    <row r="896" spans="1:9" x14ac:dyDescent="0.3">
      <c r="A896" s="21">
        <v>161.34</v>
      </c>
      <c r="B896" s="27">
        <f t="shared" ca="1" si="26"/>
        <v>2.0611549402121216</v>
      </c>
      <c r="C896" s="23">
        <v>2</v>
      </c>
      <c r="F896" s="10">
        <v>2</v>
      </c>
      <c r="G896" s="13">
        <v>161.34</v>
      </c>
      <c r="I896" s="8">
        <f t="shared" si="27"/>
        <v>80.67</v>
      </c>
    </row>
    <row r="897" spans="1:9" x14ac:dyDescent="0.3">
      <c r="A897" s="13">
        <v>167.67</v>
      </c>
      <c r="B897" s="26">
        <f t="shared" ca="1" si="26"/>
        <v>1.0689171689133907</v>
      </c>
      <c r="C897" s="15">
        <v>1</v>
      </c>
      <c r="F897" s="10">
        <v>1</v>
      </c>
      <c r="G897" s="13">
        <v>167.67</v>
      </c>
      <c r="I897" s="8">
        <f t="shared" si="27"/>
        <v>167.67</v>
      </c>
    </row>
    <row r="898" spans="1:9" x14ac:dyDescent="0.3">
      <c r="A898" s="21">
        <v>96.68</v>
      </c>
      <c r="B898" s="27">
        <f t="shared" ref="B898:B961" ca="1" si="28">C898+RAND()*0.1</f>
        <v>2.0903713238161363</v>
      </c>
      <c r="C898" s="23">
        <v>2</v>
      </c>
      <c r="F898" s="10">
        <v>2</v>
      </c>
      <c r="G898" s="13">
        <v>96.68</v>
      </c>
      <c r="I898" s="8">
        <f t="shared" ref="I898:I961" si="29">IF(F898=0, "N/A", G898/F898)</f>
        <v>48.34</v>
      </c>
    </row>
    <row r="899" spans="1:9" x14ac:dyDescent="0.3">
      <c r="A899" s="13">
        <v>234.58</v>
      </c>
      <c r="B899" s="26">
        <f t="shared" ca="1" si="28"/>
        <v>2.0136973560311531</v>
      </c>
      <c r="C899" s="15">
        <v>2</v>
      </c>
      <c r="F899" s="10">
        <v>2</v>
      </c>
      <c r="G899" s="13">
        <v>234.58</v>
      </c>
      <c r="I899" s="8">
        <f t="shared" si="29"/>
        <v>117.29</v>
      </c>
    </row>
    <row r="900" spans="1:9" x14ac:dyDescent="0.3">
      <c r="A900" s="21">
        <v>156.47999999999999</v>
      </c>
      <c r="B900" s="27">
        <f t="shared" ca="1" si="28"/>
        <v>3.7682987316945575E-2</v>
      </c>
      <c r="C900" s="23">
        <v>0</v>
      </c>
      <c r="F900" s="10">
        <v>0</v>
      </c>
      <c r="G900" s="13">
        <v>156.47999999999999</v>
      </c>
      <c r="I900" s="8" t="str">
        <f t="shared" si="29"/>
        <v>N/A</v>
      </c>
    </row>
    <row r="901" spans="1:9" x14ac:dyDescent="0.3">
      <c r="A901" s="13">
        <v>489.66</v>
      </c>
      <c r="B901" s="26">
        <f t="shared" ca="1" si="28"/>
        <v>3.5767095361465052E-3</v>
      </c>
      <c r="C901" s="15">
        <v>0</v>
      </c>
      <c r="F901" s="10">
        <v>0</v>
      </c>
      <c r="G901" s="13">
        <v>489.66</v>
      </c>
      <c r="I901" s="8" t="str">
        <f t="shared" si="29"/>
        <v>N/A</v>
      </c>
    </row>
    <row r="902" spans="1:9" x14ac:dyDescent="0.3">
      <c r="A902" s="21">
        <v>161.85</v>
      </c>
      <c r="B902" s="27">
        <f t="shared" ca="1" si="28"/>
        <v>3.4082045865761523E-2</v>
      </c>
      <c r="C902" s="23">
        <v>0</v>
      </c>
      <c r="F902" s="10">
        <v>0</v>
      </c>
      <c r="G902" s="13">
        <v>161.85</v>
      </c>
      <c r="I902" s="8" t="str">
        <f t="shared" si="29"/>
        <v>N/A</v>
      </c>
    </row>
    <row r="903" spans="1:9" x14ac:dyDescent="0.3">
      <c r="A903" s="13">
        <v>204.47</v>
      </c>
      <c r="B903" s="26">
        <f t="shared" ca="1" si="28"/>
        <v>1.0781494970477072</v>
      </c>
      <c r="C903" s="15">
        <v>1</v>
      </c>
      <c r="F903" s="10">
        <v>1</v>
      </c>
      <c r="G903" s="13">
        <v>204.47</v>
      </c>
      <c r="I903" s="8">
        <f t="shared" si="29"/>
        <v>204.47</v>
      </c>
    </row>
    <row r="904" spans="1:9" x14ac:dyDescent="0.3">
      <c r="A904" s="21">
        <v>315.02999999999997</v>
      </c>
      <c r="B904" s="27">
        <f t="shared" ca="1" si="28"/>
        <v>7.7029203254555492E-2</v>
      </c>
      <c r="C904" s="23">
        <v>0</v>
      </c>
      <c r="F904" s="10">
        <v>0</v>
      </c>
      <c r="G904" s="13">
        <v>315.02999999999997</v>
      </c>
      <c r="I904" s="8" t="str">
        <f t="shared" si="29"/>
        <v>N/A</v>
      </c>
    </row>
    <row r="905" spans="1:9" x14ac:dyDescent="0.3">
      <c r="A905" s="13">
        <v>330.36</v>
      </c>
      <c r="B905" s="26">
        <f t="shared" ca="1" si="28"/>
        <v>1.0873766572776407</v>
      </c>
      <c r="C905" s="15">
        <v>1</v>
      </c>
      <c r="F905" s="10">
        <v>1</v>
      </c>
      <c r="G905" s="13">
        <v>330.36</v>
      </c>
      <c r="I905" s="8">
        <f t="shared" si="29"/>
        <v>330.36</v>
      </c>
    </row>
    <row r="906" spans="1:9" x14ac:dyDescent="0.3">
      <c r="A906" s="21">
        <v>456.83</v>
      </c>
      <c r="B906" s="27">
        <f t="shared" ca="1" si="28"/>
        <v>1.9382700688043732E-2</v>
      </c>
      <c r="C906" s="23">
        <v>0</v>
      </c>
      <c r="F906" s="10">
        <v>0</v>
      </c>
      <c r="G906" s="13">
        <v>456.83</v>
      </c>
      <c r="I906" s="8" t="str">
        <f t="shared" si="29"/>
        <v>N/A</v>
      </c>
    </row>
    <row r="907" spans="1:9" x14ac:dyDescent="0.3">
      <c r="A907" s="13">
        <v>236.05</v>
      </c>
      <c r="B907" s="26">
        <f t="shared" ca="1" si="28"/>
        <v>6.4181857547213714E-2</v>
      </c>
      <c r="C907" s="15">
        <v>0</v>
      </c>
      <c r="F907" s="10">
        <v>0</v>
      </c>
      <c r="G907" s="13">
        <v>236.05</v>
      </c>
      <c r="I907" s="8" t="str">
        <f t="shared" si="29"/>
        <v>N/A</v>
      </c>
    </row>
    <row r="908" spans="1:9" x14ac:dyDescent="0.3">
      <c r="A908" s="21">
        <v>289.27999999999997</v>
      </c>
      <c r="B908" s="27">
        <f t="shared" ca="1" si="28"/>
        <v>1.0198525451136518</v>
      </c>
      <c r="C908" s="23">
        <v>1</v>
      </c>
      <c r="F908" s="10">
        <v>1</v>
      </c>
      <c r="G908" s="13">
        <v>289.27999999999997</v>
      </c>
      <c r="I908" s="8">
        <f t="shared" si="29"/>
        <v>289.27999999999997</v>
      </c>
    </row>
    <row r="909" spans="1:9" x14ac:dyDescent="0.3">
      <c r="A909" s="13">
        <v>483.77</v>
      </c>
      <c r="B909" s="26">
        <f t="shared" ca="1" si="28"/>
        <v>7.3249950106760511E-2</v>
      </c>
      <c r="C909" s="15">
        <v>0</v>
      </c>
      <c r="F909" s="10">
        <v>0</v>
      </c>
      <c r="G909" s="13">
        <v>483.77</v>
      </c>
      <c r="I909" s="8" t="str">
        <f t="shared" si="29"/>
        <v>N/A</v>
      </c>
    </row>
    <row r="910" spans="1:9" x14ac:dyDescent="0.3">
      <c r="A910" s="21">
        <v>64.5</v>
      </c>
      <c r="B910" s="27">
        <f t="shared" ca="1" si="28"/>
        <v>1.0232941735721053</v>
      </c>
      <c r="C910" s="23">
        <v>1</v>
      </c>
      <c r="F910" s="10">
        <v>1</v>
      </c>
      <c r="G910" s="13">
        <v>64.5</v>
      </c>
      <c r="I910" s="8">
        <f t="shared" si="29"/>
        <v>64.5</v>
      </c>
    </row>
    <row r="911" spans="1:9" x14ac:dyDescent="0.3">
      <c r="A911" s="13">
        <v>436.57</v>
      </c>
      <c r="B911" s="26">
        <f t="shared" ca="1" si="28"/>
        <v>1.0211599933917466</v>
      </c>
      <c r="C911" s="15">
        <v>1</v>
      </c>
      <c r="F911" s="10">
        <v>1</v>
      </c>
      <c r="G911" s="13">
        <v>436.57</v>
      </c>
      <c r="I911" s="8">
        <f t="shared" si="29"/>
        <v>436.57</v>
      </c>
    </row>
    <row r="912" spans="1:9" x14ac:dyDescent="0.3">
      <c r="A912" s="21">
        <v>364.48</v>
      </c>
      <c r="B912" s="27">
        <f t="shared" ca="1" si="28"/>
        <v>0.22125982991916146</v>
      </c>
      <c r="C912" s="23">
        <v>0.2</v>
      </c>
      <c r="F912" s="10">
        <v>0.2</v>
      </c>
      <c r="G912" s="13">
        <v>364.48</v>
      </c>
      <c r="I912" s="8">
        <f t="shared" si="29"/>
        <v>1822.4</v>
      </c>
    </row>
    <row r="913" spans="1:9" x14ac:dyDescent="0.3">
      <c r="A913" s="13">
        <v>221.88</v>
      </c>
      <c r="B913" s="26">
        <f t="shared" ca="1" si="28"/>
        <v>2.0451415078999875</v>
      </c>
      <c r="C913" s="15">
        <v>2</v>
      </c>
      <c r="F913" s="10">
        <v>2</v>
      </c>
      <c r="G913" s="13">
        <v>221.88</v>
      </c>
      <c r="I913" s="8">
        <f t="shared" si="29"/>
        <v>110.94</v>
      </c>
    </row>
    <row r="914" spans="1:9" x14ac:dyDescent="0.3">
      <c r="A914" s="21">
        <v>278.20999999999998</v>
      </c>
      <c r="B914" s="27">
        <f t="shared" ca="1" si="28"/>
        <v>2.0555383032105969</v>
      </c>
      <c r="C914" s="23">
        <v>2</v>
      </c>
      <c r="F914" s="10">
        <v>2</v>
      </c>
      <c r="G914" s="13">
        <v>278.20999999999998</v>
      </c>
      <c r="I914" s="8">
        <f t="shared" si="29"/>
        <v>139.10499999999999</v>
      </c>
    </row>
    <row r="915" spans="1:9" x14ac:dyDescent="0.3">
      <c r="A915" s="13">
        <v>344.43</v>
      </c>
      <c r="B915" s="26">
        <f t="shared" ca="1" si="28"/>
        <v>1.3159427328570117E-2</v>
      </c>
      <c r="C915" s="15">
        <v>0</v>
      </c>
      <c r="F915" s="10">
        <v>0</v>
      </c>
      <c r="G915" s="13">
        <v>344.43</v>
      </c>
      <c r="I915" s="8" t="str">
        <f t="shared" si="29"/>
        <v>N/A</v>
      </c>
    </row>
    <row r="916" spans="1:9" x14ac:dyDescent="0.3">
      <c r="A916" s="21">
        <v>326.08</v>
      </c>
      <c r="B916" s="27">
        <f t="shared" ca="1" si="28"/>
        <v>2.0392689193536042</v>
      </c>
      <c r="C916" s="23">
        <v>2</v>
      </c>
      <c r="F916" s="10">
        <v>2</v>
      </c>
      <c r="G916" s="13">
        <v>326.08</v>
      </c>
      <c r="I916" s="8">
        <f t="shared" si="29"/>
        <v>163.04</v>
      </c>
    </row>
    <row r="917" spans="1:9" x14ac:dyDescent="0.3">
      <c r="A917" s="13">
        <v>437.97</v>
      </c>
      <c r="B917" s="26">
        <f t="shared" ca="1" si="28"/>
        <v>3.7020852228827186E-2</v>
      </c>
      <c r="C917" s="15">
        <v>0</v>
      </c>
      <c r="F917" s="10">
        <v>0</v>
      </c>
      <c r="G917" s="13">
        <v>437.97</v>
      </c>
      <c r="I917" s="8" t="str">
        <f t="shared" si="29"/>
        <v>N/A</v>
      </c>
    </row>
    <row r="918" spans="1:9" x14ac:dyDescent="0.3">
      <c r="A918" s="21">
        <v>391.87</v>
      </c>
      <c r="B918" s="27">
        <f t="shared" ca="1" si="28"/>
        <v>2.0213503192750495</v>
      </c>
      <c r="C918" s="23">
        <v>2</v>
      </c>
      <c r="F918" s="10">
        <v>2</v>
      </c>
      <c r="G918" s="13">
        <v>391.87</v>
      </c>
      <c r="I918" s="8">
        <f t="shared" si="29"/>
        <v>195.935</v>
      </c>
    </row>
    <row r="919" spans="1:9" x14ac:dyDescent="0.3">
      <c r="A919" s="13">
        <v>333.41</v>
      </c>
      <c r="B919" s="26">
        <f t="shared" ca="1" si="28"/>
        <v>1.0590884988150302</v>
      </c>
      <c r="C919" s="15">
        <v>1</v>
      </c>
      <c r="F919" s="10">
        <v>1</v>
      </c>
      <c r="G919" s="13">
        <v>333.41</v>
      </c>
      <c r="I919" s="8">
        <f t="shared" si="29"/>
        <v>333.41</v>
      </c>
    </row>
    <row r="920" spans="1:9" x14ac:dyDescent="0.3">
      <c r="A920" s="21">
        <v>251.54</v>
      </c>
      <c r="B920" s="27">
        <f t="shared" ca="1" si="28"/>
        <v>5.3253597454031701E-2</v>
      </c>
      <c r="C920" s="23">
        <v>0</v>
      </c>
      <c r="F920" s="10">
        <v>0</v>
      </c>
      <c r="G920" s="13">
        <v>251.54</v>
      </c>
      <c r="I920" s="8" t="str">
        <f t="shared" si="29"/>
        <v>N/A</v>
      </c>
    </row>
    <row r="921" spans="1:9" x14ac:dyDescent="0.3">
      <c r="A921" s="13">
        <v>292.08</v>
      </c>
      <c r="B921" s="26">
        <f t="shared" ca="1" si="28"/>
        <v>1.0437291109229578</v>
      </c>
      <c r="C921" s="15">
        <v>1</v>
      </c>
      <c r="F921" s="10">
        <v>1</v>
      </c>
      <c r="G921" s="13">
        <v>292.08</v>
      </c>
      <c r="I921" s="8">
        <f t="shared" si="29"/>
        <v>292.08</v>
      </c>
    </row>
    <row r="922" spans="1:9" x14ac:dyDescent="0.3">
      <c r="A922" s="21">
        <v>204.29</v>
      </c>
      <c r="B922" s="27">
        <f t="shared" ca="1" si="28"/>
        <v>1.897324736443037E-2</v>
      </c>
      <c r="C922" s="23">
        <v>0</v>
      </c>
      <c r="F922" s="10">
        <v>0</v>
      </c>
      <c r="G922" s="13">
        <v>204.29</v>
      </c>
      <c r="I922" s="8" t="str">
        <f t="shared" si="29"/>
        <v>N/A</v>
      </c>
    </row>
    <row r="923" spans="1:9" x14ac:dyDescent="0.3">
      <c r="A923" s="13">
        <v>258.68</v>
      </c>
      <c r="B923" s="26">
        <f t="shared" ca="1" si="28"/>
        <v>1.0974228275798721</v>
      </c>
      <c r="C923" s="15">
        <v>1</v>
      </c>
      <c r="F923" s="10">
        <v>1</v>
      </c>
      <c r="G923" s="13">
        <v>258.68</v>
      </c>
      <c r="I923" s="8">
        <f t="shared" si="29"/>
        <v>258.68</v>
      </c>
    </row>
    <row r="924" spans="1:9" x14ac:dyDescent="0.3">
      <c r="A924" s="21">
        <v>258.02</v>
      </c>
      <c r="B924" s="27">
        <f t="shared" ca="1" si="28"/>
        <v>1.0485390944534676</v>
      </c>
      <c r="C924" s="23">
        <v>1</v>
      </c>
      <c r="F924" s="10">
        <v>1</v>
      </c>
      <c r="G924" s="13">
        <v>258.02</v>
      </c>
      <c r="I924" s="8">
        <f t="shared" si="29"/>
        <v>258.02</v>
      </c>
    </row>
    <row r="925" spans="1:9" x14ac:dyDescent="0.3">
      <c r="A925" s="13">
        <v>181.87</v>
      </c>
      <c r="B925" s="26">
        <f t="shared" ca="1" si="28"/>
        <v>1.0156338782041394</v>
      </c>
      <c r="C925" s="15">
        <v>1</v>
      </c>
      <c r="F925" s="10">
        <v>1</v>
      </c>
      <c r="G925" s="13">
        <v>181.87</v>
      </c>
      <c r="I925" s="8">
        <f t="shared" si="29"/>
        <v>181.87</v>
      </c>
    </row>
    <row r="926" spans="1:9" x14ac:dyDescent="0.3">
      <c r="A926" s="21">
        <v>81.180000000000007</v>
      </c>
      <c r="B926" s="27">
        <f t="shared" ca="1" si="28"/>
        <v>1.0436930614760234</v>
      </c>
      <c r="C926" s="23">
        <v>1</v>
      </c>
      <c r="F926" s="10">
        <v>1</v>
      </c>
      <c r="G926" s="13">
        <v>81.180000000000007</v>
      </c>
      <c r="I926" s="8">
        <f t="shared" si="29"/>
        <v>81.180000000000007</v>
      </c>
    </row>
    <row r="927" spans="1:9" x14ac:dyDescent="0.3">
      <c r="A927" s="13">
        <v>382.94</v>
      </c>
      <c r="B927" s="26">
        <f t="shared" ca="1" si="28"/>
        <v>1.687593410135271E-2</v>
      </c>
      <c r="C927" s="15">
        <v>0</v>
      </c>
      <c r="F927" s="10">
        <v>0</v>
      </c>
      <c r="G927" s="13">
        <v>382.94</v>
      </c>
      <c r="I927" s="8" t="str">
        <f t="shared" si="29"/>
        <v>N/A</v>
      </c>
    </row>
    <row r="928" spans="1:9" x14ac:dyDescent="0.3">
      <c r="A928" s="21">
        <v>402.82</v>
      </c>
      <c r="B928" s="27">
        <f t="shared" ca="1" si="28"/>
        <v>2.5325346148915739E-2</v>
      </c>
      <c r="C928" s="23">
        <v>0</v>
      </c>
      <c r="F928" s="10">
        <v>0</v>
      </c>
      <c r="G928" s="13">
        <v>402.82</v>
      </c>
      <c r="I928" s="8" t="str">
        <f t="shared" si="29"/>
        <v>N/A</v>
      </c>
    </row>
    <row r="929" spans="1:9" x14ac:dyDescent="0.3">
      <c r="A929" s="13">
        <v>497.76</v>
      </c>
      <c r="B929" s="26">
        <f t="shared" ca="1" si="28"/>
        <v>2.005991302464087</v>
      </c>
      <c r="C929" s="15">
        <v>2</v>
      </c>
      <c r="F929" s="10">
        <v>2</v>
      </c>
      <c r="G929" s="13">
        <v>497.76</v>
      </c>
      <c r="I929" s="8">
        <f t="shared" si="29"/>
        <v>248.88</v>
      </c>
    </row>
    <row r="930" spans="1:9" x14ac:dyDescent="0.3">
      <c r="A930" s="21">
        <v>227.58</v>
      </c>
      <c r="B930" s="27">
        <f t="shared" ca="1" si="28"/>
        <v>1.0745007353998353</v>
      </c>
      <c r="C930" s="23">
        <v>1</v>
      </c>
      <c r="F930" s="10">
        <v>1</v>
      </c>
      <c r="G930" s="13">
        <v>227.58</v>
      </c>
      <c r="I930" s="8">
        <f t="shared" si="29"/>
        <v>227.58</v>
      </c>
    </row>
    <row r="931" spans="1:9" x14ac:dyDescent="0.3">
      <c r="A931" s="13">
        <v>263.57</v>
      </c>
      <c r="B931" s="26">
        <f t="shared" ca="1" si="28"/>
        <v>7.5732904489481112E-2</v>
      </c>
      <c r="C931" s="15">
        <v>0</v>
      </c>
      <c r="F931" s="10">
        <v>0</v>
      </c>
      <c r="G931" s="13">
        <v>263.57</v>
      </c>
      <c r="I931" s="8" t="str">
        <f t="shared" si="29"/>
        <v>N/A</v>
      </c>
    </row>
    <row r="932" spans="1:9" x14ac:dyDescent="0.3">
      <c r="A932" s="21">
        <v>422.09</v>
      </c>
      <c r="B932" s="27">
        <f t="shared" ca="1" si="28"/>
        <v>1.0049717260529263</v>
      </c>
      <c r="C932" s="23">
        <v>1</v>
      </c>
      <c r="F932" s="10">
        <v>1</v>
      </c>
      <c r="G932" s="13">
        <v>422.09</v>
      </c>
      <c r="I932" s="8">
        <f t="shared" si="29"/>
        <v>422.09</v>
      </c>
    </row>
    <row r="933" spans="1:9" x14ac:dyDescent="0.3">
      <c r="A933" s="13">
        <v>411.83</v>
      </c>
      <c r="B933" s="26">
        <f t="shared" ca="1" si="28"/>
        <v>2.0987619429206181</v>
      </c>
      <c r="C933" s="15">
        <v>2</v>
      </c>
      <c r="F933" s="10">
        <v>2</v>
      </c>
      <c r="G933" s="13">
        <v>411.83</v>
      </c>
      <c r="I933" s="8">
        <f t="shared" si="29"/>
        <v>205.91499999999999</v>
      </c>
    </row>
    <row r="934" spans="1:9" x14ac:dyDescent="0.3">
      <c r="A934" s="21">
        <v>242.65</v>
      </c>
      <c r="B934" s="27">
        <f t="shared" ca="1" si="28"/>
        <v>0.23997499305333053</v>
      </c>
      <c r="C934" s="23">
        <v>0.2</v>
      </c>
      <c r="F934" s="10">
        <v>0.2</v>
      </c>
      <c r="G934" s="13">
        <v>242.65</v>
      </c>
      <c r="I934" s="8">
        <f t="shared" si="29"/>
        <v>1213.25</v>
      </c>
    </row>
    <row r="935" spans="1:9" x14ac:dyDescent="0.3">
      <c r="A935" s="13">
        <v>298.93</v>
      </c>
      <c r="B935" s="26">
        <f t="shared" ca="1" si="28"/>
        <v>0.27563111413147262</v>
      </c>
      <c r="C935" s="15">
        <v>0.2</v>
      </c>
      <c r="F935" s="10">
        <v>0.2</v>
      </c>
      <c r="G935" s="13">
        <v>298.93</v>
      </c>
      <c r="I935" s="8">
        <f t="shared" si="29"/>
        <v>1494.6499999999999</v>
      </c>
    </row>
    <row r="936" spans="1:9" x14ac:dyDescent="0.3">
      <c r="A936" s="21">
        <v>191.21</v>
      </c>
      <c r="B936" s="27">
        <f t="shared" ca="1" si="28"/>
        <v>1.0129274617856139</v>
      </c>
      <c r="C936" s="23">
        <v>1</v>
      </c>
      <c r="F936" s="10">
        <v>1</v>
      </c>
      <c r="G936" s="13">
        <v>191.21</v>
      </c>
      <c r="I936" s="8">
        <f t="shared" si="29"/>
        <v>191.21</v>
      </c>
    </row>
    <row r="937" spans="1:9" x14ac:dyDescent="0.3">
      <c r="A937" s="13">
        <v>136.66999999999999</v>
      </c>
      <c r="B937" s="26">
        <f t="shared" ca="1" si="28"/>
        <v>1.0532285127029126</v>
      </c>
      <c r="C937" s="15">
        <v>1</v>
      </c>
      <c r="F937" s="10">
        <v>1</v>
      </c>
      <c r="G937" s="13">
        <v>136.66999999999999</v>
      </c>
      <c r="I937" s="8">
        <f t="shared" si="29"/>
        <v>136.66999999999999</v>
      </c>
    </row>
    <row r="938" spans="1:9" x14ac:dyDescent="0.3">
      <c r="A938" s="21">
        <v>324.11</v>
      </c>
      <c r="B938" s="27">
        <f t="shared" ca="1" si="28"/>
        <v>2.0049953800760294</v>
      </c>
      <c r="C938" s="23">
        <v>2</v>
      </c>
      <c r="F938" s="10">
        <v>2</v>
      </c>
      <c r="G938" s="13">
        <v>324.11</v>
      </c>
      <c r="I938" s="8">
        <f t="shared" si="29"/>
        <v>162.05500000000001</v>
      </c>
    </row>
    <row r="939" spans="1:9" x14ac:dyDescent="0.3">
      <c r="A939" s="13">
        <v>105.64</v>
      </c>
      <c r="B939" s="26">
        <f t="shared" ca="1" si="28"/>
        <v>6.2518066270836878E-2</v>
      </c>
      <c r="C939" s="15">
        <v>0</v>
      </c>
      <c r="F939" s="10">
        <v>0</v>
      </c>
      <c r="G939" s="13">
        <v>105.64</v>
      </c>
      <c r="I939" s="8" t="str">
        <f t="shared" si="29"/>
        <v>N/A</v>
      </c>
    </row>
    <row r="940" spans="1:9" x14ac:dyDescent="0.3">
      <c r="A940" s="21">
        <v>295.60000000000002</v>
      </c>
      <c r="B940" s="27">
        <f t="shared" ca="1" si="28"/>
        <v>1.0965751674302087</v>
      </c>
      <c r="C940" s="23">
        <v>1</v>
      </c>
      <c r="F940" s="10">
        <v>1</v>
      </c>
      <c r="G940" s="13">
        <v>295.60000000000002</v>
      </c>
      <c r="I940" s="8">
        <f t="shared" si="29"/>
        <v>295.60000000000002</v>
      </c>
    </row>
    <row r="941" spans="1:9" x14ac:dyDescent="0.3">
      <c r="A941" s="13">
        <v>227.03</v>
      </c>
      <c r="B941" s="26">
        <f t="shared" ca="1" si="28"/>
        <v>2.0217239024488043</v>
      </c>
      <c r="C941" s="15">
        <v>2</v>
      </c>
      <c r="F941" s="10">
        <v>2</v>
      </c>
      <c r="G941" s="13">
        <v>227.03</v>
      </c>
      <c r="I941" s="8">
        <f t="shared" si="29"/>
        <v>113.515</v>
      </c>
    </row>
    <row r="942" spans="1:9" x14ac:dyDescent="0.3">
      <c r="A942" s="21">
        <v>485.77</v>
      </c>
      <c r="B942" s="27">
        <f t="shared" ca="1" si="28"/>
        <v>5.8635835582846844E-2</v>
      </c>
      <c r="C942" s="23">
        <v>0</v>
      </c>
      <c r="F942" s="10">
        <v>0</v>
      </c>
      <c r="G942" s="13">
        <v>485.77</v>
      </c>
      <c r="I942" s="8" t="str">
        <f t="shared" si="29"/>
        <v>N/A</v>
      </c>
    </row>
    <row r="943" spans="1:9" x14ac:dyDescent="0.3">
      <c r="A943" s="13">
        <v>173.43</v>
      </c>
      <c r="B943" s="26">
        <f t="shared" ca="1" si="28"/>
        <v>1.560211473087424E-2</v>
      </c>
      <c r="C943" s="15">
        <v>0</v>
      </c>
      <c r="F943" s="10">
        <v>0</v>
      </c>
      <c r="G943" s="13">
        <v>173.43</v>
      </c>
      <c r="I943" s="8" t="str">
        <f t="shared" si="29"/>
        <v>N/A</v>
      </c>
    </row>
    <row r="944" spans="1:9" x14ac:dyDescent="0.3">
      <c r="A944" s="21">
        <v>462.96</v>
      </c>
      <c r="B944" s="27">
        <f t="shared" ca="1" si="28"/>
        <v>2.1460401288894784E-2</v>
      </c>
      <c r="C944" s="23">
        <v>0</v>
      </c>
      <c r="F944" s="10">
        <v>0</v>
      </c>
      <c r="G944" s="13">
        <v>462.96</v>
      </c>
      <c r="I944" s="8" t="str">
        <f t="shared" si="29"/>
        <v>N/A</v>
      </c>
    </row>
    <row r="945" spans="1:9" x14ac:dyDescent="0.3">
      <c r="A945" s="13">
        <v>203.13</v>
      </c>
      <c r="B945" s="26">
        <f t="shared" ca="1" si="28"/>
        <v>2.0850535354729516</v>
      </c>
      <c r="C945" s="15">
        <v>2</v>
      </c>
      <c r="F945" s="10">
        <v>2</v>
      </c>
      <c r="G945" s="13">
        <v>203.13</v>
      </c>
      <c r="I945" s="8">
        <f t="shared" si="29"/>
        <v>101.565</v>
      </c>
    </row>
    <row r="946" spans="1:9" x14ac:dyDescent="0.3">
      <c r="A946" s="21">
        <v>443.11</v>
      </c>
      <c r="B946" s="27">
        <f t="shared" ca="1" si="28"/>
        <v>1.0165339348176059</v>
      </c>
      <c r="C946" s="23">
        <v>1</v>
      </c>
      <c r="F946" s="10">
        <v>1</v>
      </c>
      <c r="G946" s="13">
        <v>443.11</v>
      </c>
      <c r="I946" s="8">
        <f t="shared" si="29"/>
        <v>443.11</v>
      </c>
    </row>
    <row r="947" spans="1:9" x14ac:dyDescent="0.3">
      <c r="A947" s="13">
        <v>254.83</v>
      </c>
      <c r="B947" s="26">
        <f t="shared" ca="1" si="28"/>
        <v>1.075491210401629</v>
      </c>
      <c r="C947" s="15">
        <v>1</v>
      </c>
      <c r="F947" s="10">
        <v>1</v>
      </c>
      <c r="G947" s="13">
        <v>254.83</v>
      </c>
      <c r="I947" s="8">
        <f t="shared" si="29"/>
        <v>254.83</v>
      </c>
    </row>
    <row r="948" spans="1:9" x14ac:dyDescent="0.3">
      <c r="A948" s="21">
        <v>336.89</v>
      </c>
      <c r="B948" s="27">
        <f t="shared" ca="1" si="28"/>
        <v>2.0671913238524646</v>
      </c>
      <c r="C948" s="23">
        <v>2</v>
      </c>
      <c r="F948" s="10">
        <v>2</v>
      </c>
      <c r="G948" s="13">
        <v>336.89</v>
      </c>
      <c r="I948" s="8">
        <f t="shared" si="29"/>
        <v>168.44499999999999</v>
      </c>
    </row>
    <row r="949" spans="1:9" x14ac:dyDescent="0.3">
      <c r="A949" s="13">
        <v>337.17</v>
      </c>
      <c r="B949" s="26">
        <f t="shared" ca="1" si="28"/>
        <v>7.3557644729237412E-2</v>
      </c>
      <c r="C949" s="15">
        <v>0</v>
      </c>
      <c r="F949" s="10">
        <v>0</v>
      </c>
      <c r="G949" s="13">
        <v>337.17</v>
      </c>
      <c r="I949" s="8" t="str">
        <f t="shared" si="29"/>
        <v>N/A</v>
      </c>
    </row>
    <row r="950" spans="1:9" x14ac:dyDescent="0.3">
      <c r="A950" s="21">
        <v>429.24</v>
      </c>
      <c r="B950" s="27">
        <f t="shared" ca="1" si="28"/>
        <v>2.0499984336020405</v>
      </c>
      <c r="C950" s="23">
        <v>2</v>
      </c>
      <c r="F950" s="10">
        <v>2</v>
      </c>
      <c r="G950" s="13">
        <v>429.24</v>
      </c>
      <c r="I950" s="8">
        <f t="shared" si="29"/>
        <v>214.62</v>
      </c>
    </row>
    <row r="951" spans="1:9" x14ac:dyDescent="0.3">
      <c r="A951" s="13">
        <v>197.7</v>
      </c>
      <c r="B951" s="26">
        <f t="shared" ca="1" si="28"/>
        <v>2.0783592181235813</v>
      </c>
      <c r="C951" s="15">
        <v>2</v>
      </c>
      <c r="F951" s="10">
        <v>2</v>
      </c>
      <c r="G951" s="13">
        <v>197.7</v>
      </c>
      <c r="I951" s="8">
        <f t="shared" si="29"/>
        <v>98.85</v>
      </c>
    </row>
    <row r="952" spans="1:9" x14ac:dyDescent="0.3">
      <c r="A952" s="21">
        <v>336.96</v>
      </c>
      <c r="B952" s="27">
        <f t="shared" ca="1" si="28"/>
        <v>2.0357230160196593</v>
      </c>
      <c r="C952" s="23">
        <v>2</v>
      </c>
      <c r="F952" s="10">
        <v>2</v>
      </c>
      <c r="G952" s="13">
        <v>336.96</v>
      </c>
      <c r="I952" s="8">
        <f t="shared" si="29"/>
        <v>168.48</v>
      </c>
    </row>
    <row r="953" spans="1:9" x14ac:dyDescent="0.3">
      <c r="A953" s="13">
        <v>489.81</v>
      </c>
      <c r="B953" s="26">
        <f t="shared" ca="1" si="28"/>
        <v>1.0492686542113689</v>
      </c>
      <c r="C953" s="15">
        <v>1</v>
      </c>
      <c r="F953" s="10">
        <v>1</v>
      </c>
      <c r="G953" s="13">
        <v>489.81</v>
      </c>
      <c r="I953" s="8">
        <f t="shared" si="29"/>
        <v>489.81</v>
      </c>
    </row>
    <row r="954" spans="1:9" x14ac:dyDescent="0.3">
      <c r="A954" s="21">
        <v>455.55</v>
      </c>
      <c r="B954" s="27">
        <f t="shared" ca="1" si="28"/>
        <v>1.0244045648026119</v>
      </c>
      <c r="C954" s="23">
        <v>1</v>
      </c>
      <c r="F954" s="10">
        <v>1</v>
      </c>
      <c r="G954" s="13">
        <v>455.55</v>
      </c>
      <c r="I954" s="8">
        <f t="shared" si="29"/>
        <v>455.55</v>
      </c>
    </row>
    <row r="955" spans="1:9" x14ac:dyDescent="0.3">
      <c r="A955" s="13">
        <v>266.61</v>
      </c>
      <c r="B955" s="26">
        <f t="shared" ca="1" si="28"/>
        <v>1.0602484207614591</v>
      </c>
      <c r="C955" s="15">
        <v>1</v>
      </c>
      <c r="F955" s="10">
        <v>1</v>
      </c>
      <c r="G955" s="13">
        <v>266.61</v>
      </c>
      <c r="I955" s="8">
        <f t="shared" si="29"/>
        <v>266.61</v>
      </c>
    </row>
    <row r="956" spans="1:9" x14ac:dyDescent="0.3">
      <c r="A956" s="21">
        <v>460.88</v>
      </c>
      <c r="B956" s="27">
        <f t="shared" ca="1" si="28"/>
        <v>2.0514829641295602</v>
      </c>
      <c r="C956" s="23">
        <v>2</v>
      </c>
      <c r="F956" s="10">
        <v>2</v>
      </c>
      <c r="G956" s="13">
        <v>460.88</v>
      </c>
      <c r="I956" s="8">
        <f t="shared" si="29"/>
        <v>230.44</v>
      </c>
    </row>
    <row r="957" spans="1:9" x14ac:dyDescent="0.3">
      <c r="A957" s="13">
        <v>361.4</v>
      </c>
      <c r="B957" s="26">
        <f t="shared" ca="1" si="28"/>
        <v>1.000564609327329</v>
      </c>
      <c r="C957" s="15">
        <v>1</v>
      </c>
      <c r="F957" s="10">
        <v>1</v>
      </c>
      <c r="G957" s="13">
        <v>361.4</v>
      </c>
      <c r="I957" s="8">
        <f t="shared" si="29"/>
        <v>361.4</v>
      </c>
    </row>
    <row r="958" spans="1:9" x14ac:dyDescent="0.3">
      <c r="A958" s="21">
        <v>51.86</v>
      </c>
      <c r="B958" s="27">
        <f t="shared" ca="1" si="28"/>
        <v>0.2457872693539242</v>
      </c>
      <c r="C958" s="23">
        <v>0.2</v>
      </c>
      <c r="F958" s="10">
        <v>0.2</v>
      </c>
      <c r="G958" s="13">
        <v>51.86</v>
      </c>
      <c r="I958" s="8">
        <f t="shared" si="29"/>
        <v>259.29999999999995</v>
      </c>
    </row>
    <row r="959" spans="1:9" x14ac:dyDescent="0.3">
      <c r="A959" s="13">
        <v>310.16000000000003</v>
      </c>
      <c r="B959" s="26">
        <f t="shared" ca="1" si="28"/>
        <v>1.0223411217279275</v>
      </c>
      <c r="C959" s="15">
        <v>1</v>
      </c>
      <c r="F959" s="10">
        <v>1</v>
      </c>
      <c r="G959" s="13">
        <v>310.16000000000003</v>
      </c>
      <c r="I959" s="8">
        <f t="shared" si="29"/>
        <v>310.16000000000003</v>
      </c>
    </row>
    <row r="960" spans="1:9" x14ac:dyDescent="0.3">
      <c r="A960" s="21">
        <v>300.73</v>
      </c>
      <c r="B960" s="27">
        <f t="shared" ca="1" si="28"/>
        <v>1.0320162126148062</v>
      </c>
      <c r="C960" s="23">
        <v>1</v>
      </c>
      <c r="F960" s="10">
        <v>1</v>
      </c>
      <c r="G960" s="13">
        <v>300.73</v>
      </c>
      <c r="I960" s="8">
        <f t="shared" si="29"/>
        <v>300.73</v>
      </c>
    </row>
    <row r="961" spans="1:9" x14ac:dyDescent="0.3">
      <c r="A961" s="13">
        <v>356.87</v>
      </c>
      <c r="B961" s="26">
        <f t="shared" ca="1" si="28"/>
        <v>5.9437463150080916E-2</v>
      </c>
      <c r="C961" s="15">
        <v>0</v>
      </c>
      <c r="F961" s="10">
        <v>0</v>
      </c>
      <c r="G961" s="13">
        <v>356.87</v>
      </c>
      <c r="I961" s="8" t="str">
        <f t="shared" si="29"/>
        <v>N/A</v>
      </c>
    </row>
    <row r="962" spans="1:9" x14ac:dyDescent="0.3">
      <c r="A962" s="21">
        <v>82.37</v>
      </c>
      <c r="B962" s="27">
        <f t="shared" ref="B962:B1001" ca="1" si="30">C962+RAND()*0.1</f>
        <v>1.087301190469899</v>
      </c>
      <c r="C962" s="23">
        <v>1</v>
      </c>
      <c r="F962" s="10">
        <v>1</v>
      </c>
      <c r="G962" s="13">
        <v>82.37</v>
      </c>
      <c r="I962" s="8">
        <f t="shared" ref="I962:I1001" si="31">IF(F962=0, "N/A", G962/F962)</f>
        <v>82.37</v>
      </c>
    </row>
    <row r="963" spans="1:9" x14ac:dyDescent="0.3">
      <c r="A963" s="13">
        <v>372.6</v>
      </c>
      <c r="B963" s="26">
        <f t="shared" ca="1" si="30"/>
        <v>1.0486003669570811</v>
      </c>
      <c r="C963" s="15">
        <v>1</v>
      </c>
      <c r="F963" s="10">
        <v>1</v>
      </c>
      <c r="G963" s="13">
        <v>372.6</v>
      </c>
      <c r="I963" s="8">
        <f t="shared" si="31"/>
        <v>372.6</v>
      </c>
    </row>
    <row r="964" spans="1:9" x14ac:dyDescent="0.3">
      <c r="A964" s="21">
        <v>78.319999999999993</v>
      </c>
      <c r="B964" s="27">
        <f t="shared" ca="1" si="30"/>
        <v>2.0215389498309815</v>
      </c>
      <c r="C964" s="23">
        <v>2</v>
      </c>
      <c r="F964" s="10">
        <v>2</v>
      </c>
      <c r="G964" s="13">
        <v>78.319999999999993</v>
      </c>
      <c r="I964" s="8">
        <f t="shared" si="31"/>
        <v>39.159999999999997</v>
      </c>
    </row>
    <row r="965" spans="1:9" x14ac:dyDescent="0.3">
      <c r="A965" s="13">
        <v>71.72</v>
      </c>
      <c r="B965" s="26">
        <f t="shared" ca="1" si="30"/>
        <v>1.0410288718574496</v>
      </c>
      <c r="C965" s="15">
        <v>1</v>
      </c>
      <c r="F965" s="10">
        <v>1</v>
      </c>
      <c r="G965" s="13">
        <v>71.72</v>
      </c>
      <c r="I965" s="8">
        <f t="shared" si="31"/>
        <v>71.72</v>
      </c>
    </row>
    <row r="966" spans="1:9" x14ac:dyDescent="0.3">
      <c r="A966" s="21">
        <v>241.1</v>
      </c>
      <c r="B966" s="27">
        <f t="shared" ca="1" si="30"/>
        <v>2.0145919497855025</v>
      </c>
      <c r="C966" s="23">
        <v>2</v>
      </c>
      <c r="F966" s="10">
        <v>2</v>
      </c>
      <c r="G966" s="13">
        <v>241.1</v>
      </c>
      <c r="I966" s="8">
        <f t="shared" si="31"/>
        <v>120.55</v>
      </c>
    </row>
    <row r="967" spans="1:9" x14ac:dyDescent="0.3">
      <c r="A967" s="13">
        <v>96.86</v>
      </c>
      <c r="B967" s="26">
        <f t="shared" ca="1" si="30"/>
        <v>6.9507170741631832E-2</v>
      </c>
      <c r="C967" s="15">
        <v>0</v>
      </c>
      <c r="F967" s="10">
        <v>0</v>
      </c>
      <c r="G967" s="13">
        <v>96.86</v>
      </c>
      <c r="I967" s="8" t="str">
        <f t="shared" si="31"/>
        <v>N/A</v>
      </c>
    </row>
    <row r="968" spans="1:9" x14ac:dyDescent="0.3">
      <c r="A968" s="21">
        <v>276.25</v>
      </c>
      <c r="B968" s="27">
        <f t="shared" ca="1" si="30"/>
        <v>2.0527144068366461</v>
      </c>
      <c r="C968" s="23">
        <v>2</v>
      </c>
      <c r="F968" s="10">
        <v>2</v>
      </c>
      <c r="G968" s="13">
        <v>276.25</v>
      </c>
      <c r="I968" s="8">
        <f t="shared" si="31"/>
        <v>138.125</v>
      </c>
    </row>
    <row r="969" spans="1:9" x14ac:dyDescent="0.3">
      <c r="A969" s="13">
        <v>318.45</v>
      </c>
      <c r="B969" s="26">
        <f t="shared" ca="1" si="30"/>
        <v>2.0528491200195309</v>
      </c>
      <c r="C969" s="15">
        <v>2</v>
      </c>
      <c r="F969" s="10">
        <v>2</v>
      </c>
      <c r="G969" s="13">
        <v>318.45</v>
      </c>
      <c r="I969" s="8">
        <f t="shared" si="31"/>
        <v>159.22499999999999</v>
      </c>
    </row>
    <row r="970" spans="1:9" x14ac:dyDescent="0.3">
      <c r="A970" s="21">
        <v>117.03</v>
      </c>
      <c r="B970" s="27">
        <f t="shared" ca="1" si="30"/>
        <v>1.4586750916542846E-2</v>
      </c>
      <c r="C970" s="23">
        <v>0</v>
      </c>
      <c r="F970" s="10">
        <v>0</v>
      </c>
      <c r="G970" s="13">
        <v>117.03</v>
      </c>
      <c r="I970" s="8" t="str">
        <f t="shared" si="31"/>
        <v>N/A</v>
      </c>
    </row>
    <row r="971" spans="1:9" x14ac:dyDescent="0.3">
      <c r="A971" s="13">
        <v>490.41</v>
      </c>
      <c r="B971" s="26">
        <f t="shared" ca="1" si="30"/>
        <v>1.0145011494274343</v>
      </c>
      <c r="C971" s="15">
        <v>1</v>
      </c>
      <c r="F971" s="10">
        <v>1</v>
      </c>
      <c r="G971" s="13">
        <v>490.41</v>
      </c>
      <c r="I971" s="8">
        <f t="shared" si="31"/>
        <v>490.41</v>
      </c>
    </row>
    <row r="972" spans="1:9" x14ac:dyDescent="0.3">
      <c r="A972" s="21">
        <v>476.42</v>
      </c>
      <c r="B972" s="27">
        <f t="shared" ca="1" si="30"/>
        <v>1.0054023221675792</v>
      </c>
      <c r="C972" s="23">
        <v>1</v>
      </c>
      <c r="F972" s="10">
        <v>1</v>
      </c>
      <c r="G972" s="13">
        <v>476.42</v>
      </c>
      <c r="I972" s="8">
        <f t="shared" si="31"/>
        <v>476.42</v>
      </c>
    </row>
    <row r="973" spans="1:9" x14ac:dyDescent="0.3">
      <c r="A973" s="13">
        <v>392.27</v>
      </c>
      <c r="B973" s="26">
        <f t="shared" ca="1" si="30"/>
        <v>1.0294586701187869</v>
      </c>
      <c r="C973" s="15">
        <v>1</v>
      </c>
      <c r="F973" s="10">
        <v>1</v>
      </c>
      <c r="G973" s="13">
        <v>392.27</v>
      </c>
      <c r="I973" s="8">
        <f t="shared" si="31"/>
        <v>392.27</v>
      </c>
    </row>
    <row r="974" spans="1:9" x14ac:dyDescent="0.3">
      <c r="A974" s="21">
        <v>207.24</v>
      </c>
      <c r="B974" s="27">
        <f t="shared" ca="1" si="30"/>
        <v>2.7327375160476577E-2</v>
      </c>
      <c r="C974" s="23">
        <v>0</v>
      </c>
      <c r="F974" s="10">
        <v>0</v>
      </c>
      <c r="G974" s="13">
        <v>207.24</v>
      </c>
      <c r="I974" s="8" t="str">
        <f t="shared" si="31"/>
        <v>N/A</v>
      </c>
    </row>
    <row r="975" spans="1:9" x14ac:dyDescent="0.3">
      <c r="A975" s="13">
        <v>141.63</v>
      </c>
      <c r="B975" s="26">
        <f t="shared" ca="1" si="30"/>
        <v>1.0835074117378851</v>
      </c>
      <c r="C975" s="15">
        <v>1</v>
      </c>
      <c r="F975" s="10">
        <v>1</v>
      </c>
      <c r="G975" s="13">
        <v>141.63</v>
      </c>
      <c r="I975" s="8">
        <f t="shared" si="31"/>
        <v>141.63</v>
      </c>
    </row>
    <row r="976" spans="1:9" x14ac:dyDescent="0.3">
      <c r="A976" s="21">
        <v>244.47</v>
      </c>
      <c r="B976" s="27">
        <f t="shared" ca="1" si="30"/>
        <v>1.0664495134987164</v>
      </c>
      <c r="C976" s="23">
        <v>1</v>
      </c>
      <c r="F976" s="10">
        <v>1</v>
      </c>
      <c r="G976" s="13">
        <v>244.47</v>
      </c>
      <c r="I976" s="8">
        <f t="shared" si="31"/>
        <v>244.47</v>
      </c>
    </row>
    <row r="977" spans="1:9" x14ac:dyDescent="0.3">
      <c r="A977" s="13">
        <v>251.63</v>
      </c>
      <c r="B977" s="26">
        <f t="shared" ca="1" si="30"/>
        <v>1.7059221829973326E-2</v>
      </c>
      <c r="C977" s="15">
        <v>0</v>
      </c>
      <c r="F977" s="10">
        <v>0</v>
      </c>
      <c r="G977" s="13">
        <v>251.63</v>
      </c>
      <c r="I977" s="8" t="str">
        <f t="shared" si="31"/>
        <v>N/A</v>
      </c>
    </row>
    <row r="978" spans="1:9" x14ac:dyDescent="0.3">
      <c r="A978" s="21">
        <v>431.78</v>
      </c>
      <c r="B978" s="27">
        <f t="shared" ca="1" si="30"/>
        <v>1.0981984494747052</v>
      </c>
      <c r="C978" s="23">
        <v>1</v>
      </c>
      <c r="F978" s="10">
        <v>1</v>
      </c>
      <c r="G978" s="13">
        <v>431.78</v>
      </c>
      <c r="I978" s="8">
        <f t="shared" si="31"/>
        <v>431.78</v>
      </c>
    </row>
    <row r="979" spans="1:9" x14ac:dyDescent="0.3">
      <c r="A979" s="13">
        <v>303.08999999999997</v>
      </c>
      <c r="B979" s="26">
        <f t="shared" ca="1" si="30"/>
        <v>1.0996006032455585</v>
      </c>
      <c r="C979" s="15">
        <v>1</v>
      </c>
      <c r="F979" s="10">
        <v>1</v>
      </c>
      <c r="G979" s="13">
        <v>303.08999999999997</v>
      </c>
      <c r="I979" s="8">
        <f t="shared" si="31"/>
        <v>303.08999999999997</v>
      </c>
    </row>
    <row r="980" spans="1:9" x14ac:dyDescent="0.3">
      <c r="A980" s="21">
        <v>341.24</v>
      </c>
      <c r="B980" s="27">
        <f t="shared" ca="1" si="30"/>
        <v>2.0789903191463681</v>
      </c>
      <c r="C980" s="23">
        <v>2</v>
      </c>
      <c r="F980" s="10">
        <v>2</v>
      </c>
      <c r="G980" s="13">
        <v>341.24</v>
      </c>
      <c r="I980" s="8">
        <f t="shared" si="31"/>
        <v>170.62</v>
      </c>
    </row>
    <row r="981" spans="1:9" x14ac:dyDescent="0.3">
      <c r="A981" s="13">
        <v>211.39</v>
      </c>
      <c r="B981" s="26">
        <f t="shared" ca="1" si="30"/>
        <v>1.0996326715734923</v>
      </c>
      <c r="C981" s="15">
        <v>1</v>
      </c>
      <c r="F981" s="10">
        <v>1</v>
      </c>
      <c r="G981" s="13">
        <v>211.39</v>
      </c>
      <c r="I981" s="8">
        <f t="shared" si="31"/>
        <v>211.39</v>
      </c>
    </row>
    <row r="982" spans="1:9" x14ac:dyDescent="0.3">
      <c r="A982" s="21">
        <v>379.21</v>
      </c>
      <c r="B982" s="27">
        <f t="shared" ca="1" si="30"/>
        <v>1.0790075974891056</v>
      </c>
      <c r="C982" s="23">
        <v>1</v>
      </c>
      <c r="F982" s="10">
        <v>1</v>
      </c>
      <c r="G982" s="13">
        <v>379.21</v>
      </c>
      <c r="I982" s="8">
        <f t="shared" si="31"/>
        <v>379.21</v>
      </c>
    </row>
    <row r="983" spans="1:9" x14ac:dyDescent="0.3">
      <c r="A983" s="13">
        <v>309.52999999999997</v>
      </c>
      <c r="B983" s="26">
        <f t="shared" ca="1" si="30"/>
        <v>1.064849135214188</v>
      </c>
      <c r="C983" s="15">
        <v>1</v>
      </c>
      <c r="F983" s="10">
        <v>1</v>
      </c>
      <c r="G983" s="13">
        <v>309.52999999999997</v>
      </c>
      <c r="I983" s="8">
        <f t="shared" si="31"/>
        <v>309.52999999999997</v>
      </c>
    </row>
    <row r="984" spans="1:9" x14ac:dyDescent="0.3">
      <c r="A984" s="21">
        <v>359.45</v>
      </c>
      <c r="B984" s="27">
        <f t="shared" ca="1" si="30"/>
        <v>2.0982607495459327</v>
      </c>
      <c r="C984" s="23">
        <v>2</v>
      </c>
      <c r="F984" s="10">
        <v>2</v>
      </c>
      <c r="G984" s="13">
        <v>359.45</v>
      </c>
      <c r="I984" s="8">
        <f t="shared" si="31"/>
        <v>179.72499999999999</v>
      </c>
    </row>
    <row r="985" spans="1:9" x14ac:dyDescent="0.3">
      <c r="A985" s="13">
        <v>479.62</v>
      </c>
      <c r="B985" s="26">
        <f t="shared" ca="1" si="30"/>
        <v>2.0391502249674529</v>
      </c>
      <c r="C985" s="15">
        <v>2</v>
      </c>
      <c r="F985" s="10">
        <v>2</v>
      </c>
      <c r="G985" s="13">
        <v>479.62</v>
      </c>
      <c r="I985" s="8">
        <f t="shared" si="31"/>
        <v>239.81</v>
      </c>
    </row>
    <row r="986" spans="1:9" x14ac:dyDescent="0.3">
      <c r="A986" s="21">
        <v>208.6</v>
      </c>
      <c r="B986" s="27">
        <f t="shared" ca="1" si="30"/>
        <v>2.0353363582073585</v>
      </c>
      <c r="C986" s="23">
        <v>2</v>
      </c>
      <c r="F986" s="10">
        <v>2</v>
      </c>
      <c r="G986" s="13">
        <v>208.6</v>
      </c>
      <c r="I986" s="8">
        <f t="shared" si="31"/>
        <v>104.3</v>
      </c>
    </row>
    <row r="987" spans="1:9" x14ac:dyDescent="0.3">
      <c r="A987" s="13">
        <v>180.21</v>
      </c>
      <c r="B987" s="26">
        <f t="shared" ca="1" si="30"/>
        <v>8.8648581690485187E-2</v>
      </c>
      <c r="C987" s="15">
        <v>0</v>
      </c>
      <c r="F987" s="10">
        <v>0</v>
      </c>
      <c r="G987" s="13">
        <v>180.21</v>
      </c>
      <c r="I987" s="8" t="str">
        <f t="shared" si="31"/>
        <v>N/A</v>
      </c>
    </row>
    <row r="988" spans="1:9" x14ac:dyDescent="0.3">
      <c r="A988" s="21">
        <v>197.9</v>
      </c>
      <c r="B988" s="27">
        <f t="shared" ca="1" si="30"/>
        <v>2.0951965986923167</v>
      </c>
      <c r="C988" s="23">
        <v>2</v>
      </c>
      <c r="F988" s="10">
        <v>2</v>
      </c>
      <c r="G988" s="13">
        <v>197.9</v>
      </c>
      <c r="I988" s="8">
        <f t="shared" si="31"/>
        <v>98.95</v>
      </c>
    </row>
    <row r="989" spans="1:9" x14ac:dyDescent="0.3">
      <c r="A989" s="13">
        <v>362.3</v>
      </c>
      <c r="B989" s="26">
        <f t="shared" ca="1" si="30"/>
        <v>0.29777093212568395</v>
      </c>
      <c r="C989" s="15">
        <v>0.2</v>
      </c>
      <c r="F989" s="10">
        <v>0.2</v>
      </c>
      <c r="G989" s="13">
        <v>362.3</v>
      </c>
      <c r="I989" s="8">
        <f t="shared" si="31"/>
        <v>1811.5</v>
      </c>
    </row>
    <row r="990" spans="1:9" x14ac:dyDescent="0.3">
      <c r="A990" s="21">
        <v>159.53</v>
      </c>
      <c r="B990" s="27">
        <f t="shared" ca="1" si="30"/>
        <v>2.0803769682710946</v>
      </c>
      <c r="C990" s="23">
        <v>2</v>
      </c>
      <c r="F990" s="10">
        <v>2</v>
      </c>
      <c r="G990" s="13">
        <v>159.53</v>
      </c>
      <c r="I990" s="8">
        <f t="shared" si="31"/>
        <v>79.765000000000001</v>
      </c>
    </row>
    <row r="991" spans="1:9" x14ac:dyDescent="0.3">
      <c r="A991" s="13">
        <v>149.52000000000001</v>
      </c>
      <c r="B991" s="26">
        <f t="shared" ca="1" si="30"/>
        <v>1.0648938860368076</v>
      </c>
      <c r="C991" s="15">
        <v>1</v>
      </c>
      <c r="F991" s="10">
        <v>1</v>
      </c>
      <c r="G991" s="13">
        <v>149.52000000000001</v>
      </c>
      <c r="I991" s="8">
        <f t="shared" si="31"/>
        <v>149.52000000000001</v>
      </c>
    </row>
    <row r="992" spans="1:9" x14ac:dyDescent="0.3">
      <c r="A992" s="21">
        <v>206.32</v>
      </c>
      <c r="B992" s="27">
        <f t="shared" ca="1" si="30"/>
        <v>1.064700128173381</v>
      </c>
      <c r="C992" s="23">
        <v>1</v>
      </c>
      <c r="F992" s="10">
        <v>1</v>
      </c>
      <c r="G992" s="13">
        <v>206.32</v>
      </c>
      <c r="I992" s="8">
        <f t="shared" si="31"/>
        <v>206.32</v>
      </c>
    </row>
    <row r="993" spans="1:9" x14ac:dyDescent="0.3">
      <c r="A993" s="13">
        <v>308.58</v>
      </c>
      <c r="B993" s="26">
        <f t="shared" ca="1" si="30"/>
        <v>2.0811909572914251</v>
      </c>
      <c r="C993" s="15">
        <v>2</v>
      </c>
      <c r="F993" s="10">
        <v>2</v>
      </c>
      <c r="G993" s="13">
        <v>308.58</v>
      </c>
      <c r="I993" s="8">
        <f t="shared" si="31"/>
        <v>154.29</v>
      </c>
    </row>
    <row r="994" spans="1:9" x14ac:dyDescent="0.3">
      <c r="A994" s="21">
        <v>91.34</v>
      </c>
      <c r="B994" s="27">
        <f t="shared" ca="1" si="30"/>
        <v>1.0096316536376491</v>
      </c>
      <c r="C994" s="23">
        <v>1</v>
      </c>
      <c r="F994" s="10">
        <v>1</v>
      </c>
      <c r="G994" s="13">
        <v>91.34</v>
      </c>
      <c r="I994" s="8">
        <f t="shared" si="31"/>
        <v>91.34</v>
      </c>
    </row>
    <row r="995" spans="1:9" x14ac:dyDescent="0.3">
      <c r="A995" s="13">
        <v>455.44</v>
      </c>
      <c r="B995" s="26">
        <f t="shared" ca="1" si="30"/>
        <v>1.0252626601600177</v>
      </c>
      <c r="C995" s="15">
        <v>1</v>
      </c>
      <c r="F995" s="10">
        <v>1</v>
      </c>
      <c r="G995" s="13">
        <v>455.44</v>
      </c>
      <c r="I995" s="8">
        <f t="shared" si="31"/>
        <v>455.44</v>
      </c>
    </row>
    <row r="996" spans="1:9" x14ac:dyDescent="0.3">
      <c r="A996" s="21">
        <v>468.16</v>
      </c>
      <c r="B996" s="27">
        <f t="shared" ca="1" si="30"/>
        <v>1.056257997785774</v>
      </c>
      <c r="C996" s="23">
        <v>1</v>
      </c>
      <c r="F996" s="10">
        <v>1</v>
      </c>
      <c r="G996" s="13">
        <v>468.16</v>
      </c>
      <c r="I996" s="8">
        <f t="shared" si="31"/>
        <v>468.16</v>
      </c>
    </row>
    <row r="997" spans="1:9" x14ac:dyDescent="0.3">
      <c r="A997" s="13">
        <v>463.67</v>
      </c>
      <c r="B997" s="26">
        <f t="shared" ca="1" si="30"/>
        <v>0.39844225754739554</v>
      </c>
      <c r="C997" s="15">
        <v>0.3</v>
      </c>
      <c r="F997" s="10">
        <v>0.3</v>
      </c>
      <c r="G997" s="13">
        <v>463.67</v>
      </c>
      <c r="I997" s="8">
        <f t="shared" si="31"/>
        <v>1545.5666666666668</v>
      </c>
    </row>
    <row r="998" spans="1:9" x14ac:dyDescent="0.3">
      <c r="A998" s="21">
        <v>69.78</v>
      </c>
      <c r="B998" s="27">
        <f t="shared" ca="1" si="30"/>
        <v>2.0785758920236699</v>
      </c>
      <c r="C998" s="23">
        <v>2</v>
      </c>
      <c r="F998" s="10">
        <v>2</v>
      </c>
      <c r="G998" s="13">
        <v>69.78</v>
      </c>
      <c r="I998" s="8">
        <f t="shared" si="31"/>
        <v>34.89</v>
      </c>
    </row>
    <row r="999" spans="1:9" x14ac:dyDescent="0.3">
      <c r="A999" s="13">
        <v>453.37</v>
      </c>
      <c r="B999" s="26">
        <f t="shared" ca="1" si="30"/>
        <v>2.0759766988811355</v>
      </c>
      <c r="C999" s="15">
        <v>2</v>
      </c>
      <c r="F999" s="10">
        <v>2</v>
      </c>
      <c r="G999" s="13">
        <v>453.37</v>
      </c>
      <c r="I999" s="8">
        <f t="shared" si="31"/>
        <v>226.685</v>
      </c>
    </row>
    <row r="1000" spans="1:9" x14ac:dyDescent="0.3">
      <c r="A1000" s="21">
        <v>106.15</v>
      </c>
      <c r="B1000" s="27">
        <f t="shared" ca="1" si="30"/>
        <v>0.31254846188386554</v>
      </c>
      <c r="C1000" s="23">
        <v>0.3</v>
      </c>
      <c r="F1000" s="10">
        <v>0.3</v>
      </c>
      <c r="G1000" s="13">
        <v>106.15</v>
      </c>
      <c r="I1000" s="8">
        <f t="shared" si="31"/>
        <v>353.83333333333337</v>
      </c>
    </row>
    <row r="1001" spans="1:9" x14ac:dyDescent="0.3">
      <c r="A1001" s="13">
        <v>378.47</v>
      </c>
      <c r="B1001" s="26">
        <f t="shared" ca="1" si="30"/>
        <v>0.34259138134931366</v>
      </c>
      <c r="C1001" s="15">
        <v>0.33</v>
      </c>
      <c r="F1001" s="12">
        <v>0.33</v>
      </c>
      <c r="G1001" s="16">
        <v>378.47</v>
      </c>
      <c r="I1001" s="8">
        <f t="shared" si="31"/>
        <v>1146.878787878788</v>
      </c>
    </row>
  </sheetData>
  <conditionalFormatting sqref="A1:B1001">
    <cfRule type="containsBlanks" priority="6">
      <formula>LEN(TRIM(A1))=0</formula>
    </cfRule>
  </conditionalFormatting>
  <conditionalFormatting sqref="C1:C1001">
    <cfRule type="containsBlanks" priority="4">
      <formula>LEN(TRIM(C1))=0</formula>
    </cfRule>
  </conditionalFormatting>
  <conditionalFormatting sqref="F1:G1001">
    <cfRule type="containsBlanks" priority="1">
      <formula>LEN(TRIM(F1))=0</formula>
    </cfRule>
  </conditionalFormatting>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F5C08-415A-456B-8AC3-784C3E6F239B}">
  <dimension ref="A1:AG1001"/>
  <sheetViews>
    <sheetView topLeftCell="S950" zoomScale="80" zoomScaleNormal="80" workbookViewId="0">
      <selection activeCell="Y985" sqref="Y985"/>
    </sheetView>
  </sheetViews>
  <sheetFormatPr defaultColWidth="79.109375" defaultRowHeight="14.4" x14ac:dyDescent="0.3"/>
  <cols>
    <col min="1" max="1" width="16.44140625" customWidth="1"/>
    <col min="2" max="2" width="7.77734375" customWidth="1"/>
    <col min="3" max="3" width="10.6640625" customWidth="1"/>
    <col min="4" max="4" width="15" customWidth="1"/>
    <col min="5" max="5" width="15.33203125" bestFit="1" customWidth="1"/>
    <col min="6" max="6" width="17.21875" customWidth="1"/>
    <col min="7" max="7" width="14.33203125" customWidth="1"/>
    <col min="8" max="8" width="20.21875" customWidth="1"/>
    <col min="9" max="9" width="19.88671875" bestFit="1" customWidth="1"/>
    <col min="10" max="10" width="20.21875" customWidth="1"/>
    <col min="11" max="11" width="23.88671875" customWidth="1"/>
    <col min="12" max="12" width="20" customWidth="1"/>
    <col min="13" max="13" width="16.88671875" customWidth="1"/>
    <col min="14" max="14" width="16.44140625" customWidth="1"/>
    <col min="15" max="15" width="40.21875" customWidth="1"/>
    <col min="16" max="16" width="25.21875" customWidth="1"/>
    <col min="17" max="18" width="22.44140625" customWidth="1"/>
    <col min="19" max="19" width="15.21875" customWidth="1"/>
    <col min="20" max="20" width="25.5546875" customWidth="1"/>
    <col min="21" max="21" width="25" customWidth="1"/>
    <col min="22" max="22" width="29" customWidth="1"/>
    <col min="23" max="23" width="18.109375" customWidth="1"/>
    <col min="24" max="24" width="18.77734375" customWidth="1"/>
    <col min="25" max="25" width="16.109375" customWidth="1"/>
    <col min="26" max="26" width="34.88671875" customWidth="1"/>
    <col min="27" max="27" width="34" customWidth="1"/>
    <col min="28" max="28" width="18.33203125" customWidth="1"/>
    <col min="29" max="29" width="21.109375" customWidth="1"/>
    <col min="30" max="30" width="18.44140625" customWidth="1"/>
    <col min="31" max="31" width="16" customWidth="1"/>
    <col min="32" max="32" width="19" customWidth="1"/>
    <col min="33" max="33" width="32.21875" customWidth="1"/>
    <col min="34" max="34" width="19" customWidth="1"/>
    <col min="35" max="35" width="19.33203125" customWidth="1"/>
    <col min="36" max="36" width="12.109375" customWidth="1"/>
  </cols>
  <sheetData>
    <row r="1" spans="1:33" s="9" customFormat="1" ht="32.4" customHeight="1" x14ac:dyDescent="0.3">
      <c r="A1" s="18" t="s">
        <v>0</v>
      </c>
      <c r="B1" s="18" t="s">
        <v>1</v>
      </c>
      <c r="C1" s="18" t="s">
        <v>2</v>
      </c>
      <c r="D1" s="18" t="s">
        <v>3</v>
      </c>
      <c r="E1" s="18" t="s">
        <v>4</v>
      </c>
      <c r="F1" s="18" t="s">
        <v>5</v>
      </c>
      <c r="G1" s="18" t="s">
        <v>6</v>
      </c>
      <c r="H1" s="18" t="s">
        <v>7</v>
      </c>
      <c r="I1" s="18" t="s">
        <v>8</v>
      </c>
      <c r="J1" s="19" t="s">
        <v>9</v>
      </c>
      <c r="K1" s="18" t="s">
        <v>10</v>
      </c>
      <c r="L1" s="18" t="s">
        <v>11</v>
      </c>
      <c r="M1" s="18" t="s">
        <v>12</v>
      </c>
      <c r="N1" s="18" t="s">
        <v>13</v>
      </c>
      <c r="O1" s="18" t="s">
        <v>2077</v>
      </c>
      <c r="P1" s="18" t="s">
        <v>15</v>
      </c>
      <c r="Q1" s="18" t="s">
        <v>16</v>
      </c>
      <c r="R1" s="18" t="s">
        <v>2118</v>
      </c>
      <c r="S1" s="18" t="s">
        <v>17</v>
      </c>
      <c r="T1" s="18" t="s">
        <v>18</v>
      </c>
      <c r="U1" s="18" t="s">
        <v>19</v>
      </c>
      <c r="V1" s="18" t="s">
        <v>20</v>
      </c>
      <c r="W1" s="18" t="s">
        <v>21</v>
      </c>
      <c r="X1" s="18" t="s">
        <v>22</v>
      </c>
      <c r="Y1" s="18" t="s">
        <v>23</v>
      </c>
      <c r="Z1" s="18" t="s">
        <v>24</v>
      </c>
      <c r="AA1" s="20" t="s">
        <v>2119</v>
      </c>
      <c r="AB1" s="18" t="s">
        <v>25</v>
      </c>
      <c r="AC1" s="18" t="s">
        <v>26</v>
      </c>
      <c r="AD1" s="18" t="s">
        <v>27</v>
      </c>
      <c r="AE1" s="18" t="s">
        <v>2072</v>
      </c>
      <c r="AF1" s="18" t="s">
        <v>2091</v>
      </c>
      <c r="AG1" s="18" t="s">
        <v>2107</v>
      </c>
    </row>
    <row r="2" spans="1:33" x14ac:dyDescent="0.3">
      <c r="A2" s="10" t="s">
        <v>28</v>
      </c>
      <c r="B2" s="10">
        <v>22</v>
      </c>
      <c r="C2" s="10" t="s">
        <v>29</v>
      </c>
      <c r="D2" s="10" t="s">
        <v>30</v>
      </c>
      <c r="E2" s="10" t="s">
        <v>31</v>
      </c>
      <c r="F2" s="10" t="s">
        <v>32</v>
      </c>
      <c r="G2" s="10" t="s">
        <v>30</v>
      </c>
      <c r="H2" s="10" t="s">
        <v>33</v>
      </c>
      <c r="I2" s="10" t="s">
        <v>34</v>
      </c>
      <c r="J2" s="13">
        <v>333.8</v>
      </c>
      <c r="K2" s="10">
        <v>4</v>
      </c>
      <c r="L2" s="10" t="s">
        <v>35</v>
      </c>
      <c r="M2" s="10">
        <v>5</v>
      </c>
      <c r="N2" s="10">
        <v>5</v>
      </c>
      <c r="O2" s="10">
        <v>2</v>
      </c>
      <c r="P2" s="10" t="s">
        <v>36</v>
      </c>
      <c r="Q2" s="10" t="s">
        <v>37</v>
      </c>
      <c r="R2" s="10">
        <f>S2/100</f>
        <v>0.01</v>
      </c>
      <c r="S2" s="10">
        <v>1</v>
      </c>
      <c r="T2" s="10">
        <v>7</v>
      </c>
      <c r="U2" s="10" t="s">
        <v>36</v>
      </c>
      <c r="V2" s="10" t="s">
        <v>38</v>
      </c>
      <c r="W2" s="10" t="s">
        <v>39</v>
      </c>
      <c r="X2" s="14">
        <v>45352</v>
      </c>
      <c r="Y2" s="10" t="b">
        <v>1</v>
      </c>
      <c r="Z2" s="10" t="b">
        <v>0</v>
      </c>
      <c r="AA2" s="10" t="str">
        <f>IF(Z2=TRUE, "Loyalty Member", "Non-Member")</f>
        <v>Non-Member</v>
      </c>
      <c r="AB2" s="10" t="s">
        <v>40</v>
      </c>
      <c r="AC2" s="10" t="s">
        <v>41</v>
      </c>
      <c r="AD2" s="10">
        <v>2</v>
      </c>
      <c r="AE2" s="10" t="str">
        <f>IF(OR(Cleaned_Data!$C2="Male", Cleaned_Data!$C2="Male"), "Male", IF(OR(Cleaned_Data!$C2="Female", Cleaned_Data!$C2="Female"), "Female", "Diverse"))</f>
        <v>Female</v>
      </c>
      <c r="AF2" s="10" t="str">
        <f>IF(Cleaned_Data!$D2="Middle","Average Income","High Income")</f>
        <v>Average Income</v>
      </c>
      <c r="AG2" s="10">
        <v>1.1363636363636364E-2</v>
      </c>
    </row>
    <row r="3" spans="1:33" x14ac:dyDescent="0.3">
      <c r="A3" s="10" t="s">
        <v>42</v>
      </c>
      <c r="B3" s="10">
        <v>49</v>
      </c>
      <c r="C3" s="10" t="s">
        <v>43</v>
      </c>
      <c r="D3" s="10" t="s">
        <v>2114</v>
      </c>
      <c r="E3" s="10" t="s">
        <v>31</v>
      </c>
      <c r="F3" s="10" t="s">
        <v>45</v>
      </c>
      <c r="G3" s="10" t="s">
        <v>44</v>
      </c>
      <c r="H3" s="10" t="s">
        <v>46</v>
      </c>
      <c r="I3" s="10" t="s">
        <v>47</v>
      </c>
      <c r="J3" s="13">
        <v>222.22</v>
      </c>
      <c r="K3" s="10">
        <v>11</v>
      </c>
      <c r="L3" s="10" t="s">
        <v>48</v>
      </c>
      <c r="M3" s="10">
        <v>3</v>
      </c>
      <c r="N3" s="10">
        <v>1</v>
      </c>
      <c r="O3" s="10">
        <v>2</v>
      </c>
      <c r="P3" s="10" t="s">
        <v>49</v>
      </c>
      <c r="Q3" s="10" t="s">
        <v>50</v>
      </c>
      <c r="R3" s="10">
        <f t="shared" ref="R3:R66" si="0">S3/100</f>
        <v>0.01</v>
      </c>
      <c r="S3" s="10">
        <v>1</v>
      </c>
      <c r="T3" s="10">
        <v>5</v>
      </c>
      <c r="U3" s="10" t="s">
        <v>44</v>
      </c>
      <c r="V3" s="10" t="s">
        <v>38</v>
      </c>
      <c r="W3" s="10" t="s">
        <v>51</v>
      </c>
      <c r="X3" s="14">
        <v>45398</v>
      </c>
      <c r="Y3" s="10" t="b">
        <v>1</v>
      </c>
      <c r="Z3" s="10" t="b">
        <v>0</v>
      </c>
      <c r="AA3" s="10" t="str">
        <f t="shared" ref="AA3:AA66" si="1">IF(Z3=TRUE, "Loyalty Member", "Non-Member")</f>
        <v>Non-Member</v>
      </c>
      <c r="AB3" s="10" t="s">
        <v>52</v>
      </c>
      <c r="AC3" s="10" t="s">
        <v>53</v>
      </c>
      <c r="AD3" s="10">
        <v>6</v>
      </c>
      <c r="AE3" s="10" t="str">
        <f>IF(OR(Cleaned_Data!$C3="Male", Cleaned_Data!$C3="Male"), "Male", IF(OR(Cleaned_Data!$C3="Female", Cleaned_Data!$C3="Female"), "Female", "Diverse"))</f>
        <v>Male</v>
      </c>
      <c r="AF3" s="10" t="str">
        <f>IF(Cleaned_Data!$D3="Middle","Average Income","High Income")</f>
        <v>High Income</v>
      </c>
      <c r="AG3" s="10">
        <v>9.3181818181818175E-3</v>
      </c>
    </row>
    <row r="4" spans="1:33" x14ac:dyDescent="0.3">
      <c r="A4" s="10" t="s">
        <v>54</v>
      </c>
      <c r="B4" s="10">
        <v>24</v>
      </c>
      <c r="C4" s="10" t="s">
        <v>29</v>
      </c>
      <c r="D4" s="10" t="s">
        <v>30</v>
      </c>
      <c r="E4" s="10" t="s">
        <v>55</v>
      </c>
      <c r="F4" s="10" t="s">
        <v>56</v>
      </c>
      <c r="G4" s="10" t="s">
        <v>44</v>
      </c>
      <c r="H4" s="10" t="s">
        <v>57</v>
      </c>
      <c r="I4" s="10" t="s">
        <v>58</v>
      </c>
      <c r="J4" s="13">
        <v>426.22</v>
      </c>
      <c r="K4" s="10">
        <v>2</v>
      </c>
      <c r="L4" s="10" t="s">
        <v>35</v>
      </c>
      <c r="M4" s="10">
        <v>5</v>
      </c>
      <c r="N4" s="10">
        <v>5</v>
      </c>
      <c r="O4" s="10">
        <v>0.3</v>
      </c>
      <c r="P4" s="10" t="s">
        <v>59</v>
      </c>
      <c r="Q4" s="10" t="s">
        <v>50</v>
      </c>
      <c r="R4" s="10">
        <f t="shared" si="0"/>
        <v>0.01</v>
      </c>
      <c r="S4" s="10">
        <v>1</v>
      </c>
      <c r="T4" s="10">
        <v>7</v>
      </c>
      <c r="U4" s="10" t="s">
        <v>59</v>
      </c>
      <c r="V4" s="10" t="s">
        <v>60</v>
      </c>
      <c r="W4" s="10" t="s">
        <v>61</v>
      </c>
      <c r="X4" s="14">
        <v>45366</v>
      </c>
      <c r="Y4" s="10" t="b">
        <v>1</v>
      </c>
      <c r="Z4" s="10" t="b">
        <v>1</v>
      </c>
      <c r="AA4" s="10" t="str">
        <f t="shared" si="1"/>
        <v>Loyalty Member</v>
      </c>
      <c r="AB4" s="10" t="s">
        <v>62</v>
      </c>
      <c r="AC4" s="10" t="s">
        <v>41</v>
      </c>
      <c r="AD4" s="10">
        <v>3</v>
      </c>
      <c r="AE4" s="10" t="str">
        <f>IF(OR(Cleaned_Data!$C4="Male", Cleaned_Data!$C4="Male"), "Male", IF(OR(Cleaned_Data!$C4="Female", Cleaned_Data!$C4="Female"), "Female", "Diverse"))</f>
        <v>Female</v>
      </c>
      <c r="AF4" s="10" t="str">
        <f>IF(Cleaned_Data!$D4="Middle","Average Income","High Income")</f>
        <v>Average Income</v>
      </c>
      <c r="AG4" s="10">
        <v>1.131578947368421E-2</v>
      </c>
    </row>
    <row r="5" spans="1:33" x14ac:dyDescent="0.3">
      <c r="A5" s="10" t="s">
        <v>63</v>
      </c>
      <c r="B5" s="10">
        <v>29</v>
      </c>
      <c r="C5" s="10" t="s">
        <v>29</v>
      </c>
      <c r="D5" s="10" t="s">
        <v>30</v>
      </c>
      <c r="E5" s="10" t="s">
        <v>55</v>
      </c>
      <c r="F5" s="10" t="s">
        <v>56</v>
      </c>
      <c r="G5" s="10" t="s">
        <v>30</v>
      </c>
      <c r="H5" s="10" t="s">
        <v>64</v>
      </c>
      <c r="I5" s="10" t="s">
        <v>65</v>
      </c>
      <c r="J5" s="13">
        <v>101.31</v>
      </c>
      <c r="K5" s="10">
        <v>6</v>
      </c>
      <c r="L5" s="10" t="s">
        <v>35</v>
      </c>
      <c r="M5" s="10">
        <v>3</v>
      </c>
      <c r="N5" s="10">
        <v>1</v>
      </c>
      <c r="O5" s="10">
        <v>1</v>
      </c>
      <c r="P5" s="10" t="s">
        <v>44</v>
      </c>
      <c r="Q5" s="10" t="s">
        <v>37</v>
      </c>
      <c r="R5" s="10">
        <f t="shared" si="0"/>
        <v>0</v>
      </c>
      <c r="S5" s="10">
        <v>0</v>
      </c>
      <c r="T5" s="10">
        <v>1</v>
      </c>
      <c r="U5" s="10" t="s">
        <v>36</v>
      </c>
      <c r="V5" s="10" t="s">
        <v>60</v>
      </c>
      <c r="W5" s="10" t="s">
        <v>66</v>
      </c>
      <c r="X5" s="14">
        <v>45569</v>
      </c>
      <c r="Y5" s="10" t="b">
        <v>1</v>
      </c>
      <c r="Z5" s="10" t="b">
        <v>1</v>
      </c>
      <c r="AA5" s="10" t="str">
        <f t="shared" si="1"/>
        <v>Loyalty Member</v>
      </c>
      <c r="AB5" s="10" t="s">
        <v>40</v>
      </c>
      <c r="AC5" s="10" t="s">
        <v>67</v>
      </c>
      <c r="AD5" s="10">
        <v>10</v>
      </c>
      <c r="AE5" s="10" t="str">
        <f>IF(OR(Cleaned_Data!$C5="Male", Cleaned_Data!$C5="Male"), "Male", IF(OR(Cleaned_Data!$C5="Female", Cleaned_Data!$C5="Female"), "Female", "Diverse"))</f>
        <v>Female</v>
      </c>
      <c r="AF5" s="10" t="str">
        <f>IF(Cleaned_Data!$D5="Middle","Average Income","High Income")</f>
        <v>Average Income</v>
      </c>
      <c r="AG5" s="10">
        <v>9.3999999999999986E-3</v>
      </c>
    </row>
    <row r="6" spans="1:33" x14ac:dyDescent="0.3">
      <c r="A6" s="10" t="s">
        <v>68</v>
      </c>
      <c r="B6" s="10">
        <v>33</v>
      </c>
      <c r="C6" s="10" t="s">
        <v>29</v>
      </c>
      <c r="D6" s="10" t="s">
        <v>30</v>
      </c>
      <c r="E6" s="10" t="s">
        <v>69</v>
      </c>
      <c r="F6" s="10" t="s">
        <v>45</v>
      </c>
      <c r="G6" s="10" t="s">
        <v>30</v>
      </c>
      <c r="H6" s="10" t="s">
        <v>70</v>
      </c>
      <c r="I6" s="10" t="s">
        <v>71</v>
      </c>
      <c r="J6" s="13">
        <v>211.7</v>
      </c>
      <c r="K6" s="10">
        <v>6</v>
      </c>
      <c r="L6" s="10" t="s">
        <v>35</v>
      </c>
      <c r="M6" s="10">
        <v>3</v>
      </c>
      <c r="N6" s="10">
        <v>4</v>
      </c>
      <c r="O6" s="10">
        <v>0</v>
      </c>
      <c r="P6" s="10" t="s">
        <v>49</v>
      </c>
      <c r="Q6" s="10" t="s">
        <v>50</v>
      </c>
      <c r="R6" s="10">
        <f t="shared" si="0"/>
        <v>0.02</v>
      </c>
      <c r="S6" s="10">
        <v>2</v>
      </c>
      <c r="T6" s="10">
        <v>10</v>
      </c>
      <c r="U6" s="10" t="s">
        <v>36</v>
      </c>
      <c r="V6" s="10" t="s">
        <v>60</v>
      </c>
      <c r="W6" s="10" t="s">
        <v>61</v>
      </c>
      <c r="X6" s="14">
        <v>45321</v>
      </c>
      <c r="Y6" s="10" t="b">
        <v>0</v>
      </c>
      <c r="Z6" s="10" t="b">
        <v>0</v>
      </c>
      <c r="AA6" s="10" t="str">
        <f t="shared" si="1"/>
        <v>Non-Member</v>
      </c>
      <c r="AB6" s="10" t="s">
        <v>52</v>
      </c>
      <c r="AC6" s="10" t="s">
        <v>41</v>
      </c>
      <c r="AD6" s="10">
        <v>4</v>
      </c>
      <c r="AE6" s="10" t="str">
        <f>IF(OR(Cleaned_Data!$C6="Male", Cleaned_Data!$C6="Male"), "Male", IF(OR(Cleaned_Data!$C6="Female", Cleaned_Data!$C6="Female"), "Female", "Diverse"))</f>
        <v>Female</v>
      </c>
      <c r="AF6" s="10" t="str">
        <f>IF(Cleaned_Data!$D6="Middle","Average Income","High Income")</f>
        <v>Average Income</v>
      </c>
      <c r="AG6" s="10">
        <v>8.7804878048780496E-3</v>
      </c>
    </row>
    <row r="7" spans="1:33" x14ac:dyDescent="0.3">
      <c r="A7" s="10" t="s">
        <v>72</v>
      </c>
      <c r="B7" s="10">
        <v>45</v>
      </c>
      <c r="C7" s="10" t="s">
        <v>43</v>
      </c>
      <c r="D7" s="10" t="s">
        <v>30</v>
      </c>
      <c r="E7" s="10" t="s">
        <v>31</v>
      </c>
      <c r="F7" s="10" t="s">
        <v>56</v>
      </c>
      <c r="G7" s="10" t="s">
        <v>44</v>
      </c>
      <c r="H7" s="10" t="s">
        <v>73</v>
      </c>
      <c r="I7" s="10" t="s">
        <v>58</v>
      </c>
      <c r="J7" s="13">
        <v>487.95</v>
      </c>
      <c r="K7" s="10">
        <v>8</v>
      </c>
      <c r="L7" s="10" t="s">
        <v>35</v>
      </c>
      <c r="M7" s="10">
        <v>3</v>
      </c>
      <c r="N7" s="10">
        <v>3</v>
      </c>
      <c r="O7" s="10">
        <v>0</v>
      </c>
      <c r="P7" s="10" t="s">
        <v>44</v>
      </c>
      <c r="Q7" s="10" t="s">
        <v>50</v>
      </c>
      <c r="R7" s="10">
        <f t="shared" si="0"/>
        <v>0.02</v>
      </c>
      <c r="S7" s="10">
        <v>2</v>
      </c>
      <c r="T7" s="10">
        <v>3</v>
      </c>
      <c r="U7" s="10" t="s">
        <v>36</v>
      </c>
      <c r="V7" s="10" t="s">
        <v>38</v>
      </c>
      <c r="W7" s="10" t="s">
        <v>61</v>
      </c>
      <c r="X7" s="14">
        <v>45370</v>
      </c>
      <c r="Y7" s="10" t="b">
        <v>0</v>
      </c>
      <c r="Z7" s="10" t="b">
        <v>0</v>
      </c>
      <c r="AA7" s="10" t="str">
        <f t="shared" si="1"/>
        <v>Non-Member</v>
      </c>
      <c r="AB7" s="10" t="s">
        <v>74</v>
      </c>
      <c r="AC7" s="10" t="s">
        <v>41</v>
      </c>
      <c r="AD7" s="10">
        <v>7</v>
      </c>
      <c r="AE7" s="10" t="str">
        <f>IF(OR(Cleaned_Data!$C7="Male", Cleaned_Data!$C7="Male"), "Male", IF(OR(Cleaned_Data!$C7="Female", Cleaned_Data!$C7="Female"), "Female", "Diverse"))</f>
        <v>Male</v>
      </c>
      <c r="AF7" s="10" t="str">
        <f>IF(Cleaned_Data!$D7="Middle","Average Income","High Income")</f>
        <v>Average Income</v>
      </c>
      <c r="AG7" s="10">
        <v>1.131578947368421E-2</v>
      </c>
    </row>
    <row r="8" spans="1:33" x14ac:dyDescent="0.3">
      <c r="A8" s="10" t="s">
        <v>75</v>
      </c>
      <c r="B8" s="10">
        <v>21</v>
      </c>
      <c r="C8" s="10" t="s">
        <v>29</v>
      </c>
      <c r="D8" s="10" t="s">
        <v>30</v>
      </c>
      <c r="E8" s="10" t="s">
        <v>76</v>
      </c>
      <c r="F8" s="10" t="s">
        <v>45</v>
      </c>
      <c r="G8" s="10" t="s">
        <v>30</v>
      </c>
      <c r="H8" s="10" t="s">
        <v>77</v>
      </c>
      <c r="I8" s="10" t="s">
        <v>71</v>
      </c>
      <c r="J8" s="13">
        <v>486.4</v>
      </c>
      <c r="K8" s="10">
        <v>12</v>
      </c>
      <c r="L8" s="10" t="s">
        <v>78</v>
      </c>
      <c r="M8" s="10">
        <v>2</v>
      </c>
      <c r="N8" s="10">
        <v>5</v>
      </c>
      <c r="O8" s="10">
        <v>1</v>
      </c>
      <c r="P8" s="10" t="s">
        <v>44</v>
      </c>
      <c r="Q8" s="10" t="s">
        <v>37</v>
      </c>
      <c r="R8" s="10">
        <f t="shared" si="0"/>
        <v>0</v>
      </c>
      <c r="S8" s="10">
        <v>0</v>
      </c>
      <c r="T8" s="10">
        <v>9</v>
      </c>
      <c r="U8" s="10" t="s">
        <v>59</v>
      </c>
      <c r="V8" s="10" t="s">
        <v>79</v>
      </c>
      <c r="W8" s="10" t="s">
        <v>61</v>
      </c>
      <c r="X8" s="14">
        <v>45366</v>
      </c>
      <c r="Y8" s="10" t="b">
        <v>1</v>
      </c>
      <c r="Z8" s="10" t="b">
        <v>0</v>
      </c>
      <c r="AA8" s="10" t="str">
        <f t="shared" si="1"/>
        <v>Non-Member</v>
      </c>
      <c r="AB8" s="10" t="s">
        <v>40</v>
      </c>
      <c r="AC8" s="10" t="s">
        <v>67</v>
      </c>
      <c r="AD8" s="10">
        <v>13</v>
      </c>
      <c r="AE8" s="10" t="str">
        <f>IF(OR(Cleaned_Data!$C8="Male", Cleaned_Data!$C8="Male"), "Male", IF(OR(Cleaned_Data!$C8="Female", Cleaned_Data!$C8="Female"), "Female", "Diverse"))</f>
        <v>Female</v>
      </c>
      <c r="AF8" s="10" t="str">
        <f>IF(Cleaned_Data!$D8="Middle","Average Income","High Income")</f>
        <v>Average Income</v>
      </c>
      <c r="AG8" s="10">
        <v>8.7804878048780496E-3</v>
      </c>
    </row>
    <row r="9" spans="1:33" x14ac:dyDescent="0.3">
      <c r="A9" s="10" t="s">
        <v>80</v>
      </c>
      <c r="B9" s="10">
        <v>39</v>
      </c>
      <c r="C9" s="10" t="s">
        <v>43</v>
      </c>
      <c r="D9" s="10" t="s">
        <v>30</v>
      </c>
      <c r="E9" s="10" t="s">
        <v>55</v>
      </c>
      <c r="F9" s="10" t="s">
        <v>45</v>
      </c>
      <c r="G9" s="10" t="s">
        <v>30</v>
      </c>
      <c r="H9" s="10" t="s">
        <v>81</v>
      </c>
      <c r="I9" s="10" t="s">
        <v>82</v>
      </c>
      <c r="J9" s="13">
        <v>218.06</v>
      </c>
      <c r="K9" s="10">
        <v>6</v>
      </c>
      <c r="L9" s="10" t="s">
        <v>78</v>
      </c>
      <c r="M9" s="10">
        <v>5</v>
      </c>
      <c r="N9" s="10">
        <v>4</v>
      </c>
      <c r="O9" s="10">
        <v>1</v>
      </c>
      <c r="P9" s="10" t="s">
        <v>59</v>
      </c>
      <c r="Q9" s="10" t="s">
        <v>37</v>
      </c>
      <c r="R9" s="10">
        <f t="shared" si="0"/>
        <v>0.02</v>
      </c>
      <c r="S9" s="10">
        <v>2</v>
      </c>
      <c r="T9" s="10">
        <v>9</v>
      </c>
      <c r="U9" s="10" t="s">
        <v>36</v>
      </c>
      <c r="V9" s="10" t="s">
        <v>79</v>
      </c>
      <c r="W9" s="10" t="s">
        <v>39</v>
      </c>
      <c r="X9" s="14">
        <v>45368</v>
      </c>
      <c r="Y9" s="10" t="b">
        <v>0</v>
      </c>
      <c r="Z9" s="10" t="b">
        <v>1</v>
      </c>
      <c r="AA9" s="10" t="str">
        <f t="shared" si="1"/>
        <v>Loyalty Member</v>
      </c>
      <c r="AB9" s="10" t="s">
        <v>62</v>
      </c>
      <c r="AC9" s="10" t="s">
        <v>41</v>
      </c>
      <c r="AD9" s="10">
        <v>13</v>
      </c>
      <c r="AE9" s="10" t="str">
        <f>IF(OR(Cleaned_Data!$C9="Male", Cleaned_Data!$C9="Male"), "Male", IF(OR(Cleaned_Data!$C9="Female", Cleaned_Data!$C9="Female"), "Female", "Diverse"))</f>
        <v>Male</v>
      </c>
      <c r="AF9" s="10" t="str">
        <f>IF(Cleaned_Data!$D9="Middle","Average Income","High Income")</f>
        <v>Average Income</v>
      </c>
      <c r="AG9" s="10">
        <v>1.0270270270270269E-2</v>
      </c>
    </row>
    <row r="10" spans="1:33" x14ac:dyDescent="0.3">
      <c r="A10" s="10" t="s">
        <v>83</v>
      </c>
      <c r="B10" s="10">
        <v>24</v>
      </c>
      <c r="C10" s="10" t="s">
        <v>29</v>
      </c>
      <c r="D10" s="10" t="s">
        <v>44</v>
      </c>
      <c r="E10" s="10" t="s">
        <v>76</v>
      </c>
      <c r="F10" s="10" t="s">
        <v>56</v>
      </c>
      <c r="G10" s="10" t="s">
        <v>30</v>
      </c>
      <c r="H10" s="10" t="s">
        <v>84</v>
      </c>
      <c r="I10" s="10" t="s">
        <v>58</v>
      </c>
      <c r="J10" s="13">
        <v>201.96</v>
      </c>
      <c r="K10" s="10">
        <v>8</v>
      </c>
      <c r="L10" s="10" t="s">
        <v>48</v>
      </c>
      <c r="M10" s="10">
        <v>3</v>
      </c>
      <c r="N10" s="10">
        <v>5</v>
      </c>
      <c r="O10" s="10">
        <v>0</v>
      </c>
      <c r="P10" s="10" t="s">
        <v>59</v>
      </c>
      <c r="Q10" s="10" t="s">
        <v>85</v>
      </c>
      <c r="R10" s="10">
        <f t="shared" si="0"/>
        <v>0.01</v>
      </c>
      <c r="S10" s="10">
        <v>1</v>
      </c>
      <c r="T10" s="10">
        <v>2</v>
      </c>
      <c r="U10" s="10" t="s">
        <v>44</v>
      </c>
      <c r="V10" s="10" t="s">
        <v>79</v>
      </c>
      <c r="W10" s="10" t="s">
        <v>86</v>
      </c>
      <c r="X10" s="14">
        <v>45453</v>
      </c>
      <c r="Y10" s="10" t="b">
        <v>0</v>
      </c>
      <c r="Z10" s="10" t="b">
        <v>0</v>
      </c>
      <c r="AA10" s="10" t="str">
        <f t="shared" si="1"/>
        <v>Non-Member</v>
      </c>
      <c r="AB10" s="10" t="s">
        <v>40</v>
      </c>
      <c r="AC10" s="10" t="s">
        <v>53</v>
      </c>
      <c r="AD10" s="10">
        <v>7</v>
      </c>
      <c r="AE10" s="10" t="str">
        <f>IF(OR(Cleaned_Data!$C10="Male", Cleaned_Data!$C10="Male"), "Male", IF(OR(Cleaned_Data!$C10="Female", Cleaned_Data!$C10="Female"), "Female", "Diverse"))</f>
        <v>Female</v>
      </c>
      <c r="AF10" s="10" t="str">
        <f>IF(Cleaned_Data!$D10="Middle","Average Income","High Income")</f>
        <v>High Income</v>
      </c>
      <c r="AG10" s="10">
        <v>1.131578947368421E-2</v>
      </c>
    </row>
    <row r="11" spans="1:33" x14ac:dyDescent="0.3">
      <c r="A11" s="10" t="s">
        <v>87</v>
      </c>
      <c r="B11" s="10">
        <v>25</v>
      </c>
      <c r="C11" s="10" t="s">
        <v>88</v>
      </c>
      <c r="D11" s="10" t="s">
        <v>44</v>
      </c>
      <c r="E11" s="10" t="s">
        <v>31</v>
      </c>
      <c r="F11" s="10" t="s">
        <v>32</v>
      </c>
      <c r="G11" s="10" t="s">
        <v>44</v>
      </c>
      <c r="H11" s="10" t="s">
        <v>89</v>
      </c>
      <c r="I11" s="10" t="s">
        <v>90</v>
      </c>
      <c r="J11" s="13">
        <v>418.83</v>
      </c>
      <c r="K11" s="10">
        <v>7</v>
      </c>
      <c r="L11" s="10" t="s">
        <v>78</v>
      </c>
      <c r="M11" s="10">
        <v>2</v>
      </c>
      <c r="N11" s="10">
        <v>5</v>
      </c>
      <c r="O11" s="10">
        <v>1</v>
      </c>
      <c r="P11" s="10" t="s">
        <v>36</v>
      </c>
      <c r="Q11" s="10" t="s">
        <v>37</v>
      </c>
      <c r="R11" s="10">
        <f t="shared" si="0"/>
        <v>0.01</v>
      </c>
      <c r="S11" s="10">
        <v>1</v>
      </c>
      <c r="T11" s="10">
        <v>5</v>
      </c>
      <c r="U11" s="10" t="s">
        <v>49</v>
      </c>
      <c r="V11" s="10" t="s">
        <v>38</v>
      </c>
      <c r="W11" s="10" t="s">
        <v>51</v>
      </c>
      <c r="X11" s="14">
        <v>45572</v>
      </c>
      <c r="Y11" s="10" t="b">
        <v>1</v>
      </c>
      <c r="Z11" s="10" t="b">
        <v>0</v>
      </c>
      <c r="AA11" s="10" t="str">
        <f t="shared" si="1"/>
        <v>Non-Member</v>
      </c>
      <c r="AB11" s="10" t="s">
        <v>40</v>
      </c>
      <c r="AC11" s="10" t="s">
        <v>41</v>
      </c>
      <c r="AD11" s="10">
        <v>13</v>
      </c>
      <c r="AE11" s="10" t="str">
        <f>IF(OR(Cleaned_Data!$C11="Male", Cleaned_Data!$C11="Male"), "Male", IF(OR(Cleaned_Data!$C11="Female", Cleaned_Data!$C11="Female"), "Female", "Diverse"))</f>
        <v>Diverse</v>
      </c>
      <c r="AF11" s="10" t="str">
        <f>IF(Cleaned_Data!$D11="Middle","Average Income","High Income")</f>
        <v>High Income</v>
      </c>
      <c r="AG11" s="10">
        <v>8.431372549019607E-3</v>
      </c>
    </row>
    <row r="12" spans="1:33" x14ac:dyDescent="0.3">
      <c r="A12" s="10" t="s">
        <v>91</v>
      </c>
      <c r="B12" s="10">
        <v>33</v>
      </c>
      <c r="C12" s="10" t="s">
        <v>43</v>
      </c>
      <c r="D12" s="10" t="s">
        <v>30</v>
      </c>
      <c r="E12" s="10" t="s">
        <v>76</v>
      </c>
      <c r="F12" s="10" t="s">
        <v>32</v>
      </c>
      <c r="G12" s="10" t="s">
        <v>30</v>
      </c>
      <c r="H12" s="10" t="s">
        <v>92</v>
      </c>
      <c r="I12" s="10" t="s">
        <v>93</v>
      </c>
      <c r="J12" s="13">
        <v>389.7</v>
      </c>
      <c r="K12" s="10">
        <v>12</v>
      </c>
      <c r="L12" s="10" t="s">
        <v>48</v>
      </c>
      <c r="M12" s="10">
        <v>1</v>
      </c>
      <c r="N12" s="10">
        <v>4</v>
      </c>
      <c r="O12" s="10">
        <v>0.5</v>
      </c>
      <c r="P12" s="10" t="s">
        <v>59</v>
      </c>
      <c r="Q12" s="10" t="s">
        <v>50</v>
      </c>
      <c r="R12" s="10">
        <f t="shared" si="0"/>
        <v>0</v>
      </c>
      <c r="S12" s="10">
        <v>0</v>
      </c>
      <c r="T12" s="10">
        <v>4</v>
      </c>
      <c r="U12" s="10" t="s">
        <v>44</v>
      </c>
      <c r="V12" s="10" t="s">
        <v>79</v>
      </c>
      <c r="W12" s="10" t="s">
        <v>51</v>
      </c>
      <c r="X12" s="14">
        <v>45475</v>
      </c>
      <c r="Y12" s="10" t="b">
        <v>1</v>
      </c>
      <c r="Z12" s="10" t="b">
        <v>0</v>
      </c>
      <c r="AA12" s="10" t="str">
        <f t="shared" si="1"/>
        <v>Non-Member</v>
      </c>
      <c r="AB12" s="10" t="s">
        <v>74</v>
      </c>
      <c r="AC12" s="10" t="s">
        <v>67</v>
      </c>
      <c r="AD12" s="10">
        <v>12</v>
      </c>
      <c r="AE12" s="10" t="str">
        <f>IF(OR(Cleaned_Data!$C12="Male", Cleaned_Data!$C12="Male"), "Male", IF(OR(Cleaned_Data!$C12="Female", Cleaned_Data!$C12="Female"), "Female", "Diverse"))</f>
        <v>Male</v>
      </c>
      <c r="AF12" s="10" t="str">
        <f>IF(Cleaned_Data!$D12="Middle","Average Income","High Income")</f>
        <v>Average Income</v>
      </c>
      <c r="AG12" s="10">
        <v>8.5365853658536592E-3</v>
      </c>
    </row>
    <row r="13" spans="1:33" x14ac:dyDescent="0.3">
      <c r="A13" s="10" t="s">
        <v>94</v>
      </c>
      <c r="B13" s="10">
        <v>38</v>
      </c>
      <c r="C13" s="10" t="s">
        <v>29</v>
      </c>
      <c r="D13" s="10" t="s">
        <v>44</v>
      </c>
      <c r="E13" s="10" t="s">
        <v>69</v>
      </c>
      <c r="F13" s="10" t="s">
        <v>32</v>
      </c>
      <c r="G13" s="10" t="s">
        <v>30</v>
      </c>
      <c r="H13" s="10" t="s">
        <v>95</v>
      </c>
      <c r="I13" s="10" t="s">
        <v>90</v>
      </c>
      <c r="J13" s="13">
        <v>238.93</v>
      </c>
      <c r="K13" s="10">
        <v>5</v>
      </c>
      <c r="L13" s="10" t="s">
        <v>78</v>
      </c>
      <c r="M13" s="10">
        <v>4</v>
      </c>
      <c r="N13" s="10">
        <v>3</v>
      </c>
      <c r="O13" s="10">
        <v>1</v>
      </c>
      <c r="P13" s="10" t="s">
        <v>49</v>
      </c>
      <c r="Q13" s="10" t="s">
        <v>85</v>
      </c>
      <c r="R13" s="10">
        <f t="shared" si="0"/>
        <v>0</v>
      </c>
      <c r="S13" s="10">
        <v>0</v>
      </c>
      <c r="T13" s="10">
        <v>10</v>
      </c>
      <c r="U13" s="10" t="s">
        <v>44</v>
      </c>
      <c r="V13" s="10" t="s">
        <v>38</v>
      </c>
      <c r="W13" s="10" t="s">
        <v>86</v>
      </c>
      <c r="X13" s="14">
        <v>45653</v>
      </c>
      <c r="Y13" s="10" t="b">
        <v>1</v>
      </c>
      <c r="Z13" s="10" t="b">
        <v>0</v>
      </c>
      <c r="AA13" s="10" t="str">
        <f t="shared" si="1"/>
        <v>Non-Member</v>
      </c>
      <c r="AB13" s="10" t="s">
        <v>74</v>
      </c>
      <c r="AC13" s="10" t="s">
        <v>41</v>
      </c>
      <c r="AD13" s="10">
        <v>1</v>
      </c>
      <c r="AE13" s="10" t="str">
        <f>IF(OR(Cleaned_Data!$C13="Male", Cleaned_Data!$C13="Male"), "Male", IF(OR(Cleaned_Data!$C13="Female", Cleaned_Data!$C13="Female"), "Female", "Diverse"))</f>
        <v>Female</v>
      </c>
      <c r="AF13" s="10" t="str">
        <f>IF(Cleaned_Data!$D13="Middle","Average Income","High Income")</f>
        <v>High Income</v>
      </c>
      <c r="AG13" s="10">
        <v>8.431372549019607E-3</v>
      </c>
    </row>
    <row r="14" spans="1:33" x14ac:dyDescent="0.3">
      <c r="A14" s="10" t="s">
        <v>96</v>
      </c>
      <c r="B14" s="10">
        <v>34</v>
      </c>
      <c r="C14" s="10" t="s">
        <v>43</v>
      </c>
      <c r="D14" s="10" t="s">
        <v>30</v>
      </c>
      <c r="E14" s="10" t="s">
        <v>55</v>
      </c>
      <c r="F14" s="10" t="s">
        <v>32</v>
      </c>
      <c r="G14" s="10" t="s">
        <v>44</v>
      </c>
      <c r="H14" s="10" t="s">
        <v>97</v>
      </c>
      <c r="I14" s="10" t="s">
        <v>98</v>
      </c>
      <c r="J14" s="13">
        <v>61.22</v>
      </c>
      <c r="K14" s="10">
        <v>7</v>
      </c>
      <c r="L14" s="10" t="s">
        <v>48</v>
      </c>
      <c r="M14" s="10">
        <v>5</v>
      </c>
      <c r="N14" s="10">
        <v>2</v>
      </c>
      <c r="O14" s="10">
        <v>2</v>
      </c>
      <c r="P14" s="10" t="s">
        <v>59</v>
      </c>
      <c r="Q14" s="10" t="s">
        <v>85</v>
      </c>
      <c r="R14" s="10">
        <f t="shared" si="0"/>
        <v>0.01</v>
      </c>
      <c r="S14" s="10">
        <v>1</v>
      </c>
      <c r="T14" s="10">
        <v>7</v>
      </c>
      <c r="U14" s="10" t="s">
        <v>44</v>
      </c>
      <c r="V14" s="10" t="s">
        <v>79</v>
      </c>
      <c r="W14" s="10" t="s">
        <v>61</v>
      </c>
      <c r="X14" s="14">
        <v>45509</v>
      </c>
      <c r="Y14" s="10" t="b">
        <v>1</v>
      </c>
      <c r="Z14" s="10" t="b">
        <v>1</v>
      </c>
      <c r="AA14" s="10" t="str">
        <f t="shared" si="1"/>
        <v>Loyalty Member</v>
      </c>
      <c r="AB14" s="10" t="s">
        <v>40</v>
      </c>
      <c r="AC14" s="10" t="s">
        <v>41</v>
      </c>
      <c r="AD14" s="10">
        <v>5</v>
      </c>
      <c r="AE14" s="10" t="str">
        <f>IF(OR(Cleaned_Data!$C14="Male", Cleaned_Data!$C14="Male"), "Male", IF(OR(Cleaned_Data!$C14="Female", Cleaned_Data!$C14="Female"), "Female", "Diverse"))</f>
        <v>Male</v>
      </c>
      <c r="AF14" s="10" t="str">
        <f>IF(Cleaned_Data!$D14="Middle","Average Income","High Income")</f>
        <v>Average Income</v>
      </c>
      <c r="AG14" s="10">
        <v>9.189189189189189E-3</v>
      </c>
    </row>
    <row r="15" spans="1:33" x14ac:dyDescent="0.3">
      <c r="A15" s="10" t="s">
        <v>99</v>
      </c>
      <c r="B15" s="10">
        <v>32</v>
      </c>
      <c r="C15" s="10" t="s">
        <v>43</v>
      </c>
      <c r="D15" s="10" t="s">
        <v>44</v>
      </c>
      <c r="E15" s="10" t="s">
        <v>31</v>
      </c>
      <c r="F15" s="10" t="s">
        <v>45</v>
      </c>
      <c r="G15" s="10" t="s">
        <v>30</v>
      </c>
      <c r="H15" s="10" t="s">
        <v>100</v>
      </c>
      <c r="I15" s="10" t="s">
        <v>101</v>
      </c>
      <c r="J15" s="13">
        <v>79.81</v>
      </c>
      <c r="K15" s="10">
        <v>4</v>
      </c>
      <c r="L15" s="10" t="s">
        <v>35</v>
      </c>
      <c r="M15" s="10">
        <v>5</v>
      </c>
      <c r="N15" s="10">
        <v>5</v>
      </c>
      <c r="O15" s="10">
        <v>0</v>
      </c>
      <c r="P15" s="10" t="s">
        <v>44</v>
      </c>
      <c r="Q15" s="10" t="s">
        <v>50</v>
      </c>
      <c r="R15" s="10">
        <f t="shared" si="0"/>
        <v>0</v>
      </c>
      <c r="S15" s="10">
        <v>0</v>
      </c>
      <c r="T15" s="10">
        <v>9</v>
      </c>
      <c r="U15" s="10" t="s">
        <v>44</v>
      </c>
      <c r="V15" s="10" t="s">
        <v>60</v>
      </c>
      <c r="W15" s="10" t="s">
        <v>61</v>
      </c>
      <c r="X15" s="14">
        <v>45489</v>
      </c>
      <c r="Y15" s="10" t="b">
        <v>0</v>
      </c>
      <c r="Z15" s="10" t="b">
        <v>1</v>
      </c>
      <c r="AA15" s="10" t="str">
        <f t="shared" si="1"/>
        <v>Loyalty Member</v>
      </c>
      <c r="AB15" s="10" t="s">
        <v>52</v>
      </c>
      <c r="AC15" s="10" t="s">
        <v>53</v>
      </c>
      <c r="AD15" s="10">
        <v>14</v>
      </c>
      <c r="AE15" s="10" t="str">
        <f>IF(OR(Cleaned_Data!$C15="Male", Cleaned_Data!$C15="Male"), "Male", IF(OR(Cleaned_Data!$C15="Female", Cleaned_Data!$C15="Female"), "Female", "Diverse"))</f>
        <v>Male</v>
      </c>
      <c r="AF15" s="10" t="str">
        <f>IF(Cleaned_Data!$D15="Middle","Average Income","High Income")</f>
        <v>High Income</v>
      </c>
      <c r="AG15" s="10">
        <v>9.7727272727272732E-3</v>
      </c>
    </row>
    <row r="16" spans="1:33" x14ac:dyDescent="0.3">
      <c r="A16" s="10" t="s">
        <v>102</v>
      </c>
      <c r="B16" s="10">
        <v>30</v>
      </c>
      <c r="C16" s="10" t="s">
        <v>29</v>
      </c>
      <c r="D16" s="10" t="s">
        <v>44</v>
      </c>
      <c r="E16" s="10" t="s">
        <v>69</v>
      </c>
      <c r="F16" s="10" t="s">
        <v>45</v>
      </c>
      <c r="G16" s="10" t="s">
        <v>44</v>
      </c>
      <c r="H16" s="10" t="s">
        <v>103</v>
      </c>
      <c r="I16" s="10" t="s">
        <v>104</v>
      </c>
      <c r="J16" s="13">
        <v>58.51</v>
      </c>
      <c r="K16" s="10">
        <v>2</v>
      </c>
      <c r="L16" s="10" t="s">
        <v>78</v>
      </c>
      <c r="M16" s="10">
        <v>4</v>
      </c>
      <c r="N16" s="10">
        <v>4</v>
      </c>
      <c r="O16" s="10">
        <v>0.5</v>
      </c>
      <c r="P16" s="10" t="s">
        <v>36</v>
      </c>
      <c r="Q16" s="10" t="s">
        <v>50</v>
      </c>
      <c r="R16" s="10">
        <f t="shared" si="0"/>
        <v>0</v>
      </c>
      <c r="S16" s="10">
        <v>0</v>
      </c>
      <c r="T16" s="10">
        <v>4</v>
      </c>
      <c r="U16" s="10" t="s">
        <v>49</v>
      </c>
      <c r="V16" s="10" t="s">
        <v>79</v>
      </c>
      <c r="W16" s="10" t="s">
        <v>51</v>
      </c>
      <c r="X16" s="14">
        <v>45640</v>
      </c>
      <c r="Y16" s="10" t="b">
        <v>1</v>
      </c>
      <c r="Z16" s="10" t="b">
        <v>1</v>
      </c>
      <c r="AA16" s="10" t="str">
        <f t="shared" si="1"/>
        <v>Loyalty Member</v>
      </c>
      <c r="AB16" s="10" t="s">
        <v>74</v>
      </c>
      <c r="AC16" s="10" t="s">
        <v>41</v>
      </c>
      <c r="AD16" s="10">
        <v>14</v>
      </c>
      <c r="AE16" s="10" t="str">
        <f>IF(OR(Cleaned_Data!$C16="Male", Cleaned_Data!$C16="Male"), "Male", IF(OR(Cleaned_Data!$C16="Female", Cleaned_Data!$C16="Female"), "Female", "Diverse"))</f>
        <v>Female</v>
      </c>
      <c r="AF16" s="10" t="str">
        <f>IF(Cleaned_Data!$D16="Middle","Average Income","High Income")</f>
        <v>High Income</v>
      </c>
      <c r="AG16" s="10">
        <v>7.3170731707317069E-3</v>
      </c>
    </row>
    <row r="17" spans="1:33" x14ac:dyDescent="0.3">
      <c r="A17" s="10" t="s">
        <v>105</v>
      </c>
      <c r="B17" s="10">
        <v>40</v>
      </c>
      <c r="C17" s="10" t="s">
        <v>43</v>
      </c>
      <c r="D17" s="10" t="s">
        <v>44</v>
      </c>
      <c r="E17" s="10" t="s">
        <v>76</v>
      </c>
      <c r="F17" s="10" t="s">
        <v>56</v>
      </c>
      <c r="G17" s="10" t="s">
        <v>44</v>
      </c>
      <c r="H17" s="10" t="s">
        <v>106</v>
      </c>
      <c r="I17" s="10" t="s">
        <v>107</v>
      </c>
      <c r="J17" s="13">
        <v>109.29</v>
      </c>
      <c r="K17" s="10">
        <v>3</v>
      </c>
      <c r="L17" s="10" t="s">
        <v>78</v>
      </c>
      <c r="M17" s="10">
        <v>3</v>
      </c>
      <c r="N17" s="10">
        <v>4</v>
      </c>
      <c r="O17" s="10">
        <v>0</v>
      </c>
      <c r="P17" s="10" t="s">
        <v>49</v>
      </c>
      <c r="Q17" s="10" t="s">
        <v>37</v>
      </c>
      <c r="R17" s="10">
        <f t="shared" si="0"/>
        <v>0.02</v>
      </c>
      <c r="S17" s="10">
        <v>2</v>
      </c>
      <c r="T17" s="10">
        <v>2</v>
      </c>
      <c r="U17" s="10" t="s">
        <v>44</v>
      </c>
      <c r="V17" s="10" t="s">
        <v>79</v>
      </c>
      <c r="W17" s="10" t="s">
        <v>61</v>
      </c>
      <c r="X17" s="14">
        <v>45515</v>
      </c>
      <c r="Y17" s="10" t="b">
        <v>0</v>
      </c>
      <c r="Z17" s="10" t="b">
        <v>1</v>
      </c>
      <c r="AA17" s="10" t="str">
        <f t="shared" si="1"/>
        <v>Loyalty Member</v>
      </c>
      <c r="AB17" s="10" t="s">
        <v>52</v>
      </c>
      <c r="AC17" s="10" t="s">
        <v>67</v>
      </c>
      <c r="AD17" s="10">
        <v>11</v>
      </c>
      <c r="AE17" s="10" t="str">
        <f>IF(OR(Cleaned_Data!$C17="Male", Cleaned_Data!$C17="Male"), "Male", IF(OR(Cleaned_Data!$C17="Female", Cleaned_Data!$C17="Female"), "Female", "Diverse"))</f>
        <v>Male</v>
      </c>
      <c r="AF17" s="10" t="str">
        <f>IF(Cleaned_Data!$D17="Middle","Average Income","High Income")</f>
        <v>High Income</v>
      </c>
      <c r="AG17" s="10">
        <v>1.0277777777777776E-2</v>
      </c>
    </row>
    <row r="18" spans="1:33" x14ac:dyDescent="0.3">
      <c r="A18" s="10" t="s">
        <v>108</v>
      </c>
      <c r="B18" s="10">
        <v>37</v>
      </c>
      <c r="C18" s="10" t="s">
        <v>43</v>
      </c>
      <c r="D18" s="10" t="s">
        <v>44</v>
      </c>
      <c r="E18" s="10" t="s">
        <v>55</v>
      </c>
      <c r="F18" s="10" t="s">
        <v>32</v>
      </c>
      <c r="G18" s="10" t="s">
        <v>44</v>
      </c>
      <c r="H18" s="10" t="s">
        <v>109</v>
      </c>
      <c r="I18" s="10" t="s">
        <v>71</v>
      </c>
      <c r="J18" s="13">
        <v>356.45</v>
      </c>
      <c r="K18" s="10">
        <v>6</v>
      </c>
      <c r="L18" s="10" t="s">
        <v>35</v>
      </c>
      <c r="M18" s="10">
        <v>5</v>
      </c>
      <c r="N18" s="10">
        <v>5</v>
      </c>
      <c r="O18" s="10">
        <v>2</v>
      </c>
      <c r="P18" s="10" t="s">
        <v>59</v>
      </c>
      <c r="Q18" s="10" t="s">
        <v>85</v>
      </c>
      <c r="R18" s="10">
        <f t="shared" si="0"/>
        <v>0</v>
      </c>
      <c r="S18" s="10">
        <v>0</v>
      </c>
      <c r="T18" s="10">
        <v>7</v>
      </c>
      <c r="U18" s="10" t="s">
        <v>49</v>
      </c>
      <c r="V18" s="10" t="s">
        <v>60</v>
      </c>
      <c r="W18" s="10" t="s">
        <v>39</v>
      </c>
      <c r="X18" s="14">
        <v>45583</v>
      </c>
      <c r="Y18" s="10" t="b">
        <v>0</v>
      </c>
      <c r="Z18" s="10" t="b">
        <v>1</v>
      </c>
      <c r="AA18" s="10" t="str">
        <f t="shared" si="1"/>
        <v>Loyalty Member</v>
      </c>
      <c r="AB18" s="10" t="s">
        <v>74</v>
      </c>
      <c r="AC18" s="10" t="s">
        <v>53</v>
      </c>
      <c r="AD18" s="10">
        <v>8</v>
      </c>
      <c r="AE18" s="10" t="str">
        <f>IF(OR(Cleaned_Data!$C18="Male", Cleaned_Data!$C18="Male"), "Male", IF(OR(Cleaned_Data!$C18="Female", Cleaned_Data!$C18="Female"), "Female", "Diverse"))</f>
        <v>Male</v>
      </c>
      <c r="AF18" s="10" t="str">
        <f>IF(Cleaned_Data!$D18="Middle","Average Income","High Income")</f>
        <v>High Income</v>
      </c>
      <c r="AG18" s="10">
        <v>8.7804878048780496E-3</v>
      </c>
    </row>
    <row r="19" spans="1:33" x14ac:dyDescent="0.3">
      <c r="A19" s="10" t="s">
        <v>110</v>
      </c>
      <c r="B19" s="10">
        <v>38</v>
      </c>
      <c r="C19" s="10" t="s">
        <v>29</v>
      </c>
      <c r="D19" s="10" t="s">
        <v>30</v>
      </c>
      <c r="E19" s="10" t="s">
        <v>76</v>
      </c>
      <c r="F19" s="10" t="s">
        <v>32</v>
      </c>
      <c r="G19" s="10" t="s">
        <v>44</v>
      </c>
      <c r="H19" s="10" t="s">
        <v>111</v>
      </c>
      <c r="I19" s="10" t="s">
        <v>93</v>
      </c>
      <c r="J19" s="13">
        <v>236.99</v>
      </c>
      <c r="K19" s="10">
        <v>10</v>
      </c>
      <c r="L19" s="10" t="s">
        <v>35</v>
      </c>
      <c r="M19" s="10">
        <v>2</v>
      </c>
      <c r="N19" s="10">
        <v>4</v>
      </c>
      <c r="O19" s="10">
        <v>0</v>
      </c>
      <c r="P19" s="10" t="s">
        <v>44</v>
      </c>
      <c r="Q19" s="10" t="s">
        <v>85</v>
      </c>
      <c r="R19" s="10">
        <f t="shared" si="0"/>
        <v>0</v>
      </c>
      <c r="S19" s="10">
        <v>0</v>
      </c>
      <c r="T19" s="10">
        <v>8</v>
      </c>
      <c r="U19" s="10" t="s">
        <v>36</v>
      </c>
      <c r="V19" s="10" t="s">
        <v>38</v>
      </c>
      <c r="W19" s="10" t="s">
        <v>51</v>
      </c>
      <c r="X19" s="14">
        <v>45635</v>
      </c>
      <c r="Y19" s="10" t="b">
        <v>1</v>
      </c>
      <c r="Z19" s="10" t="b">
        <v>1</v>
      </c>
      <c r="AA19" s="10" t="str">
        <f t="shared" si="1"/>
        <v>Loyalty Member</v>
      </c>
      <c r="AB19" s="10" t="s">
        <v>62</v>
      </c>
      <c r="AC19" s="10" t="s">
        <v>41</v>
      </c>
      <c r="AD19" s="10">
        <v>13</v>
      </c>
      <c r="AE19" s="10" t="str">
        <f>IF(OR(Cleaned_Data!$C19="Male", Cleaned_Data!$C19="Male"), "Male", IF(OR(Cleaned_Data!$C19="Female", Cleaned_Data!$C19="Female"), "Female", "Diverse"))</f>
        <v>Female</v>
      </c>
      <c r="AF19" s="10" t="str">
        <f>IF(Cleaned_Data!$D19="Middle","Average Income","High Income")</f>
        <v>Average Income</v>
      </c>
      <c r="AG19" s="10">
        <v>8.5365853658536592E-3</v>
      </c>
    </row>
    <row r="20" spans="1:33" x14ac:dyDescent="0.3">
      <c r="A20" s="10" t="s">
        <v>112</v>
      </c>
      <c r="B20" s="10">
        <v>36</v>
      </c>
      <c r="C20" s="10" t="s">
        <v>43</v>
      </c>
      <c r="D20" s="10" t="s">
        <v>30</v>
      </c>
      <c r="E20" s="10" t="s">
        <v>69</v>
      </c>
      <c r="F20" s="10" t="s">
        <v>32</v>
      </c>
      <c r="G20" s="10" t="s">
        <v>44</v>
      </c>
      <c r="H20" s="10" t="s">
        <v>113</v>
      </c>
      <c r="I20" s="10" t="s">
        <v>2076</v>
      </c>
      <c r="J20" s="13">
        <v>454.39</v>
      </c>
      <c r="K20" s="10">
        <v>10</v>
      </c>
      <c r="L20" s="10" t="s">
        <v>48</v>
      </c>
      <c r="M20" s="10">
        <v>2</v>
      </c>
      <c r="N20" s="10">
        <v>4</v>
      </c>
      <c r="O20" s="10">
        <v>2</v>
      </c>
      <c r="P20" s="10" t="s">
        <v>49</v>
      </c>
      <c r="Q20" s="10" t="s">
        <v>50</v>
      </c>
      <c r="R20" s="10">
        <f t="shared" si="0"/>
        <v>0</v>
      </c>
      <c r="S20" s="10">
        <v>0</v>
      </c>
      <c r="T20" s="10">
        <v>3</v>
      </c>
      <c r="U20" s="10" t="s">
        <v>36</v>
      </c>
      <c r="V20" s="10" t="s">
        <v>79</v>
      </c>
      <c r="W20" s="10" t="s">
        <v>66</v>
      </c>
      <c r="X20" s="14">
        <v>45496</v>
      </c>
      <c r="Y20" s="10" t="b">
        <v>0</v>
      </c>
      <c r="Z20" s="10" t="b">
        <v>1</v>
      </c>
      <c r="AA20" s="10" t="str">
        <f t="shared" si="1"/>
        <v>Loyalty Member</v>
      </c>
      <c r="AB20" s="10" t="s">
        <v>62</v>
      </c>
      <c r="AC20" s="10" t="s">
        <v>53</v>
      </c>
      <c r="AD20" s="10">
        <v>3</v>
      </c>
      <c r="AE20" s="10" t="str">
        <f>IF(OR(Cleaned_Data!$C20="Male", Cleaned_Data!$C20="Male"), "Male", IF(OR(Cleaned_Data!$C20="Female", Cleaned_Data!$C20="Female"), "Female", "Diverse"))</f>
        <v>Male</v>
      </c>
      <c r="AF20" s="10" t="str">
        <f>IF(Cleaned_Data!$D20="Middle","Average Income","High Income")</f>
        <v>Average Income</v>
      </c>
      <c r="AG20" s="10">
        <v>8.1395348837209301E-3</v>
      </c>
    </row>
    <row r="21" spans="1:33" x14ac:dyDescent="0.3">
      <c r="A21" s="10" t="s">
        <v>115</v>
      </c>
      <c r="B21" s="10">
        <v>29</v>
      </c>
      <c r="C21" s="10" t="s">
        <v>29</v>
      </c>
      <c r="D21" s="10" t="s">
        <v>44</v>
      </c>
      <c r="E21" s="10" t="s">
        <v>69</v>
      </c>
      <c r="F21" s="10" t="s">
        <v>32</v>
      </c>
      <c r="G21" s="10" t="s">
        <v>30</v>
      </c>
      <c r="H21" s="10" t="s">
        <v>116</v>
      </c>
      <c r="I21" s="10" t="s">
        <v>117</v>
      </c>
      <c r="J21" s="13">
        <v>490.75</v>
      </c>
      <c r="K21" s="10">
        <v>10</v>
      </c>
      <c r="L21" s="10" t="s">
        <v>48</v>
      </c>
      <c r="M21" s="10">
        <v>2</v>
      </c>
      <c r="N21" s="10">
        <v>4</v>
      </c>
      <c r="O21" s="10">
        <v>1</v>
      </c>
      <c r="P21" s="10" t="s">
        <v>36</v>
      </c>
      <c r="Q21" s="10" t="s">
        <v>85</v>
      </c>
      <c r="R21" s="10">
        <f t="shared" si="0"/>
        <v>0.01</v>
      </c>
      <c r="S21" s="10">
        <v>1</v>
      </c>
      <c r="T21" s="10">
        <v>4</v>
      </c>
      <c r="U21" s="10" t="s">
        <v>59</v>
      </c>
      <c r="V21" s="10" t="s">
        <v>60</v>
      </c>
      <c r="W21" s="10" t="s">
        <v>61</v>
      </c>
      <c r="X21" s="14">
        <v>45481</v>
      </c>
      <c r="Y21" s="10" t="b">
        <v>0</v>
      </c>
      <c r="Z21" s="10" t="b">
        <v>0</v>
      </c>
      <c r="AA21" s="10" t="str">
        <f t="shared" si="1"/>
        <v>Non-Member</v>
      </c>
      <c r="AB21" s="10" t="s">
        <v>52</v>
      </c>
      <c r="AC21" s="10" t="s">
        <v>53</v>
      </c>
      <c r="AD21" s="10">
        <v>13</v>
      </c>
      <c r="AE21" s="10" t="str">
        <f>IF(OR(Cleaned_Data!$C21="Male", Cleaned_Data!$C21="Male"), "Male", IF(OR(Cleaned_Data!$C21="Female", Cleaned_Data!$C21="Female"), "Female", "Diverse"))</f>
        <v>Female</v>
      </c>
      <c r="AF21" s="10" t="str">
        <f>IF(Cleaned_Data!$D21="Middle","Average Income","High Income")</f>
        <v>High Income</v>
      </c>
      <c r="AG21" s="10">
        <v>0.01</v>
      </c>
    </row>
    <row r="22" spans="1:33" x14ac:dyDescent="0.3">
      <c r="A22" s="10" t="s">
        <v>118</v>
      </c>
      <c r="B22" s="10">
        <v>21</v>
      </c>
      <c r="C22" s="10" t="s">
        <v>29</v>
      </c>
      <c r="D22" s="10" t="s">
        <v>30</v>
      </c>
      <c r="E22" s="10" t="s">
        <v>69</v>
      </c>
      <c r="F22" s="10" t="s">
        <v>45</v>
      </c>
      <c r="G22" s="10" t="s">
        <v>30</v>
      </c>
      <c r="H22" s="10" t="s">
        <v>119</v>
      </c>
      <c r="I22" s="10" t="s">
        <v>120</v>
      </c>
      <c r="J22" s="13">
        <v>463.07</v>
      </c>
      <c r="K22" s="10">
        <v>7</v>
      </c>
      <c r="L22" s="10" t="s">
        <v>35</v>
      </c>
      <c r="M22" s="10">
        <v>4</v>
      </c>
      <c r="N22" s="10">
        <v>2</v>
      </c>
      <c r="O22" s="10">
        <v>0</v>
      </c>
      <c r="P22" s="10" t="s">
        <v>36</v>
      </c>
      <c r="Q22" s="10" t="s">
        <v>85</v>
      </c>
      <c r="R22" s="10">
        <f t="shared" si="0"/>
        <v>0.01</v>
      </c>
      <c r="S22" s="10">
        <v>1</v>
      </c>
      <c r="T22" s="10">
        <v>2</v>
      </c>
      <c r="U22" s="10" t="s">
        <v>49</v>
      </c>
      <c r="V22" s="10" t="s">
        <v>60</v>
      </c>
      <c r="W22" s="10" t="s">
        <v>51</v>
      </c>
      <c r="X22" s="14">
        <v>45496</v>
      </c>
      <c r="Y22" s="10" t="b">
        <v>1</v>
      </c>
      <c r="Z22" s="10" t="b">
        <v>0</v>
      </c>
      <c r="AA22" s="10" t="str">
        <f t="shared" si="1"/>
        <v>Non-Member</v>
      </c>
      <c r="AB22" s="10" t="s">
        <v>52</v>
      </c>
      <c r="AC22" s="10" t="s">
        <v>41</v>
      </c>
      <c r="AD22" s="10">
        <v>11</v>
      </c>
      <c r="AE22" s="10" t="str">
        <f>IF(OR(Cleaned_Data!$C22="Male", Cleaned_Data!$C22="Male"), "Male", IF(OR(Cleaned_Data!$C22="Female", Cleaned_Data!$C22="Female"), "Female", "Diverse"))</f>
        <v>Female</v>
      </c>
      <c r="AF22" s="10" t="str">
        <f>IF(Cleaned_Data!$D22="Middle","Average Income","High Income")</f>
        <v>Average Income</v>
      </c>
      <c r="AG22" s="10">
        <v>9.3023255813953487E-3</v>
      </c>
    </row>
    <row r="23" spans="1:33" x14ac:dyDescent="0.3">
      <c r="A23" s="10" t="s">
        <v>121</v>
      </c>
      <c r="B23" s="10">
        <v>36</v>
      </c>
      <c r="C23" s="10" t="s">
        <v>29</v>
      </c>
      <c r="D23" s="10" t="s">
        <v>44</v>
      </c>
      <c r="E23" s="10" t="s">
        <v>31</v>
      </c>
      <c r="F23" s="10" t="s">
        <v>56</v>
      </c>
      <c r="G23" s="10" t="s">
        <v>44</v>
      </c>
      <c r="H23" s="10" t="s">
        <v>122</v>
      </c>
      <c r="I23" s="10" t="s">
        <v>123</v>
      </c>
      <c r="J23" s="13">
        <v>56.74</v>
      </c>
      <c r="K23" s="10">
        <v>5</v>
      </c>
      <c r="L23" s="10" t="s">
        <v>78</v>
      </c>
      <c r="M23" s="10">
        <v>5</v>
      </c>
      <c r="N23" s="10">
        <v>1</v>
      </c>
      <c r="O23" s="10">
        <v>0</v>
      </c>
      <c r="P23" s="10" t="s">
        <v>49</v>
      </c>
      <c r="Q23" s="10" t="s">
        <v>85</v>
      </c>
      <c r="R23" s="10">
        <f t="shared" si="0"/>
        <v>0</v>
      </c>
      <c r="S23" s="10">
        <v>0</v>
      </c>
      <c r="T23" s="10">
        <v>6</v>
      </c>
      <c r="U23" s="10" t="s">
        <v>36</v>
      </c>
      <c r="V23" s="10" t="s">
        <v>60</v>
      </c>
      <c r="W23" s="10" t="s">
        <v>66</v>
      </c>
      <c r="X23" s="14">
        <v>45504</v>
      </c>
      <c r="Y23" s="10" t="b">
        <v>1</v>
      </c>
      <c r="Z23" s="10" t="b">
        <v>0</v>
      </c>
      <c r="AA23" s="10" t="str">
        <f t="shared" si="1"/>
        <v>Non-Member</v>
      </c>
      <c r="AB23" s="10" t="s">
        <v>62</v>
      </c>
      <c r="AC23" s="10" t="s">
        <v>67</v>
      </c>
      <c r="AD23" s="10">
        <v>7</v>
      </c>
      <c r="AE23" s="10" t="str">
        <f>IF(OR(Cleaned_Data!$C23="Male", Cleaned_Data!$C23="Male"), "Male", IF(OR(Cleaned_Data!$C23="Female", Cleaned_Data!$C23="Female"), "Female", "Diverse"))</f>
        <v>Female</v>
      </c>
      <c r="AF23" s="10" t="str">
        <f>IF(Cleaned_Data!$D23="Middle","Average Income","High Income")</f>
        <v>High Income</v>
      </c>
      <c r="AG23" s="10">
        <v>1.0243902439024391E-2</v>
      </c>
    </row>
    <row r="24" spans="1:33" x14ac:dyDescent="0.3">
      <c r="A24" s="10" t="s">
        <v>124</v>
      </c>
      <c r="B24" s="10">
        <v>38</v>
      </c>
      <c r="C24" s="10" t="s">
        <v>43</v>
      </c>
      <c r="D24" s="10" t="s">
        <v>44</v>
      </c>
      <c r="E24" s="10" t="s">
        <v>76</v>
      </c>
      <c r="F24" s="10" t="s">
        <v>32</v>
      </c>
      <c r="G24" s="10" t="s">
        <v>30</v>
      </c>
      <c r="H24" s="10" t="s">
        <v>125</v>
      </c>
      <c r="I24" s="10" t="s">
        <v>126</v>
      </c>
      <c r="J24" s="13">
        <v>371.32</v>
      </c>
      <c r="K24" s="10">
        <v>7</v>
      </c>
      <c r="L24" s="10" t="s">
        <v>48</v>
      </c>
      <c r="M24" s="10">
        <v>4</v>
      </c>
      <c r="N24" s="10">
        <v>4</v>
      </c>
      <c r="O24" s="10">
        <v>0.7</v>
      </c>
      <c r="P24" s="10" t="s">
        <v>49</v>
      </c>
      <c r="Q24" s="10" t="s">
        <v>50</v>
      </c>
      <c r="R24" s="10">
        <f t="shared" si="0"/>
        <v>0.02</v>
      </c>
      <c r="S24" s="10">
        <v>2</v>
      </c>
      <c r="T24" s="10">
        <v>1</v>
      </c>
      <c r="U24" s="10" t="s">
        <v>36</v>
      </c>
      <c r="V24" s="10" t="s">
        <v>38</v>
      </c>
      <c r="W24" s="10" t="s">
        <v>61</v>
      </c>
      <c r="X24" s="14">
        <v>45347</v>
      </c>
      <c r="Y24" s="10" t="b">
        <v>1</v>
      </c>
      <c r="Z24" s="10" t="b">
        <v>1</v>
      </c>
      <c r="AA24" s="10" t="str">
        <f t="shared" si="1"/>
        <v>Loyalty Member</v>
      </c>
      <c r="AB24" s="10" t="s">
        <v>62</v>
      </c>
      <c r="AC24" s="10" t="s">
        <v>53</v>
      </c>
      <c r="AD24" s="10">
        <v>6</v>
      </c>
      <c r="AE24" s="10" t="str">
        <f>IF(OR(Cleaned_Data!$C24="Male", Cleaned_Data!$C24="Male"), "Male", IF(OR(Cleaned_Data!$C24="Female", Cleaned_Data!$C24="Female"), "Female", "Diverse"))</f>
        <v>Male</v>
      </c>
      <c r="AF24" s="10" t="str">
        <f>IF(Cleaned_Data!$D24="Middle","Average Income","High Income")</f>
        <v>High Income</v>
      </c>
      <c r="AG24" s="10">
        <v>8.2978723404255311E-3</v>
      </c>
    </row>
    <row r="25" spans="1:33" x14ac:dyDescent="0.3">
      <c r="A25" s="10" t="s">
        <v>127</v>
      </c>
      <c r="B25" s="10">
        <v>37</v>
      </c>
      <c r="C25" s="10" t="s">
        <v>29</v>
      </c>
      <c r="D25" s="10" t="s">
        <v>30</v>
      </c>
      <c r="E25" s="10" t="s">
        <v>55</v>
      </c>
      <c r="F25" s="10" t="s">
        <v>32</v>
      </c>
      <c r="G25" s="10" t="s">
        <v>30</v>
      </c>
      <c r="H25" s="10" t="s">
        <v>128</v>
      </c>
      <c r="I25" s="10" t="s">
        <v>120</v>
      </c>
      <c r="J25" s="13">
        <v>461</v>
      </c>
      <c r="K25" s="10">
        <v>7</v>
      </c>
      <c r="L25" s="10" t="s">
        <v>78</v>
      </c>
      <c r="M25" s="10">
        <v>2</v>
      </c>
      <c r="N25" s="10">
        <v>4</v>
      </c>
      <c r="O25" s="10">
        <v>1</v>
      </c>
      <c r="P25" s="10" t="s">
        <v>44</v>
      </c>
      <c r="Q25" s="10" t="s">
        <v>50</v>
      </c>
      <c r="R25" s="10">
        <f t="shared" si="0"/>
        <v>0</v>
      </c>
      <c r="S25" s="10">
        <v>0</v>
      </c>
      <c r="T25" s="10">
        <v>8</v>
      </c>
      <c r="U25" s="10" t="s">
        <v>59</v>
      </c>
      <c r="V25" s="10" t="s">
        <v>38</v>
      </c>
      <c r="W25" s="10" t="s">
        <v>86</v>
      </c>
      <c r="X25" s="14">
        <v>45483</v>
      </c>
      <c r="Y25" s="10" t="b">
        <v>0</v>
      </c>
      <c r="Z25" s="10" t="b">
        <v>1</v>
      </c>
      <c r="AA25" s="10" t="str">
        <f t="shared" si="1"/>
        <v>Loyalty Member</v>
      </c>
      <c r="AB25" s="10" t="s">
        <v>52</v>
      </c>
      <c r="AC25" s="10" t="s">
        <v>53</v>
      </c>
      <c r="AD25" s="10">
        <v>9</v>
      </c>
      <c r="AE25" s="10" t="str">
        <f>IF(OR(Cleaned_Data!$C25="Male", Cleaned_Data!$C25="Male"), "Male", IF(OR(Cleaned_Data!$C25="Female", Cleaned_Data!$C25="Female"), "Female", "Diverse"))</f>
        <v>Female</v>
      </c>
      <c r="AF25" s="10" t="str">
        <f>IF(Cleaned_Data!$D25="Middle","Average Income","High Income")</f>
        <v>Average Income</v>
      </c>
      <c r="AG25" s="10">
        <v>9.3023255813953487E-3</v>
      </c>
    </row>
    <row r="26" spans="1:33" x14ac:dyDescent="0.3">
      <c r="A26" s="10" t="s">
        <v>129</v>
      </c>
      <c r="B26" s="10">
        <v>33</v>
      </c>
      <c r="C26" s="10" t="s">
        <v>29</v>
      </c>
      <c r="D26" s="10" t="s">
        <v>44</v>
      </c>
      <c r="E26" s="10" t="s">
        <v>31</v>
      </c>
      <c r="F26" s="10" t="s">
        <v>32</v>
      </c>
      <c r="G26" s="10" t="s">
        <v>44</v>
      </c>
      <c r="H26" s="10" t="s">
        <v>130</v>
      </c>
      <c r="I26" s="10" t="s">
        <v>47</v>
      </c>
      <c r="J26" s="13">
        <v>253.37</v>
      </c>
      <c r="K26" s="10">
        <v>6</v>
      </c>
      <c r="L26" s="10" t="s">
        <v>48</v>
      </c>
      <c r="M26" s="10">
        <v>4</v>
      </c>
      <c r="N26" s="10">
        <v>1</v>
      </c>
      <c r="O26" s="10">
        <v>1</v>
      </c>
      <c r="P26" s="10" t="s">
        <v>36</v>
      </c>
      <c r="Q26" s="10" t="s">
        <v>85</v>
      </c>
      <c r="R26" s="10">
        <f t="shared" si="0"/>
        <v>0.02</v>
      </c>
      <c r="S26" s="10">
        <v>2</v>
      </c>
      <c r="T26" s="10">
        <v>10</v>
      </c>
      <c r="U26" s="10" t="s">
        <v>44</v>
      </c>
      <c r="V26" s="10" t="s">
        <v>38</v>
      </c>
      <c r="W26" s="10" t="s">
        <v>66</v>
      </c>
      <c r="X26" s="14">
        <v>45651</v>
      </c>
      <c r="Y26" s="10" t="b">
        <v>1</v>
      </c>
      <c r="Z26" s="10" t="b">
        <v>0</v>
      </c>
      <c r="AA26" s="10" t="str">
        <f t="shared" si="1"/>
        <v>Non-Member</v>
      </c>
      <c r="AB26" s="10" t="s">
        <v>62</v>
      </c>
      <c r="AC26" s="10" t="s">
        <v>53</v>
      </c>
      <c r="AD26" s="10">
        <v>8</v>
      </c>
      <c r="AE26" s="10" t="str">
        <f>IF(OR(Cleaned_Data!$C26="Male", Cleaned_Data!$C26="Male"), "Male", IF(OR(Cleaned_Data!$C26="Female", Cleaned_Data!$C26="Female"), "Female", "Diverse"))</f>
        <v>Female</v>
      </c>
      <c r="AF26" s="10" t="str">
        <f>IF(Cleaned_Data!$D26="Middle","Average Income","High Income")</f>
        <v>High Income</v>
      </c>
      <c r="AG26" s="10">
        <v>9.3181818181818175E-3</v>
      </c>
    </row>
    <row r="27" spans="1:33" x14ac:dyDescent="0.3">
      <c r="A27" s="10" t="s">
        <v>131</v>
      </c>
      <c r="B27" s="10">
        <v>37</v>
      </c>
      <c r="C27" s="10" t="s">
        <v>43</v>
      </c>
      <c r="D27" s="10" t="s">
        <v>44</v>
      </c>
      <c r="E27" s="10" t="s">
        <v>69</v>
      </c>
      <c r="F27" s="10" t="s">
        <v>45</v>
      </c>
      <c r="G27" s="10" t="s">
        <v>44</v>
      </c>
      <c r="H27" s="10" t="s">
        <v>132</v>
      </c>
      <c r="I27" s="10" t="s">
        <v>2076</v>
      </c>
      <c r="J27" s="13">
        <v>136.53</v>
      </c>
      <c r="K27" s="10">
        <v>3</v>
      </c>
      <c r="L27" s="10" t="s">
        <v>35</v>
      </c>
      <c r="M27" s="10">
        <v>2</v>
      </c>
      <c r="N27" s="10">
        <v>4</v>
      </c>
      <c r="O27" s="10">
        <v>2</v>
      </c>
      <c r="P27" s="10" t="s">
        <v>44</v>
      </c>
      <c r="Q27" s="10" t="s">
        <v>50</v>
      </c>
      <c r="R27" s="10">
        <f t="shared" si="0"/>
        <v>0.01</v>
      </c>
      <c r="S27" s="10">
        <v>1</v>
      </c>
      <c r="T27" s="10">
        <v>3</v>
      </c>
      <c r="U27" s="10" t="s">
        <v>44</v>
      </c>
      <c r="V27" s="10" t="s">
        <v>60</v>
      </c>
      <c r="W27" s="10" t="s">
        <v>51</v>
      </c>
      <c r="X27" s="14">
        <v>45443</v>
      </c>
      <c r="Y27" s="10" t="b">
        <v>1</v>
      </c>
      <c r="Z27" s="10" t="b">
        <v>1</v>
      </c>
      <c r="AA27" s="10" t="str">
        <f t="shared" si="1"/>
        <v>Loyalty Member</v>
      </c>
      <c r="AB27" s="10" t="s">
        <v>74</v>
      </c>
      <c r="AC27" s="10" t="s">
        <v>53</v>
      </c>
      <c r="AD27" s="10">
        <v>10</v>
      </c>
      <c r="AE27" s="10" t="str">
        <f>IF(OR(Cleaned_Data!$C27="Male", Cleaned_Data!$C27="Male"), "Male", IF(OR(Cleaned_Data!$C27="Female", Cleaned_Data!$C27="Female"), "Female", "Diverse"))</f>
        <v>Male</v>
      </c>
      <c r="AF27" s="10" t="str">
        <f>IF(Cleaned_Data!$D27="Middle","Average Income","High Income")</f>
        <v>High Income</v>
      </c>
      <c r="AG27" s="10">
        <v>8.1395348837209301E-3</v>
      </c>
    </row>
    <row r="28" spans="1:33" x14ac:dyDescent="0.3">
      <c r="A28" s="10" t="s">
        <v>133</v>
      </c>
      <c r="B28" s="10">
        <v>31</v>
      </c>
      <c r="C28" s="10" t="s">
        <v>29</v>
      </c>
      <c r="D28" s="10" t="s">
        <v>30</v>
      </c>
      <c r="E28" s="10" t="s">
        <v>55</v>
      </c>
      <c r="F28" s="10" t="s">
        <v>56</v>
      </c>
      <c r="G28" s="10" t="s">
        <v>30</v>
      </c>
      <c r="H28" s="10" t="s">
        <v>134</v>
      </c>
      <c r="I28" s="10" t="s">
        <v>135</v>
      </c>
      <c r="J28" s="13">
        <v>489.05</v>
      </c>
      <c r="K28" s="10">
        <v>10</v>
      </c>
      <c r="L28" s="10" t="s">
        <v>78</v>
      </c>
      <c r="M28" s="10">
        <v>5</v>
      </c>
      <c r="N28" s="10">
        <v>3</v>
      </c>
      <c r="O28" s="10">
        <v>0</v>
      </c>
      <c r="P28" s="10" t="s">
        <v>44</v>
      </c>
      <c r="Q28" s="10" t="s">
        <v>37</v>
      </c>
      <c r="R28" s="10">
        <f t="shared" si="0"/>
        <v>0.02</v>
      </c>
      <c r="S28" s="10">
        <v>2</v>
      </c>
      <c r="T28" s="10">
        <v>2</v>
      </c>
      <c r="U28" s="10" t="s">
        <v>44</v>
      </c>
      <c r="V28" s="10" t="s">
        <v>79</v>
      </c>
      <c r="W28" s="10" t="s">
        <v>51</v>
      </c>
      <c r="X28" s="14">
        <v>45539</v>
      </c>
      <c r="Y28" s="10" t="b">
        <v>1</v>
      </c>
      <c r="Z28" s="10" t="b">
        <v>1</v>
      </c>
      <c r="AA28" s="10" t="str">
        <f t="shared" si="1"/>
        <v>Loyalty Member</v>
      </c>
      <c r="AB28" s="10" t="s">
        <v>74</v>
      </c>
      <c r="AC28" s="10" t="s">
        <v>53</v>
      </c>
      <c r="AD28" s="10">
        <v>7</v>
      </c>
      <c r="AE28" s="10" t="str">
        <f>IF(OR(Cleaned_Data!$C28="Male", Cleaned_Data!$C28="Male"), "Male", IF(OR(Cleaned_Data!$C28="Female", Cleaned_Data!$C28="Female"), "Female", "Diverse"))</f>
        <v>Female</v>
      </c>
      <c r="AF28" s="10" t="str">
        <f>IF(Cleaned_Data!$D28="Middle","Average Income","High Income")</f>
        <v>Average Income</v>
      </c>
      <c r="AG28" s="10">
        <v>8.5294117647058826E-3</v>
      </c>
    </row>
    <row r="29" spans="1:33" x14ac:dyDescent="0.3">
      <c r="A29" s="10" t="s">
        <v>136</v>
      </c>
      <c r="B29" s="10">
        <v>50</v>
      </c>
      <c r="C29" s="10" t="s">
        <v>43</v>
      </c>
      <c r="D29" s="10" t="s">
        <v>44</v>
      </c>
      <c r="E29" s="10" t="s">
        <v>55</v>
      </c>
      <c r="F29" s="10" t="s">
        <v>56</v>
      </c>
      <c r="G29" s="10" t="s">
        <v>44</v>
      </c>
      <c r="H29" s="10" t="s">
        <v>137</v>
      </c>
      <c r="I29" s="10" t="s">
        <v>117</v>
      </c>
      <c r="J29" s="13">
        <v>81.91</v>
      </c>
      <c r="K29" s="10">
        <v>10</v>
      </c>
      <c r="L29" s="10" t="s">
        <v>48</v>
      </c>
      <c r="M29" s="10">
        <v>3</v>
      </c>
      <c r="N29" s="10">
        <v>4</v>
      </c>
      <c r="O29" s="10">
        <v>1</v>
      </c>
      <c r="P29" s="10" t="s">
        <v>49</v>
      </c>
      <c r="Q29" s="10" t="s">
        <v>85</v>
      </c>
      <c r="R29" s="10">
        <f t="shared" si="0"/>
        <v>0</v>
      </c>
      <c r="S29" s="10">
        <v>0</v>
      </c>
      <c r="T29" s="10">
        <v>4</v>
      </c>
      <c r="U29" s="10" t="s">
        <v>36</v>
      </c>
      <c r="V29" s="10" t="s">
        <v>79</v>
      </c>
      <c r="W29" s="10" t="s">
        <v>61</v>
      </c>
      <c r="X29" s="14">
        <v>45497</v>
      </c>
      <c r="Y29" s="10" t="b">
        <v>0</v>
      </c>
      <c r="Z29" s="10" t="b">
        <v>1</v>
      </c>
      <c r="AA29" s="10" t="str">
        <f t="shared" si="1"/>
        <v>Loyalty Member</v>
      </c>
      <c r="AB29" s="10" t="s">
        <v>40</v>
      </c>
      <c r="AC29" s="10" t="s">
        <v>67</v>
      </c>
      <c r="AD29" s="10">
        <v>2</v>
      </c>
      <c r="AE29" s="10" t="str">
        <f>IF(OR(Cleaned_Data!$C29="Male", Cleaned_Data!$C29="Male"), "Male", IF(OR(Cleaned_Data!$C29="Female", Cleaned_Data!$C29="Female"), "Female", "Diverse"))</f>
        <v>Male</v>
      </c>
      <c r="AF29" s="10" t="str">
        <f>IF(Cleaned_Data!$D29="Middle","Average Income","High Income")</f>
        <v>High Income</v>
      </c>
      <c r="AG29" s="10">
        <v>0.01</v>
      </c>
    </row>
    <row r="30" spans="1:33" x14ac:dyDescent="0.3">
      <c r="A30" s="10" t="s">
        <v>138</v>
      </c>
      <c r="B30" s="10">
        <v>50</v>
      </c>
      <c r="C30" s="10" t="s">
        <v>43</v>
      </c>
      <c r="D30" s="10" t="s">
        <v>30</v>
      </c>
      <c r="E30" s="10" t="s">
        <v>31</v>
      </c>
      <c r="F30" s="10" t="s">
        <v>32</v>
      </c>
      <c r="G30" s="10" t="s">
        <v>30</v>
      </c>
      <c r="H30" s="10" t="s">
        <v>139</v>
      </c>
      <c r="I30" s="10" t="s">
        <v>135</v>
      </c>
      <c r="J30" s="13">
        <v>135.80000000000001</v>
      </c>
      <c r="K30" s="10">
        <v>2</v>
      </c>
      <c r="L30" s="10" t="s">
        <v>48</v>
      </c>
      <c r="M30" s="10">
        <v>2</v>
      </c>
      <c r="N30" s="10">
        <v>5</v>
      </c>
      <c r="O30" s="10">
        <v>1</v>
      </c>
      <c r="P30" s="10" t="s">
        <v>59</v>
      </c>
      <c r="Q30" s="10" t="s">
        <v>37</v>
      </c>
      <c r="R30" s="10">
        <f t="shared" si="0"/>
        <v>0.01</v>
      </c>
      <c r="S30" s="10">
        <v>1</v>
      </c>
      <c r="T30" s="10">
        <v>2</v>
      </c>
      <c r="U30" s="10" t="s">
        <v>44</v>
      </c>
      <c r="V30" s="10" t="s">
        <v>79</v>
      </c>
      <c r="W30" s="10" t="s">
        <v>61</v>
      </c>
      <c r="X30" s="14">
        <v>45612</v>
      </c>
      <c r="Y30" s="10" t="b">
        <v>0</v>
      </c>
      <c r="Z30" s="10" t="b">
        <v>1</v>
      </c>
      <c r="AA30" s="10" t="str">
        <f t="shared" si="1"/>
        <v>Loyalty Member</v>
      </c>
      <c r="AB30" s="10" t="s">
        <v>74</v>
      </c>
      <c r="AC30" s="10" t="s">
        <v>41</v>
      </c>
      <c r="AD30" s="10">
        <v>9</v>
      </c>
      <c r="AE30" s="10" t="str">
        <f>IF(OR(Cleaned_Data!$C30="Male", Cleaned_Data!$C30="Male"), "Male", IF(OR(Cleaned_Data!$C30="Female", Cleaned_Data!$C30="Female"), "Female", "Diverse"))</f>
        <v>Male</v>
      </c>
      <c r="AF30" s="10" t="str">
        <f>IF(Cleaned_Data!$D30="Middle","Average Income","High Income")</f>
        <v>Average Income</v>
      </c>
      <c r="AG30" s="10">
        <v>8.5294117647058826E-3</v>
      </c>
    </row>
    <row r="31" spans="1:33" x14ac:dyDescent="0.3">
      <c r="A31" s="10" t="s">
        <v>140</v>
      </c>
      <c r="B31" s="10">
        <v>45</v>
      </c>
      <c r="C31" s="10" t="s">
        <v>29</v>
      </c>
      <c r="D31" s="10" t="s">
        <v>30</v>
      </c>
      <c r="E31" s="10" t="s">
        <v>69</v>
      </c>
      <c r="F31" s="10" t="s">
        <v>45</v>
      </c>
      <c r="G31" s="10" t="s">
        <v>30</v>
      </c>
      <c r="H31" s="10" t="s">
        <v>141</v>
      </c>
      <c r="I31" s="10" t="s">
        <v>142</v>
      </c>
      <c r="J31" s="13">
        <v>382.24</v>
      </c>
      <c r="K31" s="10">
        <v>12</v>
      </c>
      <c r="L31" s="10" t="s">
        <v>48</v>
      </c>
      <c r="M31" s="10">
        <v>1</v>
      </c>
      <c r="N31" s="10">
        <v>5</v>
      </c>
      <c r="O31" s="10">
        <v>1</v>
      </c>
      <c r="P31" s="10" t="s">
        <v>44</v>
      </c>
      <c r="Q31" s="10" t="s">
        <v>85</v>
      </c>
      <c r="R31" s="10">
        <f t="shared" si="0"/>
        <v>0.01</v>
      </c>
      <c r="S31" s="10">
        <v>1</v>
      </c>
      <c r="T31" s="10">
        <v>4</v>
      </c>
      <c r="U31" s="10" t="s">
        <v>44</v>
      </c>
      <c r="V31" s="10" t="s">
        <v>38</v>
      </c>
      <c r="W31" s="10" t="s">
        <v>51</v>
      </c>
      <c r="X31" s="14">
        <v>45479</v>
      </c>
      <c r="Y31" s="10" t="b">
        <v>1</v>
      </c>
      <c r="Z31" s="10" t="b">
        <v>1</v>
      </c>
      <c r="AA31" s="10" t="str">
        <f t="shared" si="1"/>
        <v>Loyalty Member</v>
      </c>
      <c r="AB31" s="10" t="s">
        <v>74</v>
      </c>
      <c r="AC31" s="10" t="s">
        <v>53</v>
      </c>
      <c r="AD31" s="10">
        <v>3</v>
      </c>
      <c r="AE31" s="10" t="str">
        <f>IF(OR(Cleaned_Data!$C31="Male", Cleaned_Data!$C31="Male"), "Male", IF(OR(Cleaned_Data!$C31="Female", Cleaned_Data!$C31="Female"), "Female", "Diverse"))</f>
        <v>Female</v>
      </c>
      <c r="AF31" s="10" t="str">
        <f>IF(Cleaned_Data!$D31="Middle","Average Income","High Income")</f>
        <v>Average Income</v>
      </c>
      <c r="AG31" s="10">
        <v>8.5365853658536592E-3</v>
      </c>
    </row>
    <row r="32" spans="1:33" x14ac:dyDescent="0.3">
      <c r="A32" s="10" t="s">
        <v>143</v>
      </c>
      <c r="B32" s="10">
        <v>33</v>
      </c>
      <c r="C32" s="10" t="s">
        <v>29</v>
      </c>
      <c r="D32" s="10" t="s">
        <v>44</v>
      </c>
      <c r="E32" s="10" t="s">
        <v>31</v>
      </c>
      <c r="F32" s="10" t="s">
        <v>32</v>
      </c>
      <c r="G32" s="10" t="s">
        <v>30</v>
      </c>
      <c r="H32" s="10" t="s">
        <v>144</v>
      </c>
      <c r="I32" s="10" t="s">
        <v>34</v>
      </c>
      <c r="J32" s="13">
        <v>354.7</v>
      </c>
      <c r="K32" s="10">
        <v>5</v>
      </c>
      <c r="L32" s="10" t="s">
        <v>78</v>
      </c>
      <c r="M32" s="10">
        <v>4</v>
      </c>
      <c r="N32" s="10">
        <v>2</v>
      </c>
      <c r="O32" s="10">
        <v>0</v>
      </c>
      <c r="P32" s="10" t="s">
        <v>36</v>
      </c>
      <c r="Q32" s="10" t="s">
        <v>85</v>
      </c>
      <c r="R32" s="10">
        <f t="shared" si="0"/>
        <v>0.02</v>
      </c>
      <c r="S32" s="10">
        <v>2</v>
      </c>
      <c r="T32" s="10">
        <v>7</v>
      </c>
      <c r="U32" s="10" t="s">
        <v>36</v>
      </c>
      <c r="V32" s="10" t="s">
        <v>60</v>
      </c>
      <c r="W32" s="10" t="s">
        <v>66</v>
      </c>
      <c r="X32" s="14">
        <v>45332</v>
      </c>
      <c r="Y32" s="10" t="b">
        <v>1</v>
      </c>
      <c r="Z32" s="10" t="b">
        <v>0</v>
      </c>
      <c r="AA32" s="10" t="str">
        <f t="shared" si="1"/>
        <v>Non-Member</v>
      </c>
      <c r="AB32" s="10" t="s">
        <v>74</v>
      </c>
      <c r="AC32" s="10" t="s">
        <v>67</v>
      </c>
      <c r="AD32" s="10">
        <v>12</v>
      </c>
      <c r="AE32" s="10" t="str">
        <f>IF(OR(Cleaned_Data!$C32="Male", Cleaned_Data!$C32="Male"), "Male", IF(OR(Cleaned_Data!$C32="Female", Cleaned_Data!$C32="Female"), "Female", "Diverse"))</f>
        <v>Female</v>
      </c>
      <c r="AF32" s="10" t="str">
        <f>IF(Cleaned_Data!$D32="Middle","Average Income","High Income")</f>
        <v>High Income</v>
      </c>
      <c r="AG32" s="10">
        <v>1.1363636363636364E-2</v>
      </c>
    </row>
    <row r="33" spans="1:33" x14ac:dyDescent="0.3">
      <c r="A33" s="10" t="s">
        <v>145</v>
      </c>
      <c r="B33" s="10">
        <v>24</v>
      </c>
      <c r="C33" s="10" t="s">
        <v>43</v>
      </c>
      <c r="D33" s="10" t="s">
        <v>44</v>
      </c>
      <c r="E33" s="10" t="s">
        <v>76</v>
      </c>
      <c r="F33" s="10" t="s">
        <v>32</v>
      </c>
      <c r="G33" s="10" t="s">
        <v>44</v>
      </c>
      <c r="H33" s="10" t="s">
        <v>146</v>
      </c>
      <c r="I33" s="10" t="s">
        <v>93</v>
      </c>
      <c r="J33" s="13">
        <v>433.82</v>
      </c>
      <c r="K33" s="10">
        <v>6</v>
      </c>
      <c r="L33" s="10" t="s">
        <v>78</v>
      </c>
      <c r="M33" s="10">
        <v>3</v>
      </c>
      <c r="N33" s="10">
        <v>2</v>
      </c>
      <c r="O33" s="10">
        <v>1</v>
      </c>
      <c r="P33" s="10" t="s">
        <v>49</v>
      </c>
      <c r="Q33" s="10" t="s">
        <v>37</v>
      </c>
      <c r="R33" s="10">
        <f t="shared" si="0"/>
        <v>0</v>
      </c>
      <c r="S33" s="10">
        <v>0</v>
      </c>
      <c r="T33" s="10">
        <v>8</v>
      </c>
      <c r="U33" s="10" t="s">
        <v>49</v>
      </c>
      <c r="V33" s="10" t="s">
        <v>79</v>
      </c>
      <c r="W33" s="10" t="s">
        <v>66</v>
      </c>
      <c r="X33" s="14">
        <v>45472</v>
      </c>
      <c r="Y33" s="10" t="b">
        <v>0</v>
      </c>
      <c r="Z33" s="10" t="b">
        <v>1</v>
      </c>
      <c r="AA33" s="10" t="str">
        <f t="shared" si="1"/>
        <v>Loyalty Member</v>
      </c>
      <c r="AB33" s="10" t="s">
        <v>74</v>
      </c>
      <c r="AC33" s="10" t="s">
        <v>67</v>
      </c>
      <c r="AD33" s="10">
        <v>10</v>
      </c>
      <c r="AE33" s="10" t="str">
        <f>IF(OR(Cleaned_Data!$C33="Male", Cleaned_Data!$C33="Male"), "Male", IF(OR(Cleaned_Data!$C33="Female", Cleaned_Data!$C33="Female"), "Female", "Diverse"))</f>
        <v>Male</v>
      </c>
      <c r="AF33" s="10" t="str">
        <f>IF(Cleaned_Data!$D33="Middle","Average Income","High Income")</f>
        <v>High Income</v>
      </c>
      <c r="AG33" s="10">
        <v>8.5365853658536592E-3</v>
      </c>
    </row>
    <row r="34" spans="1:33" x14ac:dyDescent="0.3">
      <c r="A34" s="10" t="s">
        <v>147</v>
      </c>
      <c r="B34" s="10">
        <v>39</v>
      </c>
      <c r="C34" s="10" t="s">
        <v>148</v>
      </c>
      <c r="D34" s="10" t="s">
        <v>44</v>
      </c>
      <c r="E34" s="10" t="s">
        <v>31</v>
      </c>
      <c r="F34" s="10" t="s">
        <v>32</v>
      </c>
      <c r="G34" s="10" t="s">
        <v>30</v>
      </c>
      <c r="H34" s="10" t="s">
        <v>149</v>
      </c>
      <c r="I34" s="10" t="s">
        <v>93</v>
      </c>
      <c r="J34" s="13">
        <v>282.13</v>
      </c>
      <c r="K34" s="10">
        <v>5</v>
      </c>
      <c r="L34" s="10" t="s">
        <v>35</v>
      </c>
      <c r="M34" s="10">
        <v>4</v>
      </c>
      <c r="N34" s="10">
        <v>5</v>
      </c>
      <c r="O34" s="10">
        <v>1</v>
      </c>
      <c r="P34" s="10" t="s">
        <v>36</v>
      </c>
      <c r="Q34" s="10" t="s">
        <v>37</v>
      </c>
      <c r="R34" s="10">
        <f t="shared" si="0"/>
        <v>0.01</v>
      </c>
      <c r="S34" s="10">
        <v>1</v>
      </c>
      <c r="T34" s="10">
        <v>2</v>
      </c>
      <c r="U34" s="10" t="s">
        <v>36</v>
      </c>
      <c r="V34" s="10" t="s">
        <v>38</v>
      </c>
      <c r="W34" s="10" t="s">
        <v>66</v>
      </c>
      <c r="X34" s="14">
        <v>45317</v>
      </c>
      <c r="Y34" s="10" t="b">
        <v>1</v>
      </c>
      <c r="Z34" s="10" t="b">
        <v>0</v>
      </c>
      <c r="AA34" s="10" t="str">
        <f t="shared" si="1"/>
        <v>Non-Member</v>
      </c>
      <c r="AB34" s="10" t="s">
        <v>40</v>
      </c>
      <c r="AC34" s="10" t="s">
        <v>53</v>
      </c>
      <c r="AD34" s="10">
        <v>9</v>
      </c>
      <c r="AE34" s="10" t="str">
        <f>IF(OR(Cleaned_Data!$C34="Male", Cleaned_Data!$C34="Male"), "Male", IF(OR(Cleaned_Data!$C34="Female", Cleaned_Data!$C34="Female"), "Female", "Diverse"))</f>
        <v>Diverse</v>
      </c>
      <c r="AF34" s="10" t="str">
        <f>IF(Cleaned_Data!$D34="Middle","Average Income","High Income")</f>
        <v>High Income</v>
      </c>
      <c r="AG34" s="10">
        <v>8.5365853658536592E-3</v>
      </c>
    </row>
    <row r="35" spans="1:33" x14ac:dyDescent="0.3">
      <c r="A35" s="10" t="s">
        <v>150</v>
      </c>
      <c r="B35" s="10">
        <v>48</v>
      </c>
      <c r="C35" s="10" t="s">
        <v>43</v>
      </c>
      <c r="D35" s="10" t="s">
        <v>44</v>
      </c>
      <c r="E35" s="10" t="s">
        <v>69</v>
      </c>
      <c r="F35" s="10" t="s">
        <v>45</v>
      </c>
      <c r="G35" s="10" t="s">
        <v>30</v>
      </c>
      <c r="H35" s="10" t="s">
        <v>151</v>
      </c>
      <c r="I35" s="10" t="s">
        <v>93</v>
      </c>
      <c r="J35" s="13">
        <v>454.38</v>
      </c>
      <c r="K35" s="10">
        <v>10</v>
      </c>
      <c r="L35" s="10" t="s">
        <v>78</v>
      </c>
      <c r="M35" s="10">
        <v>3</v>
      </c>
      <c r="N35" s="10">
        <v>4</v>
      </c>
      <c r="O35" s="10">
        <v>0</v>
      </c>
      <c r="P35" s="10" t="s">
        <v>36</v>
      </c>
      <c r="Q35" s="10" t="s">
        <v>37</v>
      </c>
      <c r="R35" s="10">
        <f t="shared" si="0"/>
        <v>0</v>
      </c>
      <c r="S35" s="10">
        <v>0</v>
      </c>
      <c r="T35" s="10">
        <v>10</v>
      </c>
      <c r="U35" s="10" t="s">
        <v>49</v>
      </c>
      <c r="V35" s="10" t="s">
        <v>60</v>
      </c>
      <c r="W35" s="10" t="s">
        <v>51</v>
      </c>
      <c r="X35" s="14">
        <v>45458</v>
      </c>
      <c r="Y35" s="10" t="b">
        <v>1</v>
      </c>
      <c r="Z35" s="10" t="b">
        <v>0</v>
      </c>
      <c r="AA35" s="10" t="str">
        <f t="shared" si="1"/>
        <v>Non-Member</v>
      </c>
      <c r="AB35" s="10" t="s">
        <v>62</v>
      </c>
      <c r="AC35" s="10" t="s">
        <v>41</v>
      </c>
      <c r="AD35" s="10">
        <v>7</v>
      </c>
      <c r="AE35" s="10" t="str">
        <f>IF(OR(Cleaned_Data!$C35="Male", Cleaned_Data!$C35="Male"), "Male", IF(OR(Cleaned_Data!$C35="Female", Cleaned_Data!$C35="Female"), "Female", "Diverse"))</f>
        <v>Male</v>
      </c>
      <c r="AF35" s="10" t="str">
        <f>IF(Cleaned_Data!$D35="Middle","Average Income","High Income")</f>
        <v>High Income</v>
      </c>
      <c r="AG35" s="10">
        <v>8.5365853658536592E-3</v>
      </c>
    </row>
    <row r="36" spans="1:33" x14ac:dyDescent="0.3">
      <c r="A36" s="10" t="s">
        <v>152</v>
      </c>
      <c r="B36" s="10">
        <v>25</v>
      </c>
      <c r="C36" s="10" t="s">
        <v>43</v>
      </c>
      <c r="D36" s="10" t="s">
        <v>30</v>
      </c>
      <c r="E36" s="10" t="s">
        <v>31</v>
      </c>
      <c r="F36" s="10" t="s">
        <v>45</v>
      </c>
      <c r="G36" s="10" t="s">
        <v>44</v>
      </c>
      <c r="H36" s="10" t="s">
        <v>153</v>
      </c>
      <c r="I36" s="10" t="s">
        <v>93</v>
      </c>
      <c r="J36" s="13">
        <v>138.88</v>
      </c>
      <c r="K36" s="10">
        <v>7</v>
      </c>
      <c r="L36" s="10" t="s">
        <v>48</v>
      </c>
      <c r="M36" s="10">
        <v>2</v>
      </c>
      <c r="N36" s="10">
        <v>4</v>
      </c>
      <c r="O36" s="10">
        <v>1</v>
      </c>
      <c r="P36" s="10" t="s">
        <v>36</v>
      </c>
      <c r="Q36" s="10" t="s">
        <v>50</v>
      </c>
      <c r="R36" s="10">
        <f t="shared" si="0"/>
        <v>0.01</v>
      </c>
      <c r="S36" s="10">
        <v>1</v>
      </c>
      <c r="T36" s="10">
        <v>3</v>
      </c>
      <c r="U36" s="10" t="s">
        <v>36</v>
      </c>
      <c r="V36" s="10" t="s">
        <v>38</v>
      </c>
      <c r="W36" s="10" t="s">
        <v>86</v>
      </c>
      <c r="X36" s="14">
        <v>45451</v>
      </c>
      <c r="Y36" s="10" t="b">
        <v>1</v>
      </c>
      <c r="Z36" s="10" t="b">
        <v>0</v>
      </c>
      <c r="AA36" s="10" t="str">
        <f t="shared" si="1"/>
        <v>Non-Member</v>
      </c>
      <c r="AB36" s="10" t="s">
        <v>74</v>
      </c>
      <c r="AC36" s="10" t="s">
        <v>41</v>
      </c>
      <c r="AD36" s="10">
        <v>4</v>
      </c>
      <c r="AE36" s="10" t="str">
        <f>IF(OR(Cleaned_Data!$C36="Male", Cleaned_Data!$C36="Male"), "Male", IF(OR(Cleaned_Data!$C36="Female", Cleaned_Data!$C36="Female"), "Female", "Diverse"))</f>
        <v>Male</v>
      </c>
      <c r="AF36" s="10" t="str">
        <f>IF(Cleaned_Data!$D36="Middle","Average Income","High Income")</f>
        <v>Average Income</v>
      </c>
      <c r="AG36" s="10">
        <v>8.5365853658536592E-3</v>
      </c>
    </row>
    <row r="37" spans="1:33" x14ac:dyDescent="0.3">
      <c r="A37" s="10" t="s">
        <v>154</v>
      </c>
      <c r="B37" s="10">
        <v>30</v>
      </c>
      <c r="C37" s="10" t="s">
        <v>29</v>
      </c>
      <c r="D37" s="10" t="s">
        <v>44</v>
      </c>
      <c r="E37" s="10" t="s">
        <v>55</v>
      </c>
      <c r="F37" s="10" t="s">
        <v>32</v>
      </c>
      <c r="G37" s="10" t="s">
        <v>44</v>
      </c>
      <c r="H37" s="10" t="s">
        <v>155</v>
      </c>
      <c r="I37" s="10" t="s">
        <v>82</v>
      </c>
      <c r="J37" s="13">
        <v>52.34</v>
      </c>
      <c r="K37" s="10">
        <v>6</v>
      </c>
      <c r="L37" s="10" t="s">
        <v>48</v>
      </c>
      <c r="M37" s="10">
        <v>3</v>
      </c>
      <c r="N37" s="10">
        <v>4</v>
      </c>
      <c r="O37" s="10">
        <v>1</v>
      </c>
      <c r="P37" s="10" t="s">
        <v>59</v>
      </c>
      <c r="Q37" s="10" t="s">
        <v>37</v>
      </c>
      <c r="R37" s="10">
        <f t="shared" si="0"/>
        <v>0.01</v>
      </c>
      <c r="S37" s="10">
        <v>1</v>
      </c>
      <c r="T37" s="10">
        <v>5</v>
      </c>
      <c r="U37" s="10" t="s">
        <v>49</v>
      </c>
      <c r="V37" s="10" t="s">
        <v>38</v>
      </c>
      <c r="W37" s="10" t="s">
        <v>51</v>
      </c>
      <c r="X37" s="14">
        <v>45433</v>
      </c>
      <c r="Y37" s="10" t="b">
        <v>1</v>
      </c>
      <c r="Z37" s="10" t="b">
        <v>1</v>
      </c>
      <c r="AA37" s="10" t="str">
        <f t="shared" si="1"/>
        <v>Loyalty Member</v>
      </c>
      <c r="AB37" s="10" t="s">
        <v>74</v>
      </c>
      <c r="AC37" s="10" t="s">
        <v>67</v>
      </c>
      <c r="AD37" s="10">
        <v>13</v>
      </c>
      <c r="AE37" s="10" t="str">
        <f>IF(OR(Cleaned_Data!$C37="Male", Cleaned_Data!$C37="Male"), "Male", IF(OR(Cleaned_Data!$C37="Female", Cleaned_Data!$C37="Female"), "Female", "Diverse"))</f>
        <v>Female</v>
      </c>
      <c r="AF37" s="10" t="str">
        <f>IF(Cleaned_Data!$D37="Middle","Average Income","High Income")</f>
        <v>High Income</v>
      </c>
      <c r="AG37" s="10">
        <v>1.0270270270270269E-2</v>
      </c>
    </row>
    <row r="38" spans="1:33" x14ac:dyDescent="0.3">
      <c r="A38" s="10" t="s">
        <v>156</v>
      </c>
      <c r="B38" s="10">
        <v>34</v>
      </c>
      <c r="C38" s="10" t="s">
        <v>43</v>
      </c>
      <c r="D38" s="10" t="s">
        <v>30</v>
      </c>
      <c r="E38" s="10" t="s">
        <v>55</v>
      </c>
      <c r="F38" s="10" t="s">
        <v>32</v>
      </c>
      <c r="G38" s="10" t="s">
        <v>44</v>
      </c>
      <c r="H38" s="10" t="s">
        <v>157</v>
      </c>
      <c r="I38" s="10" t="s">
        <v>158</v>
      </c>
      <c r="J38" s="13">
        <v>338.2</v>
      </c>
      <c r="K38" s="10">
        <v>7</v>
      </c>
      <c r="L38" s="10" t="s">
        <v>78</v>
      </c>
      <c r="M38" s="10">
        <v>3</v>
      </c>
      <c r="N38" s="10">
        <v>5</v>
      </c>
      <c r="O38" s="10">
        <v>0</v>
      </c>
      <c r="P38" s="10" t="s">
        <v>36</v>
      </c>
      <c r="Q38" s="10" t="s">
        <v>50</v>
      </c>
      <c r="R38" s="10">
        <f t="shared" si="0"/>
        <v>0.01</v>
      </c>
      <c r="S38" s="10">
        <v>1</v>
      </c>
      <c r="T38" s="10">
        <v>9</v>
      </c>
      <c r="U38" s="10" t="s">
        <v>49</v>
      </c>
      <c r="V38" s="10" t="s">
        <v>38</v>
      </c>
      <c r="W38" s="10" t="s">
        <v>66</v>
      </c>
      <c r="X38" s="14">
        <v>45536</v>
      </c>
      <c r="Y38" s="10" t="b">
        <v>1</v>
      </c>
      <c r="Z38" s="10" t="b">
        <v>0</v>
      </c>
      <c r="AA38" s="10" t="str">
        <f t="shared" si="1"/>
        <v>Non-Member</v>
      </c>
      <c r="AB38" s="10" t="s">
        <v>52</v>
      </c>
      <c r="AC38" s="10" t="s">
        <v>53</v>
      </c>
      <c r="AD38" s="10">
        <v>7</v>
      </c>
      <c r="AE38" s="10" t="str">
        <f>IF(OR(Cleaned_Data!$C38="Male", Cleaned_Data!$C38="Male"), "Male", IF(OR(Cleaned_Data!$C38="Female", Cleaned_Data!$C38="Female"), "Female", "Diverse"))</f>
        <v>Male</v>
      </c>
      <c r="AF38" s="10" t="str">
        <f>IF(Cleaned_Data!$D38="Middle","Average Income","High Income")</f>
        <v>Average Income</v>
      </c>
      <c r="AG38" s="10">
        <v>1.0243902439024391E-2</v>
      </c>
    </row>
    <row r="39" spans="1:33" x14ac:dyDescent="0.3">
      <c r="A39" s="10" t="s">
        <v>159</v>
      </c>
      <c r="B39" s="10">
        <v>21</v>
      </c>
      <c r="C39" s="10" t="s">
        <v>29</v>
      </c>
      <c r="D39" s="10" t="s">
        <v>30</v>
      </c>
      <c r="E39" s="10" t="s">
        <v>69</v>
      </c>
      <c r="F39" s="10" t="s">
        <v>45</v>
      </c>
      <c r="G39" s="10" t="s">
        <v>30</v>
      </c>
      <c r="H39" s="10" t="s">
        <v>160</v>
      </c>
      <c r="I39" s="10" t="s">
        <v>126</v>
      </c>
      <c r="J39" s="13">
        <v>263.14999999999998</v>
      </c>
      <c r="K39" s="10">
        <v>3</v>
      </c>
      <c r="L39" s="10" t="s">
        <v>48</v>
      </c>
      <c r="M39" s="10">
        <v>1</v>
      </c>
      <c r="N39" s="10">
        <v>5</v>
      </c>
      <c r="O39" s="10">
        <v>1</v>
      </c>
      <c r="P39" s="10" t="s">
        <v>44</v>
      </c>
      <c r="Q39" s="10" t="s">
        <v>37</v>
      </c>
      <c r="R39" s="10">
        <f t="shared" si="0"/>
        <v>0.01</v>
      </c>
      <c r="S39" s="10">
        <v>1</v>
      </c>
      <c r="T39" s="10">
        <v>10</v>
      </c>
      <c r="U39" s="10" t="s">
        <v>44</v>
      </c>
      <c r="V39" s="10" t="s">
        <v>38</v>
      </c>
      <c r="W39" s="10" t="s">
        <v>66</v>
      </c>
      <c r="X39" s="14">
        <v>45355</v>
      </c>
      <c r="Y39" s="10" t="b">
        <v>1</v>
      </c>
      <c r="Z39" s="10" t="b">
        <v>0</v>
      </c>
      <c r="AA39" s="10" t="str">
        <f t="shared" si="1"/>
        <v>Non-Member</v>
      </c>
      <c r="AB39" s="10" t="s">
        <v>62</v>
      </c>
      <c r="AC39" s="10" t="s">
        <v>67</v>
      </c>
      <c r="AD39" s="10">
        <v>10</v>
      </c>
      <c r="AE39" s="10" t="str">
        <f>IF(OR(Cleaned_Data!$C39="Male", Cleaned_Data!$C39="Male"), "Male", IF(OR(Cleaned_Data!$C39="Female", Cleaned_Data!$C39="Female"), "Female", "Diverse"))</f>
        <v>Female</v>
      </c>
      <c r="AF39" s="10" t="str">
        <f>IF(Cleaned_Data!$D39="Middle","Average Income","High Income")</f>
        <v>Average Income</v>
      </c>
      <c r="AG39" s="10">
        <v>8.2978723404255311E-3</v>
      </c>
    </row>
    <row r="40" spans="1:33" x14ac:dyDescent="0.3">
      <c r="A40" s="10" t="s">
        <v>161</v>
      </c>
      <c r="B40" s="10">
        <v>36</v>
      </c>
      <c r="C40" s="10" t="s">
        <v>29</v>
      </c>
      <c r="D40" s="10" t="s">
        <v>30</v>
      </c>
      <c r="E40" s="10" t="s">
        <v>31</v>
      </c>
      <c r="F40" s="10" t="s">
        <v>56</v>
      </c>
      <c r="G40" s="10" t="s">
        <v>30</v>
      </c>
      <c r="H40" s="10" t="s">
        <v>162</v>
      </c>
      <c r="I40" s="10" t="s">
        <v>120</v>
      </c>
      <c r="J40" s="13">
        <v>371.58</v>
      </c>
      <c r="K40" s="10">
        <v>2</v>
      </c>
      <c r="L40" s="10" t="s">
        <v>35</v>
      </c>
      <c r="M40" s="10">
        <v>2</v>
      </c>
      <c r="N40" s="10">
        <v>1</v>
      </c>
      <c r="O40" s="10">
        <v>2</v>
      </c>
      <c r="P40" s="10" t="s">
        <v>44</v>
      </c>
      <c r="Q40" s="10" t="s">
        <v>50</v>
      </c>
      <c r="R40" s="10">
        <f t="shared" si="0"/>
        <v>0</v>
      </c>
      <c r="S40" s="10">
        <v>0</v>
      </c>
      <c r="T40" s="10">
        <v>10</v>
      </c>
      <c r="U40" s="10" t="s">
        <v>36</v>
      </c>
      <c r="V40" s="10" t="s">
        <v>60</v>
      </c>
      <c r="W40" s="10" t="s">
        <v>86</v>
      </c>
      <c r="X40" s="14">
        <v>45548</v>
      </c>
      <c r="Y40" s="10" t="b">
        <v>1</v>
      </c>
      <c r="Z40" s="10" t="b">
        <v>1</v>
      </c>
      <c r="AA40" s="10" t="str">
        <f t="shared" si="1"/>
        <v>Loyalty Member</v>
      </c>
      <c r="AB40" s="10" t="s">
        <v>52</v>
      </c>
      <c r="AC40" s="10" t="s">
        <v>41</v>
      </c>
      <c r="AD40" s="10">
        <v>11</v>
      </c>
      <c r="AE40" s="10" t="str">
        <f>IF(OR(Cleaned_Data!$C40="Male", Cleaned_Data!$C40="Male"), "Male", IF(OR(Cleaned_Data!$C40="Female", Cleaned_Data!$C40="Female"), "Female", "Diverse"))</f>
        <v>Female</v>
      </c>
      <c r="AF40" s="10" t="str">
        <f>IF(Cleaned_Data!$D40="Middle","Average Income","High Income")</f>
        <v>Average Income</v>
      </c>
      <c r="AG40" s="10">
        <v>9.3023255813953487E-3</v>
      </c>
    </row>
    <row r="41" spans="1:33" x14ac:dyDescent="0.3">
      <c r="A41" s="10" t="s">
        <v>163</v>
      </c>
      <c r="B41" s="10">
        <v>30</v>
      </c>
      <c r="C41" s="10" t="s">
        <v>43</v>
      </c>
      <c r="D41" s="10" t="s">
        <v>30</v>
      </c>
      <c r="E41" s="10" t="s">
        <v>69</v>
      </c>
      <c r="F41" s="10" t="s">
        <v>32</v>
      </c>
      <c r="G41" s="10" t="s">
        <v>30</v>
      </c>
      <c r="H41" s="10" t="s">
        <v>164</v>
      </c>
      <c r="I41" s="10" t="s">
        <v>104</v>
      </c>
      <c r="J41" s="13">
        <v>353.4</v>
      </c>
      <c r="K41" s="10">
        <v>2</v>
      </c>
      <c r="L41" s="10" t="s">
        <v>78</v>
      </c>
      <c r="M41" s="10">
        <v>2</v>
      </c>
      <c r="N41" s="10">
        <v>3</v>
      </c>
      <c r="O41" s="10">
        <v>2</v>
      </c>
      <c r="P41" s="10" t="s">
        <v>49</v>
      </c>
      <c r="Q41" s="10" t="s">
        <v>85</v>
      </c>
      <c r="R41" s="10">
        <f t="shared" si="0"/>
        <v>0</v>
      </c>
      <c r="S41" s="10">
        <v>0</v>
      </c>
      <c r="T41" s="10">
        <v>1</v>
      </c>
      <c r="U41" s="10" t="s">
        <v>59</v>
      </c>
      <c r="V41" s="10" t="s">
        <v>38</v>
      </c>
      <c r="W41" s="10" t="s">
        <v>39</v>
      </c>
      <c r="X41" s="14">
        <v>45632</v>
      </c>
      <c r="Y41" s="10" t="b">
        <v>0</v>
      </c>
      <c r="Z41" s="10" t="b">
        <v>1</v>
      </c>
      <c r="AA41" s="10" t="str">
        <f t="shared" si="1"/>
        <v>Loyalty Member</v>
      </c>
      <c r="AB41" s="10" t="s">
        <v>62</v>
      </c>
      <c r="AC41" s="10" t="s">
        <v>41</v>
      </c>
      <c r="AD41" s="10">
        <v>3</v>
      </c>
      <c r="AE41" s="10" t="str">
        <f>IF(OR(Cleaned_Data!$C41="Male", Cleaned_Data!$C41="Male"), "Male", IF(OR(Cleaned_Data!$C41="Female", Cleaned_Data!$C41="Female"), "Female", "Diverse"))</f>
        <v>Male</v>
      </c>
      <c r="AF41" s="10" t="str">
        <f>IF(Cleaned_Data!$D41="Middle","Average Income","High Income")</f>
        <v>Average Income</v>
      </c>
      <c r="AG41" s="10">
        <v>7.3170731707317069E-3</v>
      </c>
    </row>
    <row r="42" spans="1:33" x14ac:dyDescent="0.3">
      <c r="A42" s="10" t="s">
        <v>165</v>
      </c>
      <c r="B42" s="10">
        <v>46</v>
      </c>
      <c r="C42" s="10" t="s">
        <v>29</v>
      </c>
      <c r="D42" s="10" t="s">
        <v>30</v>
      </c>
      <c r="E42" s="10" t="s">
        <v>76</v>
      </c>
      <c r="F42" s="10" t="s">
        <v>45</v>
      </c>
      <c r="G42" s="10" t="s">
        <v>44</v>
      </c>
      <c r="H42" s="10" t="s">
        <v>166</v>
      </c>
      <c r="I42" s="10" t="s">
        <v>120</v>
      </c>
      <c r="J42" s="13">
        <v>329.41</v>
      </c>
      <c r="K42" s="10">
        <v>5</v>
      </c>
      <c r="L42" s="10" t="s">
        <v>48</v>
      </c>
      <c r="M42" s="10">
        <v>5</v>
      </c>
      <c r="N42" s="10">
        <v>3</v>
      </c>
      <c r="O42" s="10">
        <v>0</v>
      </c>
      <c r="P42" s="10" t="s">
        <v>49</v>
      </c>
      <c r="Q42" s="10" t="s">
        <v>37</v>
      </c>
      <c r="R42" s="10">
        <f t="shared" si="0"/>
        <v>0.01</v>
      </c>
      <c r="S42" s="10">
        <v>1</v>
      </c>
      <c r="T42" s="10">
        <v>1</v>
      </c>
      <c r="U42" s="10" t="s">
        <v>44</v>
      </c>
      <c r="V42" s="10" t="s">
        <v>79</v>
      </c>
      <c r="W42" s="10" t="s">
        <v>86</v>
      </c>
      <c r="X42" s="14">
        <v>45586</v>
      </c>
      <c r="Y42" s="10" t="b">
        <v>1</v>
      </c>
      <c r="Z42" s="10" t="b">
        <v>1</v>
      </c>
      <c r="AA42" s="10" t="str">
        <f t="shared" si="1"/>
        <v>Loyalty Member</v>
      </c>
      <c r="AB42" s="10" t="s">
        <v>40</v>
      </c>
      <c r="AC42" s="10" t="s">
        <v>41</v>
      </c>
      <c r="AD42" s="10">
        <v>2</v>
      </c>
      <c r="AE42" s="10" t="str">
        <f>IF(OR(Cleaned_Data!$C42="Male", Cleaned_Data!$C42="Male"), "Male", IF(OR(Cleaned_Data!$C42="Female", Cleaned_Data!$C42="Female"), "Female", "Diverse"))</f>
        <v>Female</v>
      </c>
      <c r="AF42" s="10" t="str">
        <f>IF(Cleaned_Data!$D42="Middle","Average Income","High Income")</f>
        <v>Average Income</v>
      </c>
      <c r="AG42" s="10">
        <v>9.3023255813953487E-3</v>
      </c>
    </row>
    <row r="43" spans="1:33" x14ac:dyDescent="0.3">
      <c r="A43" s="10" t="s">
        <v>167</v>
      </c>
      <c r="B43" s="10">
        <v>46</v>
      </c>
      <c r="C43" s="10" t="s">
        <v>29</v>
      </c>
      <c r="D43" s="10" t="s">
        <v>30</v>
      </c>
      <c r="E43" s="10" t="s">
        <v>31</v>
      </c>
      <c r="F43" s="10" t="s">
        <v>56</v>
      </c>
      <c r="G43" s="10" t="s">
        <v>30</v>
      </c>
      <c r="H43" s="10" t="s">
        <v>168</v>
      </c>
      <c r="I43" s="10" t="s">
        <v>47</v>
      </c>
      <c r="J43" s="13">
        <v>54.46</v>
      </c>
      <c r="K43" s="10">
        <v>5</v>
      </c>
      <c r="L43" s="10" t="s">
        <v>78</v>
      </c>
      <c r="M43" s="10">
        <v>4</v>
      </c>
      <c r="N43" s="10">
        <v>5</v>
      </c>
      <c r="O43" s="10">
        <v>1</v>
      </c>
      <c r="P43" s="10" t="s">
        <v>44</v>
      </c>
      <c r="Q43" s="10" t="s">
        <v>50</v>
      </c>
      <c r="R43" s="10">
        <f t="shared" si="0"/>
        <v>0.01</v>
      </c>
      <c r="S43" s="10">
        <v>1</v>
      </c>
      <c r="T43" s="10">
        <v>1</v>
      </c>
      <c r="U43" s="10" t="s">
        <v>59</v>
      </c>
      <c r="V43" s="10" t="s">
        <v>38</v>
      </c>
      <c r="W43" s="10" t="s">
        <v>66</v>
      </c>
      <c r="X43" s="14">
        <v>45613</v>
      </c>
      <c r="Y43" s="10" t="b">
        <v>0</v>
      </c>
      <c r="Z43" s="10" t="b">
        <v>0</v>
      </c>
      <c r="AA43" s="10" t="str">
        <f t="shared" si="1"/>
        <v>Non-Member</v>
      </c>
      <c r="AB43" s="10" t="s">
        <v>62</v>
      </c>
      <c r="AC43" s="10" t="s">
        <v>53</v>
      </c>
      <c r="AD43" s="10">
        <v>1</v>
      </c>
      <c r="AE43" s="10" t="str">
        <f>IF(OR(Cleaned_Data!$C43="Male", Cleaned_Data!$C43="Male"), "Male", IF(OR(Cleaned_Data!$C43="Female", Cleaned_Data!$C43="Female"), "Female", "Diverse"))</f>
        <v>Female</v>
      </c>
      <c r="AF43" s="10" t="str">
        <f>IF(Cleaned_Data!$D43="Middle","Average Income","High Income")</f>
        <v>Average Income</v>
      </c>
      <c r="AG43" s="10">
        <v>9.3181818181818175E-3</v>
      </c>
    </row>
    <row r="44" spans="1:33" x14ac:dyDescent="0.3">
      <c r="A44" s="10" t="s">
        <v>169</v>
      </c>
      <c r="B44" s="10">
        <v>43</v>
      </c>
      <c r="C44" s="10" t="s">
        <v>43</v>
      </c>
      <c r="D44" s="10" t="s">
        <v>44</v>
      </c>
      <c r="E44" s="10" t="s">
        <v>69</v>
      </c>
      <c r="F44" s="10" t="s">
        <v>56</v>
      </c>
      <c r="G44" s="10" t="s">
        <v>30</v>
      </c>
      <c r="H44" s="10" t="s">
        <v>170</v>
      </c>
      <c r="I44" s="10" t="s">
        <v>82</v>
      </c>
      <c r="J44" s="13">
        <v>257.12</v>
      </c>
      <c r="K44" s="10">
        <v>8</v>
      </c>
      <c r="L44" s="10" t="s">
        <v>78</v>
      </c>
      <c r="M44" s="10">
        <v>2</v>
      </c>
      <c r="N44" s="10">
        <v>1</v>
      </c>
      <c r="O44" s="10">
        <v>0</v>
      </c>
      <c r="P44" s="10" t="s">
        <v>44</v>
      </c>
      <c r="Q44" s="10" t="s">
        <v>50</v>
      </c>
      <c r="R44" s="10">
        <f t="shared" si="0"/>
        <v>0.02</v>
      </c>
      <c r="S44" s="10">
        <v>2</v>
      </c>
      <c r="T44" s="10">
        <v>1</v>
      </c>
      <c r="U44" s="10" t="s">
        <v>44</v>
      </c>
      <c r="V44" s="10" t="s">
        <v>60</v>
      </c>
      <c r="W44" s="10" t="s">
        <v>66</v>
      </c>
      <c r="X44" s="14">
        <v>45497</v>
      </c>
      <c r="Y44" s="10" t="b">
        <v>1</v>
      </c>
      <c r="Z44" s="10" t="b">
        <v>0</v>
      </c>
      <c r="AA44" s="10" t="str">
        <f t="shared" si="1"/>
        <v>Non-Member</v>
      </c>
      <c r="AB44" s="10" t="s">
        <v>62</v>
      </c>
      <c r="AC44" s="10" t="s">
        <v>41</v>
      </c>
      <c r="AD44" s="10">
        <v>11</v>
      </c>
      <c r="AE44" s="10" t="str">
        <f>IF(OR(Cleaned_Data!$C44="Male", Cleaned_Data!$C44="Male"), "Male", IF(OR(Cleaned_Data!$C44="Female", Cleaned_Data!$C44="Female"), "Female", "Diverse"))</f>
        <v>Male</v>
      </c>
      <c r="AF44" s="10" t="str">
        <f>IF(Cleaned_Data!$D44="Middle","Average Income","High Income")</f>
        <v>High Income</v>
      </c>
      <c r="AG44" s="10">
        <v>1.0270270270270269E-2</v>
      </c>
    </row>
    <row r="45" spans="1:33" x14ac:dyDescent="0.3">
      <c r="A45" s="10" t="s">
        <v>171</v>
      </c>
      <c r="B45" s="10">
        <v>43</v>
      </c>
      <c r="C45" s="10" t="s">
        <v>43</v>
      </c>
      <c r="D45" s="10" t="s">
        <v>44</v>
      </c>
      <c r="E45" s="10" t="s">
        <v>76</v>
      </c>
      <c r="F45" s="10" t="s">
        <v>32</v>
      </c>
      <c r="G45" s="10" t="s">
        <v>30</v>
      </c>
      <c r="H45" s="10" t="s">
        <v>172</v>
      </c>
      <c r="I45" s="10" t="s">
        <v>135</v>
      </c>
      <c r="J45" s="13">
        <v>293.04000000000002</v>
      </c>
      <c r="K45" s="10">
        <v>11</v>
      </c>
      <c r="L45" s="10" t="s">
        <v>48</v>
      </c>
      <c r="M45" s="10">
        <v>4</v>
      </c>
      <c r="N45" s="10">
        <v>2</v>
      </c>
      <c r="O45" s="10">
        <v>1</v>
      </c>
      <c r="P45" s="10" t="s">
        <v>36</v>
      </c>
      <c r="Q45" s="10" t="s">
        <v>85</v>
      </c>
      <c r="R45" s="10">
        <f t="shared" si="0"/>
        <v>0.01</v>
      </c>
      <c r="S45" s="10">
        <v>1</v>
      </c>
      <c r="T45" s="10">
        <v>3</v>
      </c>
      <c r="U45" s="10" t="s">
        <v>59</v>
      </c>
      <c r="V45" s="10" t="s">
        <v>79</v>
      </c>
      <c r="W45" s="10" t="s">
        <v>51</v>
      </c>
      <c r="X45" s="14">
        <v>45354</v>
      </c>
      <c r="Y45" s="10" t="b">
        <v>1</v>
      </c>
      <c r="Z45" s="10" t="b">
        <v>0</v>
      </c>
      <c r="AA45" s="10" t="str">
        <f t="shared" si="1"/>
        <v>Non-Member</v>
      </c>
      <c r="AB45" s="10" t="s">
        <v>74</v>
      </c>
      <c r="AC45" s="10" t="s">
        <v>53</v>
      </c>
      <c r="AD45" s="10">
        <v>6</v>
      </c>
      <c r="AE45" s="10" t="str">
        <f>IF(OR(Cleaned_Data!$C45="Male", Cleaned_Data!$C45="Male"), "Male", IF(OR(Cleaned_Data!$C45="Female", Cleaned_Data!$C45="Female"), "Female", "Diverse"))</f>
        <v>Male</v>
      </c>
      <c r="AF45" s="10" t="str">
        <f>IF(Cleaned_Data!$D45="Middle","Average Income","High Income")</f>
        <v>High Income</v>
      </c>
      <c r="AG45" s="10">
        <v>8.5294117647058826E-3</v>
      </c>
    </row>
    <row r="46" spans="1:33" x14ac:dyDescent="0.3">
      <c r="A46" s="10" t="s">
        <v>173</v>
      </c>
      <c r="B46" s="10">
        <v>34</v>
      </c>
      <c r="C46" s="10" t="s">
        <v>43</v>
      </c>
      <c r="D46" s="10" t="s">
        <v>44</v>
      </c>
      <c r="E46" s="10" t="s">
        <v>55</v>
      </c>
      <c r="F46" s="10" t="s">
        <v>56</v>
      </c>
      <c r="G46" s="10" t="s">
        <v>44</v>
      </c>
      <c r="H46" s="10" t="s">
        <v>174</v>
      </c>
      <c r="I46" s="10" t="s">
        <v>82</v>
      </c>
      <c r="J46" s="13">
        <v>110.4</v>
      </c>
      <c r="K46" s="10">
        <v>12</v>
      </c>
      <c r="L46" s="10" t="s">
        <v>35</v>
      </c>
      <c r="M46" s="10">
        <v>5</v>
      </c>
      <c r="N46" s="10">
        <v>1</v>
      </c>
      <c r="O46" s="10">
        <v>2</v>
      </c>
      <c r="P46" s="10" t="s">
        <v>36</v>
      </c>
      <c r="Q46" s="10" t="s">
        <v>37</v>
      </c>
      <c r="R46" s="10">
        <f t="shared" si="0"/>
        <v>0.01</v>
      </c>
      <c r="S46" s="10">
        <v>1</v>
      </c>
      <c r="T46" s="10">
        <v>3</v>
      </c>
      <c r="U46" s="10" t="s">
        <v>49</v>
      </c>
      <c r="V46" s="10" t="s">
        <v>38</v>
      </c>
      <c r="W46" s="10" t="s">
        <v>61</v>
      </c>
      <c r="X46" s="14">
        <v>45609</v>
      </c>
      <c r="Y46" s="10" t="b">
        <v>0</v>
      </c>
      <c r="Z46" s="10" t="b">
        <v>0</v>
      </c>
      <c r="AA46" s="10" t="str">
        <f t="shared" si="1"/>
        <v>Non-Member</v>
      </c>
      <c r="AB46" s="10" t="s">
        <v>40</v>
      </c>
      <c r="AC46" s="10" t="s">
        <v>53</v>
      </c>
      <c r="AD46" s="10">
        <v>12</v>
      </c>
      <c r="AE46" s="10" t="str">
        <f>IF(OR(Cleaned_Data!$C46="Male", Cleaned_Data!$C46="Male"), "Male", IF(OR(Cleaned_Data!$C46="Female", Cleaned_Data!$C46="Female"), "Female", "Diverse"))</f>
        <v>Male</v>
      </c>
      <c r="AF46" s="10" t="str">
        <f>IF(Cleaned_Data!$D46="Middle","Average Income","High Income")</f>
        <v>High Income</v>
      </c>
      <c r="AG46" s="10">
        <v>1.0270270270270269E-2</v>
      </c>
    </row>
    <row r="47" spans="1:33" x14ac:dyDescent="0.3">
      <c r="A47" s="10" t="s">
        <v>175</v>
      </c>
      <c r="B47" s="10">
        <v>42</v>
      </c>
      <c r="C47" s="10" t="s">
        <v>29</v>
      </c>
      <c r="D47" s="10" t="s">
        <v>30</v>
      </c>
      <c r="E47" s="10" t="s">
        <v>31</v>
      </c>
      <c r="F47" s="10" t="s">
        <v>56</v>
      </c>
      <c r="G47" s="10" t="s">
        <v>44</v>
      </c>
      <c r="H47" s="10" t="s">
        <v>176</v>
      </c>
      <c r="I47" s="10" t="s">
        <v>93</v>
      </c>
      <c r="J47" s="13">
        <v>76.27</v>
      </c>
      <c r="K47" s="10">
        <v>4</v>
      </c>
      <c r="L47" s="10" t="s">
        <v>48</v>
      </c>
      <c r="M47" s="10">
        <v>2</v>
      </c>
      <c r="N47" s="10">
        <v>3</v>
      </c>
      <c r="O47" s="10">
        <v>0</v>
      </c>
      <c r="P47" s="10" t="s">
        <v>36</v>
      </c>
      <c r="Q47" s="10" t="s">
        <v>50</v>
      </c>
      <c r="R47" s="10">
        <f t="shared" si="0"/>
        <v>0</v>
      </c>
      <c r="S47" s="10">
        <v>0</v>
      </c>
      <c r="T47" s="10">
        <v>8</v>
      </c>
      <c r="U47" s="10" t="s">
        <v>49</v>
      </c>
      <c r="V47" s="10" t="s">
        <v>60</v>
      </c>
      <c r="W47" s="10" t="s">
        <v>39</v>
      </c>
      <c r="X47" s="14">
        <v>45650</v>
      </c>
      <c r="Y47" s="10" t="b">
        <v>1</v>
      </c>
      <c r="Z47" s="10" t="b">
        <v>0</v>
      </c>
      <c r="AA47" s="10" t="str">
        <f t="shared" si="1"/>
        <v>Non-Member</v>
      </c>
      <c r="AB47" s="10" t="s">
        <v>52</v>
      </c>
      <c r="AC47" s="10" t="s">
        <v>53</v>
      </c>
      <c r="AD47" s="10">
        <v>10</v>
      </c>
      <c r="AE47" s="10" t="str">
        <f>IF(OR(Cleaned_Data!$C47="Male", Cleaned_Data!$C47="Male"), "Male", IF(OR(Cleaned_Data!$C47="Female", Cleaned_Data!$C47="Female"), "Female", "Diverse"))</f>
        <v>Female</v>
      </c>
      <c r="AF47" s="10" t="str">
        <f>IF(Cleaned_Data!$D47="Middle","Average Income","High Income")</f>
        <v>Average Income</v>
      </c>
      <c r="AG47" s="10">
        <v>8.5365853658536592E-3</v>
      </c>
    </row>
    <row r="48" spans="1:33" x14ac:dyDescent="0.3">
      <c r="A48" s="10" t="s">
        <v>177</v>
      </c>
      <c r="B48" s="10">
        <v>40</v>
      </c>
      <c r="C48" s="10" t="s">
        <v>29</v>
      </c>
      <c r="D48" s="10" t="s">
        <v>44</v>
      </c>
      <c r="E48" s="10" t="s">
        <v>69</v>
      </c>
      <c r="F48" s="10" t="s">
        <v>32</v>
      </c>
      <c r="G48" s="10" t="s">
        <v>30</v>
      </c>
      <c r="H48" s="10" t="s">
        <v>178</v>
      </c>
      <c r="I48" s="10" t="s">
        <v>126</v>
      </c>
      <c r="J48" s="13">
        <v>392.08</v>
      </c>
      <c r="K48" s="10">
        <v>6</v>
      </c>
      <c r="L48" s="10" t="s">
        <v>78</v>
      </c>
      <c r="M48" s="10">
        <v>2</v>
      </c>
      <c r="N48" s="10">
        <v>5</v>
      </c>
      <c r="O48" s="10">
        <v>1</v>
      </c>
      <c r="P48" s="10" t="s">
        <v>36</v>
      </c>
      <c r="Q48" s="10" t="s">
        <v>85</v>
      </c>
      <c r="R48" s="10">
        <f t="shared" si="0"/>
        <v>0.02</v>
      </c>
      <c r="S48" s="10">
        <v>2</v>
      </c>
      <c r="T48" s="10">
        <v>7</v>
      </c>
      <c r="U48" s="10" t="s">
        <v>44</v>
      </c>
      <c r="V48" s="10" t="s">
        <v>38</v>
      </c>
      <c r="W48" s="10" t="s">
        <v>66</v>
      </c>
      <c r="X48" s="14">
        <v>45508</v>
      </c>
      <c r="Y48" s="10" t="b">
        <v>1</v>
      </c>
      <c r="Z48" s="10" t="b">
        <v>1</v>
      </c>
      <c r="AA48" s="10" t="str">
        <f t="shared" si="1"/>
        <v>Loyalty Member</v>
      </c>
      <c r="AB48" s="10" t="s">
        <v>40</v>
      </c>
      <c r="AC48" s="10" t="s">
        <v>67</v>
      </c>
      <c r="AD48" s="10">
        <v>6</v>
      </c>
      <c r="AE48" s="10" t="str">
        <f>IF(OR(Cleaned_Data!$C48="Male", Cleaned_Data!$C48="Male"), "Male", IF(OR(Cleaned_Data!$C48="Female", Cleaned_Data!$C48="Female"), "Female", "Diverse"))</f>
        <v>Female</v>
      </c>
      <c r="AF48" s="10" t="str">
        <f>IF(Cleaned_Data!$D48="Middle","Average Income","High Income")</f>
        <v>High Income</v>
      </c>
      <c r="AG48" s="10">
        <v>8.2978723404255311E-3</v>
      </c>
    </row>
    <row r="49" spans="1:33" x14ac:dyDescent="0.3">
      <c r="A49" s="10" t="s">
        <v>179</v>
      </c>
      <c r="B49" s="10">
        <v>25</v>
      </c>
      <c r="C49" s="10" t="s">
        <v>29</v>
      </c>
      <c r="D49" s="10" t="s">
        <v>44</v>
      </c>
      <c r="E49" s="10" t="s">
        <v>31</v>
      </c>
      <c r="F49" s="10" t="s">
        <v>32</v>
      </c>
      <c r="G49" s="10" t="s">
        <v>44</v>
      </c>
      <c r="H49" s="10" t="s">
        <v>180</v>
      </c>
      <c r="I49" s="10" t="s">
        <v>126</v>
      </c>
      <c r="J49" s="13">
        <v>51.22</v>
      </c>
      <c r="K49" s="10">
        <v>6</v>
      </c>
      <c r="L49" s="10" t="s">
        <v>78</v>
      </c>
      <c r="M49" s="10">
        <v>2</v>
      </c>
      <c r="N49" s="10">
        <v>1</v>
      </c>
      <c r="O49" s="10">
        <v>0</v>
      </c>
      <c r="P49" s="10" t="s">
        <v>36</v>
      </c>
      <c r="Q49" s="10" t="s">
        <v>85</v>
      </c>
      <c r="R49" s="10">
        <f t="shared" si="0"/>
        <v>0.01</v>
      </c>
      <c r="S49" s="10">
        <v>1</v>
      </c>
      <c r="T49" s="10">
        <v>5</v>
      </c>
      <c r="U49" s="10" t="s">
        <v>49</v>
      </c>
      <c r="V49" s="10" t="s">
        <v>38</v>
      </c>
      <c r="W49" s="10" t="s">
        <v>86</v>
      </c>
      <c r="X49" s="14">
        <v>45529</v>
      </c>
      <c r="Y49" s="10" t="b">
        <v>1</v>
      </c>
      <c r="Z49" s="10" t="b">
        <v>1</v>
      </c>
      <c r="AA49" s="10" t="str">
        <f t="shared" si="1"/>
        <v>Loyalty Member</v>
      </c>
      <c r="AB49" s="10" t="s">
        <v>74</v>
      </c>
      <c r="AC49" s="10" t="s">
        <v>53</v>
      </c>
      <c r="AD49" s="10">
        <v>5</v>
      </c>
      <c r="AE49" s="10" t="str">
        <f>IF(OR(Cleaned_Data!$C49="Male", Cleaned_Data!$C49="Male"), "Male", IF(OR(Cleaned_Data!$C49="Female", Cleaned_Data!$C49="Female"), "Female", "Diverse"))</f>
        <v>Female</v>
      </c>
      <c r="AF49" s="10" t="str">
        <f>IF(Cleaned_Data!$D49="Middle","Average Income","High Income")</f>
        <v>High Income</v>
      </c>
      <c r="AG49" s="10">
        <v>8.2978723404255311E-3</v>
      </c>
    </row>
    <row r="50" spans="1:33" x14ac:dyDescent="0.3">
      <c r="A50" s="10" t="s">
        <v>181</v>
      </c>
      <c r="B50" s="10">
        <v>38</v>
      </c>
      <c r="C50" s="10" t="s">
        <v>43</v>
      </c>
      <c r="D50" s="10" t="s">
        <v>30</v>
      </c>
      <c r="E50" s="10" t="s">
        <v>76</v>
      </c>
      <c r="F50" s="10" t="s">
        <v>32</v>
      </c>
      <c r="G50" s="10" t="s">
        <v>44</v>
      </c>
      <c r="H50" s="10" t="s">
        <v>182</v>
      </c>
      <c r="I50" s="10" t="s">
        <v>183</v>
      </c>
      <c r="J50" s="13">
        <v>227.57</v>
      </c>
      <c r="K50" s="10">
        <v>2</v>
      </c>
      <c r="L50" s="10" t="s">
        <v>78</v>
      </c>
      <c r="M50" s="10">
        <v>1</v>
      </c>
      <c r="N50" s="10">
        <v>2</v>
      </c>
      <c r="O50" s="10">
        <v>0</v>
      </c>
      <c r="P50" s="10" t="s">
        <v>44</v>
      </c>
      <c r="Q50" s="10" t="s">
        <v>37</v>
      </c>
      <c r="R50" s="10">
        <f t="shared" si="0"/>
        <v>0.01</v>
      </c>
      <c r="S50" s="10">
        <v>1</v>
      </c>
      <c r="T50" s="10">
        <v>6</v>
      </c>
      <c r="U50" s="10" t="s">
        <v>36</v>
      </c>
      <c r="V50" s="10" t="s">
        <v>38</v>
      </c>
      <c r="W50" s="10" t="s">
        <v>51</v>
      </c>
      <c r="X50" s="14">
        <v>45521</v>
      </c>
      <c r="Y50" s="10" t="b">
        <v>0</v>
      </c>
      <c r="Z50" s="10" t="b">
        <v>1</v>
      </c>
      <c r="AA50" s="10" t="str">
        <f t="shared" si="1"/>
        <v>Loyalty Member</v>
      </c>
      <c r="AB50" s="10" t="s">
        <v>52</v>
      </c>
      <c r="AC50" s="10" t="s">
        <v>41</v>
      </c>
      <c r="AD50" s="10">
        <v>14</v>
      </c>
      <c r="AE50" s="10" t="str">
        <f>IF(OR(Cleaned_Data!$C50="Male", Cleaned_Data!$C50="Male"), "Male", IF(OR(Cleaned_Data!$C50="Female", Cleaned_Data!$C50="Female"), "Female", "Diverse"))</f>
        <v>Male</v>
      </c>
      <c r="AF50" s="10" t="str">
        <f>IF(Cleaned_Data!$D50="Middle","Average Income","High Income")</f>
        <v>Average Income</v>
      </c>
      <c r="AG50" s="10">
        <v>8.6666666666666663E-3</v>
      </c>
    </row>
    <row r="51" spans="1:33" x14ac:dyDescent="0.3">
      <c r="A51" s="10" t="s">
        <v>184</v>
      </c>
      <c r="B51" s="10">
        <v>46</v>
      </c>
      <c r="C51" s="10" t="s">
        <v>29</v>
      </c>
      <c r="D51" s="10" t="s">
        <v>30</v>
      </c>
      <c r="E51" s="10" t="s">
        <v>69</v>
      </c>
      <c r="F51" s="10" t="s">
        <v>32</v>
      </c>
      <c r="G51" s="10" t="s">
        <v>30</v>
      </c>
      <c r="H51" s="10" t="s">
        <v>185</v>
      </c>
      <c r="I51" s="10" t="s">
        <v>158</v>
      </c>
      <c r="J51" s="13">
        <v>378.87</v>
      </c>
      <c r="K51" s="10">
        <v>7</v>
      </c>
      <c r="L51" s="10" t="s">
        <v>78</v>
      </c>
      <c r="M51" s="10">
        <v>1</v>
      </c>
      <c r="N51" s="10">
        <v>2</v>
      </c>
      <c r="O51" s="10">
        <v>0</v>
      </c>
      <c r="P51" s="10" t="s">
        <v>36</v>
      </c>
      <c r="Q51" s="10" t="s">
        <v>85</v>
      </c>
      <c r="R51" s="10">
        <f t="shared" si="0"/>
        <v>0.01</v>
      </c>
      <c r="S51" s="10">
        <v>1</v>
      </c>
      <c r="T51" s="10">
        <v>2</v>
      </c>
      <c r="U51" s="10" t="s">
        <v>59</v>
      </c>
      <c r="V51" s="10" t="s">
        <v>38</v>
      </c>
      <c r="W51" s="10" t="s">
        <v>51</v>
      </c>
      <c r="X51" s="14">
        <v>45383</v>
      </c>
      <c r="Y51" s="10" t="b">
        <v>1</v>
      </c>
      <c r="Z51" s="10" t="b">
        <v>0</v>
      </c>
      <c r="AA51" s="10" t="str">
        <f t="shared" si="1"/>
        <v>Non-Member</v>
      </c>
      <c r="AB51" s="10" t="s">
        <v>74</v>
      </c>
      <c r="AC51" s="10" t="s">
        <v>41</v>
      </c>
      <c r="AD51" s="10">
        <v>5</v>
      </c>
      <c r="AE51" s="10" t="str">
        <f>IF(OR(Cleaned_Data!$C51="Male", Cleaned_Data!$C51="Male"), "Male", IF(OR(Cleaned_Data!$C51="Female", Cleaned_Data!$C51="Female"), "Female", "Diverse"))</f>
        <v>Female</v>
      </c>
      <c r="AF51" s="10" t="str">
        <f>IF(Cleaned_Data!$D51="Middle","Average Income","High Income")</f>
        <v>Average Income</v>
      </c>
      <c r="AG51" s="10">
        <v>1.0243902439024391E-2</v>
      </c>
    </row>
    <row r="52" spans="1:33" x14ac:dyDescent="0.3">
      <c r="A52" s="10" t="s">
        <v>186</v>
      </c>
      <c r="B52" s="10">
        <v>24</v>
      </c>
      <c r="C52" s="10" t="s">
        <v>29</v>
      </c>
      <c r="D52" s="10" t="s">
        <v>30</v>
      </c>
      <c r="E52" s="10" t="s">
        <v>69</v>
      </c>
      <c r="F52" s="10" t="s">
        <v>45</v>
      </c>
      <c r="G52" s="10" t="s">
        <v>44</v>
      </c>
      <c r="H52" s="10" t="s">
        <v>187</v>
      </c>
      <c r="I52" s="10" t="s">
        <v>188</v>
      </c>
      <c r="J52" s="13">
        <v>423.92</v>
      </c>
      <c r="K52" s="10">
        <v>8</v>
      </c>
      <c r="L52" s="10" t="s">
        <v>35</v>
      </c>
      <c r="M52" s="10">
        <v>3</v>
      </c>
      <c r="N52" s="10">
        <v>1</v>
      </c>
      <c r="O52" s="10">
        <v>2</v>
      </c>
      <c r="P52" s="10" t="s">
        <v>59</v>
      </c>
      <c r="Q52" s="10" t="s">
        <v>37</v>
      </c>
      <c r="R52" s="10">
        <f t="shared" si="0"/>
        <v>0</v>
      </c>
      <c r="S52" s="10">
        <v>0</v>
      </c>
      <c r="T52" s="10">
        <v>9</v>
      </c>
      <c r="U52" s="10" t="s">
        <v>44</v>
      </c>
      <c r="V52" s="10" t="s">
        <v>38</v>
      </c>
      <c r="W52" s="10" t="s">
        <v>39</v>
      </c>
      <c r="X52" s="14">
        <v>45528</v>
      </c>
      <c r="Y52" s="10" t="b">
        <v>0</v>
      </c>
      <c r="Z52" s="10" t="b">
        <v>1</v>
      </c>
      <c r="AA52" s="10" t="str">
        <f t="shared" si="1"/>
        <v>Loyalty Member</v>
      </c>
      <c r="AB52" s="10" t="s">
        <v>40</v>
      </c>
      <c r="AC52" s="10" t="s">
        <v>53</v>
      </c>
      <c r="AD52" s="10">
        <v>8</v>
      </c>
      <c r="AE52" s="10" t="str">
        <f>IF(OR(Cleaned_Data!$C52="Male", Cleaned_Data!$C52="Male"), "Male", IF(OR(Cleaned_Data!$C52="Female", Cleaned_Data!$C52="Female"), "Female", "Diverse"))</f>
        <v>Female</v>
      </c>
      <c r="AF52" s="10" t="str">
        <f>IF(Cleaned_Data!$D52="Middle","Average Income","High Income")</f>
        <v>Average Income</v>
      </c>
      <c r="AG52" s="10">
        <v>8.8235294117647058E-3</v>
      </c>
    </row>
    <row r="53" spans="1:33" x14ac:dyDescent="0.3">
      <c r="A53" s="10" t="s">
        <v>189</v>
      </c>
      <c r="B53" s="10">
        <v>43</v>
      </c>
      <c r="C53" s="10" t="s">
        <v>190</v>
      </c>
      <c r="D53" s="10" t="s">
        <v>44</v>
      </c>
      <c r="E53" s="10" t="s">
        <v>69</v>
      </c>
      <c r="F53" s="10" t="s">
        <v>56</v>
      </c>
      <c r="G53" s="10" t="s">
        <v>30</v>
      </c>
      <c r="H53" s="10" t="s">
        <v>191</v>
      </c>
      <c r="I53" s="10" t="s">
        <v>135</v>
      </c>
      <c r="J53" s="13">
        <v>111.24</v>
      </c>
      <c r="K53" s="10">
        <v>9</v>
      </c>
      <c r="L53" s="10" t="s">
        <v>35</v>
      </c>
      <c r="M53" s="10">
        <v>5</v>
      </c>
      <c r="N53" s="10">
        <v>2</v>
      </c>
      <c r="O53" s="10">
        <v>0</v>
      </c>
      <c r="P53" s="10" t="s">
        <v>49</v>
      </c>
      <c r="Q53" s="10" t="s">
        <v>37</v>
      </c>
      <c r="R53" s="10">
        <f t="shared" si="0"/>
        <v>0</v>
      </c>
      <c r="S53" s="10">
        <v>0</v>
      </c>
      <c r="T53" s="10">
        <v>2</v>
      </c>
      <c r="U53" s="10" t="s">
        <v>44</v>
      </c>
      <c r="V53" s="10" t="s">
        <v>60</v>
      </c>
      <c r="W53" s="10" t="s">
        <v>39</v>
      </c>
      <c r="X53" s="14">
        <v>45510</v>
      </c>
      <c r="Y53" s="10" t="b">
        <v>1</v>
      </c>
      <c r="Z53" s="10" t="b">
        <v>0</v>
      </c>
      <c r="AA53" s="10" t="str">
        <f t="shared" si="1"/>
        <v>Non-Member</v>
      </c>
      <c r="AB53" s="10" t="s">
        <v>40</v>
      </c>
      <c r="AC53" s="10" t="s">
        <v>41</v>
      </c>
      <c r="AD53" s="10">
        <v>12</v>
      </c>
      <c r="AE53" s="10" t="str">
        <f>IF(OR(Cleaned_Data!$C53="Male", Cleaned_Data!$C53="Male"), "Male", IF(OR(Cleaned_Data!$C53="Female", Cleaned_Data!$C53="Female"), "Female", "Diverse"))</f>
        <v>Diverse</v>
      </c>
      <c r="AF53" s="10" t="str">
        <f>IF(Cleaned_Data!$D53="Middle","Average Income","High Income")</f>
        <v>High Income</v>
      </c>
      <c r="AG53" s="10">
        <v>8.5294117647058826E-3</v>
      </c>
    </row>
    <row r="54" spans="1:33" x14ac:dyDescent="0.3">
      <c r="A54" s="10" t="s">
        <v>192</v>
      </c>
      <c r="B54" s="10">
        <v>37</v>
      </c>
      <c r="C54" s="10" t="s">
        <v>29</v>
      </c>
      <c r="D54" s="10" t="s">
        <v>30</v>
      </c>
      <c r="E54" s="10" t="s">
        <v>55</v>
      </c>
      <c r="F54" s="10" t="s">
        <v>32</v>
      </c>
      <c r="G54" s="10" t="s">
        <v>30</v>
      </c>
      <c r="H54" s="10" t="s">
        <v>193</v>
      </c>
      <c r="I54" s="10" t="s">
        <v>2078</v>
      </c>
      <c r="J54" s="13">
        <v>299.31</v>
      </c>
      <c r="K54" s="10">
        <v>7</v>
      </c>
      <c r="L54" s="10" t="s">
        <v>35</v>
      </c>
      <c r="M54" s="10">
        <v>2</v>
      </c>
      <c r="N54" s="10">
        <v>4</v>
      </c>
      <c r="O54" s="10">
        <v>1</v>
      </c>
      <c r="P54" s="10" t="s">
        <v>49</v>
      </c>
      <c r="Q54" s="10" t="s">
        <v>85</v>
      </c>
      <c r="R54" s="10">
        <f t="shared" si="0"/>
        <v>0.02</v>
      </c>
      <c r="S54" s="10">
        <v>2</v>
      </c>
      <c r="T54" s="10">
        <v>3</v>
      </c>
      <c r="U54" s="10" t="s">
        <v>36</v>
      </c>
      <c r="V54" s="10" t="s">
        <v>79</v>
      </c>
      <c r="W54" s="10" t="s">
        <v>61</v>
      </c>
      <c r="X54" s="14">
        <v>45323</v>
      </c>
      <c r="Y54" s="10" t="b">
        <v>1</v>
      </c>
      <c r="Z54" s="10" t="b">
        <v>0</v>
      </c>
      <c r="AA54" s="10" t="str">
        <f t="shared" si="1"/>
        <v>Non-Member</v>
      </c>
      <c r="AB54" s="10" t="s">
        <v>40</v>
      </c>
      <c r="AC54" s="10" t="s">
        <v>67</v>
      </c>
      <c r="AD54" s="10">
        <v>3</v>
      </c>
      <c r="AE54" s="10" t="str">
        <f>IF(OR(Cleaned_Data!$C54="Male", Cleaned_Data!$C54="Male"), "Male", IF(OR(Cleaned_Data!$C54="Female", Cleaned_Data!$C54="Female"), "Female", "Diverse"))</f>
        <v>Female</v>
      </c>
      <c r="AF54" s="10" t="str">
        <f>IF(Cleaned_Data!$D54="Middle","Average Income","High Income")</f>
        <v>Average Income</v>
      </c>
      <c r="AG54" s="10">
        <v>1.3157894736842106E-2</v>
      </c>
    </row>
    <row r="55" spans="1:33" x14ac:dyDescent="0.3">
      <c r="A55" s="10" t="s">
        <v>195</v>
      </c>
      <c r="B55" s="10">
        <v>42</v>
      </c>
      <c r="C55" s="10" t="s">
        <v>43</v>
      </c>
      <c r="D55" s="10" t="s">
        <v>30</v>
      </c>
      <c r="E55" s="10" t="s">
        <v>69</v>
      </c>
      <c r="F55" s="10" t="s">
        <v>56</v>
      </c>
      <c r="G55" s="10" t="s">
        <v>30</v>
      </c>
      <c r="H55" s="10" t="s">
        <v>196</v>
      </c>
      <c r="I55" s="10" t="s">
        <v>101</v>
      </c>
      <c r="J55" s="13">
        <v>169.28</v>
      </c>
      <c r="K55" s="10">
        <v>7</v>
      </c>
      <c r="L55" s="10" t="s">
        <v>35</v>
      </c>
      <c r="M55" s="10">
        <v>4</v>
      </c>
      <c r="N55" s="10">
        <v>4</v>
      </c>
      <c r="O55" s="10">
        <v>1</v>
      </c>
      <c r="P55" s="10" t="s">
        <v>36</v>
      </c>
      <c r="Q55" s="10" t="s">
        <v>37</v>
      </c>
      <c r="R55" s="10">
        <f t="shared" si="0"/>
        <v>0.02</v>
      </c>
      <c r="S55" s="10">
        <v>2</v>
      </c>
      <c r="T55" s="10">
        <v>1</v>
      </c>
      <c r="U55" s="10" t="s">
        <v>59</v>
      </c>
      <c r="V55" s="10" t="s">
        <v>38</v>
      </c>
      <c r="W55" s="10" t="s">
        <v>86</v>
      </c>
      <c r="X55" s="14">
        <v>45460</v>
      </c>
      <c r="Y55" s="10" t="b">
        <v>1</v>
      </c>
      <c r="Z55" s="10" t="b">
        <v>1</v>
      </c>
      <c r="AA55" s="10" t="str">
        <f t="shared" si="1"/>
        <v>Loyalty Member</v>
      </c>
      <c r="AB55" s="10" t="s">
        <v>62</v>
      </c>
      <c r="AC55" s="10" t="s">
        <v>41</v>
      </c>
      <c r="AD55" s="10">
        <v>6</v>
      </c>
      <c r="AE55" s="10" t="str">
        <f>IF(OR(Cleaned_Data!$C55="Male", Cleaned_Data!$C55="Male"), "Male", IF(OR(Cleaned_Data!$C55="Female", Cleaned_Data!$C55="Female"), "Female", "Diverse"))</f>
        <v>Male</v>
      </c>
      <c r="AF55" s="10" t="str">
        <f>IF(Cleaned_Data!$D55="Middle","Average Income","High Income")</f>
        <v>Average Income</v>
      </c>
      <c r="AG55" s="10">
        <v>9.7727272727272732E-3</v>
      </c>
    </row>
    <row r="56" spans="1:33" x14ac:dyDescent="0.3">
      <c r="A56" s="10" t="s">
        <v>197</v>
      </c>
      <c r="B56" s="10">
        <v>29</v>
      </c>
      <c r="C56" s="10" t="s">
        <v>43</v>
      </c>
      <c r="D56" s="10" t="s">
        <v>30</v>
      </c>
      <c r="E56" s="10" t="s">
        <v>69</v>
      </c>
      <c r="F56" s="10" t="s">
        <v>45</v>
      </c>
      <c r="G56" s="10" t="s">
        <v>44</v>
      </c>
      <c r="H56" s="10" t="s">
        <v>198</v>
      </c>
      <c r="I56" s="10" t="s">
        <v>58</v>
      </c>
      <c r="J56" s="13">
        <v>449.13</v>
      </c>
      <c r="K56" s="10">
        <v>9</v>
      </c>
      <c r="L56" s="10" t="s">
        <v>48</v>
      </c>
      <c r="M56" s="10">
        <v>2</v>
      </c>
      <c r="N56" s="10">
        <v>1</v>
      </c>
      <c r="O56" s="10">
        <v>0.5</v>
      </c>
      <c r="P56" s="10" t="s">
        <v>49</v>
      </c>
      <c r="Q56" s="10" t="s">
        <v>50</v>
      </c>
      <c r="R56" s="10">
        <f t="shared" si="0"/>
        <v>0.02</v>
      </c>
      <c r="S56" s="10">
        <v>2</v>
      </c>
      <c r="T56" s="10">
        <v>2</v>
      </c>
      <c r="U56" s="10" t="s">
        <v>59</v>
      </c>
      <c r="V56" s="10" t="s">
        <v>38</v>
      </c>
      <c r="W56" s="10" t="s">
        <v>39</v>
      </c>
      <c r="X56" s="14">
        <v>45455</v>
      </c>
      <c r="Y56" s="10" t="b">
        <v>0</v>
      </c>
      <c r="Z56" s="10" t="b">
        <v>0</v>
      </c>
      <c r="AA56" s="10" t="str">
        <f t="shared" si="1"/>
        <v>Non-Member</v>
      </c>
      <c r="AB56" s="10" t="s">
        <v>74</v>
      </c>
      <c r="AC56" s="10" t="s">
        <v>41</v>
      </c>
      <c r="AD56" s="10">
        <v>14</v>
      </c>
      <c r="AE56" s="10" t="str">
        <f>IF(OR(Cleaned_Data!$C56="Male", Cleaned_Data!$C56="Male"), "Male", IF(OR(Cleaned_Data!$C56="Female", Cleaned_Data!$C56="Female"), "Female", "Diverse"))</f>
        <v>Male</v>
      </c>
      <c r="AF56" s="10" t="str">
        <f>IF(Cleaned_Data!$D56="Middle","Average Income","High Income")</f>
        <v>Average Income</v>
      </c>
      <c r="AG56" s="10">
        <v>1.131578947368421E-2</v>
      </c>
    </row>
    <row r="57" spans="1:33" x14ac:dyDescent="0.3">
      <c r="A57" s="10" t="s">
        <v>199</v>
      </c>
      <c r="B57" s="10">
        <v>35</v>
      </c>
      <c r="C57" s="10" t="s">
        <v>29</v>
      </c>
      <c r="D57" s="10" t="s">
        <v>44</v>
      </c>
      <c r="E57" s="10" t="s">
        <v>31</v>
      </c>
      <c r="F57" s="10" t="s">
        <v>56</v>
      </c>
      <c r="G57" s="10" t="s">
        <v>44</v>
      </c>
      <c r="H57" s="10" t="s">
        <v>200</v>
      </c>
      <c r="I57" s="10" t="s">
        <v>101</v>
      </c>
      <c r="J57" s="13">
        <v>427.48</v>
      </c>
      <c r="K57" s="10">
        <v>6</v>
      </c>
      <c r="L57" s="10" t="s">
        <v>78</v>
      </c>
      <c r="M57" s="10">
        <v>4</v>
      </c>
      <c r="N57" s="10">
        <v>2</v>
      </c>
      <c r="O57" s="10">
        <v>0</v>
      </c>
      <c r="P57" s="10" t="s">
        <v>49</v>
      </c>
      <c r="Q57" s="10" t="s">
        <v>50</v>
      </c>
      <c r="R57" s="10">
        <f t="shared" si="0"/>
        <v>0.01</v>
      </c>
      <c r="S57" s="10">
        <v>1</v>
      </c>
      <c r="T57" s="10">
        <v>1</v>
      </c>
      <c r="U57" s="10" t="s">
        <v>59</v>
      </c>
      <c r="V57" s="10" t="s">
        <v>60</v>
      </c>
      <c r="W57" s="10" t="s">
        <v>61</v>
      </c>
      <c r="X57" s="14">
        <v>45642</v>
      </c>
      <c r="Y57" s="10" t="b">
        <v>1</v>
      </c>
      <c r="Z57" s="10" t="b">
        <v>0</v>
      </c>
      <c r="AA57" s="10" t="str">
        <f t="shared" si="1"/>
        <v>Non-Member</v>
      </c>
      <c r="AB57" s="10" t="s">
        <v>62</v>
      </c>
      <c r="AC57" s="10" t="s">
        <v>53</v>
      </c>
      <c r="AD57" s="10">
        <v>11</v>
      </c>
      <c r="AE57" s="10" t="str">
        <f>IF(OR(Cleaned_Data!$C57="Male", Cleaned_Data!$C57="Male"), "Male", IF(OR(Cleaned_Data!$C57="Female", Cleaned_Data!$C57="Female"), "Female", "Diverse"))</f>
        <v>Female</v>
      </c>
      <c r="AF57" s="10" t="str">
        <f>IF(Cleaned_Data!$D57="Middle","Average Income","High Income")</f>
        <v>High Income</v>
      </c>
      <c r="AG57" s="10">
        <v>9.7727272727272732E-3</v>
      </c>
    </row>
    <row r="58" spans="1:33" x14ac:dyDescent="0.3">
      <c r="A58" s="10" t="s">
        <v>201</v>
      </c>
      <c r="B58" s="10">
        <v>27</v>
      </c>
      <c r="C58" s="10" t="s">
        <v>29</v>
      </c>
      <c r="D58" s="10" t="s">
        <v>30</v>
      </c>
      <c r="E58" s="10" t="s">
        <v>55</v>
      </c>
      <c r="F58" s="10" t="s">
        <v>45</v>
      </c>
      <c r="G58" s="10" t="s">
        <v>44</v>
      </c>
      <c r="H58" s="10" t="s">
        <v>202</v>
      </c>
      <c r="I58" s="10" t="s">
        <v>90</v>
      </c>
      <c r="J58" s="13">
        <v>171.61</v>
      </c>
      <c r="K58" s="10">
        <v>3</v>
      </c>
      <c r="L58" s="10" t="s">
        <v>78</v>
      </c>
      <c r="M58" s="10">
        <v>3</v>
      </c>
      <c r="N58" s="10">
        <v>1</v>
      </c>
      <c r="O58" s="10">
        <v>2</v>
      </c>
      <c r="P58" s="10" t="s">
        <v>59</v>
      </c>
      <c r="Q58" s="10" t="s">
        <v>85</v>
      </c>
      <c r="R58" s="10">
        <f t="shared" si="0"/>
        <v>0.01</v>
      </c>
      <c r="S58" s="10">
        <v>1</v>
      </c>
      <c r="T58" s="10">
        <v>6</v>
      </c>
      <c r="U58" s="10" t="s">
        <v>44</v>
      </c>
      <c r="V58" s="10" t="s">
        <v>79</v>
      </c>
      <c r="W58" s="10" t="s">
        <v>39</v>
      </c>
      <c r="X58" s="14">
        <v>45596</v>
      </c>
      <c r="Y58" s="10" t="b">
        <v>1</v>
      </c>
      <c r="Z58" s="10" t="b">
        <v>0</v>
      </c>
      <c r="AA58" s="10" t="str">
        <f t="shared" si="1"/>
        <v>Non-Member</v>
      </c>
      <c r="AB58" s="10" t="s">
        <v>74</v>
      </c>
      <c r="AC58" s="10" t="s">
        <v>67</v>
      </c>
      <c r="AD58" s="10">
        <v>8</v>
      </c>
      <c r="AE58" s="10" t="str">
        <f>IF(OR(Cleaned_Data!$C58="Male", Cleaned_Data!$C58="Male"), "Male", IF(OR(Cleaned_Data!$C58="Female", Cleaned_Data!$C58="Female"), "Female", "Diverse"))</f>
        <v>Female</v>
      </c>
      <c r="AF58" s="10" t="str">
        <f>IF(Cleaned_Data!$D58="Middle","Average Income","High Income")</f>
        <v>Average Income</v>
      </c>
      <c r="AG58" s="10">
        <v>8.431372549019607E-3</v>
      </c>
    </row>
    <row r="59" spans="1:33" x14ac:dyDescent="0.3">
      <c r="A59" s="10" t="s">
        <v>203</v>
      </c>
      <c r="B59" s="10">
        <v>40</v>
      </c>
      <c r="C59" s="10" t="s">
        <v>29</v>
      </c>
      <c r="D59" s="10" t="s">
        <v>44</v>
      </c>
      <c r="E59" s="10" t="s">
        <v>31</v>
      </c>
      <c r="F59" s="10" t="s">
        <v>32</v>
      </c>
      <c r="G59" s="10" t="s">
        <v>44</v>
      </c>
      <c r="H59" s="10" t="s">
        <v>204</v>
      </c>
      <c r="I59" s="10" t="s">
        <v>82</v>
      </c>
      <c r="J59" s="13">
        <v>240.28</v>
      </c>
      <c r="K59" s="10">
        <v>3</v>
      </c>
      <c r="L59" s="10" t="s">
        <v>78</v>
      </c>
      <c r="M59" s="10">
        <v>3</v>
      </c>
      <c r="N59" s="10">
        <v>5</v>
      </c>
      <c r="O59" s="10">
        <v>2</v>
      </c>
      <c r="P59" s="10" t="s">
        <v>44</v>
      </c>
      <c r="Q59" s="10" t="s">
        <v>50</v>
      </c>
      <c r="R59" s="10">
        <f t="shared" si="0"/>
        <v>0.02</v>
      </c>
      <c r="S59" s="10">
        <v>2</v>
      </c>
      <c r="T59" s="10">
        <v>7</v>
      </c>
      <c r="U59" s="10" t="s">
        <v>49</v>
      </c>
      <c r="V59" s="10" t="s">
        <v>38</v>
      </c>
      <c r="W59" s="10" t="s">
        <v>86</v>
      </c>
      <c r="X59" s="14">
        <v>45633</v>
      </c>
      <c r="Y59" s="10" t="b">
        <v>1</v>
      </c>
      <c r="Z59" s="10" t="b">
        <v>1</v>
      </c>
      <c r="AA59" s="10" t="str">
        <f t="shared" si="1"/>
        <v>Loyalty Member</v>
      </c>
      <c r="AB59" s="10" t="s">
        <v>62</v>
      </c>
      <c r="AC59" s="10" t="s">
        <v>53</v>
      </c>
      <c r="AD59" s="10">
        <v>4</v>
      </c>
      <c r="AE59" s="10" t="str">
        <f>IF(OR(Cleaned_Data!$C59="Male", Cleaned_Data!$C59="Male"), "Male", IF(OR(Cleaned_Data!$C59="Female", Cleaned_Data!$C59="Female"), "Female", "Diverse"))</f>
        <v>Female</v>
      </c>
      <c r="AF59" s="10" t="str">
        <f>IF(Cleaned_Data!$D59="Middle","Average Income","High Income")</f>
        <v>High Income</v>
      </c>
      <c r="AG59" s="10">
        <v>1.0270270270270269E-2</v>
      </c>
    </row>
    <row r="60" spans="1:33" x14ac:dyDescent="0.3">
      <c r="A60" s="10" t="s">
        <v>205</v>
      </c>
      <c r="B60" s="10">
        <v>34</v>
      </c>
      <c r="C60" s="10" t="s">
        <v>29</v>
      </c>
      <c r="D60" s="10" t="s">
        <v>44</v>
      </c>
      <c r="E60" s="10" t="s">
        <v>55</v>
      </c>
      <c r="F60" s="10" t="s">
        <v>45</v>
      </c>
      <c r="G60" s="10" t="s">
        <v>44</v>
      </c>
      <c r="H60" s="10" t="s">
        <v>206</v>
      </c>
      <c r="I60" s="10" t="s">
        <v>71</v>
      </c>
      <c r="J60" s="13">
        <v>310.17</v>
      </c>
      <c r="K60" s="10">
        <v>6</v>
      </c>
      <c r="L60" s="10" t="s">
        <v>48</v>
      </c>
      <c r="M60" s="10">
        <v>2</v>
      </c>
      <c r="N60" s="10">
        <v>3</v>
      </c>
      <c r="O60" s="10">
        <v>2</v>
      </c>
      <c r="P60" s="10" t="s">
        <v>49</v>
      </c>
      <c r="Q60" s="10" t="s">
        <v>85</v>
      </c>
      <c r="R60" s="10">
        <f t="shared" si="0"/>
        <v>0</v>
      </c>
      <c r="S60" s="10">
        <v>0</v>
      </c>
      <c r="T60" s="10">
        <v>10</v>
      </c>
      <c r="U60" s="10" t="s">
        <v>36</v>
      </c>
      <c r="V60" s="10" t="s">
        <v>60</v>
      </c>
      <c r="W60" s="10" t="s">
        <v>61</v>
      </c>
      <c r="X60" s="14">
        <v>45346</v>
      </c>
      <c r="Y60" s="10" t="b">
        <v>0</v>
      </c>
      <c r="Z60" s="10" t="b">
        <v>0</v>
      </c>
      <c r="AA60" s="10" t="str">
        <f t="shared" si="1"/>
        <v>Non-Member</v>
      </c>
      <c r="AB60" s="10" t="s">
        <v>52</v>
      </c>
      <c r="AC60" s="10" t="s">
        <v>41</v>
      </c>
      <c r="AD60" s="10">
        <v>13</v>
      </c>
      <c r="AE60" s="10" t="str">
        <f>IF(OR(Cleaned_Data!$C60="Male", Cleaned_Data!$C60="Male"), "Male", IF(OR(Cleaned_Data!$C60="Female", Cleaned_Data!$C60="Female"), "Female", "Diverse"))</f>
        <v>Female</v>
      </c>
      <c r="AF60" s="10" t="str">
        <f>IF(Cleaned_Data!$D60="Middle","Average Income","High Income")</f>
        <v>High Income</v>
      </c>
      <c r="AG60" s="10">
        <v>8.7804878048780496E-3</v>
      </c>
    </row>
    <row r="61" spans="1:33" x14ac:dyDescent="0.3">
      <c r="A61" s="10" t="s">
        <v>207</v>
      </c>
      <c r="B61" s="10">
        <v>25</v>
      </c>
      <c r="C61" s="10" t="s">
        <v>29</v>
      </c>
      <c r="D61" s="10" t="s">
        <v>30</v>
      </c>
      <c r="E61" s="10" t="s">
        <v>31</v>
      </c>
      <c r="F61" s="10" t="s">
        <v>32</v>
      </c>
      <c r="G61" s="10" t="s">
        <v>30</v>
      </c>
      <c r="H61" s="10" t="s">
        <v>208</v>
      </c>
      <c r="I61" s="10" t="s">
        <v>107</v>
      </c>
      <c r="J61" s="13">
        <v>166</v>
      </c>
      <c r="K61" s="10">
        <v>10</v>
      </c>
      <c r="L61" s="10" t="s">
        <v>78</v>
      </c>
      <c r="M61" s="10">
        <v>5</v>
      </c>
      <c r="N61" s="10">
        <v>3</v>
      </c>
      <c r="O61" s="10">
        <v>0</v>
      </c>
      <c r="P61" s="10" t="s">
        <v>44</v>
      </c>
      <c r="Q61" s="10" t="s">
        <v>50</v>
      </c>
      <c r="R61" s="10">
        <f t="shared" si="0"/>
        <v>0.02</v>
      </c>
      <c r="S61" s="10">
        <v>2</v>
      </c>
      <c r="T61" s="10">
        <v>10</v>
      </c>
      <c r="U61" s="10" t="s">
        <v>49</v>
      </c>
      <c r="V61" s="10" t="s">
        <v>60</v>
      </c>
      <c r="W61" s="10" t="s">
        <v>51</v>
      </c>
      <c r="X61" s="14">
        <v>45454</v>
      </c>
      <c r="Y61" s="10" t="b">
        <v>0</v>
      </c>
      <c r="Z61" s="10" t="b">
        <v>0</v>
      </c>
      <c r="AA61" s="10" t="str">
        <f t="shared" si="1"/>
        <v>Non-Member</v>
      </c>
      <c r="AB61" s="10" t="s">
        <v>62</v>
      </c>
      <c r="AC61" s="10" t="s">
        <v>67</v>
      </c>
      <c r="AD61" s="10">
        <v>5</v>
      </c>
      <c r="AE61" s="10" t="str">
        <f>IF(OR(Cleaned_Data!$C61="Male", Cleaned_Data!$C61="Male"), "Male", IF(OR(Cleaned_Data!$C61="Female", Cleaned_Data!$C61="Female"), "Female", "Diverse"))</f>
        <v>Female</v>
      </c>
      <c r="AF61" s="10" t="str">
        <f>IF(Cleaned_Data!$D61="Middle","Average Income","High Income")</f>
        <v>Average Income</v>
      </c>
      <c r="AG61" s="10">
        <v>1.0277777777777776E-2</v>
      </c>
    </row>
    <row r="62" spans="1:33" x14ac:dyDescent="0.3">
      <c r="A62" s="10" t="s">
        <v>209</v>
      </c>
      <c r="B62" s="10">
        <v>38</v>
      </c>
      <c r="C62" s="10" t="s">
        <v>43</v>
      </c>
      <c r="D62" s="10" t="s">
        <v>44</v>
      </c>
      <c r="E62" s="10" t="s">
        <v>76</v>
      </c>
      <c r="F62" s="10" t="s">
        <v>32</v>
      </c>
      <c r="G62" s="10" t="s">
        <v>44</v>
      </c>
      <c r="H62" s="10" t="s">
        <v>210</v>
      </c>
      <c r="I62" s="10" t="s">
        <v>123</v>
      </c>
      <c r="J62" s="13">
        <v>362.01</v>
      </c>
      <c r="K62" s="10">
        <v>2</v>
      </c>
      <c r="L62" s="10" t="s">
        <v>48</v>
      </c>
      <c r="M62" s="10">
        <v>2</v>
      </c>
      <c r="N62" s="10">
        <v>4</v>
      </c>
      <c r="O62" s="10">
        <v>1</v>
      </c>
      <c r="P62" s="10" t="s">
        <v>36</v>
      </c>
      <c r="Q62" s="10" t="s">
        <v>37</v>
      </c>
      <c r="R62" s="10">
        <f t="shared" si="0"/>
        <v>0.02</v>
      </c>
      <c r="S62" s="10">
        <v>2</v>
      </c>
      <c r="T62" s="10">
        <v>1</v>
      </c>
      <c r="U62" s="10" t="s">
        <v>49</v>
      </c>
      <c r="V62" s="10" t="s">
        <v>38</v>
      </c>
      <c r="W62" s="10" t="s">
        <v>61</v>
      </c>
      <c r="X62" s="14">
        <v>45620</v>
      </c>
      <c r="Y62" s="10" t="b">
        <v>0</v>
      </c>
      <c r="Z62" s="10" t="b">
        <v>0</v>
      </c>
      <c r="AA62" s="10" t="str">
        <f t="shared" si="1"/>
        <v>Non-Member</v>
      </c>
      <c r="AB62" s="10" t="s">
        <v>62</v>
      </c>
      <c r="AC62" s="10" t="s">
        <v>67</v>
      </c>
      <c r="AD62" s="10">
        <v>1</v>
      </c>
      <c r="AE62" s="10" t="str">
        <f>IF(OR(Cleaned_Data!$C62="Male", Cleaned_Data!$C62="Male"), "Male", IF(OR(Cleaned_Data!$C62="Female", Cleaned_Data!$C62="Female"), "Female", "Diverse"))</f>
        <v>Male</v>
      </c>
      <c r="AF62" s="10" t="str">
        <f>IF(Cleaned_Data!$D62="Middle","Average Income","High Income")</f>
        <v>High Income</v>
      </c>
      <c r="AG62" s="10">
        <v>1.0243902439024391E-2</v>
      </c>
    </row>
    <row r="63" spans="1:33" x14ac:dyDescent="0.3">
      <c r="A63" s="10" t="s">
        <v>211</v>
      </c>
      <c r="B63" s="10">
        <v>33</v>
      </c>
      <c r="C63" s="10" t="s">
        <v>212</v>
      </c>
      <c r="D63" s="10" t="s">
        <v>44</v>
      </c>
      <c r="E63" s="10" t="s">
        <v>31</v>
      </c>
      <c r="F63" s="10" t="s">
        <v>32</v>
      </c>
      <c r="G63" s="10" t="s">
        <v>30</v>
      </c>
      <c r="H63" s="10" t="s">
        <v>213</v>
      </c>
      <c r="I63" s="10" t="s">
        <v>2078</v>
      </c>
      <c r="J63" s="13">
        <v>348.5</v>
      </c>
      <c r="K63" s="10">
        <v>3</v>
      </c>
      <c r="L63" s="10" t="s">
        <v>35</v>
      </c>
      <c r="M63" s="10">
        <v>2</v>
      </c>
      <c r="N63" s="10">
        <v>3</v>
      </c>
      <c r="O63" s="10">
        <v>2</v>
      </c>
      <c r="P63" s="10" t="s">
        <v>36</v>
      </c>
      <c r="Q63" s="10" t="s">
        <v>50</v>
      </c>
      <c r="R63" s="10">
        <f t="shared" si="0"/>
        <v>0</v>
      </c>
      <c r="S63" s="10">
        <v>0</v>
      </c>
      <c r="T63" s="10">
        <v>6</v>
      </c>
      <c r="U63" s="10" t="s">
        <v>49</v>
      </c>
      <c r="V63" s="10" t="s">
        <v>60</v>
      </c>
      <c r="W63" s="10" t="s">
        <v>61</v>
      </c>
      <c r="X63" s="14">
        <v>45482</v>
      </c>
      <c r="Y63" s="10" t="b">
        <v>0</v>
      </c>
      <c r="Z63" s="10" t="b">
        <v>0</v>
      </c>
      <c r="AA63" s="10" t="str">
        <f t="shared" si="1"/>
        <v>Non-Member</v>
      </c>
      <c r="AB63" s="10" t="s">
        <v>74</v>
      </c>
      <c r="AC63" s="10" t="s">
        <v>41</v>
      </c>
      <c r="AD63" s="10">
        <v>8</v>
      </c>
      <c r="AE63" s="10" t="str">
        <f>IF(OR(Cleaned_Data!$C63="Male", Cleaned_Data!$C63="Male"), "Male", IF(OR(Cleaned_Data!$C63="Female", Cleaned_Data!$C63="Female"), "Female", "Diverse"))</f>
        <v>Diverse</v>
      </c>
      <c r="AF63" s="10" t="str">
        <f>IF(Cleaned_Data!$D63="Middle","Average Income","High Income")</f>
        <v>High Income</v>
      </c>
      <c r="AG63" s="10">
        <v>1.3157894736842106E-2</v>
      </c>
    </row>
    <row r="64" spans="1:33" x14ac:dyDescent="0.3">
      <c r="A64" s="10" t="s">
        <v>214</v>
      </c>
      <c r="B64" s="10">
        <v>32</v>
      </c>
      <c r="C64" s="10" t="s">
        <v>29</v>
      </c>
      <c r="D64" s="10" t="s">
        <v>30</v>
      </c>
      <c r="E64" s="10" t="s">
        <v>31</v>
      </c>
      <c r="F64" s="10" t="s">
        <v>32</v>
      </c>
      <c r="G64" s="10" t="s">
        <v>44</v>
      </c>
      <c r="H64" s="10" t="s">
        <v>215</v>
      </c>
      <c r="I64" s="10" t="s">
        <v>101</v>
      </c>
      <c r="J64" s="13">
        <v>395.97</v>
      </c>
      <c r="K64" s="10">
        <v>9</v>
      </c>
      <c r="L64" s="10" t="s">
        <v>48</v>
      </c>
      <c r="M64" s="10">
        <v>1</v>
      </c>
      <c r="N64" s="10">
        <v>4</v>
      </c>
      <c r="O64" s="10">
        <v>0</v>
      </c>
      <c r="P64" s="10" t="s">
        <v>49</v>
      </c>
      <c r="Q64" s="10" t="s">
        <v>85</v>
      </c>
      <c r="R64" s="10">
        <f t="shared" si="0"/>
        <v>0.01</v>
      </c>
      <c r="S64" s="10">
        <v>1</v>
      </c>
      <c r="T64" s="10">
        <v>6</v>
      </c>
      <c r="U64" s="10" t="s">
        <v>59</v>
      </c>
      <c r="V64" s="10" t="s">
        <v>38</v>
      </c>
      <c r="W64" s="10" t="s">
        <v>61</v>
      </c>
      <c r="X64" s="14">
        <v>45522</v>
      </c>
      <c r="Y64" s="10" t="b">
        <v>1</v>
      </c>
      <c r="Z64" s="10" t="b">
        <v>1</v>
      </c>
      <c r="AA64" s="10" t="str">
        <f t="shared" si="1"/>
        <v>Loyalty Member</v>
      </c>
      <c r="AB64" s="10" t="s">
        <v>52</v>
      </c>
      <c r="AC64" s="10" t="s">
        <v>53</v>
      </c>
      <c r="AD64" s="10">
        <v>1</v>
      </c>
      <c r="AE64" s="10" t="str">
        <f>IF(OR(Cleaned_Data!$C64="Male", Cleaned_Data!$C64="Male"), "Male", IF(OR(Cleaned_Data!$C64="Female", Cleaned_Data!$C64="Female"), "Female", "Diverse"))</f>
        <v>Female</v>
      </c>
      <c r="AF64" s="10" t="str">
        <f>IF(Cleaned_Data!$D64="Middle","Average Income","High Income")</f>
        <v>Average Income</v>
      </c>
      <c r="AG64" s="10">
        <v>9.7727272727272732E-3</v>
      </c>
    </row>
    <row r="65" spans="1:33" x14ac:dyDescent="0.3">
      <c r="A65" s="10" t="s">
        <v>216</v>
      </c>
      <c r="B65" s="10">
        <v>50</v>
      </c>
      <c r="C65" s="10" t="s">
        <v>29</v>
      </c>
      <c r="D65" s="10" t="s">
        <v>30</v>
      </c>
      <c r="E65" s="10" t="s">
        <v>69</v>
      </c>
      <c r="F65" s="10" t="s">
        <v>45</v>
      </c>
      <c r="G65" s="10" t="s">
        <v>30</v>
      </c>
      <c r="H65" s="10" t="s">
        <v>217</v>
      </c>
      <c r="I65" s="10" t="s">
        <v>90</v>
      </c>
      <c r="J65" s="13">
        <v>474.99</v>
      </c>
      <c r="K65" s="10">
        <v>9</v>
      </c>
      <c r="L65" s="10" t="s">
        <v>78</v>
      </c>
      <c r="M65" s="10">
        <v>2</v>
      </c>
      <c r="N65" s="10">
        <v>4</v>
      </c>
      <c r="O65" s="10">
        <v>1</v>
      </c>
      <c r="P65" s="10" t="s">
        <v>36</v>
      </c>
      <c r="Q65" s="10" t="s">
        <v>37</v>
      </c>
      <c r="R65" s="10">
        <f t="shared" si="0"/>
        <v>0</v>
      </c>
      <c r="S65" s="10">
        <v>0</v>
      </c>
      <c r="T65" s="10">
        <v>8</v>
      </c>
      <c r="U65" s="10" t="s">
        <v>44</v>
      </c>
      <c r="V65" s="10" t="s">
        <v>79</v>
      </c>
      <c r="W65" s="10" t="s">
        <v>39</v>
      </c>
      <c r="X65" s="14">
        <v>45483</v>
      </c>
      <c r="Y65" s="10" t="b">
        <v>1</v>
      </c>
      <c r="Z65" s="10" t="b">
        <v>0</v>
      </c>
      <c r="AA65" s="10" t="str">
        <f t="shared" si="1"/>
        <v>Non-Member</v>
      </c>
      <c r="AB65" s="10" t="s">
        <v>74</v>
      </c>
      <c r="AC65" s="10" t="s">
        <v>53</v>
      </c>
      <c r="AD65" s="10">
        <v>5</v>
      </c>
      <c r="AE65" s="10" t="str">
        <f>IF(OR(Cleaned_Data!$C65="Male", Cleaned_Data!$C65="Male"), "Male", IF(OR(Cleaned_Data!$C65="Female", Cleaned_Data!$C65="Female"), "Female", "Diverse"))</f>
        <v>Female</v>
      </c>
      <c r="AF65" s="10" t="str">
        <f>IF(Cleaned_Data!$D65="Middle","Average Income","High Income")</f>
        <v>Average Income</v>
      </c>
      <c r="AG65" s="10">
        <v>8.431372549019607E-3</v>
      </c>
    </row>
    <row r="66" spans="1:33" x14ac:dyDescent="0.3">
      <c r="A66" s="10" t="s">
        <v>218</v>
      </c>
      <c r="B66" s="10">
        <v>35</v>
      </c>
      <c r="C66" s="10" t="s">
        <v>29</v>
      </c>
      <c r="D66" s="10" t="s">
        <v>30</v>
      </c>
      <c r="E66" s="10" t="s">
        <v>69</v>
      </c>
      <c r="F66" s="10" t="s">
        <v>45</v>
      </c>
      <c r="G66" s="10" t="s">
        <v>30</v>
      </c>
      <c r="H66" s="10" t="s">
        <v>219</v>
      </c>
      <c r="I66" s="10" t="s">
        <v>98</v>
      </c>
      <c r="J66" s="13">
        <v>286.43</v>
      </c>
      <c r="K66" s="10">
        <v>4</v>
      </c>
      <c r="L66" s="10" t="s">
        <v>35</v>
      </c>
      <c r="M66" s="10">
        <v>1</v>
      </c>
      <c r="N66" s="10">
        <v>3</v>
      </c>
      <c r="O66" s="10">
        <v>0</v>
      </c>
      <c r="P66" s="10" t="s">
        <v>44</v>
      </c>
      <c r="Q66" s="10" t="s">
        <v>85</v>
      </c>
      <c r="R66" s="10">
        <f t="shared" si="0"/>
        <v>0.02</v>
      </c>
      <c r="S66" s="10">
        <v>2</v>
      </c>
      <c r="T66" s="10">
        <v>3</v>
      </c>
      <c r="U66" s="10" t="s">
        <v>36</v>
      </c>
      <c r="V66" s="10" t="s">
        <v>79</v>
      </c>
      <c r="W66" s="10" t="s">
        <v>86</v>
      </c>
      <c r="X66" s="14">
        <v>45485</v>
      </c>
      <c r="Y66" s="10" t="b">
        <v>1</v>
      </c>
      <c r="Z66" s="10" t="b">
        <v>0</v>
      </c>
      <c r="AA66" s="10" t="str">
        <f t="shared" si="1"/>
        <v>Non-Member</v>
      </c>
      <c r="AB66" s="10" t="s">
        <v>52</v>
      </c>
      <c r="AC66" s="10" t="s">
        <v>67</v>
      </c>
      <c r="AD66" s="10">
        <v>14</v>
      </c>
      <c r="AE66" s="10" t="str">
        <f>IF(OR(Cleaned_Data!$C66="Male", Cleaned_Data!$C66="Male"), "Male", IF(OR(Cleaned_Data!$C66="Female", Cleaned_Data!$C66="Female"), "Female", "Diverse"))</f>
        <v>Female</v>
      </c>
      <c r="AF66" s="10" t="str">
        <f>IF(Cleaned_Data!$D66="Middle","Average Income","High Income")</f>
        <v>Average Income</v>
      </c>
      <c r="AG66" s="10">
        <v>9.189189189189189E-3</v>
      </c>
    </row>
    <row r="67" spans="1:33" x14ac:dyDescent="0.3">
      <c r="A67" s="10" t="s">
        <v>220</v>
      </c>
      <c r="B67" s="10">
        <v>19</v>
      </c>
      <c r="C67" s="10" t="s">
        <v>148</v>
      </c>
      <c r="D67" s="10" t="s">
        <v>44</v>
      </c>
      <c r="E67" s="10" t="s">
        <v>69</v>
      </c>
      <c r="F67" s="10" t="s">
        <v>45</v>
      </c>
      <c r="G67" s="10" t="s">
        <v>44</v>
      </c>
      <c r="H67" s="10" t="s">
        <v>221</v>
      </c>
      <c r="I67" s="10" t="s">
        <v>104</v>
      </c>
      <c r="J67" s="13">
        <v>333.32</v>
      </c>
      <c r="K67" s="10">
        <v>8</v>
      </c>
      <c r="L67" s="10" t="s">
        <v>78</v>
      </c>
      <c r="M67" s="10">
        <v>1</v>
      </c>
      <c r="N67" s="10">
        <v>5</v>
      </c>
      <c r="O67" s="10">
        <v>0</v>
      </c>
      <c r="P67" s="10" t="s">
        <v>59</v>
      </c>
      <c r="Q67" s="10" t="s">
        <v>85</v>
      </c>
      <c r="R67" s="10">
        <f t="shared" ref="R67:R130" si="2">S67/100</f>
        <v>0</v>
      </c>
      <c r="S67" s="10">
        <v>0</v>
      </c>
      <c r="T67" s="10">
        <v>3</v>
      </c>
      <c r="U67" s="10" t="s">
        <v>44</v>
      </c>
      <c r="V67" s="10" t="s">
        <v>60</v>
      </c>
      <c r="W67" s="10" t="s">
        <v>39</v>
      </c>
      <c r="X67" s="14">
        <v>45570</v>
      </c>
      <c r="Y67" s="10" t="b">
        <v>1</v>
      </c>
      <c r="Z67" s="10" t="b">
        <v>0</v>
      </c>
      <c r="AA67" s="10" t="str">
        <f t="shared" ref="AA67:AA130" si="3">IF(Z67=TRUE, "Loyalty Member", "Non-Member")</f>
        <v>Non-Member</v>
      </c>
      <c r="AB67" s="10" t="s">
        <v>74</v>
      </c>
      <c r="AC67" s="10" t="s">
        <v>41</v>
      </c>
      <c r="AD67" s="10">
        <v>3</v>
      </c>
      <c r="AE67" s="10" t="str">
        <f>IF(OR(Cleaned_Data!$C67="Male", Cleaned_Data!$C67="Male"), "Male", IF(OR(Cleaned_Data!$C67="Female", Cleaned_Data!$C67="Female"), "Female", "Diverse"))</f>
        <v>Diverse</v>
      </c>
      <c r="AF67" s="10" t="str">
        <f>IF(Cleaned_Data!$D67="Middle","Average Income","High Income")</f>
        <v>High Income</v>
      </c>
      <c r="AG67" s="10">
        <v>7.3170731707317069E-3</v>
      </c>
    </row>
    <row r="68" spans="1:33" x14ac:dyDescent="0.3">
      <c r="A68" s="10" t="s">
        <v>222</v>
      </c>
      <c r="B68" s="10">
        <v>46</v>
      </c>
      <c r="C68" s="10" t="s">
        <v>88</v>
      </c>
      <c r="D68" s="10" t="s">
        <v>44</v>
      </c>
      <c r="E68" s="10" t="s">
        <v>55</v>
      </c>
      <c r="F68" s="10" t="s">
        <v>56</v>
      </c>
      <c r="G68" s="10" t="s">
        <v>44</v>
      </c>
      <c r="H68" s="10" t="s">
        <v>223</v>
      </c>
      <c r="I68" s="10" t="s">
        <v>117</v>
      </c>
      <c r="J68" s="13">
        <v>223.47</v>
      </c>
      <c r="K68" s="10">
        <v>9</v>
      </c>
      <c r="L68" s="10" t="s">
        <v>35</v>
      </c>
      <c r="M68" s="10">
        <v>2</v>
      </c>
      <c r="N68" s="10">
        <v>1</v>
      </c>
      <c r="O68" s="10">
        <v>1</v>
      </c>
      <c r="P68" s="10" t="s">
        <v>44</v>
      </c>
      <c r="Q68" s="10" t="s">
        <v>37</v>
      </c>
      <c r="R68" s="10">
        <f t="shared" si="2"/>
        <v>0</v>
      </c>
      <c r="S68" s="10">
        <v>0</v>
      </c>
      <c r="T68" s="10">
        <v>2</v>
      </c>
      <c r="U68" s="10" t="s">
        <v>36</v>
      </c>
      <c r="V68" s="10" t="s">
        <v>38</v>
      </c>
      <c r="W68" s="10" t="s">
        <v>61</v>
      </c>
      <c r="X68" s="14">
        <v>45555</v>
      </c>
      <c r="Y68" s="10" t="b">
        <v>1</v>
      </c>
      <c r="Z68" s="10" t="b">
        <v>1</v>
      </c>
      <c r="AA68" s="10" t="str">
        <f t="shared" si="3"/>
        <v>Loyalty Member</v>
      </c>
      <c r="AB68" s="10" t="s">
        <v>40</v>
      </c>
      <c r="AC68" s="10" t="s">
        <v>53</v>
      </c>
      <c r="AD68" s="10">
        <v>8</v>
      </c>
      <c r="AE68" s="10" t="str">
        <f>IF(OR(Cleaned_Data!$C68="Male", Cleaned_Data!$C68="Male"), "Male", IF(OR(Cleaned_Data!$C68="Female", Cleaned_Data!$C68="Female"), "Female", "Diverse"))</f>
        <v>Diverse</v>
      </c>
      <c r="AF68" s="10" t="str">
        <f>IF(Cleaned_Data!$D68="Middle","Average Income","High Income")</f>
        <v>High Income</v>
      </c>
      <c r="AG68" s="10">
        <v>0.01</v>
      </c>
    </row>
    <row r="69" spans="1:33" x14ac:dyDescent="0.3">
      <c r="A69" s="10" t="s">
        <v>224</v>
      </c>
      <c r="B69" s="10">
        <v>23</v>
      </c>
      <c r="C69" s="10" t="s">
        <v>43</v>
      </c>
      <c r="D69" s="10" t="s">
        <v>30</v>
      </c>
      <c r="E69" s="10" t="s">
        <v>76</v>
      </c>
      <c r="F69" s="10" t="s">
        <v>56</v>
      </c>
      <c r="G69" s="10" t="s">
        <v>30</v>
      </c>
      <c r="H69" s="10" t="s">
        <v>225</v>
      </c>
      <c r="I69" s="10" t="s">
        <v>90</v>
      </c>
      <c r="J69" s="13">
        <v>414.83</v>
      </c>
      <c r="K69" s="10">
        <v>2</v>
      </c>
      <c r="L69" s="10" t="s">
        <v>35</v>
      </c>
      <c r="M69" s="10">
        <v>2</v>
      </c>
      <c r="N69" s="10">
        <v>4</v>
      </c>
      <c r="O69" s="10">
        <v>0.5</v>
      </c>
      <c r="P69" s="10" t="s">
        <v>44</v>
      </c>
      <c r="Q69" s="10" t="s">
        <v>37</v>
      </c>
      <c r="R69" s="10">
        <f t="shared" si="2"/>
        <v>0.02</v>
      </c>
      <c r="S69" s="10">
        <v>2</v>
      </c>
      <c r="T69" s="10">
        <v>4</v>
      </c>
      <c r="U69" s="10" t="s">
        <v>44</v>
      </c>
      <c r="V69" s="10" t="s">
        <v>79</v>
      </c>
      <c r="W69" s="10" t="s">
        <v>39</v>
      </c>
      <c r="X69" s="14">
        <v>45489</v>
      </c>
      <c r="Y69" s="10" t="b">
        <v>0</v>
      </c>
      <c r="Z69" s="10" t="b">
        <v>0</v>
      </c>
      <c r="AA69" s="10" t="str">
        <f t="shared" si="3"/>
        <v>Non-Member</v>
      </c>
      <c r="AB69" s="10" t="s">
        <v>74</v>
      </c>
      <c r="AC69" s="10" t="s">
        <v>67</v>
      </c>
      <c r="AD69" s="10">
        <v>8</v>
      </c>
      <c r="AE69" s="10" t="str">
        <f>IF(OR(Cleaned_Data!$C69="Male", Cleaned_Data!$C69="Male"), "Male", IF(OR(Cleaned_Data!$C69="Female", Cleaned_Data!$C69="Female"), "Female", "Diverse"))</f>
        <v>Male</v>
      </c>
      <c r="AF69" s="10" t="str">
        <f>IF(Cleaned_Data!$D69="Middle","Average Income","High Income")</f>
        <v>Average Income</v>
      </c>
      <c r="AG69" s="10">
        <v>8.431372549019607E-3</v>
      </c>
    </row>
    <row r="70" spans="1:33" x14ac:dyDescent="0.3">
      <c r="A70" s="10" t="s">
        <v>226</v>
      </c>
      <c r="B70" s="10">
        <v>34</v>
      </c>
      <c r="C70" s="10" t="s">
        <v>29</v>
      </c>
      <c r="D70" s="10" t="s">
        <v>44</v>
      </c>
      <c r="E70" s="10" t="s">
        <v>69</v>
      </c>
      <c r="F70" s="10" t="s">
        <v>56</v>
      </c>
      <c r="G70" s="10" t="s">
        <v>44</v>
      </c>
      <c r="H70" s="10" t="s">
        <v>227</v>
      </c>
      <c r="I70" s="10" t="s">
        <v>82</v>
      </c>
      <c r="J70" s="13">
        <v>391.38</v>
      </c>
      <c r="K70" s="10">
        <v>5</v>
      </c>
      <c r="L70" s="10" t="s">
        <v>48</v>
      </c>
      <c r="M70" s="10">
        <v>5</v>
      </c>
      <c r="N70" s="10">
        <v>2</v>
      </c>
      <c r="O70" s="10">
        <v>2</v>
      </c>
      <c r="P70" s="10" t="s">
        <v>59</v>
      </c>
      <c r="Q70" s="10" t="s">
        <v>50</v>
      </c>
      <c r="R70" s="10">
        <f t="shared" si="2"/>
        <v>0</v>
      </c>
      <c r="S70" s="10">
        <v>0</v>
      </c>
      <c r="T70" s="10">
        <v>7</v>
      </c>
      <c r="U70" s="10" t="s">
        <v>59</v>
      </c>
      <c r="V70" s="10" t="s">
        <v>38</v>
      </c>
      <c r="W70" s="10" t="s">
        <v>66</v>
      </c>
      <c r="X70" s="14">
        <v>45384</v>
      </c>
      <c r="Y70" s="10" t="b">
        <v>0</v>
      </c>
      <c r="Z70" s="10" t="b">
        <v>0</v>
      </c>
      <c r="AA70" s="10" t="str">
        <f t="shared" si="3"/>
        <v>Non-Member</v>
      </c>
      <c r="AB70" s="10" t="s">
        <v>40</v>
      </c>
      <c r="AC70" s="10" t="s">
        <v>41</v>
      </c>
      <c r="AD70" s="10">
        <v>8</v>
      </c>
      <c r="AE70" s="10" t="str">
        <f>IF(OR(Cleaned_Data!$C70="Male", Cleaned_Data!$C70="Male"), "Male", IF(OR(Cleaned_Data!$C70="Female", Cleaned_Data!$C70="Female"), "Female", "Diverse"))</f>
        <v>Female</v>
      </c>
      <c r="AF70" s="10" t="str">
        <f>IF(Cleaned_Data!$D70="Middle","Average Income","High Income")</f>
        <v>High Income</v>
      </c>
      <c r="AG70" s="10">
        <v>1.0270270270270269E-2</v>
      </c>
    </row>
    <row r="71" spans="1:33" x14ac:dyDescent="0.3">
      <c r="A71" s="10" t="s">
        <v>228</v>
      </c>
      <c r="B71" s="10">
        <v>48</v>
      </c>
      <c r="C71" s="10" t="s">
        <v>43</v>
      </c>
      <c r="D71" s="10" t="s">
        <v>30</v>
      </c>
      <c r="E71" s="10" t="s">
        <v>76</v>
      </c>
      <c r="F71" s="10" t="s">
        <v>32</v>
      </c>
      <c r="G71" s="10" t="s">
        <v>44</v>
      </c>
      <c r="H71" s="10" t="s">
        <v>229</v>
      </c>
      <c r="I71" s="10" t="s">
        <v>71</v>
      </c>
      <c r="J71" s="13">
        <v>368.4</v>
      </c>
      <c r="K71" s="10">
        <v>11</v>
      </c>
      <c r="L71" s="10" t="s">
        <v>78</v>
      </c>
      <c r="M71" s="10">
        <v>2</v>
      </c>
      <c r="N71" s="10">
        <v>5</v>
      </c>
      <c r="O71" s="10">
        <v>1</v>
      </c>
      <c r="P71" s="10" t="s">
        <v>44</v>
      </c>
      <c r="Q71" s="10" t="s">
        <v>50</v>
      </c>
      <c r="R71" s="10">
        <f t="shared" si="2"/>
        <v>0</v>
      </c>
      <c r="S71" s="10">
        <v>0</v>
      </c>
      <c r="T71" s="10">
        <v>3</v>
      </c>
      <c r="U71" s="10" t="s">
        <v>44</v>
      </c>
      <c r="V71" s="10" t="s">
        <v>79</v>
      </c>
      <c r="W71" s="10" t="s">
        <v>39</v>
      </c>
      <c r="X71" s="14">
        <v>45464</v>
      </c>
      <c r="Y71" s="10" t="b">
        <v>0</v>
      </c>
      <c r="Z71" s="10" t="b">
        <v>0</v>
      </c>
      <c r="AA71" s="10" t="str">
        <f t="shared" si="3"/>
        <v>Non-Member</v>
      </c>
      <c r="AB71" s="10" t="s">
        <v>40</v>
      </c>
      <c r="AC71" s="10" t="s">
        <v>41</v>
      </c>
      <c r="AD71" s="10">
        <v>13</v>
      </c>
      <c r="AE71" s="10" t="str">
        <f>IF(OR(Cleaned_Data!$C71="Male", Cleaned_Data!$C71="Male"), "Male", IF(OR(Cleaned_Data!$C71="Female", Cleaned_Data!$C71="Female"), "Female", "Diverse"))</f>
        <v>Male</v>
      </c>
      <c r="AF71" s="10" t="str">
        <f>IF(Cleaned_Data!$D71="Middle","Average Income","High Income")</f>
        <v>Average Income</v>
      </c>
      <c r="AG71" s="10">
        <v>8.7804878048780496E-3</v>
      </c>
    </row>
    <row r="72" spans="1:33" x14ac:dyDescent="0.3">
      <c r="A72" s="10" t="s">
        <v>230</v>
      </c>
      <c r="B72" s="10">
        <v>27</v>
      </c>
      <c r="C72" s="10" t="s">
        <v>88</v>
      </c>
      <c r="D72" s="10" t="s">
        <v>30</v>
      </c>
      <c r="E72" s="10" t="s">
        <v>69</v>
      </c>
      <c r="F72" s="10" t="s">
        <v>45</v>
      </c>
      <c r="G72" s="10" t="s">
        <v>30</v>
      </c>
      <c r="H72" s="10" t="s">
        <v>231</v>
      </c>
      <c r="I72" s="10" t="s">
        <v>71</v>
      </c>
      <c r="J72" s="13">
        <v>328.36</v>
      </c>
      <c r="K72" s="10">
        <v>11</v>
      </c>
      <c r="L72" s="10" t="s">
        <v>48</v>
      </c>
      <c r="M72" s="10">
        <v>1</v>
      </c>
      <c r="N72" s="10">
        <v>4</v>
      </c>
      <c r="O72" s="10">
        <v>2</v>
      </c>
      <c r="P72" s="10" t="s">
        <v>44</v>
      </c>
      <c r="Q72" s="10" t="s">
        <v>85</v>
      </c>
      <c r="R72" s="10">
        <f t="shared" si="2"/>
        <v>0</v>
      </c>
      <c r="S72" s="10">
        <v>0</v>
      </c>
      <c r="T72" s="10">
        <v>4</v>
      </c>
      <c r="U72" s="10" t="s">
        <v>36</v>
      </c>
      <c r="V72" s="10" t="s">
        <v>38</v>
      </c>
      <c r="W72" s="10" t="s">
        <v>86</v>
      </c>
      <c r="X72" s="14">
        <v>45362</v>
      </c>
      <c r="Y72" s="10" t="b">
        <v>0</v>
      </c>
      <c r="Z72" s="10" t="b">
        <v>1</v>
      </c>
      <c r="AA72" s="10" t="str">
        <f t="shared" si="3"/>
        <v>Loyalty Member</v>
      </c>
      <c r="AB72" s="10" t="s">
        <v>52</v>
      </c>
      <c r="AC72" s="10" t="s">
        <v>67</v>
      </c>
      <c r="AD72" s="10">
        <v>4</v>
      </c>
      <c r="AE72" s="10" t="str">
        <f>IF(OR(Cleaned_Data!$C72="Male", Cleaned_Data!$C72="Male"), "Male", IF(OR(Cleaned_Data!$C72="Female", Cleaned_Data!$C72="Female"), "Female", "Diverse"))</f>
        <v>Diverse</v>
      </c>
      <c r="AF72" s="10" t="str">
        <f>IF(Cleaned_Data!$D72="Middle","Average Income","High Income")</f>
        <v>Average Income</v>
      </c>
      <c r="AG72" s="10">
        <v>8.7804878048780496E-3</v>
      </c>
    </row>
    <row r="73" spans="1:33" x14ac:dyDescent="0.3">
      <c r="A73" s="10" t="s">
        <v>232</v>
      </c>
      <c r="B73" s="10">
        <v>37</v>
      </c>
      <c r="C73" s="10" t="s">
        <v>29</v>
      </c>
      <c r="D73" s="10" t="s">
        <v>30</v>
      </c>
      <c r="E73" s="10" t="s">
        <v>76</v>
      </c>
      <c r="F73" s="10" t="s">
        <v>32</v>
      </c>
      <c r="G73" s="10" t="s">
        <v>30</v>
      </c>
      <c r="H73" s="10" t="s">
        <v>233</v>
      </c>
      <c r="I73" s="10" t="s">
        <v>65</v>
      </c>
      <c r="J73" s="13">
        <v>424.39</v>
      </c>
      <c r="K73" s="10">
        <v>9</v>
      </c>
      <c r="L73" s="10" t="s">
        <v>35</v>
      </c>
      <c r="M73" s="10">
        <v>3</v>
      </c>
      <c r="N73" s="10">
        <v>1</v>
      </c>
      <c r="O73" s="10">
        <v>1</v>
      </c>
      <c r="P73" s="10" t="s">
        <v>44</v>
      </c>
      <c r="Q73" s="10" t="s">
        <v>37</v>
      </c>
      <c r="R73" s="10">
        <f t="shared" si="2"/>
        <v>0</v>
      </c>
      <c r="S73" s="10">
        <v>0</v>
      </c>
      <c r="T73" s="10">
        <v>7</v>
      </c>
      <c r="U73" s="10" t="s">
        <v>59</v>
      </c>
      <c r="V73" s="10" t="s">
        <v>60</v>
      </c>
      <c r="W73" s="10" t="s">
        <v>39</v>
      </c>
      <c r="X73" s="14">
        <v>45348</v>
      </c>
      <c r="Y73" s="10" t="b">
        <v>1</v>
      </c>
      <c r="Z73" s="10" t="b">
        <v>0</v>
      </c>
      <c r="AA73" s="10" t="str">
        <f t="shared" si="3"/>
        <v>Non-Member</v>
      </c>
      <c r="AB73" s="10" t="s">
        <v>52</v>
      </c>
      <c r="AC73" s="10" t="s">
        <v>41</v>
      </c>
      <c r="AD73" s="10">
        <v>13</v>
      </c>
      <c r="AE73" s="10" t="str">
        <f>IF(OR(Cleaned_Data!$C73="Male", Cleaned_Data!$C73="Male"), "Male", IF(OR(Cleaned_Data!$C73="Female", Cleaned_Data!$C73="Female"), "Female", "Diverse"))</f>
        <v>Female</v>
      </c>
      <c r="AF73" s="10" t="str">
        <f>IF(Cleaned_Data!$D73="Middle","Average Income","High Income")</f>
        <v>Average Income</v>
      </c>
      <c r="AG73" s="10">
        <v>9.3999999999999986E-3</v>
      </c>
    </row>
    <row r="74" spans="1:33" x14ac:dyDescent="0.3">
      <c r="A74" s="10" t="s">
        <v>234</v>
      </c>
      <c r="B74" s="10">
        <v>47</v>
      </c>
      <c r="C74" s="10" t="s">
        <v>43</v>
      </c>
      <c r="D74" s="10" t="s">
        <v>44</v>
      </c>
      <c r="E74" s="10" t="s">
        <v>31</v>
      </c>
      <c r="F74" s="10" t="s">
        <v>45</v>
      </c>
      <c r="G74" s="10" t="s">
        <v>44</v>
      </c>
      <c r="H74" s="10" t="s">
        <v>235</v>
      </c>
      <c r="I74" s="10" t="s">
        <v>142</v>
      </c>
      <c r="J74" s="13">
        <v>197.12</v>
      </c>
      <c r="K74" s="10">
        <v>10</v>
      </c>
      <c r="L74" s="10" t="s">
        <v>48</v>
      </c>
      <c r="M74" s="10">
        <v>4</v>
      </c>
      <c r="N74" s="10">
        <v>4</v>
      </c>
      <c r="O74" s="10">
        <v>0</v>
      </c>
      <c r="P74" s="10" t="s">
        <v>59</v>
      </c>
      <c r="Q74" s="10" t="s">
        <v>37</v>
      </c>
      <c r="R74" s="10">
        <f t="shared" si="2"/>
        <v>0.01</v>
      </c>
      <c r="S74" s="10">
        <v>1</v>
      </c>
      <c r="T74" s="10">
        <v>1</v>
      </c>
      <c r="U74" s="10" t="s">
        <v>49</v>
      </c>
      <c r="V74" s="10" t="s">
        <v>38</v>
      </c>
      <c r="W74" s="10" t="s">
        <v>66</v>
      </c>
      <c r="X74" s="14">
        <v>45457</v>
      </c>
      <c r="Y74" s="10" t="b">
        <v>1</v>
      </c>
      <c r="Z74" s="10" t="b">
        <v>1</v>
      </c>
      <c r="AA74" s="10" t="str">
        <f t="shared" si="3"/>
        <v>Loyalty Member</v>
      </c>
      <c r="AB74" s="10" t="s">
        <v>52</v>
      </c>
      <c r="AC74" s="10" t="s">
        <v>53</v>
      </c>
      <c r="AD74" s="10">
        <v>10</v>
      </c>
      <c r="AE74" s="10" t="str">
        <f>IF(OR(Cleaned_Data!$C74="Male", Cleaned_Data!$C74="Male"), "Male", IF(OR(Cleaned_Data!$C74="Female", Cleaned_Data!$C74="Female"), "Female", "Diverse"))</f>
        <v>Male</v>
      </c>
      <c r="AF74" s="10" t="str">
        <f>IF(Cleaned_Data!$D74="Middle","Average Income","High Income")</f>
        <v>High Income</v>
      </c>
      <c r="AG74" s="10">
        <v>8.5365853658536592E-3</v>
      </c>
    </row>
    <row r="75" spans="1:33" x14ac:dyDescent="0.3">
      <c r="A75" s="10" t="s">
        <v>236</v>
      </c>
      <c r="B75" s="10">
        <v>45</v>
      </c>
      <c r="C75" s="10" t="s">
        <v>43</v>
      </c>
      <c r="D75" s="10" t="s">
        <v>44</v>
      </c>
      <c r="E75" s="10" t="s">
        <v>55</v>
      </c>
      <c r="F75" s="10" t="s">
        <v>32</v>
      </c>
      <c r="G75" s="10" t="s">
        <v>44</v>
      </c>
      <c r="H75" s="10" t="s">
        <v>237</v>
      </c>
      <c r="I75" s="10" t="s">
        <v>82</v>
      </c>
      <c r="J75" s="13">
        <v>454.57</v>
      </c>
      <c r="K75" s="10">
        <v>9</v>
      </c>
      <c r="L75" s="10" t="s">
        <v>35</v>
      </c>
      <c r="M75" s="10">
        <v>2</v>
      </c>
      <c r="N75" s="10">
        <v>5</v>
      </c>
      <c r="O75" s="10">
        <v>1</v>
      </c>
      <c r="P75" s="10" t="s">
        <v>59</v>
      </c>
      <c r="Q75" s="10" t="s">
        <v>37</v>
      </c>
      <c r="R75" s="10">
        <f t="shared" si="2"/>
        <v>0</v>
      </c>
      <c r="S75" s="10">
        <v>0</v>
      </c>
      <c r="T75" s="10">
        <v>1</v>
      </c>
      <c r="U75" s="10" t="s">
        <v>49</v>
      </c>
      <c r="V75" s="10" t="s">
        <v>60</v>
      </c>
      <c r="W75" s="10" t="s">
        <v>61</v>
      </c>
      <c r="X75" s="14">
        <v>45375</v>
      </c>
      <c r="Y75" s="10" t="b">
        <v>1</v>
      </c>
      <c r="Z75" s="10" t="b">
        <v>1</v>
      </c>
      <c r="AA75" s="10" t="str">
        <f t="shared" si="3"/>
        <v>Loyalty Member</v>
      </c>
      <c r="AB75" s="10" t="s">
        <v>52</v>
      </c>
      <c r="AC75" s="10" t="s">
        <v>67</v>
      </c>
      <c r="AD75" s="10">
        <v>1</v>
      </c>
      <c r="AE75" s="10" t="str">
        <f>IF(OR(Cleaned_Data!$C75="Male", Cleaned_Data!$C75="Male"), "Male", IF(OR(Cleaned_Data!$C75="Female", Cleaned_Data!$C75="Female"), "Female", "Diverse"))</f>
        <v>Male</v>
      </c>
      <c r="AF75" s="10" t="str">
        <f>IF(Cleaned_Data!$D75="Middle","Average Income","High Income")</f>
        <v>High Income</v>
      </c>
      <c r="AG75" s="10">
        <v>1.0270270270270269E-2</v>
      </c>
    </row>
    <row r="76" spans="1:33" x14ac:dyDescent="0.3">
      <c r="A76" s="10" t="s">
        <v>238</v>
      </c>
      <c r="B76" s="10">
        <v>37</v>
      </c>
      <c r="C76" s="10" t="s">
        <v>43</v>
      </c>
      <c r="D76" s="10" t="s">
        <v>30</v>
      </c>
      <c r="E76" s="10" t="s">
        <v>76</v>
      </c>
      <c r="F76" s="10" t="s">
        <v>45</v>
      </c>
      <c r="G76" s="10" t="s">
        <v>44</v>
      </c>
      <c r="H76" s="10" t="s">
        <v>239</v>
      </c>
      <c r="I76" s="10" t="s">
        <v>117</v>
      </c>
      <c r="J76" s="13">
        <v>298.38</v>
      </c>
      <c r="K76" s="10">
        <v>4</v>
      </c>
      <c r="L76" s="10" t="s">
        <v>35</v>
      </c>
      <c r="M76" s="10">
        <v>3</v>
      </c>
      <c r="N76" s="10">
        <v>4</v>
      </c>
      <c r="O76" s="10">
        <v>2</v>
      </c>
      <c r="P76" s="10" t="s">
        <v>44</v>
      </c>
      <c r="Q76" s="10" t="s">
        <v>85</v>
      </c>
      <c r="R76" s="10">
        <f t="shared" si="2"/>
        <v>0</v>
      </c>
      <c r="S76" s="10">
        <v>0</v>
      </c>
      <c r="T76" s="10">
        <v>2</v>
      </c>
      <c r="U76" s="10" t="s">
        <v>59</v>
      </c>
      <c r="V76" s="10" t="s">
        <v>38</v>
      </c>
      <c r="W76" s="10" t="s">
        <v>86</v>
      </c>
      <c r="X76" s="14">
        <v>45409</v>
      </c>
      <c r="Y76" s="10" t="b">
        <v>0</v>
      </c>
      <c r="Z76" s="10" t="b">
        <v>1</v>
      </c>
      <c r="AA76" s="10" t="str">
        <f t="shared" si="3"/>
        <v>Loyalty Member</v>
      </c>
      <c r="AB76" s="10" t="s">
        <v>40</v>
      </c>
      <c r="AC76" s="10" t="s">
        <v>53</v>
      </c>
      <c r="AD76" s="10">
        <v>3</v>
      </c>
      <c r="AE76" s="10" t="str">
        <f>IF(OR(Cleaned_Data!$C76="Male", Cleaned_Data!$C76="Male"), "Male", IF(OR(Cleaned_Data!$C76="Female", Cleaned_Data!$C76="Female"), "Female", "Diverse"))</f>
        <v>Male</v>
      </c>
      <c r="AF76" s="10" t="str">
        <f>IF(Cleaned_Data!$D76="Middle","Average Income","High Income")</f>
        <v>Average Income</v>
      </c>
      <c r="AG76" s="10">
        <v>0.01</v>
      </c>
    </row>
    <row r="77" spans="1:33" x14ac:dyDescent="0.3">
      <c r="A77" s="10" t="s">
        <v>240</v>
      </c>
      <c r="B77" s="10">
        <v>36</v>
      </c>
      <c r="C77" s="10" t="s">
        <v>43</v>
      </c>
      <c r="D77" s="10" t="s">
        <v>44</v>
      </c>
      <c r="E77" s="10" t="s">
        <v>76</v>
      </c>
      <c r="F77" s="10" t="s">
        <v>45</v>
      </c>
      <c r="G77" s="10" t="s">
        <v>44</v>
      </c>
      <c r="H77" s="10" t="s">
        <v>241</v>
      </c>
      <c r="I77" s="10" t="s">
        <v>183</v>
      </c>
      <c r="J77" s="13">
        <v>111.7</v>
      </c>
      <c r="K77" s="10">
        <v>6</v>
      </c>
      <c r="L77" s="10" t="s">
        <v>78</v>
      </c>
      <c r="M77" s="10">
        <v>4</v>
      </c>
      <c r="N77" s="10">
        <v>5</v>
      </c>
      <c r="O77" s="10">
        <v>0</v>
      </c>
      <c r="P77" s="10" t="s">
        <v>49</v>
      </c>
      <c r="Q77" s="10" t="s">
        <v>37</v>
      </c>
      <c r="R77" s="10">
        <f t="shared" si="2"/>
        <v>0.02</v>
      </c>
      <c r="S77" s="10">
        <v>2</v>
      </c>
      <c r="T77" s="10">
        <v>5</v>
      </c>
      <c r="U77" s="10" t="s">
        <v>44</v>
      </c>
      <c r="V77" s="10" t="s">
        <v>38</v>
      </c>
      <c r="W77" s="10" t="s">
        <v>39</v>
      </c>
      <c r="X77" s="14">
        <v>45603</v>
      </c>
      <c r="Y77" s="10" t="b">
        <v>0</v>
      </c>
      <c r="Z77" s="10" t="b">
        <v>0</v>
      </c>
      <c r="AA77" s="10" t="str">
        <f t="shared" si="3"/>
        <v>Non-Member</v>
      </c>
      <c r="AB77" s="10" t="s">
        <v>74</v>
      </c>
      <c r="AC77" s="10" t="s">
        <v>53</v>
      </c>
      <c r="AD77" s="10">
        <v>7</v>
      </c>
      <c r="AE77" s="10" t="str">
        <f>IF(OR(Cleaned_Data!$C77="Male", Cleaned_Data!$C77="Male"), "Male", IF(OR(Cleaned_Data!$C77="Female", Cleaned_Data!$C77="Female"), "Female", "Diverse"))</f>
        <v>Male</v>
      </c>
      <c r="AF77" s="10" t="str">
        <f>IF(Cleaned_Data!$D77="Middle","Average Income","High Income")</f>
        <v>High Income</v>
      </c>
      <c r="AG77" s="10">
        <v>8.6666666666666663E-3</v>
      </c>
    </row>
    <row r="78" spans="1:33" x14ac:dyDescent="0.3">
      <c r="A78" s="10" t="s">
        <v>242</v>
      </c>
      <c r="B78" s="10">
        <v>34</v>
      </c>
      <c r="C78" s="10" t="s">
        <v>43</v>
      </c>
      <c r="D78" s="10" t="s">
        <v>30</v>
      </c>
      <c r="E78" s="10" t="s">
        <v>31</v>
      </c>
      <c r="F78" s="10" t="s">
        <v>32</v>
      </c>
      <c r="G78" s="10" t="s">
        <v>30</v>
      </c>
      <c r="H78" s="10" t="s">
        <v>243</v>
      </c>
      <c r="I78" s="10" t="s">
        <v>183</v>
      </c>
      <c r="J78" s="13">
        <v>373.69</v>
      </c>
      <c r="K78" s="10">
        <v>10</v>
      </c>
      <c r="L78" s="10" t="s">
        <v>78</v>
      </c>
      <c r="M78" s="10">
        <v>3</v>
      </c>
      <c r="N78" s="10">
        <v>2</v>
      </c>
      <c r="O78" s="10">
        <v>2</v>
      </c>
      <c r="P78" s="10" t="s">
        <v>49</v>
      </c>
      <c r="Q78" s="10" t="s">
        <v>50</v>
      </c>
      <c r="R78" s="10">
        <f t="shared" si="2"/>
        <v>0.01</v>
      </c>
      <c r="S78" s="10">
        <v>1</v>
      </c>
      <c r="T78" s="10">
        <v>8</v>
      </c>
      <c r="U78" s="10" t="s">
        <v>36</v>
      </c>
      <c r="V78" s="10" t="s">
        <v>38</v>
      </c>
      <c r="W78" s="10" t="s">
        <v>39</v>
      </c>
      <c r="X78" s="14">
        <v>45630</v>
      </c>
      <c r="Y78" s="10" t="b">
        <v>0</v>
      </c>
      <c r="Z78" s="10" t="b">
        <v>1</v>
      </c>
      <c r="AA78" s="10" t="str">
        <f t="shared" si="3"/>
        <v>Loyalty Member</v>
      </c>
      <c r="AB78" s="10" t="s">
        <v>62</v>
      </c>
      <c r="AC78" s="10" t="s">
        <v>67</v>
      </c>
      <c r="AD78" s="10">
        <v>14</v>
      </c>
      <c r="AE78" s="10" t="str">
        <f>IF(OR(Cleaned_Data!$C78="Male", Cleaned_Data!$C78="Male"), "Male", IF(OR(Cleaned_Data!$C78="Female", Cleaned_Data!$C78="Female"), "Female", "Diverse"))</f>
        <v>Male</v>
      </c>
      <c r="AF78" s="10" t="str">
        <f>IF(Cleaned_Data!$D78="Middle","Average Income","High Income")</f>
        <v>Average Income</v>
      </c>
      <c r="AG78" s="10">
        <v>8.6666666666666663E-3</v>
      </c>
    </row>
    <row r="79" spans="1:33" x14ac:dyDescent="0.3">
      <c r="A79" s="10" t="s">
        <v>244</v>
      </c>
      <c r="B79" s="10">
        <v>37</v>
      </c>
      <c r="C79" s="10" t="s">
        <v>43</v>
      </c>
      <c r="D79" s="10" t="s">
        <v>44</v>
      </c>
      <c r="E79" s="10" t="s">
        <v>69</v>
      </c>
      <c r="F79" s="10" t="s">
        <v>56</v>
      </c>
      <c r="G79" s="10" t="s">
        <v>30</v>
      </c>
      <c r="H79" s="10" t="s">
        <v>245</v>
      </c>
      <c r="I79" s="10" t="s">
        <v>246</v>
      </c>
      <c r="J79" s="13">
        <v>354.87</v>
      </c>
      <c r="K79" s="10">
        <v>5</v>
      </c>
      <c r="L79" s="10" t="s">
        <v>48</v>
      </c>
      <c r="M79" s="10">
        <v>1</v>
      </c>
      <c r="N79" s="10">
        <v>1</v>
      </c>
      <c r="O79" s="10">
        <v>0</v>
      </c>
      <c r="P79" s="10" t="s">
        <v>36</v>
      </c>
      <c r="Q79" s="10" t="s">
        <v>50</v>
      </c>
      <c r="R79" s="10">
        <f t="shared" si="2"/>
        <v>0.02</v>
      </c>
      <c r="S79" s="10">
        <v>2</v>
      </c>
      <c r="T79" s="10">
        <v>4</v>
      </c>
      <c r="U79" s="10" t="s">
        <v>36</v>
      </c>
      <c r="V79" s="10" t="s">
        <v>79</v>
      </c>
      <c r="W79" s="10" t="s">
        <v>86</v>
      </c>
      <c r="X79" s="14">
        <v>45400</v>
      </c>
      <c r="Y79" s="10" t="b">
        <v>0</v>
      </c>
      <c r="Z79" s="10" t="b">
        <v>1</v>
      </c>
      <c r="AA79" s="10" t="str">
        <f t="shared" si="3"/>
        <v>Loyalty Member</v>
      </c>
      <c r="AB79" s="10" t="s">
        <v>74</v>
      </c>
      <c r="AC79" s="10" t="s">
        <v>67</v>
      </c>
      <c r="AD79" s="10">
        <v>12</v>
      </c>
      <c r="AE79" s="10" t="str">
        <f>IF(OR(Cleaned_Data!$C79="Male", Cleaned_Data!$C79="Male"), "Male", IF(OR(Cleaned_Data!$C79="Female", Cleaned_Data!$C79="Female"), "Female", "Diverse"))</f>
        <v>Male</v>
      </c>
      <c r="AF79" s="10" t="str">
        <f>IF(Cleaned_Data!$D79="Middle","Average Income","High Income")</f>
        <v>High Income</v>
      </c>
      <c r="AG79" s="10">
        <v>1.1000000000000001E-2</v>
      </c>
    </row>
    <row r="80" spans="1:33" x14ac:dyDescent="0.3">
      <c r="A80" s="10" t="s">
        <v>247</v>
      </c>
      <c r="B80" s="10">
        <v>18</v>
      </c>
      <c r="C80" s="10" t="s">
        <v>29</v>
      </c>
      <c r="D80" s="10" t="s">
        <v>30</v>
      </c>
      <c r="E80" s="10" t="s">
        <v>69</v>
      </c>
      <c r="F80" s="10" t="s">
        <v>32</v>
      </c>
      <c r="G80" s="10" t="s">
        <v>44</v>
      </c>
      <c r="H80" s="10" t="s">
        <v>248</v>
      </c>
      <c r="I80" s="10" t="s">
        <v>93</v>
      </c>
      <c r="J80" s="13">
        <v>214.48</v>
      </c>
      <c r="K80" s="10">
        <v>2</v>
      </c>
      <c r="L80" s="10" t="s">
        <v>78</v>
      </c>
      <c r="M80" s="10">
        <v>4</v>
      </c>
      <c r="N80" s="10">
        <v>2</v>
      </c>
      <c r="O80" s="10">
        <v>2</v>
      </c>
      <c r="P80" s="10" t="s">
        <v>36</v>
      </c>
      <c r="Q80" s="10" t="s">
        <v>85</v>
      </c>
      <c r="R80" s="10">
        <f t="shared" si="2"/>
        <v>0.01</v>
      </c>
      <c r="S80" s="10">
        <v>1</v>
      </c>
      <c r="T80" s="10">
        <v>3</v>
      </c>
      <c r="U80" s="10" t="s">
        <v>36</v>
      </c>
      <c r="V80" s="10" t="s">
        <v>38</v>
      </c>
      <c r="W80" s="10" t="s">
        <v>86</v>
      </c>
      <c r="X80" s="14">
        <v>45403</v>
      </c>
      <c r="Y80" s="10" t="b">
        <v>1</v>
      </c>
      <c r="Z80" s="10" t="b">
        <v>1</v>
      </c>
      <c r="AA80" s="10" t="str">
        <f t="shared" si="3"/>
        <v>Loyalty Member</v>
      </c>
      <c r="AB80" s="10" t="s">
        <v>52</v>
      </c>
      <c r="AC80" s="10" t="s">
        <v>67</v>
      </c>
      <c r="AD80" s="10">
        <v>2</v>
      </c>
      <c r="AE80" s="10" t="str">
        <f>IF(OR(Cleaned_Data!$C80="Male", Cleaned_Data!$C80="Male"), "Male", IF(OR(Cleaned_Data!$C80="Female", Cleaned_Data!$C80="Female"), "Female", "Diverse"))</f>
        <v>Female</v>
      </c>
      <c r="AF80" s="10" t="str">
        <f>IF(Cleaned_Data!$D80="Middle","Average Income","High Income")</f>
        <v>Average Income</v>
      </c>
      <c r="AG80" s="10">
        <v>8.5365853658536592E-3</v>
      </c>
    </row>
    <row r="81" spans="1:33" x14ac:dyDescent="0.3">
      <c r="A81" s="10" t="s">
        <v>249</v>
      </c>
      <c r="B81" s="10">
        <v>20</v>
      </c>
      <c r="C81" s="10" t="s">
        <v>43</v>
      </c>
      <c r="D81" s="10" t="s">
        <v>44</v>
      </c>
      <c r="E81" s="10" t="s">
        <v>76</v>
      </c>
      <c r="F81" s="10" t="s">
        <v>32</v>
      </c>
      <c r="G81" s="10" t="s">
        <v>30</v>
      </c>
      <c r="H81" s="10" t="s">
        <v>250</v>
      </c>
      <c r="I81" s="10" t="s">
        <v>120</v>
      </c>
      <c r="J81" s="13">
        <v>399.58</v>
      </c>
      <c r="K81" s="10">
        <v>6</v>
      </c>
      <c r="L81" s="10" t="s">
        <v>48</v>
      </c>
      <c r="M81" s="10">
        <v>3</v>
      </c>
      <c r="N81" s="10">
        <v>4</v>
      </c>
      <c r="O81" s="10">
        <v>0</v>
      </c>
      <c r="P81" s="10" t="s">
        <v>36</v>
      </c>
      <c r="Q81" s="10" t="s">
        <v>85</v>
      </c>
      <c r="R81" s="10">
        <f t="shared" si="2"/>
        <v>0.01</v>
      </c>
      <c r="S81" s="10">
        <v>1</v>
      </c>
      <c r="T81" s="10">
        <v>8</v>
      </c>
      <c r="U81" s="10" t="s">
        <v>59</v>
      </c>
      <c r="V81" s="10" t="s">
        <v>38</v>
      </c>
      <c r="W81" s="10" t="s">
        <v>66</v>
      </c>
      <c r="X81" s="14">
        <v>45560</v>
      </c>
      <c r="Y81" s="10" t="b">
        <v>1</v>
      </c>
      <c r="Z81" s="10" t="b">
        <v>0</v>
      </c>
      <c r="AA81" s="10" t="str">
        <f t="shared" si="3"/>
        <v>Non-Member</v>
      </c>
      <c r="AB81" s="10" t="s">
        <v>40</v>
      </c>
      <c r="AC81" s="10" t="s">
        <v>53</v>
      </c>
      <c r="AD81" s="10">
        <v>7</v>
      </c>
      <c r="AE81" s="10" t="str">
        <f>IF(OR(Cleaned_Data!$C81="Male", Cleaned_Data!$C81="Male"), "Male", IF(OR(Cleaned_Data!$C81="Female", Cleaned_Data!$C81="Female"), "Female", "Diverse"))</f>
        <v>Male</v>
      </c>
      <c r="AF81" s="10" t="str">
        <f>IF(Cleaned_Data!$D81="Middle","Average Income","High Income")</f>
        <v>High Income</v>
      </c>
      <c r="AG81" s="10">
        <v>9.3023255813953487E-3</v>
      </c>
    </row>
    <row r="82" spans="1:33" x14ac:dyDescent="0.3">
      <c r="A82" s="10" t="s">
        <v>251</v>
      </c>
      <c r="B82" s="10">
        <v>27</v>
      </c>
      <c r="C82" s="10" t="s">
        <v>29</v>
      </c>
      <c r="D82" s="10" t="s">
        <v>44</v>
      </c>
      <c r="E82" s="10" t="s">
        <v>69</v>
      </c>
      <c r="F82" s="10" t="s">
        <v>45</v>
      </c>
      <c r="G82" s="10" t="s">
        <v>30</v>
      </c>
      <c r="H82" s="10" t="s">
        <v>252</v>
      </c>
      <c r="I82" s="10" t="s">
        <v>98</v>
      </c>
      <c r="J82" s="13">
        <v>380.99</v>
      </c>
      <c r="K82" s="10">
        <v>7</v>
      </c>
      <c r="L82" s="10" t="s">
        <v>35</v>
      </c>
      <c r="M82" s="10">
        <v>1</v>
      </c>
      <c r="N82" s="10">
        <v>2</v>
      </c>
      <c r="O82" s="10">
        <v>1</v>
      </c>
      <c r="P82" s="10" t="s">
        <v>59</v>
      </c>
      <c r="Q82" s="10" t="s">
        <v>37</v>
      </c>
      <c r="R82" s="10">
        <f t="shared" si="2"/>
        <v>0</v>
      </c>
      <c r="S82" s="10">
        <v>0</v>
      </c>
      <c r="T82" s="10">
        <v>1</v>
      </c>
      <c r="U82" s="10" t="s">
        <v>49</v>
      </c>
      <c r="V82" s="10" t="s">
        <v>79</v>
      </c>
      <c r="W82" s="10" t="s">
        <v>86</v>
      </c>
      <c r="X82" s="14">
        <v>45635</v>
      </c>
      <c r="Y82" s="10" t="b">
        <v>1</v>
      </c>
      <c r="Z82" s="10" t="b">
        <v>1</v>
      </c>
      <c r="AA82" s="10" t="str">
        <f t="shared" si="3"/>
        <v>Loyalty Member</v>
      </c>
      <c r="AB82" s="10" t="s">
        <v>40</v>
      </c>
      <c r="AC82" s="10" t="s">
        <v>41</v>
      </c>
      <c r="AD82" s="10">
        <v>8</v>
      </c>
      <c r="AE82" s="10" t="str">
        <f>IF(OR(Cleaned_Data!$C82="Male", Cleaned_Data!$C82="Male"), "Male", IF(OR(Cleaned_Data!$C82="Female", Cleaned_Data!$C82="Female"), "Female", "Diverse"))</f>
        <v>Female</v>
      </c>
      <c r="AF82" s="10" t="str">
        <f>IF(Cleaned_Data!$D82="Middle","Average Income","High Income")</f>
        <v>High Income</v>
      </c>
      <c r="AG82" s="10">
        <v>9.189189189189189E-3</v>
      </c>
    </row>
    <row r="83" spans="1:33" x14ac:dyDescent="0.3">
      <c r="A83" s="10" t="s">
        <v>253</v>
      </c>
      <c r="B83" s="10">
        <v>36</v>
      </c>
      <c r="C83" s="10" t="s">
        <v>43</v>
      </c>
      <c r="D83" s="10" t="s">
        <v>30</v>
      </c>
      <c r="E83" s="10" t="s">
        <v>31</v>
      </c>
      <c r="F83" s="10" t="s">
        <v>45</v>
      </c>
      <c r="G83" s="10" t="s">
        <v>44</v>
      </c>
      <c r="H83" s="10" t="s">
        <v>254</v>
      </c>
      <c r="I83" s="10" t="s">
        <v>47</v>
      </c>
      <c r="J83" s="13">
        <v>79</v>
      </c>
      <c r="K83" s="10">
        <v>10</v>
      </c>
      <c r="L83" s="10" t="s">
        <v>78</v>
      </c>
      <c r="M83" s="10">
        <v>1</v>
      </c>
      <c r="N83" s="10">
        <v>2</v>
      </c>
      <c r="O83" s="10">
        <v>1</v>
      </c>
      <c r="P83" s="10" t="s">
        <v>49</v>
      </c>
      <c r="Q83" s="10" t="s">
        <v>85</v>
      </c>
      <c r="R83" s="10">
        <f t="shared" si="2"/>
        <v>0.02</v>
      </c>
      <c r="S83" s="10">
        <v>2</v>
      </c>
      <c r="T83" s="10">
        <v>6</v>
      </c>
      <c r="U83" s="10" t="s">
        <v>59</v>
      </c>
      <c r="V83" s="10" t="s">
        <v>60</v>
      </c>
      <c r="W83" s="10" t="s">
        <v>86</v>
      </c>
      <c r="X83" s="14">
        <v>45549</v>
      </c>
      <c r="Y83" s="10" t="b">
        <v>0</v>
      </c>
      <c r="Z83" s="10" t="b">
        <v>1</v>
      </c>
      <c r="AA83" s="10" t="str">
        <f t="shared" si="3"/>
        <v>Loyalty Member</v>
      </c>
      <c r="AB83" s="10" t="s">
        <v>74</v>
      </c>
      <c r="AC83" s="10" t="s">
        <v>53</v>
      </c>
      <c r="AD83" s="10">
        <v>7</v>
      </c>
      <c r="AE83" s="10" t="str">
        <f>IF(OR(Cleaned_Data!$C83="Male", Cleaned_Data!$C83="Male"), "Male", IF(OR(Cleaned_Data!$C83="Female", Cleaned_Data!$C83="Female"), "Female", "Diverse"))</f>
        <v>Male</v>
      </c>
      <c r="AF83" s="10" t="str">
        <f>IF(Cleaned_Data!$D83="Middle","Average Income","High Income")</f>
        <v>Average Income</v>
      </c>
      <c r="AG83" s="10">
        <v>9.3181818181818175E-3</v>
      </c>
    </row>
    <row r="84" spans="1:33" x14ac:dyDescent="0.3">
      <c r="A84" s="10" t="s">
        <v>255</v>
      </c>
      <c r="B84" s="10">
        <v>46</v>
      </c>
      <c r="C84" s="10" t="s">
        <v>29</v>
      </c>
      <c r="D84" s="10" t="s">
        <v>30</v>
      </c>
      <c r="E84" s="10" t="s">
        <v>31</v>
      </c>
      <c r="F84" s="10" t="s">
        <v>32</v>
      </c>
      <c r="G84" s="10" t="s">
        <v>30</v>
      </c>
      <c r="H84" s="10" t="s">
        <v>256</v>
      </c>
      <c r="I84" s="10" t="s">
        <v>158</v>
      </c>
      <c r="J84" s="13">
        <v>113.88</v>
      </c>
      <c r="K84" s="10">
        <v>2</v>
      </c>
      <c r="L84" s="10" t="s">
        <v>78</v>
      </c>
      <c r="M84" s="10">
        <v>5</v>
      </c>
      <c r="N84" s="10">
        <v>2</v>
      </c>
      <c r="O84" s="10">
        <v>2</v>
      </c>
      <c r="P84" s="10" t="s">
        <v>49</v>
      </c>
      <c r="Q84" s="10" t="s">
        <v>50</v>
      </c>
      <c r="R84" s="10">
        <f t="shared" si="2"/>
        <v>0.02</v>
      </c>
      <c r="S84" s="10">
        <v>2</v>
      </c>
      <c r="T84" s="10">
        <v>4</v>
      </c>
      <c r="U84" s="10" t="s">
        <v>44</v>
      </c>
      <c r="V84" s="10" t="s">
        <v>38</v>
      </c>
      <c r="W84" s="10" t="s">
        <v>51</v>
      </c>
      <c r="X84" s="14">
        <v>45380</v>
      </c>
      <c r="Y84" s="10" t="b">
        <v>0</v>
      </c>
      <c r="Z84" s="10" t="b">
        <v>0</v>
      </c>
      <c r="AA84" s="10" t="str">
        <f t="shared" si="3"/>
        <v>Non-Member</v>
      </c>
      <c r="AB84" s="10" t="s">
        <v>52</v>
      </c>
      <c r="AC84" s="10" t="s">
        <v>67</v>
      </c>
      <c r="AD84" s="10">
        <v>9</v>
      </c>
      <c r="AE84" s="10" t="str">
        <f>IF(OR(Cleaned_Data!$C84="Male", Cleaned_Data!$C84="Male"), "Male", IF(OR(Cleaned_Data!$C84="Female", Cleaned_Data!$C84="Female"), "Female", "Diverse"))</f>
        <v>Female</v>
      </c>
      <c r="AF84" s="10" t="str">
        <f>IF(Cleaned_Data!$D84="Middle","Average Income","High Income")</f>
        <v>Average Income</v>
      </c>
      <c r="AG84" s="10">
        <v>1.0243902439024391E-2</v>
      </c>
    </row>
    <row r="85" spans="1:33" x14ac:dyDescent="0.3">
      <c r="A85" s="10" t="s">
        <v>257</v>
      </c>
      <c r="B85" s="10">
        <v>26</v>
      </c>
      <c r="C85" s="10" t="s">
        <v>43</v>
      </c>
      <c r="D85" s="10" t="s">
        <v>30</v>
      </c>
      <c r="E85" s="10" t="s">
        <v>31</v>
      </c>
      <c r="F85" s="10" t="s">
        <v>45</v>
      </c>
      <c r="G85" s="10" t="s">
        <v>30</v>
      </c>
      <c r="H85" s="10" t="s">
        <v>258</v>
      </c>
      <c r="I85" s="10" t="s">
        <v>2078</v>
      </c>
      <c r="J85" s="13">
        <v>121.57</v>
      </c>
      <c r="K85" s="10">
        <v>4</v>
      </c>
      <c r="L85" s="10" t="s">
        <v>35</v>
      </c>
      <c r="M85" s="10">
        <v>1</v>
      </c>
      <c r="N85" s="10">
        <v>5</v>
      </c>
      <c r="O85" s="10">
        <v>0</v>
      </c>
      <c r="P85" s="10" t="s">
        <v>44</v>
      </c>
      <c r="Q85" s="10" t="s">
        <v>50</v>
      </c>
      <c r="R85" s="10">
        <f t="shared" si="2"/>
        <v>0</v>
      </c>
      <c r="S85" s="10">
        <v>0</v>
      </c>
      <c r="T85" s="10">
        <v>4</v>
      </c>
      <c r="U85" s="10" t="s">
        <v>44</v>
      </c>
      <c r="V85" s="10" t="s">
        <v>79</v>
      </c>
      <c r="W85" s="10" t="s">
        <v>66</v>
      </c>
      <c r="X85" s="14">
        <v>45449</v>
      </c>
      <c r="Y85" s="10" t="b">
        <v>0</v>
      </c>
      <c r="Z85" s="10" t="b">
        <v>1</v>
      </c>
      <c r="AA85" s="10" t="str">
        <f t="shared" si="3"/>
        <v>Loyalty Member</v>
      </c>
      <c r="AB85" s="10" t="s">
        <v>62</v>
      </c>
      <c r="AC85" s="10" t="s">
        <v>41</v>
      </c>
      <c r="AD85" s="10">
        <v>13</v>
      </c>
      <c r="AE85" s="10" t="str">
        <f>IF(OR(Cleaned_Data!$C85="Male", Cleaned_Data!$C85="Male"), "Male", IF(OR(Cleaned_Data!$C85="Female", Cleaned_Data!$C85="Female"), "Female", "Diverse"))</f>
        <v>Male</v>
      </c>
      <c r="AF85" s="10" t="str">
        <f>IF(Cleaned_Data!$D85="Middle","Average Income","High Income")</f>
        <v>Average Income</v>
      </c>
      <c r="AG85" s="10">
        <v>1.3157894736842106E-2</v>
      </c>
    </row>
    <row r="86" spans="1:33" x14ac:dyDescent="0.3">
      <c r="A86" s="10" t="s">
        <v>259</v>
      </c>
      <c r="B86" s="10">
        <v>21</v>
      </c>
      <c r="C86" s="10" t="s">
        <v>29</v>
      </c>
      <c r="D86" s="10" t="s">
        <v>44</v>
      </c>
      <c r="E86" s="10" t="s">
        <v>76</v>
      </c>
      <c r="F86" s="10" t="s">
        <v>45</v>
      </c>
      <c r="G86" s="10" t="s">
        <v>30</v>
      </c>
      <c r="H86" s="10" t="s">
        <v>260</v>
      </c>
      <c r="I86" s="10" t="s">
        <v>142</v>
      </c>
      <c r="J86" s="13">
        <v>215.54</v>
      </c>
      <c r="K86" s="10">
        <v>11</v>
      </c>
      <c r="L86" s="10" t="s">
        <v>78</v>
      </c>
      <c r="M86" s="10">
        <v>3</v>
      </c>
      <c r="N86" s="10">
        <v>1</v>
      </c>
      <c r="O86" s="10">
        <v>2</v>
      </c>
      <c r="P86" s="10" t="s">
        <v>59</v>
      </c>
      <c r="Q86" s="10" t="s">
        <v>37</v>
      </c>
      <c r="R86" s="10">
        <f t="shared" si="2"/>
        <v>0.02</v>
      </c>
      <c r="S86" s="10">
        <v>2</v>
      </c>
      <c r="T86" s="10">
        <v>6</v>
      </c>
      <c r="U86" s="10" t="s">
        <v>44</v>
      </c>
      <c r="V86" s="10" t="s">
        <v>79</v>
      </c>
      <c r="W86" s="10" t="s">
        <v>39</v>
      </c>
      <c r="X86" s="14">
        <v>45390</v>
      </c>
      <c r="Y86" s="10" t="b">
        <v>1</v>
      </c>
      <c r="Z86" s="10" t="b">
        <v>1</v>
      </c>
      <c r="AA86" s="10" t="str">
        <f t="shared" si="3"/>
        <v>Loyalty Member</v>
      </c>
      <c r="AB86" s="10" t="s">
        <v>74</v>
      </c>
      <c r="AC86" s="10" t="s">
        <v>41</v>
      </c>
      <c r="AD86" s="10">
        <v>10</v>
      </c>
      <c r="AE86" s="10" t="str">
        <f>IF(OR(Cleaned_Data!$C86="Male", Cleaned_Data!$C86="Male"), "Male", IF(OR(Cleaned_Data!$C86="Female", Cleaned_Data!$C86="Female"), "Female", "Diverse"))</f>
        <v>Female</v>
      </c>
      <c r="AF86" s="10" t="str">
        <f>IF(Cleaned_Data!$D86="Middle","Average Income","High Income")</f>
        <v>High Income</v>
      </c>
      <c r="AG86" s="10">
        <v>8.5365853658536592E-3</v>
      </c>
    </row>
    <row r="87" spans="1:33" x14ac:dyDescent="0.3">
      <c r="A87" s="10" t="s">
        <v>261</v>
      </c>
      <c r="B87" s="10">
        <v>43</v>
      </c>
      <c r="C87" s="10" t="s">
        <v>43</v>
      </c>
      <c r="D87" s="10" t="s">
        <v>44</v>
      </c>
      <c r="E87" s="10" t="s">
        <v>31</v>
      </c>
      <c r="F87" s="10" t="s">
        <v>32</v>
      </c>
      <c r="G87" s="10" t="s">
        <v>44</v>
      </c>
      <c r="H87" s="10" t="s">
        <v>262</v>
      </c>
      <c r="I87" s="10" t="s">
        <v>71</v>
      </c>
      <c r="J87" s="13">
        <v>87.03</v>
      </c>
      <c r="K87" s="10">
        <v>10</v>
      </c>
      <c r="L87" s="10" t="s">
        <v>35</v>
      </c>
      <c r="M87" s="10">
        <v>1</v>
      </c>
      <c r="N87" s="10">
        <v>1</v>
      </c>
      <c r="O87" s="10">
        <v>0</v>
      </c>
      <c r="P87" s="10" t="s">
        <v>59</v>
      </c>
      <c r="Q87" s="10" t="s">
        <v>85</v>
      </c>
      <c r="R87" s="10">
        <f t="shared" si="2"/>
        <v>0.01</v>
      </c>
      <c r="S87" s="10">
        <v>1</v>
      </c>
      <c r="T87" s="10">
        <v>5</v>
      </c>
      <c r="U87" s="10" t="s">
        <v>44</v>
      </c>
      <c r="V87" s="10" t="s">
        <v>79</v>
      </c>
      <c r="W87" s="10" t="s">
        <v>51</v>
      </c>
      <c r="X87" s="14">
        <v>45515</v>
      </c>
      <c r="Y87" s="10" t="b">
        <v>0</v>
      </c>
      <c r="Z87" s="10" t="b">
        <v>1</v>
      </c>
      <c r="AA87" s="10" t="str">
        <f t="shared" si="3"/>
        <v>Loyalty Member</v>
      </c>
      <c r="AB87" s="10" t="s">
        <v>40</v>
      </c>
      <c r="AC87" s="10" t="s">
        <v>41</v>
      </c>
      <c r="AD87" s="10">
        <v>7</v>
      </c>
      <c r="AE87" s="10" t="str">
        <f>IF(OR(Cleaned_Data!$C87="Male", Cleaned_Data!$C87="Male"), "Male", IF(OR(Cleaned_Data!$C87="Female", Cleaned_Data!$C87="Female"), "Female", "Diverse"))</f>
        <v>Male</v>
      </c>
      <c r="AF87" s="10" t="str">
        <f>IF(Cleaned_Data!$D87="Middle","Average Income","High Income")</f>
        <v>High Income</v>
      </c>
      <c r="AG87" s="10">
        <v>8.7804878048780496E-3</v>
      </c>
    </row>
    <row r="88" spans="1:33" x14ac:dyDescent="0.3">
      <c r="A88" s="10" t="s">
        <v>263</v>
      </c>
      <c r="B88" s="10">
        <v>19</v>
      </c>
      <c r="C88" s="10" t="s">
        <v>43</v>
      </c>
      <c r="D88" s="10" t="s">
        <v>44</v>
      </c>
      <c r="E88" s="10" t="s">
        <v>76</v>
      </c>
      <c r="F88" s="10" t="s">
        <v>45</v>
      </c>
      <c r="G88" s="10" t="s">
        <v>44</v>
      </c>
      <c r="H88" s="10" t="s">
        <v>264</v>
      </c>
      <c r="I88" s="10" t="s">
        <v>2078</v>
      </c>
      <c r="J88" s="13">
        <v>111.75</v>
      </c>
      <c r="K88" s="10">
        <v>4</v>
      </c>
      <c r="L88" s="10" t="s">
        <v>48</v>
      </c>
      <c r="M88" s="10">
        <v>1</v>
      </c>
      <c r="N88" s="10">
        <v>4</v>
      </c>
      <c r="O88" s="10">
        <v>0</v>
      </c>
      <c r="P88" s="10" t="s">
        <v>44</v>
      </c>
      <c r="Q88" s="10" t="s">
        <v>50</v>
      </c>
      <c r="R88" s="10">
        <f t="shared" si="2"/>
        <v>0.01</v>
      </c>
      <c r="S88" s="10">
        <v>1</v>
      </c>
      <c r="T88" s="10">
        <v>6</v>
      </c>
      <c r="U88" s="10" t="s">
        <v>44</v>
      </c>
      <c r="V88" s="10" t="s">
        <v>38</v>
      </c>
      <c r="W88" s="10" t="s">
        <v>61</v>
      </c>
      <c r="X88" s="14">
        <v>45575</v>
      </c>
      <c r="Y88" s="10" t="b">
        <v>0</v>
      </c>
      <c r="Z88" s="10" t="b">
        <v>1</v>
      </c>
      <c r="AA88" s="10" t="str">
        <f t="shared" si="3"/>
        <v>Loyalty Member</v>
      </c>
      <c r="AB88" s="10" t="s">
        <v>62</v>
      </c>
      <c r="AC88" s="10" t="s">
        <v>53</v>
      </c>
      <c r="AD88" s="10">
        <v>8</v>
      </c>
      <c r="AE88" s="10" t="str">
        <f>IF(OR(Cleaned_Data!$C88="Male", Cleaned_Data!$C88="Male"), "Male", IF(OR(Cleaned_Data!$C88="Female", Cleaned_Data!$C88="Female"), "Female", "Diverse"))</f>
        <v>Male</v>
      </c>
      <c r="AF88" s="10" t="str">
        <f>IF(Cleaned_Data!$D88="Middle","Average Income","High Income")</f>
        <v>High Income</v>
      </c>
      <c r="AG88" s="10">
        <v>1.3157894736842106E-2</v>
      </c>
    </row>
    <row r="89" spans="1:33" x14ac:dyDescent="0.3">
      <c r="A89" s="10" t="s">
        <v>265</v>
      </c>
      <c r="B89" s="10">
        <v>41</v>
      </c>
      <c r="C89" s="10" t="s">
        <v>29</v>
      </c>
      <c r="D89" s="10" t="s">
        <v>44</v>
      </c>
      <c r="E89" s="10" t="s">
        <v>69</v>
      </c>
      <c r="F89" s="10" t="s">
        <v>56</v>
      </c>
      <c r="G89" s="10" t="s">
        <v>44</v>
      </c>
      <c r="H89" s="10" t="s">
        <v>266</v>
      </c>
      <c r="I89" s="10" t="s">
        <v>58</v>
      </c>
      <c r="J89" s="13">
        <v>136.19999999999999</v>
      </c>
      <c r="K89" s="10">
        <v>2</v>
      </c>
      <c r="L89" s="10" t="s">
        <v>35</v>
      </c>
      <c r="M89" s="10">
        <v>3</v>
      </c>
      <c r="N89" s="10">
        <v>2</v>
      </c>
      <c r="O89" s="10">
        <v>2</v>
      </c>
      <c r="P89" s="10" t="s">
        <v>59</v>
      </c>
      <c r="Q89" s="10" t="s">
        <v>50</v>
      </c>
      <c r="R89" s="10">
        <f t="shared" si="2"/>
        <v>0</v>
      </c>
      <c r="S89" s="10">
        <v>0</v>
      </c>
      <c r="T89" s="10">
        <v>1</v>
      </c>
      <c r="U89" s="10" t="s">
        <v>44</v>
      </c>
      <c r="V89" s="10" t="s">
        <v>38</v>
      </c>
      <c r="W89" s="10" t="s">
        <v>51</v>
      </c>
      <c r="X89" s="14">
        <v>45458</v>
      </c>
      <c r="Y89" s="10" t="b">
        <v>1</v>
      </c>
      <c r="Z89" s="10" t="b">
        <v>1</v>
      </c>
      <c r="AA89" s="10" t="str">
        <f t="shared" si="3"/>
        <v>Loyalty Member</v>
      </c>
      <c r="AB89" s="10" t="s">
        <v>40</v>
      </c>
      <c r="AC89" s="10" t="s">
        <v>67</v>
      </c>
      <c r="AD89" s="10">
        <v>9</v>
      </c>
      <c r="AE89" s="10" t="str">
        <f>IF(OR(Cleaned_Data!$C89="Male", Cleaned_Data!$C89="Male"), "Male", IF(OR(Cleaned_Data!$C89="Female", Cleaned_Data!$C89="Female"), "Female", "Diverse"))</f>
        <v>Female</v>
      </c>
      <c r="AF89" s="10" t="str">
        <f>IF(Cleaned_Data!$D89="Middle","Average Income","High Income")</f>
        <v>High Income</v>
      </c>
      <c r="AG89" s="10">
        <v>1.131578947368421E-2</v>
      </c>
    </row>
    <row r="90" spans="1:33" x14ac:dyDescent="0.3">
      <c r="A90" s="10" t="s">
        <v>267</v>
      </c>
      <c r="B90" s="10">
        <v>48</v>
      </c>
      <c r="C90" s="10" t="s">
        <v>43</v>
      </c>
      <c r="D90" s="10" t="s">
        <v>30</v>
      </c>
      <c r="E90" s="10" t="s">
        <v>31</v>
      </c>
      <c r="F90" s="10" t="s">
        <v>45</v>
      </c>
      <c r="G90" s="10" t="s">
        <v>30</v>
      </c>
      <c r="H90" s="10" t="s">
        <v>268</v>
      </c>
      <c r="I90" s="10" t="s">
        <v>47</v>
      </c>
      <c r="J90" s="13">
        <v>439.31</v>
      </c>
      <c r="K90" s="10">
        <v>4</v>
      </c>
      <c r="L90" s="10" t="s">
        <v>48</v>
      </c>
      <c r="M90" s="10">
        <v>3</v>
      </c>
      <c r="N90" s="10">
        <v>2</v>
      </c>
      <c r="O90" s="10">
        <v>1</v>
      </c>
      <c r="P90" s="10" t="s">
        <v>49</v>
      </c>
      <c r="Q90" s="10" t="s">
        <v>85</v>
      </c>
      <c r="R90" s="10">
        <f t="shared" si="2"/>
        <v>0</v>
      </c>
      <c r="S90" s="10">
        <v>0</v>
      </c>
      <c r="T90" s="10">
        <v>6</v>
      </c>
      <c r="U90" s="10" t="s">
        <v>49</v>
      </c>
      <c r="V90" s="10" t="s">
        <v>60</v>
      </c>
      <c r="W90" s="10" t="s">
        <v>61</v>
      </c>
      <c r="X90" s="14">
        <v>45515</v>
      </c>
      <c r="Y90" s="10" t="b">
        <v>0</v>
      </c>
      <c r="Z90" s="10" t="b">
        <v>1</v>
      </c>
      <c r="AA90" s="10" t="str">
        <f t="shared" si="3"/>
        <v>Loyalty Member</v>
      </c>
      <c r="AB90" s="10" t="s">
        <v>52</v>
      </c>
      <c r="AC90" s="10" t="s">
        <v>41</v>
      </c>
      <c r="AD90" s="10">
        <v>7</v>
      </c>
      <c r="AE90" s="10" t="str">
        <f>IF(OR(Cleaned_Data!$C90="Male", Cleaned_Data!$C90="Male"), "Male", IF(OR(Cleaned_Data!$C90="Female", Cleaned_Data!$C90="Female"), "Female", "Diverse"))</f>
        <v>Male</v>
      </c>
      <c r="AF90" s="10" t="str">
        <f>IF(Cleaned_Data!$D90="Middle","Average Income","High Income")</f>
        <v>Average Income</v>
      </c>
      <c r="AG90" s="10">
        <v>9.3181818181818175E-3</v>
      </c>
    </row>
    <row r="91" spans="1:33" x14ac:dyDescent="0.3">
      <c r="A91" s="10" t="s">
        <v>269</v>
      </c>
      <c r="B91" s="10">
        <v>19</v>
      </c>
      <c r="C91" s="10" t="s">
        <v>29</v>
      </c>
      <c r="D91" s="10" t="s">
        <v>30</v>
      </c>
      <c r="E91" s="10" t="s">
        <v>31</v>
      </c>
      <c r="F91" s="10" t="s">
        <v>32</v>
      </c>
      <c r="G91" s="10" t="s">
        <v>30</v>
      </c>
      <c r="H91" s="10" t="s">
        <v>270</v>
      </c>
      <c r="I91" s="10" t="s">
        <v>104</v>
      </c>
      <c r="J91" s="13">
        <v>194.93</v>
      </c>
      <c r="K91" s="10">
        <v>9</v>
      </c>
      <c r="L91" s="10" t="s">
        <v>78</v>
      </c>
      <c r="M91" s="10">
        <v>4</v>
      </c>
      <c r="N91" s="10">
        <v>4</v>
      </c>
      <c r="O91" s="10">
        <v>1</v>
      </c>
      <c r="P91" s="10" t="s">
        <v>44</v>
      </c>
      <c r="Q91" s="10" t="s">
        <v>37</v>
      </c>
      <c r="R91" s="10">
        <f t="shared" si="2"/>
        <v>0</v>
      </c>
      <c r="S91" s="10">
        <v>0</v>
      </c>
      <c r="T91" s="10">
        <v>4</v>
      </c>
      <c r="U91" s="10" t="s">
        <v>36</v>
      </c>
      <c r="V91" s="10" t="s">
        <v>38</v>
      </c>
      <c r="W91" s="10" t="s">
        <v>66</v>
      </c>
      <c r="X91" s="14">
        <v>45379</v>
      </c>
      <c r="Y91" s="10" t="b">
        <v>1</v>
      </c>
      <c r="Z91" s="10" t="b">
        <v>1</v>
      </c>
      <c r="AA91" s="10" t="str">
        <f t="shared" si="3"/>
        <v>Loyalty Member</v>
      </c>
      <c r="AB91" s="10" t="s">
        <v>62</v>
      </c>
      <c r="AC91" s="10" t="s">
        <v>41</v>
      </c>
      <c r="AD91" s="10">
        <v>5</v>
      </c>
      <c r="AE91" s="10" t="str">
        <f>IF(OR(Cleaned_Data!$C91="Male", Cleaned_Data!$C91="Male"), "Male", IF(OR(Cleaned_Data!$C91="Female", Cleaned_Data!$C91="Female"), "Female", "Diverse"))</f>
        <v>Female</v>
      </c>
      <c r="AF91" s="10" t="str">
        <f>IF(Cleaned_Data!$D91="Middle","Average Income","High Income")</f>
        <v>Average Income</v>
      </c>
      <c r="AG91" s="10">
        <v>7.3170731707317069E-3</v>
      </c>
    </row>
    <row r="92" spans="1:33" x14ac:dyDescent="0.3">
      <c r="A92" s="10" t="s">
        <v>271</v>
      </c>
      <c r="B92" s="10">
        <v>29</v>
      </c>
      <c r="C92" s="10" t="s">
        <v>43</v>
      </c>
      <c r="D92" s="10" t="s">
        <v>30</v>
      </c>
      <c r="E92" s="10" t="s">
        <v>69</v>
      </c>
      <c r="F92" s="10" t="s">
        <v>56</v>
      </c>
      <c r="G92" s="10" t="s">
        <v>44</v>
      </c>
      <c r="H92" s="10" t="s">
        <v>272</v>
      </c>
      <c r="I92" s="10" t="s">
        <v>47</v>
      </c>
      <c r="J92" s="13">
        <v>377.67</v>
      </c>
      <c r="K92" s="10">
        <v>8</v>
      </c>
      <c r="L92" s="10" t="s">
        <v>78</v>
      </c>
      <c r="M92" s="10">
        <v>5</v>
      </c>
      <c r="N92" s="10">
        <v>3</v>
      </c>
      <c r="O92" s="10">
        <v>0</v>
      </c>
      <c r="P92" s="10" t="s">
        <v>36</v>
      </c>
      <c r="Q92" s="10" t="s">
        <v>85</v>
      </c>
      <c r="R92" s="10">
        <f t="shared" si="2"/>
        <v>0.02</v>
      </c>
      <c r="S92" s="10">
        <v>2</v>
      </c>
      <c r="T92" s="10">
        <v>1</v>
      </c>
      <c r="U92" s="10" t="s">
        <v>44</v>
      </c>
      <c r="V92" s="10" t="s">
        <v>79</v>
      </c>
      <c r="W92" s="10" t="s">
        <v>51</v>
      </c>
      <c r="X92" s="14">
        <v>45425</v>
      </c>
      <c r="Y92" s="10" t="b">
        <v>1</v>
      </c>
      <c r="Z92" s="10" t="b">
        <v>0</v>
      </c>
      <c r="AA92" s="10" t="str">
        <f t="shared" si="3"/>
        <v>Non-Member</v>
      </c>
      <c r="AB92" s="10" t="s">
        <v>40</v>
      </c>
      <c r="AC92" s="10" t="s">
        <v>41</v>
      </c>
      <c r="AD92" s="10">
        <v>14</v>
      </c>
      <c r="AE92" s="10" t="str">
        <f>IF(OR(Cleaned_Data!$C92="Male", Cleaned_Data!$C92="Male"), "Male", IF(OR(Cleaned_Data!$C92="Female", Cleaned_Data!$C92="Female"), "Female", "Diverse"))</f>
        <v>Male</v>
      </c>
      <c r="AF92" s="10" t="str">
        <f>IF(Cleaned_Data!$D92="Middle","Average Income","High Income")</f>
        <v>Average Income</v>
      </c>
      <c r="AG92" s="10">
        <v>9.3181818181818175E-3</v>
      </c>
    </row>
    <row r="93" spans="1:33" x14ac:dyDescent="0.3">
      <c r="A93" s="10" t="s">
        <v>273</v>
      </c>
      <c r="B93" s="10">
        <v>26</v>
      </c>
      <c r="C93" s="10" t="s">
        <v>274</v>
      </c>
      <c r="D93" s="10" t="s">
        <v>44</v>
      </c>
      <c r="E93" s="10" t="s">
        <v>55</v>
      </c>
      <c r="F93" s="10" t="s">
        <v>56</v>
      </c>
      <c r="G93" s="10" t="s">
        <v>44</v>
      </c>
      <c r="H93" s="10" t="s">
        <v>275</v>
      </c>
      <c r="I93" s="10" t="s">
        <v>188</v>
      </c>
      <c r="J93" s="13">
        <v>108.61</v>
      </c>
      <c r="K93" s="10">
        <v>10</v>
      </c>
      <c r="L93" s="10" t="s">
        <v>48</v>
      </c>
      <c r="M93" s="10">
        <v>3</v>
      </c>
      <c r="N93" s="10">
        <v>2</v>
      </c>
      <c r="O93" s="10">
        <v>0</v>
      </c>
      <c r="P93" s="10" t="s">
        <v>36</v>
      </c>
      <c r="Q93" s="10" t="s">
        <v>85</v>
      </c>
      <c r="R93" s="10">
        <f t="shared" si="2"/>
        <v>0</v>
      </c>
      <c r="S93" s="10">
        <v>0</v>
      </c>
      <c r="T93" s="10">
        <v>3</v>
      </c>
      <c r="U93" s="10" t="s">
        <v>59</v>
      </c>
      <c r="V93" s="10" t="s">
        <v>60</v>
      </c>
      <c r="W93" s="10" t="s">
        <v>86</v>
      </c>
      <c r="X93" s="14">
        <v>45619</v>
      </c>
      <c r="Y93" s="10" t="b">
        <v>1</v>
      </c>
      <c r="Z93" s="10" t="b">
        <v>1</v>
      </c>
      <c r="AA93" s="10" t="str">
        <f t="shared" si="3"/>
        <v>Loyalty Member</v>
      </c>
      <c r="AB93" s="10" t="s">
        <v>40</v>
      </c>
      <c r="AC93" s="10" t="s">
        <v>41</v>
      </c>
      <c r="AD93" s="10">
        <v>14</v>
      </c>
      <c r="AE93" s="10" t="str">
        <f>IF(OR(Cleaned_Data!$C93="Male", Cleaned_Data!$C93="Male"), "Male", IF(OR(Cleaned_Data!$C93="Female", Cleaned_Data!$C93="Female"), "Female", "Diverse"))</f>
        <v>Diverse</v>
      </c>
      <c r="AF93" s="10" t="str">
        <f>IF(Cleaned_Data!$D93="Middle","Average Income","High Income")</f>
        <v>High Income</v>
      </c>
      <c r="AG93" s="10">
        <v>8.8235294117647058E-3</v>
      </c>
    </row>
    <row r="94" spans="1:33" x14ac:dyDescent="0.3">
      <c r="A94" s="10" t="s">
        <v>276</v>
      </c>
      <c r="B94" s="10">
        <v>20</v>
      </c>
      <c r="C94" s="10" t="s">
        <v>29</v>
      </c>
      <c r="D94" s="10" t="s">
        <v>30</v>
      </c>
      <c r="E94" s="10" t="s">
        <v>31</v>
      </c>
      <c r="F94" s="10" t="s">
        <v>32</v>
      </c>
      <c r="G94" s="10" t="s">
        <v>30</v>
      </c>
      <c r="H94" s="10" t="s">
        <v>277</v>
      </c>
      <c r="I94" s="10" t="s">
        <v>104</v>
      </c>
      <c r="J94" s="13">
        <v>366.77</v>
      </c>
      <c r="K94" s="10">
        <v>7</v>
      </c>
      <c r="L94" s="10" t="s">
        <v>35</v>
      </c>
      <c r="M94" s="10">
        <v>4</v>
      </c>
      <c r="N94" s="10">
        <v>3</v>
      </c>
      <c r="O94" s="10">
        <v>2</v>
      </c>
      <c r="P94" s="10" t="s">
        <v>59</v>
      </c>
      <c r="Q94" s="10" t="s">
        <v>50</v>
      </c>
      <c r="R94" s="10">
        <f t="shared" si="2"/>
        <v>0</v>
      </c>
      <c r="S94" s="10">
        <v>0</v>
      </c>
      <c r="T94" s="10">
        <v>9</v>
      </c>
      <c r="U94" s="10" t="s">
        <v>36</v>
      </c>
      <c r="V94" s="10" t="s">
        <v>60</v>
      </c>
      <c r="W94" s="10" t="s">
        <v>61</v>
      </c>
      <c r="X94" s="14">
        <v>45553</v>
      </c>
      <c r="Y94" s="10" t="b">
        <v>0</v>
      </c>
      <c r="Z94" s="10" t="b">
        <v>0</v>
      </c>
      <c r="AA94" s="10" t="str">
        <f t="shared" si="3"/>
        <v>Non-Member</v>
      </c>
      <c r="AB94" s="10" t="s">
        <v>62</v>
      </c>
      <c r="AC94" s="10" t="s">
        <v>53</v>
      </c>
      <c r="AD94" s="10">
        <v>1</v>
      </c>
      <c r="AE94" s="10" t="str">
        <f>IF(OR(Cleaned_Data!$C94="Male", Cleaned_Data!$C94="Male"), "Male", IF(OR(Cleaned_Data!$C94="Female", Cleaned_Data!$C94="Female"), "Female", "Diverse"))</f>
        <v>Female</v>
      </c>
      <c r="AF94" s="10" t="str">
        <f>IF(Cleaned_Data!$D94="Middle","Average Income","High Income")</f>
        <v>Average Income</v>
      </c>
      <c r="AG94" s="10">
        <v>7.3170731707317069E-3</v>
      </c>
    </row>
    <row r="95" spans="1:33" x14ac:dyDescent="0.3">
      <c r="A95" s="10" t="s">
        <v>278</v>
      </c>
      <c r="B95" s="10">
        <v>31</v>
      </c>
      <c r="C95" s="10" t="s">
        <v>29</v>
      </c>
      <c r="D95" s="10" t="s">
        <v>44</v>
      </c>
      <c r="E95" s="10" t="s">
        <v>76</v>
      </c>
      <c r="F95" s="10" t="s">
        <v>56</v>
      </c>
      <c r="G95" s="10" t="s">
        <v>30</v>
      </c>
      <c r="H95" s="10" t="s">
        <v>279</v>
      </c>
      <c r="I95" s="10" t="s">
        <v>246</v>
      </c>
      <c r="J95" s="13">
        <v>178.04</v>
      </c>
      <c r="K95" s="10">
        <v>5</v>
      </c>
      <c r="L95" s="10" t="s">
        <v>48</v>
      </c>
      <c r="M95" s="10">
        <v>5</v>
      </c>
      <c r="N95" s="10">
        <v>1</v>
      </c>
      <c r="O95" s="10">
        <v>2</v>
      </c>
      <c r="P95" s="10" t="s">
        <v>49</v>
      </c>
      <c r="Q95" s="10" t="s">
        <v>37</v>
      </c>
      <c r="R95" s="10">
        <f t="shared" si="2"/>
        <v>0</v>
      </c>
      <c r="S95" s="10">
        <v>0</v>
      </c>
      <c r="T95" s="10">
        <v>5</v>
      </c>
      <c r="U95" s="10" t="s">
        <v>44</v>
      </c>
      <c r="V95" s="10" t="s">
        <v>38</v>
      </c>
      <c r="W95" s="10" t="s">
        <v>39</v>
      </c>
      <c r="X95" s="14">
        <v>45489</v>
      </c>
      <c r="Y95" s="10" t="b">
        <v>0</v>
      </c>
      <c r="Z95" s="10" t="b">
        <v>0</v>
      </c>
      <c r="AA95" s="10" t="str">
        <f t="shared" si="3"/>
        <v>Non-Member</v>
      </c>
      <c r="AB95" s="10" t="s">
        <v>40</v>
      </c>
      <c r="AC95" s="10" t="s">
        <v>41</v>
      </c>
      <c r="AD95" s="10">
        <v>12</v>
      </c>
      <c r="AE95" s="10" t="str">
        <f>IF(OR(Cleaned_Data!$C95="Male", Cleaned_Data!$C95="Male"), "Male", IF(OR(Cleaned_Data!$C95="Female", Cleaned_Data!$C95="Female"), "Female", "Diverse"))</f>
        <v>Female</v>
      </c>
      <c r="AF95" s="10" t="str">
        <f>IF(Cleaned_Data!$D95="Middle","Average Income","High Income")</f>
        <v>High Income</v>
      </c>
      <c r="AG95" s="10">
        <v>1.1000000000000001E-2</v>
      </c>
    </row>
    <row r="96" spans="1:33" x14ac:dyDescent="0.3">
      <c r="A96" s="10" t="s">
        <v>280</v>
      </c>
      <c r="B96" s="10">
        <v>23</v>
      </c>
      <c r="C96" s="10" t="s">
        <v>29</v>
      </c>
      <c r="D96" s="10" t="s">
        <v>44</v>
      </c>
      <c r="E96" s="10" t="s">
        <v>76</v>
      </c>
      <c r="F96" s="10" t="s">
        <v>45</v>
      </c>
      <c r="G96" s="10" t="s">
        <v>44</v>
      </c>
      <c r="H96" s="10" t="s">
        <v>281</v>
      </c>
      <c r="I96" s="10" t="s">
        <v>126</v>
      </c>
      <c r="J96" s="13">
        <v>461.09</v>
      </c>
      <c r="K96" s="10">
        <v>8</v>
      </c>
      <c r="L96" s="10" t="s">
        <v>78</v>
      </c>
      <c r="M96" s="10">
        <v>4</v>
      </c>
      <c r="N96" s="10">
        <v>1</v>
      </c>
      <c r="O96" s="10">
        <v>0</v>
      </c>
      <c r="P96" s="10" t="s">
        <v>49</v>
      </c>
      <c r="Q96" s="10" t="s">
        <v>37</v>
      </c>
      <c r="R96" s="10">
        <f t="shared" si="2"/>
        <v>0</v>
      </c>
      <c r="S96" s="10">
        <v>0</v>
      </c>
      <c r="T96" s="10">
        <v>4</v>
      </c>
      <c r="U96" s="10" t="s">
        <v>49</v>
      </c>
      <c r="V96" s="10" t="s">
        <v>60</v>
      </c>
      <c r="W96" s="10" t="s">
        <v>61</v>
      </c>
      <c r="X96" s="14">
        <v>45507</v>
      </c>
      <c r="Y96" s="10" t="b">
        <v>1</v>
      </c>
      <c r="Z96" s="10" t="b">
        <v>0</v>
      </c>
      <c r="AA96" s="10" t="str">
        <f t="shared" si="3"/>
        <v>Non-Member</v>
      </c>
      <c r="AB96" s="10" t="s">
        <v>40</v>
      </c>
      <c r="AC96" s="10" t="s">
        <v>41</v>
      </c>
      <c r="AD96" s="10">
        <v>8</v>
      </c>
      <c r="AE96" s="10" t="str">
        <f>IF(OR(Cleaned_Data!$C96="Male", Cleaned_Data!$C96="Male"), "Male", IF(OR(Cleaned_Data!$C96="Female", Cleaned_Data!$C96="Female"), "Female", "Diverse"))</f>
        <v>Female</v>
      </c>
      <c r="AF96" s="10" t="str">
        <f>IF(Cleaned_Data!$D96="Middle","Average Income","High Income")</f>
        <v>High Income</v>
      </c>
      <c r="AG96" s="10">
        <v>8.2978723404255311E-3</v>
      </c>
    </row>
    <row r="97" spans="1:33" x14ac:dyDescent="0.3">
      <c r="A97" s="10" t="s">
        <v>282</v>
      </c>
      <c r="B97" s="10">
        <v>19</v>
      </c>
      <c r="C97" s="10" t="s">
        <v>29</v>
      </c>
      <c r="D97" s="10" t="s">
        <v>44</v>
      </c>
      <c r="E97" s="10" t="s">
        <v>55</v>
      </c>
      <c r="F97" s="10" t="s">
        <v>45</v>
      </c>
      <c r="G97" s="10" t="s">
        <v>30</v>
      </c>
      <c r="H97" s="10" t="s">
        <v>283</v>
      </c>
      <c r="I97" s="10" t="s">
        <v>107</v>
      </c>
      <c r="J97" s="13">
        <v>211.16</v>
      </c>
      <c r="K97" s="10">
        <v>5</v>
      </c>
      <c r="L97" s="10" t="s">
        <v>48</v>
      </c>
      <c r="M97" s="10">
        <v>2</v>
      </c>
      <c r="N97" s="10">
        <v>3</v>
      </c>
      <c r="O97" s="10">
        <v>1</v>
      </c>
      <c r="P97" s="10" t="s">
        <v>44</v>
      </c>
      <c r="Q97" s="10" t="s">
        <v>85</v>
      </c>
      <c r="R97" s="10">
        <f t="shared" si="2"/>
        <v>0</v>
      </c>
      <c r="S97" s="10">
        <v>0</v>
      </c>
      <c r="T97" s="10">
        <v>3</v>
      </c>
      <c r="U97" s="10" t="s">
        <v>36</v>
      </c>
      <c r="V97" s="10" t="s">
        <v>60</v>
      </c>
      <c r="W97" s="10" t="s">
        <v>51</v>
      </c>
      <c r="X97" s="14">
        <v>45471</v>
      </c>
      <c r="Y97" s="10" t="b">
        <v>0</v>
      </c>
      <c r="Z97" s="10" t="b">
        <v>0</v>
      </c>
      <c r="AA97" s="10" t="str">
        <f t="shared" si="3"/>
        <v>Non-Member</v>
      </c>
      <c r="AB97" s="10" t="s">
        <v>74</v>
      </c>
      <c r="AC97" s="10" t="s">
        <v>53</v>
      </c>
      <c r="AD97" s="10">
        <v>2</v>
      </c>
      <c r="AE97" s="10" t="str">
        <f>IF(OR(Cleaned_Data!$C97="Male", Cleaned_Data!$C97="Male"), "Male", IF(OR(Cleaned_Data!$C97="Female", Cleaned_Data!$C97="Female"), "Female", "Diverse"))</f>
        <v>Female</v>
      </c>
      <c r="AF97" s="10" t="str">
        <f>IF(Cleaned_Data!$D97="Middle","Average Income","High Income")</f>
        <v>High Income</v>
      </c>
      <c r="AG97" s="10">
        <v>1.0277777777777776E-2</v>
      </c>
    </row>
    <row r="98" spans="1:33" x14ac:dyDescent="0.3">
      <c r="A98" s="10" t="s">
        <v>284</v>
      </c>
      <c r="B98" s="10">
        <v>23</v>
      </c>
      <c r="C98" s="10" t="s">
        <v>29</v>
      </c>
      <c r="D98" s="10" t="s">
        <v>30</v>
      </c>
      <c r="E98" s="10" t="s">
        <v>69</v>
      </c>
      <c r="F98" s="10" t="s">
        <v>32</v>
      </c>
      <c r="G98" s="10" t="s">
        <v>44</v>
      </c>
      <c r="H98" s="10" t="s">
        <v>285</v>
      </c>
      <c r="I98" s="10" t="s">
        <v>101</v>
      </c>
      <c r="J98" s="13">
        <v>421.95</v>
      </c>
      <c r="K98" s="10">
        <v>8</v>
      </c>
      <c r="L98" s="10" t="s">
        <v>35</v>
      </c>
      <c r="M98" s="10">
        <v>3</v>
      </c>
      <c r="N98" s="10">
        <v>5</v>
      </c>
      <c r="O98" s="10">
        <v>0</v>
      </c>
      <c r="P98" s="10" t="s">
        <v>49</v>
      </c>
      <c r="Q98" s="10" t="s">
        <v>50</v>
      </c>
      <c r="R98" s="10">
        <f t="shared" si="2"/>
        <v>0.01</v>
      </c>
      <c r="S98" s="10">
        <v>1</v>
      </c>
      <c r="T98" s="10">
        <v>1</v>
      </c>
      <c r="U98" s="10" t="s">
        <v>36</v>
      </c>
      <c r="V98" s="10" t="s">
        <v>60</v>
      </c>
      <c r="W98" s="10" t="s">
        <v>66</v>
      </c>
      <c r="X98" s="14">
        <v>45369</v>
      </c>
      <c r="Y98" s="10" t="b">
        <v>0</v>
      </c>
      <c r="Z98" s="10" t="b">
        <v>1</v>
      </c>
      <c r="AA98" s="10" t="str">
        <f t="shared" si="3"/>
        <v>Loyalty Member</v>
      </c>
      <c r="AB98" s="10" t="s">
        <v>40</v>
      </c>
      <c r="AC98" s="10" t="s">
        <v>41</v>
      </c>
      <c r="AD98" s="10">
        <v>7</v>
      </c>
      <c r="AE98" s="10" t="str">
        <f>IF(OR(Cleaned_Data!$C98="Male", Cleaned_Data!$C98="Male"), "Male", IF(OR(Cleaned_Data!$C98="Female", Cleaned_Data!$C98="Female"), "Female", "Diverse"))</f>
        <v>Female</v>
      </c>
      <c r="AF98" s="10" t="str">
        <f>IF(Cleaned_Data!$D98="Middle","Average Income","High Income")</f>
        <v>Average Income</v>
      </c>
      <c r="AG98" s="10">
        <v>9.7727272727272732E-3</v>
      </c>
    </row>
    <row r="99" spans="1:33" x14ac:dyDescent="0.3">
      <c r="A99" s="10" t="s">
        <v>286</v>
      </c>
      <c r="B99" s="10">
        <v>49</v>
      </c>
      <c r="C99" s="10" t="s">
        <v>29</v>
      </c>
      <c r="D99" s="10" t="s">
        <v>30</v>
      </c>
      <c r="E99" s="10" t="s">
        <v>76</v>
      </c>
      <c r="F99" s="10" t="s">
        <v>32</v>
      </c>
      <c r="G99" s="10" t="s">
        <v>44</v>
      </c>
      <c r="H99" s="10" t="s">
        <v>287</v>
      </c>
      <c r="I99" s="10" t="s">
        <v>71</v>
      </c>
      <c r="J99" s="13">
        <v>378.59</v>
      </c>
      <c r="K99" s="10">
        <v>5</v>
      </c>
      <c r="L99" s="10" t="s">
        <v>78</v>
      </c>
      <c r="M99" s="10">
        <v>2</v>
      </c>
      <c r="N99" s="10">
        <v>1</v>
      </c>
      <c r="O99" s="10">
        <v>0</v>
      </c>
      <c r="P99" s="10" t="s">
        <v>36</v>
      </c>
      <c r="Q99" s="10" t="s">
        <v>37</v>
      </c>
      <c r="R99" s="10">
        <f t="shared" si="2"/>
        <v>0</v>
      </c>
      <c r="S99" s="10">
        <v>0</v>
      </c>
      <c r="T99" s="10">
        <v>4</v>
      </c>
      <c r="U99" s="10" t="s">
        <v>44</v>
      </c>
      <c r="V99" s="10" t="s">
        <v>79</v>
      </c>
      <c r="W99" s="10" t="s">
        <v>66</v>
      </c>
      <c r="X99" s="14">
        <v>45580</v>
      </c>
      <c r="Y99" s="10" t="b">
        <v>0</v>
      </c>
      <c r="Z99" s="10" t="b">
        <v>0</v>
      </c>
      <c r="AA99" s="10" t="str">
        <f t="shared" si="3"/>
        <v>Non-Member</v>
      </c>
      <c r="AB99" s="10" t="s">
        <v>52</v>
      </c>
      <c r="AC99" s="10" t="s">
        <v>41</v>
      </c>
      <c r="AD99" s="10">
        <v>14</v>
      </c>
      <c r="AE99" s="10" t="str">
        <f>IF(OR(Cleaned_Data!$C99="Male", Cleaned_Data!$C99="Male"), "Male", IF(OR(Cleaned_Data!$C99="Female", Cleaned_Data!$C99="Female"), "Female", "Diverse"))</f>
        <v>Female</v>
      </c>
      <c r="AF99" s="10" t="str">
        <f>IF(Cleaned_Data!$D99="Middle","Average Income","High Income")</f>
        <v>Average Income</v>
      </c>
      <c r="AG99" s="10">
        <v>8.7804878048780496E-3</v>
      </c>
    </row>
    <row r="100" spans="1:33" x14ac:dyDescent="0.3">
      <c r="A100" s="10" t="s">
        <v>288</v>
      </c>
      <c r="B100" s="10">
        <v>23</v>
      </c>
      <c r="C100" s="10" t="s">
        <v>190</v>
      </c>
      <c r="D100" s="10" t="s">
        <v>44</v>
      </c>
      <c r="E100" s="10" t="s">
        <v>76</v>
      </c>
      <c r="F100" s="10" t="s">
        <v>45</v>
      </c>
      <c r="G100" s="10" t="s">
        <v>44</v>
      </c>
      <c r="H100" s="10" t="s">
        <v>289</v>
      </c>
      <c r="I100" s="10" t="s">
        <v>58</v>
      </c>
      <c r="J100" s="13">
        <v>268.93</v>
      </c>
      <c r="K100" s="10">
        <v>2</v>
      </c>
      <c r="L100" s="10" t="s">
        <v>35</v>
      </c>
      <c r="M100" s="10">
        <v>5</v>
      </c>
      <c r="N100" s="10">
        <v>5</v>
      </c>
      <c r="O100" s="10">
        <v>1</v>
      </c>
      <c r="P100" s="10" t="s">
        <v>49</v>
      </c>
      <c r="Q100" s="10" t="s">
        <v>85</v>
      </c>
      <c r="R100" s="10">
        <f t="shared" si="2"/>
        <v>0.01</v>
      </c>
      <c r="S100" s="10">
        <v>1</v>
      </c>
      <c r="T100" s="10">
        <v>3</v>
      </c>
      <c r="U100" s="10" t="s">
        <v>36</v>
      </c>
      <c r="V100" s="10" t="s">
        <v>38</v>
      </c>
      <c r="W100" s="10" t="s">
        <v>61</v>
      </c>
      <c r="X100" s="14">
        <v>45619</v>
      </c>
      <c r="Y100" s="10" t="b">
        <v>0</v>
      </c>
      <c r="Z100" s="10" t="b">
        <v>0</v>
      </c>
      <c r="AA100" s="10" t="str">
        <f t="shared" si="3"/>
        <v>Non-Member</v>
      </c>
      <c r="AB100" s="10" t="s">
        <v>62</v>
      </c>
      <c r="AC100" s="10" t="s">
        <v>67</v>
      </c>
      <c r="AD100" s="10">
        <v>8</v>
      </c>
      <c r="AE100" s="10" t="str">
        <f>IF(OR(Cleaned_Data!$C100="Male", Cleaned_Data!$C100="Male"), "Male", IF(OR(Cleaned_Data!$C100="Female", Cleaned_Data!$C100="Female"), "Female", "Diverse"))</f>
        <v>Diverse</v>
      </c>
      <c r="AF100" s="10" t="str">
        <f>IF(Cleaned_Data!$D100="Middle","Average Income","High Income")</f>
        <v>High Income</v>
      </c>
      <c r="AG100" s="10">
        <v>1.131578947368421E-2</v>
      </c>
    </row>
    <row r="101" spans="1:33" x14ac:dyDescent="0.3">
      <c r="A101" s="10" t="s">
        <v>290</v>
      </c>
      <c r="B101" s="10">
        <v>42</v>
      </c>
      <c r="C101" s="10" t="s">
        <v>43</v>
      </c>
      <c r="D101" s="10" t="s">
        <v>30</v>
      </c>
      <c r="E101" s="10" t="s">
        <v>76</v>
      </c>
      <c r="F101" s="10" t="s">
        <v>32</v>
      </c>
      <c r="G101" s="10" t="s">
        <v>44</v>
      </c>
      <c r="H101" s="10" t="s">
        <v>291</v>
      </c>
      <c r="I101" s="10" t="s">
        <v>104</v>
      </c>
      <c r="J101" s="13">
        <v>444.87</v>
      </c>
      <c r="K101" s="10">
        <v>11</v>
      </c>
      <c r="L101" s="10" t="s">
        <v>78</v>
      </c>
      <c r="M101" s="10">
        <v>5</v>
      </c>
      <c r="N101" s="10">
        <v>4</v>
      </c>
      <c r="O101" s="10">
        <v>0</v>
      </c>
      <c r="P101" s="10" t="s">
        <v>49</v>
      </c>
      <c r="Q101" s="10" t="s">
        <v>50</v>
      </c>
      <c r="R101" s="10">
        <f t="shared" si="2"/>
        <v>0.01</v>
      </c>
      <c r="S101" s="10">
        <v>1</v>
      </c>
      <c r="T101" s="10">
        <v>8</v>
      </c>
      <c r="U101" s="10" t="s">
        <v>59</v>
      </c>
      <c r="V101" s="10" t="s">
        <v>79</v>
      </c>
      <c r="W101" s="10" t="s">
        <v>66</v>
      </c>
      <c r="X101" s="14">
        <v>45625</v>
      </c>
      <c r="Y101" s="10" t="b">
        <v>0</v>
      </c>
      <c r="Z101" s="10" t="b">
        <v>0</v>
      </c>
      <c r="AA101" s="10" t="str">
        <f t="shared" si="3"/>
        <v>Non-Member</v>
      </c>
      <c r="AB101" s="10" t="s">
        <v>52</v>
      </c>
      <c r="AC101" s="10" t="s">
        <v>41</v>
      </c>
      <c r="AD101" s="10">
        <v>7</v>
      </c>
      <c r="AE101" s="10" t="str">
        <f>IF(OR(Cleaned_Data!$C101="Male", Cleaned_Data!$C101="Male"), "Male", IF(OR(Cleaned_Data!$C101="Female", Cleaned_Data!$C101="Female"), "Female", "Diverse"))</f>
        <v>Male</v>
      </c>
      <c r="AF101" s="10" t="str">
        <f>IF(Cleaned_Data!$D101="Middle","Average Income","High Income")</f>
        <v>Average Income</v>
      </c>
      <c r="AG101" s="10">
        <v>7.3170731707317069E-3</v>
      </c>
    </row>
    <row r="102" spans="1:33" x14ac:dyDescent="0.3">
      <c r="A102" s="10" t="s">
        <v>292</v>
      </c>
      <c r="B102" s="10">
        <v>18</v>
      </c>
      <c r="C102" s="10" t="s">
        <v>29</v>
      </c>
      <c r="D102" s="10" t="s">
        <v>44</v>
      </c>
      <c r="E102" s="10" t="s">
        <v>69</v>
      </c>
      <c r="F102" s="10" t="s">
        <v>32</v>
      </c>
      <c r="G102" s="10" t="s">
        <v>44</v>
      </c>
      <c r="H102" s="10" t="s">
        <v>293</v>
      </c>
      <c r="I102" s="10" t="s">
        <v>188</v>
      </c>
      <c r="J102" s="13">
        <v>160.82</v>
      </c>
      <c r="K102" s="10">
        <v>7</v>
      </c>
      <c r="L102" s="10" t="s">
        <v>48</v>
      </c>
      <c r="M102" s="10">
        <v>3</v>
      </c>
      <c r="N102" s="10">
        <v>1</v>
      </c>
      <c r="O102" s="10">
        <v>1</v>
      </c>
      <c r="P102" s="10" t="s">
        <v>44</v>
      </c>
      <c r="Q102" s="10" t="s">
        <v>37</v>
      </c>
      <c r="R102" s="10">
        <f t="shared" si="2"/>
        <v>0</v>
      </c>
      <c r="S102" s="10">
        <v>0</v>
      </c>
      <c r="T102" s="10">
        <v>1</v>
      </c>
      <c r="U102" s="10" t="s">
        <v>44</v>
      </c>
      <c r="V102" s="10" t="s">
        <v>60</v>
      </c>
      <c r="W102" s="10" t="s">
        <v>86</v>
      </c>
      <c r="X102" s="14">
        <v>45482</v>
      </c>
      <c r="Y102" s="10" t="b">
        <v>1</v>
      </c>
      <c r="Z102" s="10" t="b">
        <v>1</v>
      </c>
      <c r="AA102" s="10" t="str">
        <f t="shared" si="3"/>
        <v>Loyalty Member</v>
      </c>
      <c r="AB102" s="10" t="s">
        <v>52</v>
      </c>
      <c r="AC102" s="10" t="s">
        <v>41</v>
      </c>
      <c r="AD102" s="10">
        <v>3</v>
      </c>
      <c r="AE102" s="10" t="str">
        <f>IF(OR(Cleaned_Data!$C102="Male", Cleaned_Data!$C102="Male"), "Male", IF(OR(Cleaned_Data!$C102="Female", Cleaned_Data!$C102="Female"), "Female", "Diverse"))</f>
        <v>Female</v>
      </c>
      <c r="AF102" s="10" t="str">
        <f>IF(Cleaned_Data!$D102="Middle","Average Income","High Income")</f>
        <v>High Income</v>
      </c>
      <c r="AG102" s="10">
        <v>8.8235294117647058E-3</v>
      </c>
    </row>
    <row r="103" spans="1:33" x14ac:dyDescent="0.3">
      <c r="A103" s="10" t="s">
        <v>294</v>
      </c>
      <c r="B103" s="10">
        <v>35</v>
      </c>
      <c r="C103" s="10" t="s">
        <v>43</v>
      </c>
      <c r="D103" s="10" t="s">
        <v>44</v>
      </c>
      <c r="E103" s="10" t="s">
        <v>55</v>
      </c>
      <c r="F103" s="10" t="s">
        <v>56</v>
      </c>
      <c r="G103" s="10" t="s">
        <v>30</v>
      </c>
      <c r="H103" s="10" t="s">
        <v>295</v>
      </c>
      <c r="I103" s="10" t="s">
        <v>107</v>
      </c>
      <c r="J103" s="13">
        <v>494.18</v>
      </c>
      <c r="K103" s="10">
        <v>6</v>
      </c>
      <c r="L103" s="10" t="s">
        <v>35</v>
      </c>
      <c r="M103" s="10">
        <v>4</v>
      </c>
      <c r="N103" s="10">
        <v>5</v>
      </c>
      <c r="O103" s="10">
        <v>1</v>
      </c>
      <c r="P103" s="10" t="s">
        <v>49</v>
      </c>
      <c r="Q103" s="10" t="s">
        <v>50</v>
      </c>
      <c r="R103" s="10">
        <f t="shared" si="2"/>
        <v>0.01</v>
      </c>
      <c r="S103" s="10">
        <v>1</v>
      </c>
      <c r="T103" s="10">
        <v>2</v>
      </c>
      <c r="U103" s="10" t="s">
        <v>36</v>
      </c>
      <c r="V103" s="10" t="s">
        <v>79</v>
      </c>
      <c r="W103" s="10" t="s">
        <v>86</v>
      </c>
      <c r="X103" s="14">
        <v>45507</v>
      </c>
      <c r="Y103" s="10" t="b">
        <v>0</v>
      </c>
      <c r="Z103" s="10" t="b">
        <v>0</v>
      </c>
      <c r="AA103" s="10" t="str">
        <f t="shared" si="3"/>
        <v>Non-Member</v>
      </c>
      <c r="AB103" s="10" t="s">
        <v>40</v>
      </c>
      <c r="AC103" s="10" t="s">
        <v>53</v>
      </c>
      <c r="AD103" s="10">
        <v>14</v>
      </c>
      <c r="AE103" s="10" t="str">
        <f>IF(OR(Cleaned_Data!$C103="Male", Cleaned_Data!$C103="Male"), "Male", IF(OR(Cleaned_Data!$C103="Female", Cleaned_Data!$C103="Female"), "Female", "Diverse"))</f>
        <v>Male</v>
      </c>
      <c r="AF103" s="10" t="str">
        <f>IF(Cleaned_Data!$D103="Middle","Average Income","High Income")</f>
        <v>High Income</v>
      </c>
      <c r="AG103" s="10">
        <v>1.0277777777777776E-2</v>
      </c>
    </row>
    <row r="104" spans="1:33" x14ac:dyDescent="0.3">
      <c r="A104" s="10" t="s">
        <v>296</v>
      </c>
      <c r="B104" s="10">
        <v>22</v>
      </c>
      <c r="C104" s="10" t="s">
        <v>43</v>
      </c>
      <c r="D104" s="10" t="s">
        <v>30</v>
      </c>
      <c r="E104" s="10" t="s">
        <v>55</v>
      </c>
      <c r="F104" s="10" t="s">
        <v>32</v>
      </c>
      <c r="G104" s="10" t="s">
        <v>30</v>
      </c>
      <c r="H104" s="10" t="s">
        <v>297</v>
      </c>
      <c r="I104" s="10" t="s">
        <v>65</v>
      </c>
      <c r="J104" s="13">
        <v>177.05</v>
      </c>
      <c r="K104" s="10">
        <v>5</v>
      </c>
      <c r="L104" s="10" t="s">
        <v>78</v>
      </c>
      <c r="M104" s="10">
        <v>3</v>
      </c>
      <c r="N104" s="10">
        <v>1</v>
      </c>
      <c r="O104" s="10">
        <v>1</v>
      </c>
      <c r="P104" s="10" t="s">
        <v>36</v>
      </c>
      <c r="Q104" s="10" t="s">
        <v>37</v>
      </c>
      <c r="R104" s="10">
        <f t="shared" si="2"/>
        <v>0.02</v>
      </c>
      <c r="S104" s="10">
        <v>2</v>
      </c>
      <c r="T104" s="10">
        <v>1</v>
      </c>
      <c r="U104" s="10" t="s">
        <v>59</v>
      </c>
      <c r="V104" s="10" t="s">
        <v>38</v>
      </c>
      <c r="W104" s="10" t="s">
        <v>86</v>
      </c>
      <c r="X104" s="14">
        <v>45630</v>
      </c>
      <c r="Y104" s="10" t="b">
        <v>1</v>
      </c>
      <c r="Z104" s="10" t="b">
        <v>1</v>
      </c>
      <c r="AA104" s="10" t="str">
        <f t="shared" si="3"/>
        <v>Loyalty Member</v>
      </c>
      <c r="AB104" s="10" t="s">
        <v>62</v>
      </c>
      <c r="AC104" s="10" t="s">
        <v>53</v>
      </c>
      <c r="AD104" s="10">
        <v>1</v>
      </c>
      <c r="AE104" s="10" t="str">
        <f>IF(OR(Cleaned_Data!$C104="Male", Cleaned_Data!$C104="Male"), "Male", IF(OR(Cleaned_Data!$C104="Female", Cleaned_Data!$C104="Female"), "Female", "Diverse"))</f>
        <v>Male</v>
      </c>
      <c r="AF104" s="10" t="str">
        <f>IF(Cleaned_Data!$D104="Middle","Average Income","High Income")</f>
        <v>Average Income</v>
      </c>
      <c r="AG104" s="10">
        <v>9.3999999999999986E-3</v>
      </c>
    </row>
    <row r="105" spans="1:33" x14ac:dyDescent="0.3">
      <c r="A105" s="10" t="s">
        <v>298</v>
      </c>
      <c r="B105" s="10">
        <v>28</v>
      </c>
      <c r="C105" s="10" t="s">
        <v>29</v>
      </c>
      <c r="D105" s="10" t="s">
        <v>30</v>
      </c>
      <c r="E105" s="10" t="s">
        <v>31</v>
      </c>
      <c r="F105" s="10" t="s">
        <v>56</v>
      </c>
      <c r="G105" s="10" t="s">
        <v>44</v>
      </c>
      <c r="H105" s="10" t="s">
        <v>299</v>
      </c>
      <c r="I105" s="10" t="s">
        <v>47</v>
      </c>
      <c r="J105" s="13">
        <v>450.66</v>
      </c>
      <c r="K105" s="10">
        <v>7</v>
      </c>
      <c r="L105" s="10" t="s">
        <v>48</v>
      </c>
      <c r="M105" s="10">
        <v>2</v>
      </c>
      <c r="N105" s="10">
        <v>5</v>
      </c>
      <c r="O105" s="10">
        <v>0</v>
      </c>
      <c r="P105" s="10" t="s">
        <v>44</v>
      </c>
      <c r="Q105" s="10" t="s">
        <v>37</v>
      </c>
      <c r="R105" s="10">
        <f t="shared" si="2"/>
        <v>0.02</v>
      </c>
      <c r="S105" s="10">
        <v>2</v>
      </c>
      <c r="T105" s="10">
        <v>4</v>
      </c>
      <c r="U105" s="10" t="s">
        <v>49</v>
      </c>
      <c r="V105" s="10" t="s">
        <v>38</v>
      </c>
      <c r="W105" s="10" t="s">
        <v>39</v>
      </c>
      <c r="X105" s="14">
        <v>45456</v>
      </c>
      <c r="Y105" s="10" t="b">
        <v>0</v>
      </c>
      <c r="Z105" s="10" t="b">
        <v>1</v>
      </c>
      <c r="AA105" s="10" t="str">
        <f t="shared" si="3"/>
        <v>Loyalty Member</v>
      </c>
      <c r="AB105" s="10" t="s">
        <v>40</v>
      </c>
      <c r="AC105" s="10" t="s">
        <v>41</v>
      </c>
      <c r="AD105" s="10">
        <v>9</v>
      </c>
      <c r="AE105" s="10" t="str">
        <f>IF(OR(Cleaned_Data!$C105="Male", Cleaned_Data!$C105="Male"), "Male", IF(OR(Cleaned_Data!$C105="Female", Cleaned_Data!$C105="Female"), "Female", "Diverse"))</f>
        <v>Female</v>
      </c>
      <c r="AF105" s="10" t="str">
        <f>IF(Cleaned_Data!$D105="Middle","Average Income","High Income")</f>
        <v>Average Income</v>
      </c>
      <c r="AG105" s="10">
        <v>9.3181818181818175E-3</v>
      </c>
    </row>
    <row r="106" spans="1:33" x14ac:dyDescent="0.3">
      <c r="A106" s="10" t="s">
        <v>300</v>
      </c>
      <c r="B106" s="10">
        <v>42</v>
      </c>
      <c r="C106" s="10" t="s">
        <v>29</v>
      </c>
      <c r="D106" s="10" t="s">
        <v>44</v>
      </c>
      <c r="E106" s="10" t="s">
        <v>31</v>
      </c>
      <c r="F106" s="10" t="s">
        <v>32</v>
      </c>
      <c r="G106" s="10" t="s">
        <v>30</v>
      </c>
      <c r="H106" s="10" t="s">
        <v>301</v>
      </c>
      <c r="I106" s="10" t="s">
        <v>135</v>
      </c>
      <c r="J106" s="13">
        <v>164.27</v>
      </c>
      <c r="K106" s="10">
        <v>6</v>
      </c>
      <c r="L106" s="10" t="s">
        <v>78</v>
      </c>
      <c r="M106" s="10">
        <v>5</v>
      </c>
      <c r="N106" s="10">
        <v>3</v>
      </c>
      <c r="O106" s="10">
        <v>2</v>
      </c>
      <c r="P106" s="10" t="s">
        <v>44</v>
      </c>
      <c r="Q106" s="10" t="s">
        <v>50</v>
      </c>
      <c r="R106" s="10">
        <f t="shared" si="2"/>
        <v>0.02</v>
      </c>
      <c r="S106" s="10">
        <v>2</v>
      </c>
      <c r="T106" s="10">
        <v>7</v>
      </c>
      <c r="U106" s="10" t="s">
        <v>59</v>
      </c>
      <c r="V106" s="10" t="s">
        <v>79</v>
      </c>
      <c r="W106" s="10" t="s">
        <v>51</v>
      </c>
      <c r="X106" s="14">
        <v>45486</v>
      </c>
      <c r="Y106" s="10" t="b">
        <v>1</v>
      </c>
      <c r="Z106" s="10" t="b">
        <v>0</v>
      </c>
      <c r="AA106" s="10" t="str">
        <f t="shared" si="3"/>
        <v>Non-Member</v>
      </c>
      <c r="AB106" s="10" t="s">
        <v>52</v>
      </c>
      <c r="AC106" s="10" t="s">
        <v>41</v>
      </c>
      <c r="AD106" s="10">
        <v>14</v>
      </c>
      <c r="AE106" s="10" t="str">
        <f>IF(OR(Cleaned_Data!$C106="Male", Cleaned_Data!$C106="Male"), "Male", IF(OR(Cleaned_Data!$C106="Female", Cleaned_Data!$C106="Female"), "Female", "Diverse"))</f>
        <v>Female</v>
      </c>
      <c r="AF106" s="10" t="str">
        <f>IF(Cleaned_Data!$D106="Middle","Average Income","High Income")</f>
        <v>High Income</v>
      </c>
      <c r="AG106" s="10">
        <v>8.5294117647058826E-3</v>
      </c>
    </row>
    <row r="107" spans="1:33" x14ac:dyDescent="0.3">
      <c r="A107" s="10" t="s">
        <v>302</v>
      </c>
      <c r="B107" s="10">
        <v>37</v>
      </c>
      <c r="C107" s="10" t="s">
        <v>29</v>
      </c>
      <c r="D107" s="10" t="s">
        <v>30</v>
      </c>
      <c r="E107" s="10" t="s">
        <v>69</v>
      </c>
      <c r="F107" s="10" t="s">
        <v>56</v>
      </c>
      <c r="G107" s="10" t="s">
        <v>44</v>
      </c>
      <c r="H107" s="10" t="s">
        <v>303</v>
      </c>
      <c r="I107" s="10" t="s">
        <v>47</v>
      </c>
      <c r="J107" s="13">
        <v>346.36</v>
      </c>
      <c r="K107" s="10">
        <v>12</v>
      </c>
      <c r="L107" s="10" t="s">
        <v>35</v>
      </c>
      <c r="M107" s="10">
        <v>4</v>
      </c>
      <c r="N107" s="10">
        <v>5</v>
      </c>
      <c r="O107" s="10">
        <v>0</v>
      </c>
      <c r="P107" s="10" t="s">
        <v>49</v>
      </c>
      <c r="Q107" s="10" t="s">
        <v>37</v>
      </c>
      <c r="R107" s="10">
        <f t="shared" si="2"/>
        <v>0</v>
      </c>
      <c r="S107" s="10">
        <v>0</v>
      </c>
      <c r="T107" s="10">
        <v>7</v>
      </c>
      <c r="U107" s="10" t="s">
        <v>49</v>
      </c>
      <c r="V107" s="10" t="s">
        <v>60</v>
      </c>
      <c r="W107" s="10" t="s">
        <v>39</v>
      </c>
      <c r="X107" s="14">
        <v>45539</v>
      </c>
      <c r="Y107" s="10" t="b">
        <v>0</v>
      </c>
      <c r="Z107" s="10" t="b">
        <v>0</v>
      </c>
      <c r="AA107" s="10" t="str">
        <f t="shared" si="3"/>
        <v>Non-Member</v>
      </c>
      <c r="AB107" s="10" t="s">
        <v>40</v>
      </c>
      <c r="AC107" s="10" t="s">
        <v>53</v>
      </c>
      <c r="AD107" s="10">
        <v>14</v>
      </c>
      <c r="AE107" s="10" t="str">
        <f>IF(OR(Cleaned_Data!$C107="Male", Cleaned_Data!$C107="Male"), "Male", IF(OR(Cleaned_Data!$C107="Female", Cleaned_Data!$C107="Female"), "Female", "Diverse"))</f>
        <v>Female</v>
      </c>
      <c r="AF107" s="10" t="str">
        <f>IF(Cleaned_Data!$D107="Middle","Average Income","High Income")</f>
        <v>Average Income</v>
      </c>
      <c r="AG107" s="10">
        <v>9.3181818181818175E-3</v>
      </c>
    </row>
    <row r="108" spans="1:33" x14ac:dyDescent="0.3">
      <c r="A108" s="10" t="s">
        <v>304</v>
      </c>
      <c r="B108" s="10">
        <v>33</v>
      </c>
      <c r="C108" s="10" t="s">
        <v>29</v>
      </c>
      <c r="D108" s="10" t="s">
        <v>30</v>
      </c>
      <c r="E108" s="10" t="s">
        <v>69</v>
      </c>
      <c r="F108" s="10" t="s">
        <v>45</v>
      </c>
      <c r="G108" s="10" t="s">
        <v>44</v>
      </c>
      <c r="H108" s="10" t="s">
        <v>305</v>
      </c>
      <c r="I108" s="10" t="s">
        <v>101</v>
      </c>
      <c r="J108" s="13">
        <v>377.77</v>
      </c>
      <c r="K108" s="10">
        <v>9</v>
      </c>
      <c r="L108" s="10" t="s">
        <v>35</v>
      </c>
      <c r="M108" s="10">
        <v>4</v>
      </c>
      <c r="N108" s="10">
        <v>2</v>
      </c>
      <c r="O108" s="10">
        <v>1</v>
      </c>
      <c r="P108" s="10" t="s">
        <v>49</v>
      </c>
      <c r="Q108" s="10" t="s">
        <v>50</v>
      </c>
      <c r="R108" s="10">
        <f t="shared" si="2"/>
        <v>0.01</v>
      </c>
      <c r="S108" s="10">
        <v>1</v>
      </c>
      <c r="T108" s="10">
        <v>5</v>
      </c>
      <c r="U108" s="10" t="s">
        <v>49</v>
      </c>
      <c r="V108" s="10" t="s">
        <v>38</v>
      </c>
      <c r="W108" s="10" t="s">
        <v>39</v>
      </c>
      <c r="X108" s="14">
        <v>45530</v>
      </c>
      <c r="Y108" s="10" t="b">
        <v>1</v>
      </c>
      <c r="Z108" s="10" t="b">
        <v>1</v>
      </c>
      <c r="AA108" s="10" t="str">
        <f t="shared" si="3"/>
        <v>Loyalty Member</v>
      </c>
      <c r="AB108" s="10" t="s">
        <v>62</v>
      </c>
      <c r="AC108" s="10" t="s">
        <v>53</v>
      </c>
      <c r="AD108" s="10">
        <v>3</v>
      </c>
      <c r="AE108" s="10" t="str">
        <f>IF(OR(Cleaned_Data!$C108="Male", Cleaned_Data!$C108="Male"), "Male", IF(OR(Cleaned_Data!$C108="Female", Cleaned_Data!$C108="Female"), "Female", "Diverse"))</f>
        <v>Female</v>
      </c>
      <c r="AF108" s="10" t="str">
        <f>IF(Cleaned_Data!$D108="Middle","Average Income","High Income")</f>
        <v>Average Income</v>
      </c>
      <c r="AG108" s="10">
        <v>9.7727272727272732E-3</v>
      </c>
    </row>
    <row r="109" spans="1:33" x14ac:dyDescent="0.3">
      <c r="A109" s="10" t="s">
        <v>306</v>
      </c>
      <c r="B109" s="10">
        <v>46</v>
      </c>
      <c r="C109" s="10" t="s">
        <v>29</v>
      </c>
      <c r="D109" s="10" t="s">
        <v>30</v>
      </c>
      <c r="E109" s="10" t="s">
        <v>69</v>
      </c>
      <c r="F109" s="10" t="s">
        <v>45</v>
      </c>
      <c r="G109" s="10" t="s">
        <v>30</v>
      </c>
      <c r="H109" s="10" t="s">
        <v>307</v>
      </c>
      <c r="I109" s="10" t="s">
        <v>2078</v>
      </c>
      <c r="J109" s="13">
        <v>163.41</v>
      </c>
      <c r="K109" s="10">
        <v>2</v>
      </c>
      <c r="L109" s="10" t="s">
        <v>48</v>
      </c>
      <c r="M109" s="10">
        <v>5</v>
      </c>
      <c r="N109" s="10">
        <v>5</v>
      </c>
      <c r="O109" s="10">
        <v>2</v>
      </c>
      <c r="P109" s="10" t="s">
        <v>59</v>
      </c>
      <c r="Q109" s="10" t="s">
        <v>50</v>
      </c>
      <c r="R109" s="10">
        <f t="shared" si="2"/>
        <v>0.01</v>
      </c>
      <c r="S109" s="10">
        <v>1</v>
      </c>
      <c r="T109" s="10">
        <v>8</v>
      </c>
      <c r="U109" s="10" t="s">
        <v>44</v>
      </c>
      <c r="V109" s="10" t="s">
        <v>79</v>
      </c>
      <c r="W109" s="10" t="s">
        <v>66</v>
      </c>
      <c r="X109" s="14">
        <v>45347</v>
      </c>
      <c r="Y109" s="10" t="b">
        <v>1</v>
      </c>
      <c r="Z109" s="10" t="b">
        <v>1</v>
      </c>
      <c r="AA109" s="10" t="str">
        <f t="shared" si="3"/>
        <v>Loyalty Member</v>
      </c>
      <c r="AB109" s="10" t="s">
        <v>40</v>
      </c>
      <c r="AC109" s="10" t="s">
        <v>67</v>
      </c>
      <c r="AD109" s="10">
        <v>4</v>
      </c>
      <c r="AE109" s="10" t="str">
        <f>IF(OR(Cleaned_Data!$C109="Male", Cleaned_Data!$C109="Male"), "Male", IF(OR(Cleaned_Data!$C109="Female", Cleaned_Data!$C109="Female"), "Female", "Diverse"))</f>
        <v>Female</v>
      </c>
      <c r="AF109" s="10" t="str">
        <f>IF(Cleaned_Data!$D109="Middle","Average Income","High Income")</f>
        <v>Average Income</v>
      </c>
      <c r="AG109" s="10">
        <v>1.3157894736842106E-2</v>
      </c>
    </row>
    <row r="110" spans="1:33" x14ac:dyDescent="0.3">
      <c r="A110" s="10" t="s">
        <v>308</v>
      </c>
      <c r="B110" s="10">
        <v>30</v>
      </c>
      <c r="C110" s="10" t="s">
        <v>29</v>
      </c>
      <c r="D110" s="10" t="s">
        <v>30</v>
      </c>
      <c r="E110" s="10" t="s">
        <v>76</v>
      </c>
      <c r="F110" s="10" t="s">
        <v>56</v>
      </c>
      <c r="G110" s="10" t="s">
        <v>30</v>
      </c>
      <c r="H110" s="10" t="s">
        <v>309</v>
      </c>
      <c r="I110" s="10" t="s">
        <v>107</v>
      </c>
      <c r="J110" s="13">
        <v>467.58</v>
      </c>
      <c r="K110" s="10">
        <v>10</v>
      </c>
      <c r="L110" s="10" t="s">
        <v>35</v>
      </c>
      <c r="M110" s="10">
        <v>1</v>
      </c>
      <c r="N110" s="10">
        <v>2</v>
      </c>
      <c r="O110" s="10">
        <v>0</v>
      </c>
      <c r="P110" s="10" t="s">
        <v>36</v>
      </c>
      <c r="Q110" s="10" t="s">
        <v>37</v>
      </c>
      <c r="R110" s="10">
        <f t="shared" si="2"/>
        <v>0.01</v>
      </c>
      <c r="S110" s="10">
        <v>1</v>
      </c>
      <c r="T110" s="10">
        <v>6</v>
      </c>
      <c r="U110" s="10" t="s">
        <v>59</v>
      </c>
      <c r="V110" s="10" t="s">
        <v>79</v>
      </c>
      <c r="W110" s="10" t="s">
        <v>51</v>
      </c>
      <c r="X110" s="14">
        <v>45397</v>
      </c>
      <c r="Y110" s="10" t="b">
        <v>1</v>
      </c>
      <c r="Z110" s="10" t="b">
        <v>1</v>
      </c>
      <c r="AA110" s="10" t="str">
        <f t="shared" si="3"/>
        <v>Loyalty Member</v>
      </c>
      <c r="AB110" s="10" t="s">
        <v>52</v>
      </c>
      <c r="AC110" s="10" t="s">
        <v>53</v>
      </c>
      <c r="AD110" s="10">
        <v>7</v>
      </c>
      <c r="AE110" s="10" t="str">
        <f>IF(OR(Cleaned_Data!$C110="Male", Cleaned_Data!$C110="Male"), "Male", IF(OR(Cleaned_Data!$C110="Female", Cleaned_Data!$C110="Female"), "Female", "Diverse"))</f>
        <v>Female</v>
      </c>
      <c r="AF110" s="10" t="str">
        <f>IF(Cleaned_Data!$D110="Middle","Average Income","High Income")</f>
        <v>Average Income</v>
      </c>
      <c r="AG110" s="10">
        <v>1.0277777777777776E-2</v>
      </c>
    </row>
    <row r="111" spans="1:33" x14ac:dyDescent="0.3">
      <c r="A111" s="10" t="s">
        <v>310</v>
      </c>
      <c r="B111" s="10">
        <v>39</v>
      </c>
      <c r="C111" s="10" t="s">
        <v>29</v>
      </c>
      <c r="D111" s="10" t="s">
        <v>30</v>
      </c>
      <c r="E111" s="10" t="s">
        <v>69</v>
      </c>
      <c r="F111" s="10" t="s">
        <v>32</v>
      </c>
      <c r="G111" s="10" t="s">
        <v>44</v>
      </c>
      <c r="H111" s="10" t="s">
        <v>311</v>
      </c>
      <c r="I111" s="10" t="s">
        <v>82</v>
      </c>
      <c r="J111" s="13">
        <v>247.51</v>
      </c>
      <c r="K111" s="10">
        <v>10</v>
      </c>
      <c r="L111" s="10" t="s">
        <v>35</v>
      </c>
      <c r="M111" s="10">
        <v>2</v>
      </c>
      <c r="N111" s="10">
        <v>1</v>
      </c>
      <c r="O111" s="10">
        <v>2</v>
      </c>
      <c r="P111" s="10" t="s">
        <v>59</v>
      </c>
      <c r="Q111" s="10" t="s">
        <v>37</v>
      </c>
      <c r="R111" s="10">
        <f t="shared" si="2"/>
        <v>0.01</v>
      </c>
      <c r="S111" s="10">
        <v>1</v>
      </c>
      <c r="T111" s="10">
        <v>8</v>
      </c>
      <c r="U111" s="10" t="s">
        <v>59</v>
      </c>
      <c r="V111" s="10" t="s">
        <v>38</v>
      </c>
      <c r="W111" s="10" t="s">
        <v>39</v>
      </c>
      <c r="X111" s="14">
        <v>45474</v>
      </c>
      <c r="Y111" s="10" t="b">
        <v>1</v>
      </c>
      <c r="Z111" s="10" t="b">
        <v>0</v>
      </c>
      <c r="AA111" s="10" t="str">
        <f t="shared" si="3"/>
        <v>Non-Member</v>
      </c>
      <c r="AB111" s="10" t="s">
        <v>62</v>
      </c>
      <c r="AC111" s="10" t="s">
        <v>53</v>
      </c>
      <c r="AD111" s="10">
        <v>2</v>
      </c>
      <c r="AE111" s="10" t="str">
        <f>IF(OR(Cleaned_Data!$C111="Male", Cleaned_Data!$C111="Male"), "Male", IF(OR(Cleaned_Data!$C111="Female", Cleaned_Data!$C111="Female"), "Female", "Diverse"))</f>
        <v>Female</v>
      </c>
      <c r="AF111" s="10" t="str">
        <f>IF(Cleaned_Data!$D111="Middle","Average Income","High Income")</f>
        <v>Average Income</v>
      </c>
      <c r="AG111" s="10">
        <v>1.0270270270270269E-2</v>
      </c>
    </row>
    <row r="112" spans="1:33" x14ac:dyDescent="0.3">
      <c r="A112" s="10" t="s">
        <v>312</v>
      </c>
      <c r="B112" s="10">
        <v>25</v>
      </c>
      <c r="C112" s="10" t="s">
        <v>29</v>
      </c>
      <c r="D112" s="10" t="s">
        <v>30</v>
      </c>
      <c r="E112" s="10" t="s">
        <v>55</v>
      </c>
      <c r="F112" s="10" t="s">
        <v>45</v>
      </c>
      <c r="G112" s="10" t="s">
        <v>44</v>
      </c>
      <c r="H112" s="10" t="s">
        <v>313</v>
      </c>
      <c r="I112" s="10" t="s">
        <v>58</v>
      </c>
      <c r="J112" s="13">
        <v>365.1</v>
      </c>
      <c r="K112" s="10">
        <v>3</v>
      </c>
      <c r="L112" s="10" t="s">
        <v>48</v>
      </c>
      <c r="M112" s="10">
        <v>2</v>
      </c>
      <c r="N112" s="10">
        <v>3</v>
      </c>
      <c r="O112" s="10">
        <v>0</v>
      </c>
      <c r="P112" s="10" t="s">
        <v>36</v>
      </c>
      <c r="Q112" s="10" t="s">
        <v>50</v>
      </c>
      <c r="R112" s="10">
        <f t="shared" si="2"/>
        <v>0.01</v>
      </c>
      <c r="S112" s="10">
        <v>1</v>
      </c>
      <c r="T112" s="10">
        <v>3</v>
      </c>
      <c r="U112" s="10" t="s">
        <v>44</v>
      </c>
      <c r="V112" s="10" t="s">
        <v>79</v>
      </c>
      <c r="W112" s="10" t="s">
        <v>61</v>
      </c>
      <c r="X112" s="14">
        <v>45534</v>
      </c>
      <c r="Y112" s="10" t="b">
        <v>0</v>
      </c>
      <c r="Z112" s="10" t="b">
        <v>1</v>
      </c>
      <c r="AA112" s="10" t="str">
        <f t="shared" si="3"/>
        <v>Loyalty Member</v>
      </c>
      <c r="AB112" s="10" t="s">
        <v>52</v>
      </c>
      <c r="AC112" s="10" t="s">
        <v>41</v>
      </c>
      <c r="AD112" s="10">
        <v>1</v>
      </c>
      <c r="AE112" s="10" t="str">
        <f>IF(OR(Cleaned_Data!$C112="Male", Cleaned_Data!$C112="Male"), "Male", IF(OR(Cleaned_Data!$C112="Female", Cleaned_Data!$C112="Female"), "Female", "Diverse"))</f>
        <v>Female</v>
      </c>
      <c r="AF112" s="10" t="str">
        <f>IF(Cleaned_Data!$D112="Middle","Average Income","High Income")</f>
        <v>Average Income</v>
      </c>
      <c r="AG112" s="10">
        <v>1.131578947368421E-2</v>
      </c>
    </row>
    <row r="113" spans="1:33" x14ac:dyDescent="0.3">
      <c r="A113" s="10" t="s">
        <v>314</v>
      </c>
      <c r="B113" s="10">
        <v>38</v>
      </c>
      <c r="C113" s="10" t="s">
        <v>29</v>
      </c>
      <c r="D113" s="10" t="s">
        <v>44</v>
      </c>
      <c r="E113" s="10" t="s">
        <v>55</v>
      </c>
      <c r="F113" s="10" t="s">
        <v>56</v>
      </c>
      <c r="G113" s="10" t="s">
        <v>30</v>
      </c>
      <c r="H113" s="10" t="s">
        <v>315</v>
      </c>
      <c r="I113" s="10" t="s">
        <v>104</v>
      </c>
      <c r="J113" s="13">
        <v>485.42</v>
      </c>
      <c r="K113" s="10">
        <v>5</v>
      </c>
      <c r="L113" s="10" t="s">
        <v>78</v>
      </c>
      <c r="M113" s="10">
        <v>1</v>
      </c>
      <c r="N113" s="10">
        <v>2</v>
      </c>
      <c r="O113" s="10">
        <v>2</v>
      </c>
      <c r="P113" s="10" t="s">
        <v>44</v>
      </c>
      <c r="Q113" s="10" t="s">
        <v>37</v>
      </c>
      <c r="R113" s="10">
        <f t="shared" si="2"/>
        <v>0.01</v>
      </c>
      <c r="S113" s="10">
        <v>1</v>
      </c>
      <c r="T113" s="10">
        <v>6</v>
      </c>
      <c r="U113" s="10" t="s">
        <v>44</v>
      </c>
      <c r="V113" s="10" t="s">
        <v>79</v>
      </c>
      <c r="W113" s="10" t="s">
        <v>66</v>
      </c>
      <c r="X113" s="14">
        <v>45609</v>
      </c>
      <c r="Y113" s="10" t="b">
        <v>1</v>
      </c>
      <c r="Z113" s="10" t="b">
        <v>0</v>
      </c>
      <c r="AA113" s="10" t="str">
        <f t="shared" si="3"/>
        <v>Non-Member</v>
      </c>
      <c r="AB113" s="10" t="s">
        <v>52</v>
      </c>
      <c r="AC113" s="10" t="s">
        <v>41</v>
      </c>
      <c r="AD113" s="10">
        <v>4</v>
      </c>
      <c r="AE113" s="10" t="str">
        <f>IF(OR(Cleaned_Data!$C113="Male", Cleaned_Data!$C113="Male"), "Male", IF(OR(Cleaned_Data!$C113="Female", Cleaned_Data!$C113="Female"), "Female", "Diverse"))</f>
        <v>Female</v>
      </c>
      <c r="AF113" s="10" t="str">
        <f>IF(Cleaned_Data!$D113="Middle","Average Income","High Income")</f>
        <v>High Income</v>
      </c>
      <c r="AG113" s="10">
        <v>7.3170731707317069E-3</v>
      </c>
    </row>
    <row r="114" spans="1:33" x14ac:dyDescent="0.3">
      <c r="A114" s="10" t="s">
        <v>316</v>
      </c>
      <c r="B114" s="10">
        <v>41</v>
      </c>
      <c r="C114" s="10" t="s">
        <v>29</v>
      </c>
      <c r="D114" s="10" t="s">
        <v>30</v>
      </c>
      <c r="E114" s="10" t="s">
        <v>69</v>
      </c>
      <c r="F114" s="10" t="s">
        <v>32</v>
      </c>
      <c r="G114" s="10" t="s">
        <v>44</v>
      </c>
      <c r="H114" s="10" t="s">
        <v>317</v>
      </c>
      <c r="I114" s="10" t="s">
        <v>104</v>
      </c>
      <c r="J114" s="13">
        <v>250.54</v>
      </c>
      <c r="K114" s="10">
        <v>4</v>
      </c>
      <c r="L114" s="10" t="s">
        <v>48</v>
      </c>
      <c r="M114" s="10">
        <v>3</v>
      </c>
      <c r="N114" s="10">
        <v>3</v>
      </c>
      <c r="O114" s="10">
        <v>1</v>
      </c>
      <c r="P114" s="10" t="s">
        <v>44</v>
      </c>
      <c r="Q114" s="10" t="s">
        <v>50</v>
      </c>
      <c r="R114" s="10">
        <f t="shared" si="2"/>
        <v>0.02</v>
      </c>
      <c r="S114" s="10">
        <v>2</v>
      </c>
      <c r="T114" s="10">
        <v>10</v>
      </c>
      <c r="U114" s="10" t="s">
        <v>36</v>
      </c>
      <c r="V114" s="10" t="s">
        <v>79</v>
      </c>
      <c r="W114" s="10" t="s">
        <v>39</v>
      </c>
      <c r="X114" s="14">
        <v>45653</v>
      </c>
      <c r="Y114" s="10" t="b">
        <v>0</v>
      </c>
      <c r="Z114" s="10" t="b">
        <v>0</v>
      </c>
      <c r="AA114" s="10" t="str">
        <f t="shared" si="3"/>
        <v>Non-Member</v>
      </c>
      <c r="AB114" s="10" t="s">
        <v>52</v>
      </c>
      <c r="AC114" s="10" t="s">
        <v>41</v>
      </c>
      <c r="AD114" s="10">
        <v>3</v>
      </c>
      <c r="AE114" s="10" t="str">
        <f>IF(OR(Cleaned_Data!$C114="Male", Cleaned_Data!$C114="Male"), "Male", IF(OR(Cleaned_Data!$C114="Female", Cleaned_Data!$C114="Female"), "Female", "Diverse"))</f>
        <v>Female</v>
      </c>
      <c r="AF114" s="10" t="str">
        <f>IF(Cleaned_Data!$D114="Middle","Average Income","High Income")</f>
        <v>Average Income</v>
      </c>
      <c r="AG114" s="10">
        <v>7.3170731707317069E-3</v>
      </c>
    </row>
    <row r="115" spans="1:33" x14ac:dyDescent="0.3">
      <c r="A115" s="10" t="s">
        <v>318</v>
      </c>
      <c r="B115" s="10">
        <v>49</v>
      </c>
      <c r="C115" s="10" t="s">
        <v>29</v>
      </c>
      <c r="D115" s="10" t="s">
        <v>30</v>
      </c>
      <c r="E115" s="10" t="s">
        <v>76</v>
      </c>
      <c r="F115" s="10" t="s">
        <v>45</v>
      </c>
      <c r="G115" s="10" t="s">
        <v>44</v>
      </c>
      <c r="H115" s="10" t="s">
        <v>144</v>
      </c>
      <c r="I115" s="10" t="s">
        <v>246</v>
      </c>
      <c r="J115" s="13">
        <v>163.13999999999999</v>
      </c>
      <c r="K115" s="10">
        <v>5</v>
      </c>
      <c r="L115" s="10" t="s">
        <v>35</v>
      </c>
      <c r="M115" s="10">
        <v>5</v>
      </c>
      <c r="N115" s="10">
        <v>4</v>
      </c>
      <c r="O115" s="10">
        <v>0</v>
      </c>
      <c r="P115" s="10" t="s">
        <v>59</v>
      </c>
      <c r="Q115" s="10" t="s">
        <v>37</v>
      </c>
      <c r="R115" s="10">
        <f t="shared" si="2"/>
        <v>0.01</v>
      </c>
      <c r="S115" s="10">
        <v>1</v>
      </c>
      <c r="T115" s="10">
        <v>2</v>
      </c>
      <c r="U115" s="10" t="s">
        <v>36</v>
      </c>
      <c r="V115" s="10" t="s">
        <v>79</v>
      </c>
      <c r="W115" s="10" t="s">
        <v>61</v>
      </c>
      <c r="X115" s="14">
        <v>45511</v>
      </c>
      <c r="Y115" s="10" t="b">
        <v>1</v>
      </c>
      <c r="Z115" s="10" t="b">
        <v>1</v>
      </c>
      <c r="AA115" s="10" t="str">
        <f t="shared" si="3"/>
        <v>Loyalty Member</v>
      </c>
      <c r="AB115" s="10" t="s">
        <v>74</v>
      </c>
      <c r="AC115" s="10" t="s">
        <v>41</v>
      </c>
      <c r="AD115" s="10">
        <v>1</v>
      </c>
      <c r="AE115" s="10" t="str">
        <f>IF(OR(Cleaned_Data!$C115="Male", Cleaned_Data!$C115="Male"), "Male", IF(OR(Cleaned_Data!$C115="Female", Cleaned_Data!$C115="Female"), "Female", "Diverse"))</f>
        <v>Female</v>
      </c>
      <c r="AF115" s="10" t="str">
        <f>IF(Cleaned_Data!$D115="Middle","Average Income","High Income")</f>
        <v>Average Income</v>
      </c>
      <c r="AG115" s="10">
        <v>1.1000000000000001E-2</v>
      </c>
    </row>
    <row r="116" spans="1:33" x14ac:dyDescent="0.3">
      <c r="A116" s="10" t="s">
        <v>319</v>
      </c>
      <c r="B116" s="10">
        <v>21</v>
      </c>
      <c r="C116" s="10" t="s">
        <v>43</v>
      </c>
      <c r="D116" s="10" t="s">
        <v>44</v>
      </c>
      <c r="E116" s="10" t="s">
        <v>76</v>
      </c>
      <c r="F116" s="10" t="s">
        <v>32</v>
      </c>
      <c r="G116" s="10" t="s">
        <v>30</v>
      </c>
      <c r="H116" s="10" t="s">
        <v>320</v>
      </c>
      <c r="I116" s="10" t="s">
        <v>34</v>
      </c>
      <c r="J116" s="13">
        <v>162.31</v>
      </c>
      <c r="K116" s="10">
        <v>8</v>
      </c>
      <c r="L116" s="10" t="s">
        <v>48</v>
      </c>
      <c r="M116" s="10">
        <v>5</v>
      </c>
      <c r="N116" s="10">
        <v>1</v>
      </c>
      <c r="O116" s="10">
        <v>1</v>
      </c>
      <c r="P116" s="10" t="s">
        <v>44</v>
      </c>
      <c r="Q116" s="10" t="s">
        <v>85</v>
      </c>
      <c r="R116" s="10">
        <f t="shared" si="2"/>
        <v>0.01</v>
      </c>
      <c r="S116" s="10">
        <v>1</v>
      </c>
      <c r="T116" s="10">
        <v>2</v>
      </c>
      <c r="U116" s="10" t="s">
        <v>49</v>
      </c>
      <c r="V116" s="10" t="s">
        <v>38</v>
      </c>
      <c r="W116" s="10" t="s">
        <v>39</v>
      </c>
      <c r="X116" s="14">
        <v>45570</v>
      </c>
      <c r="Y116" s="10" t="b">
        <v>0</v>
      </c>
      <c r="Z116" s="10" t="b">
        <v>0</v>
      </c>
      <c r="AA116" s="10" t="str">
        <f t="shared" si="3"/>
        <v>Non-Member</v>
      </c>
      <c r="AB116" s="10" t="s">
        <v>40</v>
      </c>
      <c r="AC116" s="10" t="s">
        <v>41</v>
      </c>
      <c r="AD116" s="10">
        <v>11</v>
      </c>
      <c r="AE116" s="10" t="str">
        <f>IF(OR(Cleaned_Data!$C116="Male", Cleaned_Data!$C116="Male"), "Male", IF(OR(Cleaned_Data!$C116="Female", Cleaned_Data!$C116="Female"), "Female", "Diverse"))</f>
        <v>Male</v>
      </c>
      <c r="AF116" s="10" t="str">
        <f>IF(Cleaned_Data!$D116="Middle","Average Income","High Income")</f>
        <v>High Income</v>
      </c>
      <c r="AG116" s="10">
        <v>1.1363636363636364E-2</v>
      </c>
    </row>
    <row r="117" spans="1:33" x14ac:dyDescent="0.3">
      <c r="A117" s="10" t="s">
        <v>321</v>
      </c>
      <c r="B117" s="10">
        <v>37</v>
      </c>
      <c r="C117" s="10" t="s">
        <v>43</v>
      </c>
      <c r="D117" s="10" t="s">
        <v>30</v>
      </c>
      <c r="E117" s="10" t="s">
        <v>69</v>
      </c>
      <c r="F117" s="10" t="s">
        <v>56</v>
      </c>
      <c r="G117" s="10" t="s">
        <v>44</v>
      </c>
      <c r="H117" s="10" t="s">
        <v>322</v>
      </c>
      <c r="I117" s="10" t="s">
        <v>58</v>
      </c>
      <c r="J117" s="13">
        <v>328.21</v>
      </c>
      <c r="K117" s="10">
        <v>7</v>
      </c>
      <c r="L117" s="10" t="s">
        <v>35</v>
      </c>
      <c r="M117" s="10">
        <v>5</v>
      </c>
      <c r="N117" s="10">
        <v>5</v>
      </c>
      <c r="O117" s="10">
        <v>2</v>
      </c>
      <c r="P117" s="10" t="s">
        <v>59</v>
      </c>
      <c r="Q117" s="10" t="s">
        <v>50</v>
      </c>
      <c r="R117" s="10">
        <f t="shared" si="2"/>
        <v>0.02</v>
      </c>
      <c r="S117" s="10">
        <v>2</v>
      </c>
      <c r="T117" s="10">
        <v>2</v>
      </c>
      <c r="U117" s="10" t="s">
        <v>59</v>
      </c>
      <c r="V117" s="10" t="s">
        <v>60</v>
      </c>
      <c r="W117" s="10" t="s">
        <v>39</v>
      </c>
      <c r="X117" s="14">
        <v>45336</v>
      </c>
      <c r="Y117" s="10" t="b">
        <v>0</v>
      </c>
      <c r="Z117" s="10" t="b">
        <v>0</v>
      </c>
      <c r="AA117" s="10" t="str">
        <f t="shared" si="3"/>
        <v>Non-Member</v>
      </c>
      <c r="AB117" s="10" t="s">
        <v>40</v>
      </c>
      <c r="AC117" s="10" t="s">
        <v>41</v>
      </c>
      <c r="AD117" s="10">
        <v>12</v>
      </c>
      <c r="AE117" s="10" t="str">
        <f>IF(OR(Cleaned_Data!$C117="Male", Cleaned_Data!$C117="Male"), "Male", IF(OR(Cleaned_Data!$C117="Female", Cleaned_Data!$C117="Female"), "Female", "Diverse"))</f>
        <v>Male</v>
      </c>
      <c r="AF117" s="10" t="str">
        <f>IF(Cleaned_Data!$D117="Middle","Average Income","High Income")</f>
        <v>Average Income</v>
      </c>
      <c r="AG117" s="10">
        <v>1.131578947368421E-2</v>
      </c>
    </row>
    <row r="118" spans="1:33" x14ac:dyDescent="0.3">
      <c r="A118" s="10" t="s">
        <v>323</v>
      </c>
      <c r="B118" s="10">
        <v>30</v>
      </c>
      <c r="C118" s="10" t="s">
        <v>29</v>
      </c>
      <c r="D118" s="10" t="s">
        <v>44</v>
      </c>
      <c r="E118" s="10" t="s">
        <v>31</v>
      </c>
      <c r="F118" s="10" t="s">
        <v>56</v>
      </c>
      <c r="G118" s="10" t="s">
        <v>44</v>
      </c>
      <c r="H118" s="10" t="s">
        <v>324</v>
      </c>
      <c r="I118" s="10" t="s">
        <v>90</v>
      </c>
      <c r="J118" s="13">
        <v>268.58999999999997</v>
      </c>
      <c r="K118" s="10">
        <v>4</v>
      </c>
      <c r="L118" s="10" t="s">
        <v>78</v>
      </c>
      <c r="M118" s="10">
        <v>3</v>
      </c>
      <c r="N118" s="10">
        <v>3</v>
      </c>
      <c r="O118" s="10">
        <v>1</v>
      </c>
      <c r="P118" s="10" t="s">
        <v>44</v>
      </c>
      <c r="Q118" s="10" t="s">
        <v>85</v>
      </c>
      <c r="R118" s="10">
        <f t="shared" si="2"/>
        <v>0.01</v>
      </c>
      <c r="S118" s="10">
        <v>1</v>
      </c>
      <c r="T118" s="10">
        <v>1</v>
      </c>
      <c r="U118" s="10" t="s">
        <v>49</v>
      </c>
      <c r="V118" s="10" t="s">
        <v>79</v>
      </c>
      <c r="W118" s="10" t="s">
        <v>61</v>
      </c>
      <c r="X118" s="14">
        <v>45387</v>
      </c>
      <c r="Y118" s="10" t="b">
        <v>1</v>
      </c>
      <c r="Z118" s="10" t="b">
        <v>1</v>
      </c>
      <c r="AA118" s="10" t="str">
        <f t="shared" si="3"/>
        <v>Loyalty Member</v>
      </c>
      <c r="AB118" s="10" t="s">
        <v>40</v>
      </c>
      <c r="AC118" s="10" t="s">
        <v>53</v>
      </c>
      <c r="AD118" s="10">
        <v>3</v>
      </c>
      <c r="AE118" s="10" t="str">
        <f>IF(OR(Cleaned_Data!$C118="Male", Cleaned_Data!$C118="Male"), "Male", IF(OR(Cleaned_Data!$C118="Female", Cleaned_Data!$C118="Female"), "Female", "Diverse"))</f>
        <v>Female</v>
      </c>
      <c r="AF118" s="10" t="str">
        <f>IF(Cleaned_Data!$D118="Middle","Average Income","High Income")</f>
        <v>High Income</v>
      </c>
      <c r="AG118" s="10">
        <v>8.431372549019607E-3</v>
      </c>
    </row>
    <row r="119" spans="1:33" x14ac:dyDescent="0.3">
      <c r="A119" s="10" t="s">
        <v>325</v>
      </c>
      <c r="B119" s="10">
        <v>18</v>
      </c>
      <c r="C119" s="10" t="s">
        <v>29</v>
      </c>
      <c r="D119" s="10" t="s">
        <v>44</v>
      </c>
      <c r="E119" s="10" t="s">
        <v>76</v>
      </c>
      <c r="F119" s="10" t="s">
        <v>45</v>
      </c>
      <c r="G119" s="10" t="s">
        <v>44</v>
      </c>
      <c r="H119" s="10" t="s">
        <v>326</v>
      </c>
      <c r="I119" s="10" t="s">
        <v>117</v>
      </c>
      <c r="J119" s="13">
        <v>257.37</v>
      </c>
      <c r="K119" s="10">
        <v>7</v>
      </c>
      <c r="L119" s="10" t="s">
        <v>78</v>
      </c>
      <c r="M119" s="10">
        <v>3</v>
      </c>
      <c r="N119" s="10">
        <v>3</v>
      </c>
      <c r="O119" s="10">
        <v>0</v>
      </c>
      <c r="P119" s="10" t="s">
        <v>49</v>
      </c>
      <c r="Q119" s="10" t="s">
        <v>85</v>
      </c>
      <c r="R119" s="10">
        <f t="shared" si="2"/>
        <v>0.02</v>
      </c>
      <c r="S119" s="10">
        <v>2</v>
      </c>
      <c r="T119" s="10">
        <v>5</v>
      </c>
      <c r="U119" s="10" t="s">
        <v>49</v>
      </c>
      <c r="V119" s="10" t="s">
        <v>60</v>
      </c>
      <c r="W119" s="10" t="s">
        <v>51</v>
      </c>
      <c r="X119" s="14">
        <v>45323</v>
      </c>
      <c r="Y119" s="10" t="b">
        <v>1</v>
      </c>
      <c r="Z119" s="10" t="b">
        <v>0</v>
      </c>
      <c r="AA119" s="10" t="str">
        <f t="shared" si="3"/>
        <v>Non-Member</v>
      </c>
      <c r="AB119" s="10" t="s">
        <v>52</v>
      </c>
      <c r="AC119" s="10" t="s">
        <v>67</v>
      </c>
      <c r="AD119" s="10">
        <v>13</v>
      </c>
      <c r="AE119" s="10" t="str">
        <f>IF(OR(Cleaned_Data!$C119="Male", Cleaned_Data!$C119="Male"), "Male", IF(OR(Cleaned_Data!$C119="Female", Cleaned_Data!$C119="Female"), "Female", "Diverse"))</f>
        <v>Female</v>
      </c>
      <c r="AF119" s="10" t="str">
        <f>IF(Cleaned_Data!$D119="Middle","Average Income","High Income")</f>
        <v>High Income</v>
      </c>
      <c r="AG119" s="10">
        <v>0.01</v>
      </c>
    </row>
    <row r="120" spans="1:33" x14ac:dyDescent="0.3">
      <c r="A120" s="10" t="s">
        <v>327</v>
      </c>
      <c r="B120" s="10">
        <v>41</v>
      </c>
      <c r="C120" s="10" t="s">
        <v>29</v>
      </c>
      <c r="D120" s="10" t="s">
        <v>30</v>
      </c>
      <c r="E120" s="10" t="s">
        <v>55</v>
      </c>
      <c r="F120" s="10" t="s">
        <v>45</v>
      </c>
      <c r="G120" s="10" t="s">
        <v>44</v>
      </c>
      <c r="H120" s="10" t="s">
        <v>328</v>
      </c>
      <c r="I120" s="10" t="s">
        <v>58</v>
      </c>
      <c r="J120" s="13">
        <v>205.49</v>
      </c>
      <c r="K120" s="10">
        <v>4</v>
      </c>
      <c r="L120" s="10" t="s">
        <v>48</v>
      </c>
      <c r="M120" s="10">
        <v>5</v>
      </c>
      <c r="N120" s="10">
        <v>3</v>
      </c>
      <c r="O120" s="10">
        <v>2</v>
      </c>
      <c r="P120" s="10" t="s">
        <v>59</v>
      </c>
      <c r="Q120" s="10" t="s">
        <v>37</v>
      </c>
      <c r="R120" s="10">
        <f t="shared" si="2"/>
        <v>0.02</v>
      </c>
      <c r="S120" s="10">
        <v>2</v>
      </c>
      <c r="T120" s="10">
        <v>2</v>
      </c>
      <c r="U120" s="10" t="s">
        <v>44</v>
      </c>
      <c r="V120" s="10" t="s">
        <v>38</v>
      </c>
      <c r="W120" s="10" t="s">
        <v>86</v>
      </c>
      <c r="X120" s="14">
        <v>45605</v>
      </c>
      <c r="Y120" s="10" t="b">
        <v>1</v>
      </c>
      <c r="Z120" s="10" t="b">
        <v>0</v>
      </c>
      <c r="AA120" s="10" t="str">
        <f t="shared" si="3"/>
        <v>Non-Member</v>
      </c>
      <c r="AB120" s="10" t="s">
        <v>40</v>
      </c>
      <c r="AC120" s="10" t="s">
        <v>67</v>
      </c>
      <c r="AD120" s="10">
        <v>11</v>
      </c>
      <c r="AE120" s="10" t="str">
        <f>IF(OR(Cleaned_Data!$C120="Male", Cleaned_Data!$C120="Male"), "Male", IF(OR(Cleaned_Data!$C120="Female", Cleaned_Data!$C120="Female"), "Female", "Diverse"))</f>
        <v>Female</v>
      </c>
      <c r="AF120" s="10" t="str">
        <f>IF(Cleaned_Data!$D120="Middle","Average Income","High Income")</f>
        <v>Average Income</v>
      </c>
      <c r="AG120" s="10">
        <v>1.131578947368421E-2</v>
      </c>
    </row>
    <row r="121" spans="1:33" x14ac:dyDescent="0.3">
      <c r="A121" s="10" t="s">
        <v>329</v>
      </c>
      <c r="B121" s="10">
        <v>40</v>
      </c>
      <c r="C121" s="10" t="s">
        <v>43</v>
      </c>
      <c r="D121" s="10" t="s">
        <v>44</v>
      </c>
      <c r="E121" s="10" t="s">
        <v>76</v>
      </c>
      <c r="F121" s="10" t="s">
        <v>56</v>
      </c>
      <c r="G121" s="10" t="s">
        <v>44</v>
      </c>
      <c r="H121" s="10" t="s">
        <v>330</v>
      </c>
      <c r="I121" s="10" t="s">
        <v>93</v>
      </c>
      <c r="J121" s="13">
        <v>407.91</v>
      </c>
      <c r="K121" s="10">
        <v>7</v>
      </c>
      <c r="L121" s="10" t="s">
        <v>48</v>
      </c>
      <c r="M121" s="10">
        <v>2</v>
      </c>
      <c r="N121" s="10">
        <v>5</v>
      </c>
      <c r="O121" s="10">
        <v>0</v>
      </c>
      <c r="P121" s="10" t="s">
        <v>59</v>
      </c>
      <c r="Q121" s="10" t="s">
        <v>50</v>
      </c>
      <c r="R121" s="10">
        <f t="shared" si="2"/>
        <v>0</v>
      </c>
      <c r="S121" s="10">
        <v>0</v>
      </c>
      <c r="T121" s="10">
        <v>5</v>
      </c>
      <c r="U121" s="10" t="s">
        <v>59</v>
      </c>
      <c r="V121" s="10" t="s">
        <v>38</v>
      </c>
      <c r="W121" s="10" t="s">
        <v>66</v>
      </c>
      <c r="X121" s="14">
        <v>45460</v>
      </c>
      <c r="Y121" s="10" t="b">
        <v>1</v>
      </c>
      <c r="Z121" s="10" t="b">
        <v>1</v>
      </c>
      <c r="AA121" s="10" t="str">
        <f t="shared" si="3"/>
        <v>Loyalty Member</v>
      </c>
      <c r="AB121" s="10" t="s">
        <v>40</v>
      </c>
      <c r="AC121" s="10" t="s">
        <v>53</v>
      </c>
      <c r="AD121" s="10">
        <v>14</v>
      </c>
      <c r="AE121" s="10" t="str">
        <f>IF(OR(Cleaned_Data!$C121="Male", Cleaned_Data!$C121="Male"), "Male", IF(OR(Cleaned_Data!$C121="Female", Cleaned_Data!$C121="Female"), "Female", "Diverse"))</f>
        <v>Male</v>
      </c>
      <c r="AF121" s="10" t="str">
        <f>IF(Cleaned_Data!$D121="Middle","Average Income","High Income")</f>
        <v>High Income</v>
      </c>
      <c r="AG121" s="10">
        <v>8.5365853658536592E-3</v>
      </c>
    </row>
    <row r="122" spans="1:33" x14ac:dyDescent="0.3">
      <c r="A122" s="10" t="s">
        <v>331</v>
      </c>
      <c r="B122" s="10">
        <v>33</v>
      </c>
      <c r="C122" s="10" t="s">
        <v>29</v>
      </c>
      <c r="D122" s="10" t="s">
        <v>44</v>
      </c>
      <c r="E122" s="10" t="s">
        <v>76</v>
      </c>
      <c r="F122" s="10" t="s">
        <v>32</v>
      </c>
      <c r="G122" s="10" t="s">
        <v>44</v>
      </c>
      <c r="H122" s="10" t="s">
        <v>332</v>
      </c>
      <c r="I122" s="10" t="s">
        <v>47</v>
      </c>
      <c r="J122" s="13">
        <v>254.73</v>
      </c>
      <c r="K122" s="10">
        <v>6</v>
      </c>
      <c r="L122" s="10" t="s">
        <v>78</v>
      </c>
      <c r="M122" s="10">
        <v>4</v>
      </c>
      <c r="N122" s="10">
        <v>3</v>
      </c>
      <c r="O122" s="10">
        <v>0</v>
      </c>
      <c r="P122" s="10" t="s">
        <v>49</v>
      </c>
      <c r="Q122" s="10" t="s">
        <v>85</v>
      </c>
      <c r="R122" s="10">
        <f t="shared" si="2"/>
        <v>0</v>
      </c>
      <c r="S122" s="10">
        <v>0</v>
      </c>
      <c r="T122" s="10">
        <v>3</v>
      </c>
      <c r="U122" s="10" t="s">
        <v>59</v>
      </c>
      <c r="V122" s="10" t="s">
        <v>60</v>
      </c>
      <c r="W122" s="10" t="s">
        <v>66</v>
      </c>
      <c r="X122" s="14">
        <v>45444</v>
      </c>
      <c r="Y122" s="10" t="b">
        <v>1</v>
      </c>
      <c r="Z122" s="10" t="b">
        <v>1</v>
      </c>
      <c r="AA122" s="10" t="str">
        <f t="shared" si="3"/>
        <v>Loyalty Member</v>
      </c>
      <c r="AB122" s="10" t="s">
        <v>62</v>
      </c>
      <c r="AC122" s="10" t="s">
        <v>67</v>
      </c>
      <c r="AD122" s="10">
        <v>3</v>
      </c>
      <c r="AE122" s="10" t="str">
        <f>IF(OR(Cleaned_Data!$C122="Male", Cleaned_Data!$C122="Male"), "Male", IF(OR(Cleaned_Data!$C122="Female", Cleaned_Data!$C122="Female"), "Female", "Diverse"))</f>
        <v>Female</v>
      </c>
      <c r="AF122" s="10" t="str">
        <f>IF(Cleaned_Data!$D122="Middle","Average Income","High Income")</f>
        <v>High Income</v>
      </c>
      <c r="AG122" s="10">
        <v>9.3181818181818175E-3</v>
      </c>
    </row>
    <row r="123" spans="1:33" x14ac:dyDescent="0.3">
      <c r="A123" s="10" t="s">
        <v>333</v>
      </c>
      <c r="B123" s="10">
        <v>30</v>
      </c>
      <c r="C123" s="10" t="s">
        <v>29</v>
      </c>
      <c r="D123" s="10" t="s">
        <v>30</v>
      </c>
      <c r="E123" s="10" t="s">
        <v>76</v>
      </c>
      <c r="F123" s="10" t="s">
        <v>32</v>
      </c>
      <c r="G123" s="10" t="s">
        <v>44</v>
      </c>
      <c r="H123" s="10" t="s">
        <v>334</v>
      </c>
      <c r="I123" s="10" t="s">
        <v>183</v>
      </c>
      <c r="J123" s="13">
        <v>397.78</v>
      </c>
      <c r="K123" s="10">
        <v>12</v>
      </c>
      <c r="L123" s="10" t="s">
        <v>78</v>
      </c>
      <c r="M123" s="10">
        <v>3</v>
      </c>
      <c r="N123" s="10">
        <v>3</v>
      </c>
      <c r="O123" s="10">
        <v>1</v>
      </c>
      <c r="P123" s="10" t="s">
        <v>49</v>
      </c>
      <c r="Q123" s="10" t="s">
        <v>50</v>
      </c>
      <c r="R123" s="10">
        <f t="shared" si="2"/>
        <v>0.02</v>
      </c>
      <c r="S123" s="10">
        <v>2</v>
      </c>
      <c r="T123" s="10">
        <v>7</v>
      </c>
      <c r="U123" s="10" t="s">
        <v>49</v>
      </c>
      <c r="V123" s="10" t="s">
        <v>60</v>
      </c>
      <c r="W123" s="10" t="s">
        <v>51</v>
      </c>
      <c r="X123" s="14">
        <v>45559</v>
      </c>
      <c r="Y123" s="10" t="b">
        <v>0</v>
      </c>
      <c r="Z123" s="10" t="b">
        <v>1</v>
      </c>
      <c r="AA123" s="10" t="str">
        <f t="shared" si="3"/>
        <v>Loyalty Member</v>
      </c>
      <c r="AB123" s="10" t="s">
        <v>62</v>
      </c>
      <c r="AC123" s="10" t="s">
        <v>41</v>
      </c>
      <c r="AD123" s="10">
        <v>11</v>
      </c>
      <c r="AE123" s="10" t="str">
        <f>IF(OR(Cleaned_Data!$C123="Male", Cleaned_Data!$C123="Male"), "Male", IF(OR(Cleaned_Data!$C123="Female", Cleaned_Data!$C123="Female"), "Female", "Diverse"))</f>
        <v>Female</v>
      </c>
      <c r="AF123" s="10" t="str">
        <f>IF(Cleaned_Data!$D123="Middle","Average Income","High Income")</f>
        <v>Average Income</v>
      </c>
      <c r="AG123" s="10">
        <v>8.6666666666666663E-3</v>
      </c>
    </row>
    <row r="124" spans="1:33" x14ac:dyDescent="0.3">
      <c r="A124" s="10" t="s">
        <v>335</v>
      </c>
      <c r="B124" s="10">
        <v>33</v>
      </c>
      <c r="C124" s="10" t="s">
        <v>29</v>
      </c>
      <c r="D124" s="10" t="s">
        <v>44</v>
      </c>
      <c r="E124" s="10" t="s">
        <v>31</v>
      </c>
      <c r="F124" s="10" t="s">
        <v>32</v>
      </c>
      <c r="G124" s="10" t="s">
        <v>44</v>
      </c>
      <c r="H124" s="10" t="s">
        <v>336</v>
      </c>
      <c r="I124" s="10" t="s">
        <v>117</v>
      </c>
      <c r="J124" s="13">
        <v>305.29000000000002</v>
      </c>
      <c r="K124" s="10">
        <v>3</v>
      </c>
      <c r="L124" s="10" t="s">
        <v>78</v>
      </c>
      <c r="M124" s="10">
        <v>2</v>
      </c>
      <c r="N124" s="10">
        <v>3</v>
      </c>
      <c r="O124" s="10">
        <v>1</v>
      </c>
      <c r="P124" s="10" t="s">
        <v>49</v>
      </c>
      <c r="Q124" s="10" t="s">
        <v>85</v>
      </c>
      <c r="R124" s="10">
        <f t="shared" si="2"/>
        <v>0.01</v>
      </c>
      <c r="S124" s="10">
        <v>1</v>
      </c>
      <c r="T124" s="10">
        <v>8</v>
      </c>
      <c r="U124" s="10" t="s">
        <v>49</v>
      </c>
      <c r="V124" s="10" t="s">
        <v>79</v>
      </c>
      <c r="W124" s="10" t="s">
        <v>61</v>
      </c>
      <c r="X124" s="14">
        <v>45540</v>
      </c>
      <c r="Y124" s="10" t="b">
        <v>1</v>
      </c>
      <c r="Z124" s="10" t="b">
        <v>1</v>
      </c>
      <c r="AA124" s="10" t="str">
        <f t="shared" si="3"/>
        <v>Loyalty Member</v>
      </c>
      <c r="AB124" s="10" t="s">
        <v>62</v>
      </c>
      <c r="AC124" s="10" t="s">
        <v>53</v>
      </c>
      <c r="AD124" s="10">
        <v>10</v>
      </c>
      <c r="AE124" s="10" t="str">
        <f>IF(OR(Cleaned_Data!$C124="Male", Cleaned_Data!$C124="Male"), "Male", IF(OR(Cleaned_Data!$C124="Female", Cleaned_Data!$C124="Female"), "Female", "Diverse"))</f>
        <v>Female</v>
      </c>
      <c r="AF124" s="10" t="str">
        <f>IF(Cleaned_Data!$D124="Middle","Average Income","High Income")</f>
        <v>High Income</v>
      </c>
      <c r="AG124" s="10">
        <v>0.01</v>
      </c>
    </row>
    <row r="125" spans="1:33" x14ac:dyDescent="0.3">
      <c r="A125" s="10" t="s">
        <v>337</v>
      </c>
      <c r="B125" s="10">
        <v>45</v>
      </c>
      <c r="C125" s="10" t="s">
        <v>43</v>
      </c>
      <c r="D125" s="10" t="s">
        <v>30</v>
      </c>
      <c r="E125" s="10" t="s">
        <v>76</v>
      </c>
      <c r="F125" s="10" t="s">
        <v>45</v>
      </c>
      <c r="G125" s="10" t="s">
        <v>44</v>
      </c>
      <c r="H125" s="10" t="s">
        <v>338</v>
      </c>
      <c r="I125" s="10" t="s">
        <v>47</v>
      </c>
      <c r="J125" s="13">
        <v>257.86</v>
      </c>
      <c r="K125" s="10">
        <v>6</v>
      </c>
      <c r="L125" s="10" t="s">
        <v>78</v>
      </c>
      <c r="M125" s="10">
        <v>2</v>
      </c>
      <c r="N125" s="10">
        <v>2</v>
      </c>
      <c r="O125" s="10">
        <v>0</v>
      </c>
      <c r="P125" s="10" t="s">
        <v>36</v>
      </c>
      <c r="Q125" s="10" t="s">
        <v>37</v>
      </c>
      <c r="R125" s="10">
        <f t="shared" si="2"/>
        <v>0</v>
      </c>
      <c r="S125" s="10">
        <v>0</v>
      </c>
      <c r="T125" s="10">
        <v>4</v>
      </c>
      <c r="U125" s="10" t="s">
        <v>44</v>
      </c>
      <c r="V125" s="10" t="s">
        <v>38</v>
      </c>
      <c r="W125" s="10" t="s">
        <v>51</v>
      </c>
      <c r="X125" s="14">
        <v>45455</v>
      </c>
      <c r="Y125" s="10" t="b">
        <v>1</v>
      </c>
      <c r="Z125" s="10" t="b">
        <v>1</v>
      </c>
      <c r="AA125" s="10" t="str">
        <f t="shared" si="3"/>
        <v>Loyalty Member</v>
      </c>
      <c r="AB125" s="10" t="s">
        <v>40</v>
      </c>
      <c r="AC125" s="10" t="s">
        <v>67</v>
      </c>
      <c r="AD125" s="10">
        <v>1</v>
      </c>
      <c r="AE125" s="10" t="str">
        <f>IF(OR(Cleaned_Data!$C125="Male", Cleaned_Data!$C125="Male"), "Male", IF(OR(Cleaned_Data!$C125="Female", Cleaned_Data!$C125="Female"), "Female", "Diverse"))</f>
        <v>Male</v>
      </c>
      <c r="AF125" s="10" t="str">
        <f>IF(Cleaned_Data!$D125="Middle","Average Income","High Income")</f>
        <v>Average Income</v>
      </c>
      <c r="AG125" s="10">
        <v>9.3181818181818175E-3</v>
      </c>
    </row>
    <row r="126" spans="1:33" x14ac:dyDescent="0.3">
      <c r="A126" s="10" t="s">
        <v>339</v>
      </c>
      <c r="B126" s="10">
        <v>42</v>
      </c>
      <c r="C126" s="10" t="s">
        <v>29</v>
      </c>
      <c r="D126" s="10" t="s">
        <v>44</v>
      </c>
      <c r="E126" s="10" t="s">
        <v>55</v>
      </c>
      <c r="F126" s="10" t="s">
        <v>45</v>
      </c>
      <c r="G126" s="10" t="s">
        <v>30</v>
      </c>
      <c r="H126" s="10" t="s">
        <v>340</v>
      </c>
      <c r="I126" s="10" t="s">
        <v>246</v>
      </c>
      <c r="J126" s="13">
        <v>393.45</v>
      </c>
      <c r="K126" s="10">
        <v>12</v>
      </c>
      <c r="L126" s="10" t="s">
        <v>48</v>
      </c>
      <c r="M126" s="10">
        <v>3</v>
      </c>
      <c r="N126" s="10">
        <v>1</v>
      </c>
      <c r="O126" s="10">
        <v>0</v>
      </c>
      <c r="P126" s="10" t="s">
        <v>59</v>
      </c>
      <c r="Q126" s="10" t="s">
        <v>37</v>
      </c>
      <c r="R126" s="10">
        <f t="shared" si="2"/>
        <v>0.02</v>
      </c>
      <c r="S126" s="10">
        <v>2</v>
      </c>
      <c r="T126" s="10">
        <v>10</v>
      </c>
      <c r="U126" s="10" t="s">
        <v>49</v>
      </c>
      <c r="V126" s="10" t="s">
        <v>79</v>
      </c>
      <c r="W126" s="10" t="s">
        <v>39</v>
      </c>
      <c r="X126" s="14">
        <v>45571</v>
      </c>
      <c r="Y126" s="10" t="b">
        <v>0</v>
      </c>
      <c r="Z126" s="10" t="b">
        <v>0</v>
      </c>
      <c r="AA126" s="10" t="str">
        <f t="shared" si="3"/>
        <v>Non-Member</v>
      </c>
      <c r="AB126" s="10" t="s">
        <v>40</v>
      </c>
      <c r="AC126" s="10" t="s">
        <v>67</v>
      </c>
      <c r="AD126" s="10">
        <v>12</v>
      </c>
      <c r="AE126" s="10" t="str">
        <f>IF(OR(Cleaned_Data!$C126="Male", Cleaned_Data!$C126="Male"), "Male", IF(OR(Cleaned_Data!$C126="Female", Cleaned_Data!$C126="Female"), "Female", "Diverse"))</f>
        <v>Female</v>
      </c>
      <c r="AF126" s="10" t="str">
        <f>IF(Cleaned_Data!$D126="Middle","Average Income","High Income")</f>
        <v>High Income</v>
      </c>
      <c r="AG126" s="10">
        <v>1.1000000000000001E-2</v>
      </c>
    </row>
    <row r="127" spans="1:33" x14ac:dyDescent="0.3">
      <c r="A127" s="10" t="s">
        <v>341</v>
      </c>
      <c r="B127" s="10">
        <v>30</v>
      </c>
      <c r="C127" s="10" t="s">
        <v>43</v>
      </c>
      <c r="D127" s="10" t="s">
        <v>44</v>
      </c>
      <c r="E127" s="10" t="s">
        <v>31</v>
      </c>
      <c r="F127" s="10" t="s">
        <v>32</v>
      </c>
      <c r="G127" s="10" t="s">
        <v>30</v>
      </c>
      <c r="H127" s="10" t="s">
        <v>342</v>
      </c>
      <c r="I127" s="10" t="s">
        <v>142</v>
      </c>
      <c r="J127" s="13">
        <v>58.49</v>
      </c>
      <c r="K127" s="10">
        <v>6</v>
      </c>
      <c r="L127" s="10" t="s">
        <v>78</v>
      </c>
      <c r="M127" s="10">
        <v>2</v>
      </c>
      <c r="N127" s="10">
        <v>2</v>
      </c>
      <c r="O127" s="10">
        <v>0</v>
      </c>
      <c r="P127" s="10" t="s">
        <v>49</v>
      </c>
      <c r="Q127" s="10" t="s">
        <v>85</v>
      </c>
      <c r="R127" s="10">
        <f t="shared" si="2"/>
        <v>0</v>
      </c>
      <c r="S127" s="10">
        <v>0</v>
      </c>
      <c r="T127" s="10">
        <v>8</v>
      </c>
      <c r="U127" s="10" t="s">
        <v>44</v>
      </c>
      <c r="V127" s="10" t="s">
        <v>38</v>
      </c>
      <c r="W127" s="10" t="s">
        <v>66</v>
      </c>
      <c r="X127" s="14">
        <v>45502</v>
      </c>
      <c r="Y127" s="10" t="b">
        <v>1</v>
      </c>
      <c r="Z127" s="10" t="b">
        <v>1</v>
      </c>
      <c r="AA127" s="10" t="str">
        <f t="shared" si="3"/>
        <v>Loyalty Member</v>
      </c>
      <c r="AB127" s="10" t="s">
        <v>74</v>
      </c>
      <c r="AC127" s="10" t="s">
        <v>67</v>
      </c>
      <c r="AD127" s="10">
        <v>7</v>
      </c>
      <c r="AE127" s="10" t="str">
        <f>IF(OR(Cleaned_Data!$C127="Male", Cleaned_Data!$C127="Male"), "Male", IF(OR(Cleaned_Data!$C127="Female", Cleaned_Data!$C127="Female"), "Female", "Diverse"))</f>
        <v>Male</v>
      </c>
      <c r="AF127" s="10" t="str">
        <f>IF(Cleaned_Data!$D127="Middle","Average Income","High Income")</f>
        <v>High Income</v>
      </c>
      <c r="AG127" s="10">
        <v>8.5365853658536592E-3</v>
      </c>
    </row>
    <row r="128" spans="1:33" x14ac:dyDescent="0.3">
      <c r="A128" s="10" t="s">
        <v>343</v>
      </c>
      <c r="B128" s="10">
        <v>42</v>
      </c>
      <c r="C128" s="10" t="s">
        <v>43</v>
      </c>
      <c r="D128" s="10" t="s">
        <v>30</v>
      </c>
      <c r="E128" s="10" t="s">
        <v>55</v>
      </c>
      <c r="F128" s="10" t="s">
        <v>45</v>
      </c>
      <c r="G128" s="10" t="s">
        <v>30</v>
      </c>
      <c r="H128" s="10" t="s">
        <v>344</v>
      </c>
      <c r="I128" s="10" t="s">
        <v>188</v>
      </c>
      <c r="J128" s="13">
        <v>226.48</v>
      </c>
      <c r="K128" s="10">
        <v>11</v>
      </c>
      <c r="L128" s="10" t="s">
        <v>48</v>
      </c>
      <c r="M128" s="10">
        <v>5</v>
      </c>
      <c r="N128" s="10">
        <v>3</v>
      </c>
      <c r="O128" s="10">
        <v>2</v>
      </c>
      <c r="P128" s="10" t="s">
        <v>36</v>
      </c>
      <c r="Q128" s="10" t="s">
        <v>50</v>
      </c>
      <c r="R128" s="10">
        <f t="shared" si="2"/>
        <v>0.02</v>
      </c>
      <c r="S128" s="10">
        <v>2</v>
      </c>
      <c r="T128" s="10">
        <v>7</v>
      </c>
      <c r="U128" s="10" t="s">
        <v>44</v>
      </c>
      <c r="V128" s="10" t="s">
        <v>38</v>
      </c>
      <c r="W128" s="10" t="s">
        <v>61</v>
      </c>
      <c r="X128" s="14">
        <v>45583</v>
      </c>
      <c r="Y128" s="10" t="b">
        <v>1</v>
      </c>
      <c r="Z128" s="10" t="b">
        <v>0</v>
      </c>
      <c r="AA128" s="10" t="str">
        <f t="shared" si="3"/>
        <v>Non-Member</v>
      </c>
      <c r="AB128" s="10" t="s">
        <v>40</v>
      </c>
      <c r="AC128" s="10" t="s">
        <v>67</v>
      </c>
      <c r="AD128" s="10">
        <v>11</v>
      </c>
      <c r="AE128" s="10" t="str">
        <f>IF(OR(Cleaned_Data!$C128="Male", Cleaned_Data!$C128="Male"), "Male", IF(OR(Cleaned_Data!$C128="Female", Cleaned_Data!$C128="Female"), "Female", "Diverse"))</f>
        <v>Male</v>
      </c>
      <c r="AF128" s="10" t="str">
        <f>IF(Cleaned_Data!$D128="Middle","Average Income","High Income")</f>
        <v>Average Income</v>
      </c>
      <c r="AG128" s="10">
        <v>8.8235294117647058E-3</v>
      </c>
    </row>
    <row r="129" spans="1:33" x14ac:dyDescent="0.3">
      <c r="A129" s="10" t="s">
        <v>345</v>
      </c>
      <c r="B129" s="10">
        <v>26</v>
      </c>
      <c r="C129" s="10" t="s">
        <v>29</v>
      </c>
      <c r="D129" s="10" t="s">
        <v>44</v>
      </c>
      <c r="E129" s="10" t="s">
        <v>55</v>
      </c>
      <c r="F129" s="10" t="s">
        <v>56</v>
      </c>
      <c r="G129" s="10" t="s">
        <v>30</v>
      </c>
      <c r="H129" s="10" t="s">
        <v>346</v>
      </c>
      <c r="I129" s="10" t="s">
        <v>104</v>
      </c>
      <c r="J129" s="13">
        <v>469.22</v>
      </c>
      <c r="K129" s="10">
        <v>6</v>
      </c>
      <c r="L129" s="10" t="s">
        <v>48</v>
      </c>
      <c r="M129" s="10">
        <v>1</v>
      </c>
      <c r="N129" s="10">
        <v>1</v>
      </c>
      <c r="O129" s="10">
        <v>1</v>
      </c>
      <c r="P129" s="10" t="s">
        <v>44</v>
      </c>
      <c r="Q129" s="10" t="s">
        <v>50</v>
      </c>
      <c r="R129" s="10">
        <f t="shared" si="2"/>
        <v>0</v>
      </c>
      <c r="S129" s="10">
        <v>0</v>
      </c>
      <c r="T129" s="10">
        <v>1</v>
      </c>
      <c r="U129" s="10" t="s">
        <v>59</v>
      </c>
      <c r="V129" s="10" t="s">
        <v>38</v>
      </c>
      <c r="W129" s="10" t="s">
        <v>39</v>
      </c>
      <c r="X129" s="14">
        <v>45511</v>
      </c>
      <c r="Y129" s="10" t="b">
        <v>0</v>
      </c>
      <c r="Z129" s="10" t="b">
        <v>0</v>
      </c>
      <c r="AA129" s="10" t="str">
        <f t="shared" si="3"/>
        <v>Non-Member</v>
      </c>
      <c r="AB129" s="10" t="s">
        <v>52</v>
      </c>
      <c r="AC129" s="10" t="s">
        <v>41</v>
      </c>
      <c r="AD129" s="10">
        <v>7</v>
      </c>
      <c r="AE129" s="10" t="str">
        <f>IF(OR(Cleaned_Data!$C129="Male", Cleaned_Data!$C129="Male"), "Male", IF(OR(Cleaned_Data!$C129="Female", Cleaned_Data!$C129="Female"), "Female", "Diverse"))</f>
        <v>Female</v>
      </c>
      <c r="AF129" s="10" t="str">
        <f>IF(Cleaned_Data!$D129="Middle","Average Income","High Income")</f>
        <v>High Income</v>
      </c>
      <c r="AG129" s="10">
        <v>7.3170731707317069E-3</v>
      </c>
    </row>
    <row r="130" spans="1:33" x14ac:dyDescent="0.3">
      <c r="A130" s="10" t="s">
        <v>347</v>
      </c>
      <c r="B130" s="10">
        <v>42</v>
      </c>
      <c r="C130" s="10" t="s">
        <v>29</v>
      </c>
      <c r="D130" s="10" t="s">
        <v>44</v>
      </c>
      <c r="E130" s="10" t="s">
        <v>76</v>
      </c>
      <c r="F130" s="10" t="s">
        <v>45</v>
      </c>
      <c r="G130" s="10" t="s">
        <v>44</v>
      </c>
      <c r="H130" s="10" t="s">
        <v>348</v>
      </c>
      <c r="I130" s="10" t="s">
        <v>246</v>
      </c>
      <c r="J130" s="13">
        <v>335.32</v>
      </c>
      <c r="K130" s="10">
        <v>6</v>
      </c>
      <c r="L130" s="10" t="s">
        <v>35</v>
      </c>
      <c r="M130" s="10">
        <v>3</v>
      </c>
      <c r="N130" s="10">
        <v>3</v>
      </c>
      <c r="O130" s="10">
        <v>1</v>
      </c>
      <c r="P130" s="10" t="s">
        <v>36</v>
      </c>
      <c r="Q130" s="10" t="s">
        <v>50</v>
      </c>
      <c r="R130" s="10">
        <f t="shared" si="2"/>
        <v>0</v>
      </c>
      <c r="S130" s="10">
        <v>0</v>
      </c>
      <c r="T130" s="10">
        <v>1</v>
      </c>
      <c r="U130" s="10" t="s">
        <v>59</v>
      </c>
      <c r="V130" s="10" t="s">
        <v>79</v>
      </c>
      <c r="W130" s="10" t="s">
        <v>66</v>
      </c>
      <c r="X130" s="14">
        <v>45516</v>
      </c>
      <c r="Y130" s="10" t="b">
        <v>1</v>
      </c>
      <c r="Z130" s="10" t="b">
        <v>0</v>
      </c>
      <c r="AA130" s="10" t="str">
        <f t="shared" si="3"/>
        <v>Non-Member</v>
      </c>
      <c r="AB130" s="10" t="s">
        <v>74</v>
      </c>
      <c r="AC130" s="10" t="s">
        <v>41</v>
      </c>
      <c r="AD130" s="10">
        <v>10</v>
      </c>
      <c r="AE130" s="10" t="str">
        <f>IF(OR(Cleaned_Data!$C130="Male", Cleaned_Data!$C130="Male"), "Male", IF(OR(Cleaned_Data!$C130="Female", Cleaned_Data!$C130="Female"), "Female", "Diverse"))</f>
        <v>Female</v>
      </c>
      <c r="AF130" s="10" t="str">
        <f>IF(Cleaned_Data!$D130="Middle","Average Income","High Income")</f>
        <v>High Income</v>
      </c>
      <c r="AG130" s="10">
        <v>1.1000000000000001E-2</v>
      </c>
    </row>
    <row r="131" spans="1:33" x14ac:dyDescent="0.3">
      <c r="A131" s="10" t="s">
        <v>349</v>
      </c>
      <c r="B131" s="10">
        <v>31</v>
      </c>
      <c r="C131" s="10" t="s">
        <v>43</v>
      </c>
      <c r="D131" s="10" t="s">
        <v>44</v>
      </c>
      <c r="E131" s="10" t="s">
        <v>76</v>
      </c>
      <c r="F131" s="10" t="s">
        <v>45</v>
      </c>
      <c r="G131" s="10" t="s">
        <v>30</v>
      </c>
      <c r="H131" s="10" t="s">
        <v>350</v>
      </c>
      <c r="I131" s="10" t="s">
        <v>101</v>
      </c>
      <c r="J131" s="13">
        <v>184.74</v>
      </c>
      <c r="K131" s="10">
        <v>5</v>
      </c>
      <c r="L131" s="10" t="s">
        <v>48</v>
      </c>
      <c r="M131" s="10">
        <v>4</v>
      </c>
      <c r="N131" s="10">
        <v>4</v>
      </c>
      <c r="O131" s="10">
        <v>0</v>
      </c>
      <c r="P131" s="10" t="s">
        <v>49</v>
      </c>
      <c r="Q131" s="10" t="s">
        <v>85</v>
      </c>
      <c r="R131" s="10">
        <f t="shared" ref="R131:R194" si="4">S131/100</f>
        <v>0.01</v>
      </c>
      <c r="S131" s="10">
        <v>1</v>
      </c>
      <c r="T131" s="10">
        <v>5</v>
      </c>
      <c r="U131" s="10" t="s">
        <v>44</v>
      </c>
      <c r="V131" s="10" t="s">
        <v>38</v>
      </c>
      <c r="W131" s="10" t="s">
        <v>61</v>
      </c>
      <c r="X131" s="14">
        <v>45623</v>
      </c>
      <c r="Y131" s="10" t="b">
        <v>0</v>
      </c>
      <c r="Z131" s="10" t="b">
        <v>1</v>
      </c>
      <c r="AA131" s="10" t="str">
        <f t="shared" ref="AA131:AA194" si="5">IF(Z131=TRUE, "Loyalty Member", "Non-Member")</f>
        <v>Loyalty Member</v>
      </c>
      <c r="AB131" s="10" t="s">
        <v>62</v>
      </c>
      <c r="AC131" s="10" t="s">
        <v>41</v>
      </c>
      <c r="AD131" s="10">
        <v>10</v>
      </c>
      <c r="AE131" s="10" t="str">
        <f>IF(OR(Cleaned_Data!$C131="Male", Cleaned_Data!$C131="Male"), "Male", IF(OR(Cleaned_Data!$C131="Female", Cleaned_Data!$C131="Female"), "Female", "Diverse"))</f>
        <v>Male</v>
      </c>
      <c r="AF131" s="10" t="str">
        <f>IF(Cleaned_Data!$D131="Middle","Average Income","High Income")</f>
        <v>High Income</v>
      </c>
      <c r="AG131" s="10">
        <v>9.7727272727272732E-3</v>
      </c>
    </row>
    <row r="132" spans="1:33" x14ac:dyDescent="0.3">
      <c r="A132" s="10" t="s">
        <v>351</v>
      </c>
      <c r="B132" s="10">
        <v>37</v>
      </c>
      <c r="C132" s="10" t="s">
        <v>352</v>
      </c>
      <c r="D132" s="10" t="s">
        <v>44</v>
      </c>
      <c r="E132" s="10" t="s">
        <v>76</v>
      </c>
      <c r="F132" s="10" t="s">
        <v>32</v>
      </c>
      <c r="G132" s="10" t="s">
        <v>30</v>
      </c>
      <c r="H132" s="10" t="s">
        <v>353</v>
      </c>
      <c r="I132" s="10" t="s">
        <v>2078</v>
      </c>
      <c r="J132" s="13">
        <v>442.18</v>
      </c>
      <c r="K132" s="10">
        <v>5</v>
      </c>
      <c r="L132" s="10" t="s">
        <v>48</v>
      </c>
      <c r="M132" s="10">
        <v>4</v>
      </c>
      <c r="N132" s="10">
        <v>3</v>
      </c>
      <c r="O132" s="10">
        <v>1</v>
      </c>
      <c r="P132" s="10" t="s">
        <v>36</v>
      </c>
      <c r="Q132" s="10" t="s">
        <v>85</v>
      </c>
      <c r="R132" s="10">
        <f t="shared" si="4"/>
        <v>0.02</v>
      </c>
      <c r="S132" s="10">
        <v>2</v>
      </c>
      <c r="T132" s="10">
        <v>10</v>
      </c>
      <c r="U132" s="10" t="s">
        <v>44</v>
      </c>
      <c r="V132" s="10" t="s">
        <v>60</v>
      </c>
      <c r="W132" s="10" t="s">
        <v>51</v>
      </c>
      <c r="X132" s="14">
        <v>45316</v>
      </c>
      <c r="Y132" s="10" t="b">
        <v>0</v>
      </c>
      <c r="Z132" s="10" t="b">
        <v>0</v>
      </c>
      <c r="AA132" s="10" t="str">
        <f t="shared" si="5"/>
        <v>Non-Member</v>
      </c>
      <c r="AB132" s="10" t="s">
        <v>62</v>
      </c>
      <c r="AC132" s="10" t="s">
        <v>67</v>
      </c>
      <c r="AD132" s="10">
        <v>12</v>
      </c>
      <c r="AE132" s="10" t="str">
        <f>IF(OR(Cleaned_Data!$C132="Male", Cleaned_Data!$C132="Male"), "Male", IF(OR(Cleaned_Data!$C132="Female", Cleaned_Data!$C132="Female"), "Female", "Diverse"))</f>
        <v>Diverse</v>
      </c>
      <c r="AF132" s="10" t="str">
        <f>IF(Cleaned_Data!$D132="Middle","Average Income","High Income")</f>
        <v>High Income</v>
      </c>
      <c r="AG132" s="10">
        <v>1.3157894736842106E-2</v>
      </c>
    </row>
    <row r="133" spans="1:33" x14ac:dyDescent="0.3">
      <c r="A133" s="10" t="s">
        <v>354</v>
      </c>
      <c r="B133" s="10">
        <v>49</v>
      </c>
      <c r="C133" s="10" t="s">
        <v>43</v>
      </c>
      <c r="D133" s="10" t="s">
        <v>44</v>
      </c>
      <c r="E133" s="10" t="s">
        <v>31</v>
      </c>
      <c r="F133" s="10" t="s">
        <v>45</v>
      </c>
      <c r="G133" s="10" t="s">
        <v>30</v>
      </c>
      <c r="H133" s="10" t="s">
        <v>355</v>
      </c>
      <c r="I133" s="10" t="s">
        <v>142</v>
      </c>
      <c r="J133" s="13">
        <v>427.1</v>
      </c>
      <c r="K133" s="10">
        <v>8</v>
      </c>
      <c r="L133" s="10" t="s">
        <v>35</v>
      </c>
      <c r="M133" s="10">
        <v>1</v>
      </c>
      <c r="N133" s="10">
        <v>2</v>
      </c>
      <c r="O133" s="10">
        <v>1</v>
      </c>
      <c r="P133" s="10" t="s">
        <v>44</v>
      </c>
      <c r="Q133" s="10" t="s">
        <v>37</v>
      </c>
      <c r="R133" s="10">
        <f t="shared" si="4"/>
        <v>0</v>
      </c>
      <c r="S133" s="10">
        <v>0</v>
      </c>
      <c r="T133" s="10">
        <v>2</v>
      </c>
      <c r="U133" s="10" t="s">
        <v>49</v>
      </c>
      <c r="V133" s="10" t="s">
        <v>79</v>
      </c>
      <c r="W133" s="10" t="s">
        <v>51</v>
      </c>
      <c r="X133" s="14">
        <v>45422</v>
      </c>
      <c r="Y133" s="10" t="b">
        <v>0</v>
      </c>
      <c r="Z133" s="10" t="b">
        <v>1</v>
      </c>
      <c r="AA133" s="10" t="str">
        <f t="shared" si="5"/>
        <v>Loyalty Member</v>
      </c>
      <c r="AB133" s="10" t="s">
        <v>74</v>
      </c>
      <c r="AC133" s="10" t="s">
        <v>41</v>
      </c>
      <c r="AD133" s="10">
        <v>5</v>
      </c>
      <c r="AE133" s="10" t="str">
        <f>IF(OR(Cleaned_Data!$C133="Male", Cleaned_Data!$C133="Male"), "Male", IF(OR(Cleaned_Data!$C133="Female", Cleaned_Data!$C133="Female"), "Female", "Diverse"))</f>
        <v>Male</v>
      </c>
      <c r="AF133" s="10" t="str">
        <f>IF(Cleaned_Data!$D133="Middle","Average Income","High Income")</f>
        <v>High Income</v>
      </c>
      <c r="AG133" s="10">
        <v>8.5365853658536592E-3</v>
      </c>
    </row>
    <row r="134" spans="1:33" x14ac:dyDescent="0.3">
      <c r="A134" s="10" t="s">
        <v>356</v>
      </c>
      <c r="B134" s="10">
        <v>34</v>
      </c>
      <c r="C134" s="10" t="s">
        <v>43</v>
      </c>
      <c r="D134" s="10" t="s">
        <v>44</v>
      </c>
      <c r="E134" s="10" t="s">
        <v>69</v>
      </c>
      <c r="F134" s="10" t="s">
        <v>45</v>
      </c>
      <c r="G134" s="10" t="s">
        <v>44</v>
      </c>
      <c r="H134" s="10" t="s">
        <v>357</v>
      </c>
      <c r="I134" s="10" t="s">
        <v>65</v>
      </c>
      <c r="J134" s="13">
        <v>326.82</v>
      </c>
      <c r="K134" s="10">
        <v>4</v>
      </c>
      <c r="L134" s="10" t="s">
        <v>35</v>
      </c>
      <c r="M134" s="10">
        <v>3</v>
      </c>
      <c r="N134" s="10">
        <v>2</v>
      </c>
      <c r="O134" s="10">
        <v>1</v>
      </c>
      <c r="P134" s="10" t="s">
        <v>44</v>
      </c>
      <c r="Q134" s="10" t="s">
        <v>37</v>
      </c>
      <c r="R134" s="10">
        <f t="shared" si="4"/>
        <v>0.02</v>
      </c>
      <c r="S134" s="10">
        <v>2</v>
      </c>
      <c r="T134" s="10">
        <v>5</v>
      </c>
      <c r="U134" s="10" t="s">
        <v>49</v>
      </c>
      <c r="V134" s="10" t="s">
        <v>38</v>
      </c>
      <c r="W134" s="10" t="s">
        <v>39</v>
      </c>
      <c r="X134" s="14">
        <v>45404</v>
      </c>
      <c r="Y134" s="10" t="b">
        <v>1</v>
      </c>
      <c r="Z134" s="10" t="b">
        <v>0</v>
      </c>
      <c r="AA134" s="10" t="str">
        <f t="shared" si="5"/>
        <v>Non-Member</v>
      </c>
      <c r="AB134" s="10" t="s">
        <v>74</v>
      </c>
      <c r="AC134" s="10" t="s">
        <v>53</v>
      </c>
      <c r="AD134" s="10">
        <v>4</v>
      </c>
      <c r="AE134" s="10" t="str">
        <f>IF(OR(Cleaned_Data!$C134="Male", Cleaned_Data!$C134="Male"), "Male", IF(OR(Cleaned_Data!$C134="Female", Cleaned_Data!$C134="Female"), "Female", "Diverse"))</f>
        <v>Male</v>
      </c>
      <c r="AF134" s="10" t="str">
        <f>IF(Cleaned_Data!$D134="Middle","Average Income","High Income")</f>
        <v>High Income</v>
      </c>
      <c r="AG134" s="10">
        <v>9.3999999999999986E-3</v>
      </c>
    </row>
    <row r="135" spans="1:33" x14ac:dyDescent="0.3">
      <c r="A135" s="10" t="s">
        <v>358</v>
      </c>
      <c r="B135" s="10">
        <v>41</v>
      </c>
      <c r="C135" s="10" t="s">
        <v>43</v>
      </c>
      <c r="D135" s="10" t="s">
        <v>44</v>
      </c>
      <c r="E135" s="10" t="s">
        <v>69</v>
      </c>
      <c r="F135" s="10" t="s">
        <v>45</v>
      </c>
      <c r="G135" s="10" t="s">
        <v>30</v>
      </c>
      <c r="H135" s="10" t="s">
        <v>359</v>
      </c>
      <c r="I135" s="10" t="s">
        <v>107</v>
      </c>
      <c r="J135" s="13">
        <v>98.97</v>
      </c>
      <c r="K135" s="10">
        <v>12</v>
      </c>
      <c r="L135" s="10" t="s">
        <v>48</v>
      </c>
      <c r="M135" s="10">
        <v>2</v>
      </c>
      <c r="N135" s="10">
        <v>5</v>
      </c>
      <c r="O135" s="10">
        <v>2</v>
      </c>
      <c r="P135" s="10" t="s">
        <v>36</v>
      </c>
      <c r="Q135" s="10" t="s">
        <v>85</v>
      </c>
      <c r="R135" s="10">
        <f t="shared" si="4"/>
        <v>0.01</v>
      </c>
      <c r="S135" s="10">
        <v>1</v>
      </c>
      <c r="T135" s="10">
        <v>7</v>
      </c>
      <c r="U135" s="10" t="s">
        <v>44</v>
      </c>
      <c r="V135" s="10" t="s">
        <v>38</v>
      </c>
      <c r="W135" s="10" t="s">
        <v>66</v>
      </c>
      <c r="X135" s="14">
        <v>45370</v>
      </c>
      <c r="Y135" s="10" t="b">
        <v>1</v>
      </c>
      <c r="Z135" s="10" t="b">
        <v>1</v>
      </c>
      <c r="AA135" s="10" t="str">
        <f t="shared" si="5"/>
        <v>Loyalty Member</v>
      </c>
      <c r="AB135" s="10" t="s">
        <v>62</v>
      </c>
      <c r="AC135" s="10" t="s">
        <v>41</v>
      </c>
      <c r="AD135" s="10">
        <v>11</v>
      </c>
      <c r="AE135" s="10" t="str">
        <f>IF(OR(Cleaned_Data!$C135="Male", Cleaned_Data!$C135="Male"), "Male", IF(OR(Cleaned_Data!$C135="Female", Cleaned_Data!$C135="Female"), "Female", "Diverse"))</f>
        <v>Male</v>
      </c>
      <c r="AF135" s="10" t="str">
        <f>IF(Cleaned_Data!$D135="Middle","Average Income","High Income")</f>
        <v>High Income</v>
      </c>
      <c r="AG135" s="10">
        <v>1.0277777777777776E-2</v>
      </c>
    </row>
    <row r="136" spans="1:33" x14ac:dyDescent="0.3">
      <c r="A136" s="10" t="s">
        <v>360</v>
      </c>
      <c r="B136" s="10">
        <v>33</v>
      </c>
      <c r="C136" s="10" t="s">
        <v>43</v>
      </c>
      <c r="D136" s="10" t="s">
        <v>44</v>
      </c>
      <c r="E136" s="10" t="s">
        <v>55</v>
      </c>
      <c r="F136" s="10" t="s">
        <v>45</v>
      </c>
      <c r="G136" s="10" t="s">
        <v>44</v>
      </c>
      <c r="H136" s="10" t="s">
        <v>361</v>
      </c>
      <c r="I136" s="10" t="s">
        <v>104</v>
      </c>
      <c r="J136" s="13">
        <v>77.650000000000006</v>
      </c>
      <c r="K136" s="10">
        <v>6</v>
      </c>
      <c r="L136" s="10" t="s">
        <v>78</v>
      </c>
      <c r="M136" s="10">
        <v>1</v>
      </c>
      <c r="N136" s="10">
        <v>4</v>
      </c>
      <c r="O136" s="10">
        <v>1</v>
      </c>
      <c r="P136" s="10" t="s">
        <v>49</v>
      </c>
      <c r="Q136" s="10" t="s">
        <v>37</v>
      </c>
      <c r="R136" s="10">
        <f t="shared" si="4"/>
        <v>0.02</v>
      </c>
      <c r="S136" s="10">
        <v>2</v>
      </c>
      <c r="T136" s="10">
        <v>3</v>
      </c>
      <c r="U136" s="10" t="s">
        <v>36</v>
      </c>
      <c r="V136" s="10" t="s">
        <v>38</v>
      </c>
      <c r="W136" s="10" t="s">
        <v>86</v>
      </c>
      <c r="X136" s="14">
        <v>45315</v>
      </c>
      <c r="Y136" s="10" t="b">
        <v>1</v>
      </c>
      <c r="Z136" s="10" t="b">
        <v>1</v>
      </c>
      <c r="AA136" s="10" t="str">
        <f t="shared" si="5"/>
        <v>Loyalty Member</v>
      </c>
      <c r="AB136" s="10" t="s">
        <v>74</v>
      </c>
      <c r="AC136" s="10" t="s">
        <v>41</v>
      </c>
      <c r="AD136" s="10">
        <v>1</v>
      </c>
      <c r="AE136" s="10" t="str">
        <f>IF(OR(Cleaned_Data!$C136="Male", Cleaned_Data!$C136="Male"), "Male", IF(OR(Cleaned_Data!$C136="Female", Cleaned_Data!$C136="Female"), "Female", "Diverse"))</f>
        <v>Male</v>
      </c>
      <c r="AF136" s="10" t="str">
        <f>IF(Cleaned_Data!$D136="Middle","Average Income","High Income")</f>
        <v>High Income</v>
      </c>
      <c r="AG136" s="10">
        <v>7.3170731707317069E-3</v>
      </c>
    </row>
    <row r="137" spans="1:33" x14ac:dyDescent="0.3">
      <c r="A137" s="10" t="s">
        <v>362</v>
      </c>
      <c r="B137" s="10">
        <v>47</v>
      </c>
      <c r="C137" s="10" t="s">
        <v>29</v>
      </c>
      <c r="D137" s="10" t="s">
        <v>30</v>
      </c>
      <c r="E137" s="10" t="s">
        <v>69</v>
      </c>
      <c r="F137" s="10" t="s">
        <v>56</v>
      </c>
      <c r="G137" s="10" t="s">
        <v>44</v>
      </c>
      <c r="H137" s="10" t="s">
        <v>363</v>
      </c>
      <c r="I137" s="10" t="s">
        <v>117</v>
      </c>
      <c r="J137" s="13">
        <v>85.61</v>
      </c>
      <c r="K137" s="10">
        <v>2</v>
      </c>
      <c r="L137" s="10" t="s">
        <v>78</v>
      </c>
      <c r="M137" s="10">
        <v>4</v>
      </c>
      <c r="N137" s="10">
        <v>2</v>
      </c>
      <c r="O137" s="10">
        <v>1</v>
      </c>
      <c r="P137" s="10" t="s">
        <v>44</v>
      </c>
      <c r="Q137" s="10" t="s">
        <v>50</v>
      </c>
      <c r="R137" s="10">
        <f t="shared" si="4"/>
        <v>0.01</v>
      </c>
      <c r="S137" s="10">
        <v>1</v>
      </c>
      <c r="T137" s="10">
        <v>3</v>
      </c>
      <c r="U137" s="10" t="s">
        <v>59</v>
      </c>
      <c r="V137" s="10" t="s">
        <v>79</v>
      </c>
      <c r="W137" s="10" t="s">
        <v>66</v>
      </c>
      <c r="X137" s="14">
        <v>45569</v>
      </c>
      <c r="Y137" s="10" t="b">
        <v>1</v>
      </c>
      <c r="Z137" s="10" t="b">
        <v>1</v>
      </c>
      <c r="AA137" s="10" t="str">
        <f t="shared" si="5"/>
        <v>Loyalty Member</v>
      </c>
      <c r="AB137" s="10" t="s">
        <v>40</v>
      </c>
      <c r="AC137" s="10" t="s">
        <v>53</v>
      </c>
      <c r="AD137" s="10">
        <v>5</v>
      </c>
      <c r="AE137" s="10" t="str">
        <f>IF(OR(Cleaned_Data!$C137="Male", Cleaned_Data!$C137="Male"), "Male", IF(OR(Cleaned_Data!$C137="Female", Cleaned_Data!$C137="Female"), "Female", "Diverse"))</f>
        <v>Female</v>
      </c>
      <c r="AF137" s="10" t="str">
        <f>IF(Cleaned_Data!$D137="Middle","Average Income","High Income")</f>
        <v>Average Income</v>
      </c>
      <c r="AG137" s="10">
        <v>0.01</v>
      </c>
    </row>
    <row r="138" spans="1:33" x14ac:dyDescent="0.3">
      <c r="A138" s="10" t="s">
        <v>364</v>
      </c>
      <c r="B138" s="10">
        <v>47</v>
      </c>
      <c r="C138" s="10" t="s">
        <v>43</v>
      </c>
      <c r="D138" s="10" t="s">
        <v>44</v>
      </c>
      <c r="E138" s="10" t="s">
        <v>69</v>
      </c>
      <c r="F138" s="10" t="s">
        <v>45</v>
      </c>
      <c r="G138" s="10" t="s">
        <v>44</v>
      </c>
      <c r="H138" s="10" t="s">
        <v>365</v>
      </c>
      <c r="I138" s="10" t="s">
        <v>47</v>
      </c>
      <c r="J138" s="13">
        <v>164.79</v>
      </c>
      <c r="K138" s="10">
        <v>4</v>
      </c>
      <c r="L138" s="10" t="s">
        <v>48</v>
      </c>
      <c r="M138" s="10">
        <v>3</v>
      </c>
      <c r="N138" s="10">
        <v>2</v>
      </c>
      <c r="O138" s="10">
        <v>0</v>
      </c>
      <c r="P138" s="10" t="s">
        <v>36</v>
      </c>
      <c r="Q138" s="10" t="s">
        <v>37</v>
      </c>
      <c r="R138" s="10">
        <f t="shared" si="4"/>
        <v>0.02</v>
      </c>
      <c r="S138" s="10">
        <v>2</v>
      </c>
      <c r="T138" s="10">
        <v>5</v>
      </c>
      <c r="U138" s="10" t="s">
        <v>44</v>
      </c>
      <c r="V138" s="10" t="s">
        <v>38</v>
      </c>
      <c r="W138" s="10" t="s">
        <v>39</v>
      </c>
      <c r="X138" s="14">
        <v>45435</v>
      </c>
      <c r="Y138" s="10" t="b">
        <v>1</v>
      </c>
      <c r="Z138" s="10" t="b">
        <v>1</v>
      </c>
      <c r="AA138" s="10" t="str">
        <f t="shared" si="5"/>
        <v>Loyalty Member</v>
      </c>
      <c r="AB138" s="10" t="s">
        <v>62</v>
      </c>
      <c r="AC138" s="10" t="s">
        <v>41</v>
      </c>
      <c r="AD138" s="10">
        <v>1</v>
      </c>
      <c r="AE138" s="10" t="str">
        <f>IF(OR(Cleaned_Data!$C138="Male", Cleaned_Data!$C138="Male"), "Male", IF(OR(Cleaned_Data!$C138="Female", Cleaned_Data!$C138="Female"), "Female", "Diverse"))</f>
        <v>Male</v>
      </c>
      <c r="AF138" s="10" t="str">
        <f>IF(Cleaned_Data!$D138="Middle","Average Income","High Income")</f>
        <v>High Income</v>
      </c>
      <c r="AG138" s="10">
        <v>9.3181818181818175E-3</v>
      </c>
    </row>
    <row r="139" spans="1:33" x14ac:dyDescent="0.3">
      <c r="A139" s="10" t="s">
        <v>366</v>
      </c>
      <c r="B139" s="10">
        <v>29</v>
      </c>
      <c r="C139" s="10" t="s">
        <v>29</v>
      </c>
      <c r="D139" s="10" t="s">
        <v>44</v>
      </c>
      <c r="E139" s="10" t="s">
        <v>69</v>
      </c>
      <c r="F139" s="10" t="s">
        <v>45</v>
      </c>
      <c r="G139" s="10" t="s">
        <v>44</v>
      </c>
      <c r="H139" s="10" t="s">
        <v>367</v>
      </c>
      <c r="I139" s="10" t="s">
        <v>142</v>
      </c>
      <c r="J139" s="13">
        <v>235.46</v>
      </c>
      <c r="K139" s="10">
        <v>10</v>
      </c>
      <c r="L139" s="10" t="s">
        <v>48</v>
      </c>
      <c r="M139" s="10">
        <v>3</v>
      </c>
      <c r="N139" s="10">
        <v>4</v>
      </c>
      <c r="O139" s="10">
        <v>2</v>
      </c>
      <c r="P139" s="10" t="s">
        <v>36</v>
      </c>
      <c r="Q139" s="10" t="s">
        <v>50</v>
      </c>
      <c r="R139" s="10">
        <f t="shared" si="4"/>
        <v>0</v>
      </c>
      <c r="S139" s="10">
        <v>0</v>
      </c>
      <c r="T139" s="10">
        <v>7</v>
      </c>
      <c r="U139" s="10" t="s">
        <v>36</v>
      </c>
      <c r="V139" s="10" t="s">
        <v>79</v>
      </c>
      <c r="W139" s="10" t="s">
        <v>39</v>
      </c>
      <c r="X139" s="14">
        <v>45609</v>
      </c>
      <c r="Y139" s="10" t="b">
        <v>0</v>
      </c>
      <c r="Z139" s="10" t="b">
        <v>1</v>
      </c>
      <c r="AA139" s="10" t="str">
        <f t="shared" si="5"/>
        <v>Loyalty Member</v>
      </c>
      <c r="AB139" s="10" t="s">
        <v>62</v>
      </c>
      <c r="AC139" s="10" t="s">
        <v>41</v>
      </c>
      <c r="AD139" s="10">
        <v>2</v>
      </c>
      <c r="AE139" s="10" t="str">
        <f>IF(OR(Cleaned_Data!$C139="Male", Cleaned_Data!$C139="Male"), "Male", IF(OR(Cleaned_Data!$C139="Female", Cleaned_Data!$C139="Female"), "Female", "Diverse"))</f>
        <v>Female</v>
      </c>
      <c r="AF139" s="10" t="str">
        <f>IF(Cleaned_Data!$D139="Middle","Average Income","High Income")</f>
        <v>High Income</v>
      </c>
      <c r="AG139" s="10">
        <v>8.5365853658536592E-3</v>
      </c>
    </row>
    <row r="140" spans="1:33" x14ac:dyDescent="0.3">
      <c r="A140" s="10" t="s">
        <v>368</v>
      </c>
      <c r="B140" s="10">
        <v>36</v>
      </c>
      <c r="C140" s="10" t="s">
        <v>29</v>
      </c>
      <c r="D140" s="10" t="s">
        <v>44</v>
      </c>
      <c r="E140" s="10" t="s">
        <v>69</v>
      </c>
      <c r="F140" s="10" t="s">
        <v>56</v>
      </c>
      <c r="G140" s="10" t="s">
        <v>30</v>
      </c>
      <c r="H140" s="10" t="s">
        <v>369</v>
      </c>
      <c r="I140" s="10" t="s">
        <v>82</v>
      </c>
      <c r="J140" s="13">
        <v>245.14</v>
      </c>
      <c r="K140" s="10">
        <v>4</v>
      </c>
      <c r="L140" s="10" t="s">
        <v>78</v>
      </c>
      <c r="M140" s="10">
        <v>4</v>
      </c>
      <c r="N140" s="10">
        <v>5</v>
      </c>
      <c r="O140" s="10">
        <v>1</v>
      </c>
      <c r="P140" s="10" t="s">
        <v>44</v>
      </c>
      <c r="Q140" s="10" t="s">
        <v>85</v>
      </c>
      <c r="R140" s="10">
        <f t="shared" si="4"/>
        <v>0.01</v>
      </c>
      <c r="S140" s="10">
        <v>1</v>
      </c>
      <c r="T140" s="10">
        <v>4</v>
      </c>
      <c r="U140" s="10" t="s">
        <v>49</v>
      </c>
      <c r="V140" s="10" t="s">
        <v>60</v>
      </c>
      <c r="W140" s="10" t="s">
        <v>51</v>
      </c>
      <c r="X140" s="14">
        <v>45354</v>
      </c>
      <c r="Y140" s="10" t="b">
        <v>1</v>
      </c>
      <c r="Z140" s="10" t="b">
        <v>0</v>
      </c>
      <c r="AA140" s="10" t="str">
        <f t="shared" si="5"/>
        <v>Non-Member</v>
      </c>
      <c r="AB140" s="10" t="s">
        <v>62</v>
      </c>
      <c r="AC140" s="10" t="s">
        <v>53</v>
      </c>
      <c r="AD140" s="10">
        <v>3</v>
      </c>
      <c r="AE140" s="10" t="str">
        <f>IF(OR(Cleaned_Data!$C140="Male", Cleaned_Data!$C140="Male"), "Male", IF(OR(Cleaned_Data!$C140="Female", Cleaned_Data!$C140="Female"), "Female", "Diverse"))</f>
        <v>Female</v>
      </c>
      <c r="AF140" s="10" t="str">
        <f>IF(Cleaned_Data!$D140="Middle","Average Income","High Income")</f>
        <v>High Income</v>
      </c>
      <c r="AG140" s="10">
        <v>1.0270270270270269E-2</v>
      </c>
    </row>
    <row r="141" spans="1:33" x14ac:dyDescent="0.3">
      <c r="A141" s="10" t="s">
        <v>370</v>
      </c>
      <c r="B141" s="10">
        <v>43</v>
      </c>
      <c r="C141" s="10" t="s">
        <v>43</v>
      </c>
      <c r="D141" s="10" t="s">
        <v>44</v>
      </c>
      <c r="E141" s="10" t="s">
        <v>76</v>
      </c>
      <c r="F141" s="10" t="s">
        <v>32</v>
      </c>
      <c r="G141" s="10" t="s">
        <v>30</v>
      </c>
      <c r="H141" s="10" t="s">
        <v>371</v>
      </c>
      <c r="I141" s="10" t="s">
        <v>126</v>
      </c>
      <c r="J141" s="13">
        <v>439.91</v>
      </c>
      <c r="K141" s="10">
        <v>5</v>
      </c>
      <c r="L141" s="10" t="s">
        <v>78</v>
      </c>
      <c r="M141" s="10">
        <v>1</v>
      </c>
      <c r="N141" s="10">
        <v>4</v>
      </c>
      <c r="O141" s="10">
        <v>2</v>
      </c>
      <c r="P141" s="10" t="s">
        <v>59</v>
      </c>
      <c r="Q141" s="10" t="s">
        <v>37</v>
      </c>
      <c r="R141" s="10">
        <f t="shared" si="4"/>
        <v>0</v>
      </c>
      <c r="S141" s="10">
        <v>0</v>
      </c>
      <c r="T141" s="10">
        <v>9</v>
      </c>
      <c r="U141" s="10" t="s">
        <v>49</v>
      </c>
      <c r="V141" s="10" t="s">
        <v>60</v>
      </c>
      <c r="W141" s="10" t="s">
        <v>66</v>
      </c>
      <c r="X141" s="14">
        <v>45354</v>
      </c>
      <c r="Y141" s="10" t="b">
        <v>0</v>
      </c>
      <c r="Z141" s="10" t="b">
        <v>0</v>
      </c>
      <c r="AA141" s="10" t="str">
        <f t="shared" si="5"/>
        <v>Non-Member</v>
      </c>
      <c r="AB141" s="10" t="s">
        <v>40</v>
      </c>
      <c r="AC141" s="10" t="s">
        <v>67</v>
      </c>
      <c r="AD141" s="10">
        <v>10</v>
      </c>
      <c r="AE141" s="10" t="str">
        <f>IF(OR(Cleaned_Data!$C141="Male", Cleaned_Data!$C141="Male"), "Male", IF(OR(Cleaned_Data!$C141="Female", Cleaned_Data!$C141="Female"), "Female", "Diverse"))</f>
        <v>Male</v>
      </c>
      <c r="AF141" s="10" t="str">
        <f>IF(Cleaned_Data!$D141="Middle","Average Income","High Income")</f>
        <v>High Income</v>
      </c>
      <c r="AG141" s="10">
        <v>8.2978723404255311E-3</v>
      </c>
    </row>
    <row r="142" spans="1:33" x14ac:dyDescent="0.3">
      <c r="A142" s="10" t="s">
        <v>372</v>
      </c>
      <c r="B142" s="10">
        <v>31</v>
      </c>
      <c r="C142" s="10" t="s">
        <v>43</v>
      </c>
      <c r="D142" s="10" t="s">
        <v>44</v>
      </c>
      <c r="E142" s="10" t="s">
        <v>69</v>
      </c>
      <c r="F142" s="10" t="s">
        <v>45</v>
      </c>
      <c r="G142" s="10" t="s">
        <v>44</v>
      </c>
      <c r="H142" s="10" t="s">
        <v>373</v>
      </c>
      <c r="I142" s="10" t="s">
        <v>65</v>
      </c>
      <c r="J142" s="13">
        <v>309.22000000000003</v>
      </c>
      <c r="K142" s="10">
        <v>5</v>
      </c>
      <c r="L142" s="10" t="s">
        <v>35</v>
      </c>
      <c r="M142" s="10">
        <v>3</v>
      </c>
      <c r="N142" s="10">
        <v>5</v>
      </c>
      <c r="O142" s="10">
        <v>2</v>
      </c>
      <c r="P142" s="10" t="s">
        <v>59</v>
      </c>
      <c r="Q142" s="10" t="s">
        <v>50</v>
      </c>
      <c r="R142" s="10">
        <f t="shared" si="4"/>
        <v>0.02</v>
      </c>
      <c r="S142" s="10">
        <v>2</v>
      </c>
      <c r="T142" s="10">
        <v>4</v>
      </c>
      <c r="U142" s="10" t="s">
        <v>36</v>
      </c>
      <c r="V142" s="10" t="s">
        <v>38</v>
      </c>
      <c r="W142" s="10" t="s">
        <v>86</v>
      </c>
      <c r="X142" s="14">
        <v>45375</v>
      </c>
      <c r="Y142" s="10" t="b">
        <v>0</v>
      </c>
      <c r="Z142" s="10" t="b">
        <v>0</v>
      </c>
      <c r="AA142" s="10" t="str">
        <f t="shared" si="5"/>
        <v>Non-Member</v>
      </c>
      <c r="AB142" s="10" t="s">
        <v>74</v>
      </c>
      <c r="AC142" s="10" t="s">
        <v>53</v>
      </c>
      <c r="AD142" s="10">
        <v>10</v>
      </c>
      <c r="AE142" s="10" t="str">
        <f>IF(OR(Cleaned_Data!$C142="Male", Cleaned_Data!$C142="Male"), "Male", IF(OR(Cleaned_Data!$C142="Female", Cleaned_Data!$C142="Female"), "Female", "Diverse"))</f>
        <v>Male</v>
      </c>
      <c r="AF142" s="10" t="str">
        <f>IF(Cleaned_Data!$D142="Middle","Average Income","High Income")</f>
        <v>High Income</v>
      </c>
      <c r="AG142" s="10">
        <v>9.3999999999999986E-3</v>
      </c>
    </row>
    <row r="143" spans="1:33" x14ac:dyDescent="0.3">
      <c r="A143" s="10" t="s">
        <v>374</v>
      </c>
      <c r="B143" s="10">
        <v>27</v>
      </c>
      <c r="C143" s="10" t="s">
        <v>43</v>
      </c>
      <c r="D143" s="10" t="s">
        <v>30</v>
      </c>
      <c r="E143" s="10" t="s">
        <v>69</v>
      </c>
      <c r="F143" s="10" t="s">
        <v>56</v>
      </c>
      <c r="G143" s="10" t="s">
        <v>30</v>
      </c>
      <c r="H143" s="10" t="s">
        <v>375</v>
      </c>
      <c r="I143" s="10" t="s">
        <v>158</v>
      </c>
      <c r="J143" s="13">
        <v>146.59</v>
      </c>
      <c r="K143" s="10">
        <v>10</v>
      </c>
      <c r="L143" s="10" t="s">
        <v>35</v>
      </c>
      <c r="M143" s="10">
        <v>5</v>
      </c>
      <c r="N143" s="10">
        <v>1</v>
      </c>
      <c r="O143" s="10">
        <v>2</v>
      </c>
      <c r="P143" s="10" t="s">
        <v>59</v>
      </c>
      <c r="Q143" s="10" t="s">
        <v>85</v>
      </c>
      <c r="R143" s="10">
        <f t="shared" si="4"/>
        <v>0</v>
      </c>
      <c r="S143" s="10">
        <v>0</v>
      </c>
      <c r="T143" s="10">
        <v>2</v>
      </c>
      <c r="U143" s="10" t="s">
        <v>36</v>
      </c>
      <c r="V143" s="10" t="s">
        <v>60</v>
      </c>
      <c r="W143" s="10" t="s">
        <v>86</v>
      </c>
      <c r="X143" s="14">
        <v>45313</v>
      </c>
      <c r="Y143" s="10" t="b">
        <v>0</v>
      </c>
      <c r="Z143" s="10" t="b">
        <v>1</v>
      </c>
      <c r="AA143" s="10" t="str">
        <f t="shared" si="5"/>
        <v>Loyalty Member</v>
      </c>
      <c r="AB143" s="10" t="s">
        <v>62</v>
      </c>
      <c r="AC143" s="10" t="s">
        <v>41</v>
      </c>
      <c r="AD143" s="10">
        <v>3</v>
      </c>
      <c r="AE143" s="10" t="str">
        <f>IF(OR(Cleaned_Data!$C143="Male", Cleaned_Data!$C143="Male"), "Male", IF(OR(Cleaned_Data!$C143="Female", Cleaned_Data!$C143="Female"), "Female", "Diverse"))</f>
        <v>Male</v>
      </c>
      <c r="AF143" s="10" t="str">
        <f>IF(Cleaned_Data!$D143="Middle","Average Income","High Income")</f>
        <v>Average Income</v>
      </c>
      <c r="AG143" s="10">
        <v>1.0243902439024391E-2</v>
      </c>
    </row>
    <row r="144" spans="1:33" x14ac:dyDescent="0.3">
      <c r="A144" s="10" t="s">
        <v>376</v>
      </c>
      <c r="B144" s="10">
        <v>48</v>
      </c>
      <c r="C144" s="10" t="s">
        <v>43</v>
      </c>
      <c r="D144" s="10" t="s">
        <v>30</v>
      </c>
      <c r="E144" s="10" t="s">
        <v>55</v>
      </c>
      <c r="F144" s="10" t="s">
        <v>45</v>
      </c>
      <c r="G144" s="10" t="s">
        <v>30</v>
      </c>
      <c r="H144" s="10" t="s">
        <v>377</v>
      </c>
      <c r="I144" s="10" t="s">
        <v>107</v>
      </c>
      <c r="J144" s="13">
        <v>298.73</v>
      </c>
      <c r="K144" s="10">
        <v>4</v>
      </c>
      <c r="L144" s="10" t="s">
        <v>78</v>
      </c>
      <c r="M144" s="10">
        <v>1</v>
      </c>
      <c r="N144" s="10">
        <v>5</v>
      </c>
      <c r="O144" s="10">
        <v>1</v>
      </c>
      <c r="P144" s="10" t="s">
        <v>44</v>
      </c>
      <c r="Q144" s="10" t="s">
        <v>50</v>
      </c>
      <c r="R144" s="10">
        <f t="shared" si="4"/>
        <v>0</v>
      </c>
      <c r="S144" s="10">
        <v>0</v>
      </c>
      <c r="T144" s="10">
        <v>2</v>
      </c>
      <c r="U144" s="10" t="s">
        <v>59</v>
      </c>
      <c r="V144" s="10" t="s">
        <v>38</v>
      </c>
      <c r="W144" s="10" t="s">
        <v>61</v>
      </c>
      <c r="X144" s="14">
        <v>45598</v>
      </c>
      <c r="Y144" s="10" t="b">
        <v>0</v>
      </c>
      <c r="Z144" s="10" t="b">
        <v>1</v>
      </c>
      <c r="AA144" s="10" t="str">
        <f t="shared" si="5"/>
        <v>Loyalty Member</v>
      </c>
      <c r="AB144" s="10" t="s">
        <v>40</v>
      </c>
      <c r="AC144" s="10" t="s">
        <v>41</v>
      </c>
      <c r="AD144" s="10">
        <v>4</v>
      </c>
      <c r="AE144" s="10" t="str">
        <f>IF(OR(Cleaned_Data!$C144="Male", Cleaned_Data!$C144="Male"), "Male", IF(OR(Cleaned_Data!$C144="Female", Cleaned_Data!$C144="Female"), "Female", "Diverse"))</f>
        <v>Male</v>
      </c>
      <c r="AF144" s="10" t="str">
        <f>IF(Cleaned_Data!$D144="Middle","Average Income","High Income")</f>
        <v>Average Income</v>
      </c>
      <c r="AG144" s="10">
        <v>1.0277777777777776E-2</v>
      </c>
    </row>
    <row r="145" spans="1:33" x14ac:dyDescent="0.3">
      <c r="A145" s="10" t="s">
        <v>378</v>
      </c>
      <c r="B145" s="10">
        <v>19</v>
      </c>
      <c r="C145" s="10" t="s">
        <v>352</v>
      </c>
      <c r="D145" s="10" t="s">
        <v>44</v>
      </c>
      <c r="E145" s="10" t="s">
        <v>55</v>
      </c>
      <c r="F145" s="10" t="s">
        <v>32</v>
      </c>
      <c r="G145" s="10" t="s">
        <v>44</v>
      </c>
      <c r="H145" s="10" t="s">
        <v>379</v>
      </c>
      <c r="I145" s="10" t="s">
        <v>47</v>
      </c>
      <c r="J145" s="13">
        <v>395.01</v>
      </c>
      <c r="K145" s="10">
        <v>2</v>
      </c>
      <c r="L145" s="10" t="s">
        <v>35</v>
      </c>
      <c r="M145" s="10">
        <v>1</v>
      </c>
      <c r="N145" s="10">
        <v>2</v>
      </c>
      <c r="O145" s="10">
        <v>2</v>
      </c>
      <c r="P145" s="10" t="s">
        <v>49</v>
      </c>
      <c r="Q145" s="10" t="s">
        <v>85</v>
      </c>
      <c r="R145" s="10">
        <f t="shared" si="4"/>
        <v>0</v>
      </c>
      <c r="S145" s="10">
        <v>0</v>
      </c>
      <c r="T145" s="10">
        <v>6</v>
      </c>
      <c r="U145" s="10" t="s">
        <v>49</v>
      </c>
      <c r="V145" s="10" t="s">
        <v>79</v>
      </c>
      <c r="W145" s="10" t="s">
        <v>39</v>
      </c>
      <c r="X145" s="14">
        <v>45400</v>
      </c>
      <c r="Y145" s="10" t="b">
        <v>1</v>
      </c>
      <c r="Z145" s="10" t="b">
        <v>0</v>
      </c>
      <c r="AA145" s="10" t="str">
        <f t="shared" si="5"/>
        <v>Non-Member</v>
      </c>
      <c r="AB145" s="10" t="s">
        <v>52</v>
      </c>
      <c r="AC145" s="10" t="s">
        <v>53</v>
      </c>
      <c r="AD145" s="10">
        <v>3</v>
      </c>
      <c r="AE145" s="10" t="str">
        <f>IF(OR(Cleaned_Data!$C145="Male", Cleaned_Data!$C145="Male"), "Male", IF(OR(Cleaned_Data!$C145="Female", Cleaned_Data!$C145="Female"), "Female", "Diverse"))</f>
        <v>Diverse</v>
      </c>
      <c r="AF145" s="10" t="str">
        <f>IF(Cleaned_Data!$D145="Middle","Average Income","High Income")</f>
        <v>High Income</v>
      </c>
      <c r="AG145" s="10">
        <v>9.3181818181818175E-3</v>
      </c>
    </row>
    <row r="146" spans="1:33" x14ac:dyDescent="0.3">
      <c r="A146" s="10" t="s">
        <v>380</v>
      </c>
      <c r="B146" s="10">
        <v>41</v>
      </c>
      <c r="C146" s="10" t="s">
        <v>43</v>
      </c>
      <c r="D146" s="10" t="s">
        <v>30</v>
      </c>
      <c r="E146" s="10" t="s">
        <v>31</v>
      </c>
      <c r="F146" s="10" t="s">
        <v>32</v>
      </c>
      <c r="G146" s="10" t="s">
        <v>44</v>
      </c>
      <c r="H146" s="10" t="s">
        <v>381</v>
      </c>
      <c r="I146" s="10" t="s">
        <v>117</v>
      </c>
      <c r="J146" s="13">
        <v>371.19</v>
      </c>
      <c r="K146" s="10">
        <v>10</v>
      </c>
      <c r="L146" s="10" t="s">
        <v>35</v>
      </c>
      <c r="M146" s="10">
        <v>1</v>
      </c>
      <c r="N146" s="10">
        <v>2</v>
      </c>
      <c r="O146" s="10">
        <v>2</v>
      </c>
      <c r="P146" s="10" t="s">
        <v>44</v>
      </c>
      <c r="Q146" s="10" t="s">
        <v>37</v>
      </c>
      <c r="R146" s="10">
        <f t="shared" si="4"/>
        <v>0.01</v>
      </c>
      <c r="S146" s="10">
        <v>1</v>
      </c>
      <c r="T146" s="10">
        <v>8</v>
      </c>
      <c r="U146" s="10" t="s">
        <v>49</v>
      </c>
      <c r="V146" s="10" t="s">
        <v>79</v>
      </c>
      <c r="W146" s="10" t="s">
        <v>39</v>
      </c>
      <c r="X146" s="14">
        <v>45531</v>
      </c>
      <c r="Y146" s="10" t="b">
        <v>0</v>
      </c>
      <c r="Z146" s="10" t="b">
        <v>0</v>
      </c>
      <c r="AA146" s="10" t="str">
        <f t="shared" si="5"/>
        <v>Non-Member</v>
      </c>
      <c r="AB146" s="10" t="s">
        <v>74</v>
      </c>
      <c r="AC146" s="10" t="s">
        <v>67</v>
      </c>
      <c r="AD146" s="10">
        <v>1</v>
      </c>
      <c r="AE146" s="10" t="str">
        <f>IF(OR(Cleaned_Data!$C146="Male", Cleaned_Data!$C146="Male"), "Male", IF(OR(Cleaned_Data!$C146="Female", Cleaned_Data!$C146="Female"), "Female", "Diverse"))</f>
        <v>Male</v>
      </c>
      <c r="AF146" s="10" t="str">
        <f>IF(Cleaned_Data!$D146="Middle","Average Income","High Income")</f>
        <v>Average Income</v>
      </c>
      <c r="AG146" s="10">
        <v>0.01</v>
      </c>
    </row>
    <row r="147" spans="1:33" x14ac:dyDescent="0.3">
      <c r="A147" s="10" t="s">
        <v>382</v>
      </c>
      <c r="B147" s="10">
        <v>33</v>
      </c>
      <c r="C147" s="10" t="s">
        <v>29</v>
      </c>
      <c r="D147" s="10" t="s">
        <v>30</v>
      </c>
      <c r="E147" s="10" t="s">
        <v>31</v>
      </c>
      <c r="F147" s="10" t="s">
        <v>56</v>
      </c>
      <c r="G147" s="10" t="s">
        <v>44</v>
      </c>
      <c r="H147" s="10" t="s">
        <v>383</v>
      </c>
      <c r="I147" s="10" t="s">
        <v>117</v>
      </c>
      <c r="J147" s="13">
        <v>193.76</v>
      </c>
      <c r="K147" s="10">
        <v>10</v>
      </c>
      <c r="L147" s="10" t="s">
        <v>35</v>
      </c>
      <c r="M147" s="10">
        <v>4</v>
      </c>
      <c r="N147" s="10">
        <v>3</v>
      </c>
      <c r="O147" s="10">
        <v>1</v>
      </c>
      <c r="P147" s="10" t="s">
        <v>49</v>
      </c>
      <c r="Q147" s="10" t="s">
        <v>50</v>
      </c>
      <c r="R147" s="10">
        <f t="shared" si="4"/>
        <v>0</v>
      </c>
      <c r="S147" s="10">
        <v>0</v>
      </c>
      <c r="T147" s="10">
        <v>2</v>
      </c>
      <c r="U147" s="10" t="s">
        <v>59</v>
      </c>
      <c r="V147" s="10" t="s">
        <v>79</v>
      </c>
      <c r="W147" s="10" t="s">
        <v>61</v>
      </c>
      <c r="X147" s="14">
        <v>45325</v>
      </c>
      <c r="Y147" s="10" t="b">
        <v>0</v>
      </c>
      <c r="Z147" s="10" t="b">
        <v>0</v>
      </c>
      <c r="AA147" s="10" t="str">
        <f t="shared" si="5"/>
        <v>Non-Member</v>
      </c>
      <c r="AB147" s="10" t="s">
        <v>52</v>
      </c>
      <c r="AC147" s="10" t="s">
        <v>41</v>
      </c>
      <c r="AD147" s="10">
        <v>12</v>
      </c>
      <c r="AE147" s="10" t="str">
        <f>IF(OR(Cleaned_Data!$C147="Male", Cleaned_Data!$C147="Male"), "Male", IF(OR(Cleaned_Data!$C147="Female", Cleaned_Data!$C147="Female"), "Female", "Diverse"))</f>
        <v>Female</v>
      </c>
      <c r="AF147" s="10" t="str">
        <f>IF(Cleaned_Data!$D147="Middle","Average Income","High Income")</f>
        <v>Average Income</v>
      </c>
      <c r="AG147" s="10">
        <v>0.01</v>
      </c>
    </row>
    <row r="148" spans="1:33" x14ac:dyDescent="0.3">
      <c r="A148" s="10" t="s">
        <v>384</v>
      </c>
      <c r="B148" s="10">
        <v>43</v>
      </c>
      <c r="C148" s="10" t="s">
        <v>43</v>
      </c>
      <c r="D148" s="10" t="s">
        <v>30</v>
      </c>
      <c r="E148" s="10" t="s">
        <v>76</v>
      </c>
      <c r="F148" s="10" t="s">
        <v>56</v>
      </c>
      <c r="G148" s="10" t="s">
        <v>44</v>
      </c>
      <c r="H148" s="10" t="s">
        <v>385</v>
      </c>
      <c r="I148" s="10" t="s">
        <v>123</v>
      </c>
      <c r="J148" s="13">
        <v>424.27</v>
      </c>
      <c r="K148" s="10">
        <v>6</v>
      </c>
      <c r="L148" s="10" t="s">
        <v>78</v>
      </c>
      <c r="M148" s="10">
        <v>1</v>
      </c>
      <c r="N148" s="10">
        <v>4</v>
      </c>
      <c r="O148" s="10">
        <v>2</v>
      </c>
      <c r="P148" s="10" t="s">
        <v>36</v>
      </c>
      <c r="Q148" s="10" t="s">
        <v>50</v>
      </c>
      <c r="R148" s="10">
        <f t="shared" si="4"/>
        <v>0.02</v>
      </c>
      <c r="S148" s="10">
        <v>2</v>
      </c>
      <c r="T148" s="10">
        <v>8</v>
      </c>
      <c r="U148" s="10" t="s">
        <v>59</v>
      </c>
      <c r="V148" s="10" t="s">
        <v>38</v>
      </c>
      <c r="W148" s="10" t="s">
        <v>86</v>
      </c>
      <c r="X148" s="14">
        <v>45550</v>
      </c>
      <c r="Y148" s="10" t="b">
        <v>1</v>
      </c>
      <c r="Z148" s="10" t="b">
        <v>1</v>
      </c>
      <c r="AA148" s="10" t="str">
        <f t="shared" si="5"/>
        <v>Loyalty Member</v>
      </c>
      <c r="AB148" s="10" t="s">
        <v>74</v>
      </c>
      <c r="AC148" s="10" t="s">
        <v>53</v>
      </c>
      <c r="AD148" s="10">
        <v>12</v>
      </c>
      <c r="AE148" s="10" t="str">
        <f>IF(OR(Cleaned_Data!$C148="Male", Cleaned_Data!$C148="Male"), "Male", IF(OR(Cleaned_Data!$C148="Female", Cleaned_Data!$C148="Female"), "Female", "Diverse"))</f>
        <v>Male</v>
      </c>
      <c r="AF148" s="10" t="str">
        <f>IF(Cleaned_Data!$D148="Middle","Average Income","High Income")</f>
        <v>Average Income</v>
      </c>
      <c r="AG148" s="10">
        <v>1.0243902439024391E-2</v>
      </c>
    </row>
    <row r="149" spans="1:33" x14ac:dyDescent="0.3">
      <c r="A149" s="10" t="s">
        <v>386</v>
      </c>
      <c r="B149" s="10">
        <v>38</v>
      </c>
      <c r="C149" s="10" t="s">
        <v>43</v>
      </c>
      <c r="D149" s="10" t="s">
        <v>44</v>
      </c>
      <c r="E149" s="10" t="s">
        <v>55</v>
      </c>
      <c r="F149" s="10" t="s">
        <v>32</v>
      </c>
      <c r="G149" s="10" t="s">
        <v>44</v>
      </c>
      <c r="H149" s="10" t="s">
        <v>387</v>
      </c>
      <c r="I149" s="10" t="s">
        <v>246</v>
      </c>
      <c r="J149" s="13">
        <v>496.11</v>
      </c>
      <c r="K149" s="10">
        <v>2</v>
      </c>
      <c r="L149" s="10" t="s">
        <v>35</v>
      </c>
      <c r="M149" s="10">
        <v>2</v>
      </c>
      <c r="N149" s="10">
        <v>3</v>
      </c>
      <c r="O149" s="10">
        <v>1</v>
      </c>
      <c r="P149" s="10" t="s">
        <v>44</v>
      </c>
      <c r="Q149" s="10" t="s">
        <v>37</v>
      </c>
      <c r="R149" s="10">
        <f t="shared" si="4"/>
        <v>0.02</v>
      </c>
      <c r="S149" s="10">
        <v>2</v>
      </c>
      <c r="T149" s="10">
        <v>8</v>
      </c>
      <c r="U149" s="10" t="s">
        <v>44</v>
      </c>
      <c r="V149" s="10" t="s">
        <v>60</v>
      </c>
      <c r="W149" s="10" t="s">
        <v>51</v>
      </c>
      <c r="X149" s="14">
        <v>45451</v>
      </c>
      <c r="Y149" s="10" t="b">
        <v>1</v>
      </c>
      <c r="Z149" s="10" t="b">
        <v>0</v>
      </c>
      <c r="AA149" s="10" t="str">
        <f t="shared" si="5"/>
        <v>Non-Member</v>
      </c>
      <c r="AB149" s="10" t="s">
        <v>62</v>
      </c>
      <c r="AC149" s="10" t="s">
        <v>53</v>
      </c>
      <c r="AD149" s="10">
        <v>12</v>
      </c>
      <c r="AE149" s="10" t="str">
        <f>IF(OR(Cleaned_Data!$C149="Male", Cleaned_Data!$C149="Male"), "Male", IF(OR(Cleaned_Data!$C149="Female", Cleaned_Data!$C149="Female"), "Female", "Diverse"))</f>
        <v>Male</v>
      </c>
      <c r="AF149" s="10" t="str">
        <f>IF(Cleaned_Data!$D149="Middle","Average Income","High Income")</f>
        <v>High Income</v>
      </c>
      <c r="AG149" s="10">
        <v>1.1000000000000001E-2</v>
      </c>
    </row>
    <row r="150" spans="1:33" x14ac:dyDescent="0.3">
      <c r="A150" s="10" t="s">
        <v>388</v>
      </c>
      <c r="B150" s="10">
        <v>41</v>
      </c>
      <c r="C150" s="10" t="s">
        <v>43</v>
      </c>
      <c r="D150" s="10" t="s">
        <v>44</v>
      </c>
      <c r="E150" s="10" t="s">
        <v>69</v>
      </c>
      <c r="F150" s="10" t="s">
        <v>32</v>
      </c>
      <c r="G150" s="10" t="s">
        <v>30</v>
      </c>
      <c r="H150" s="10" t="s">
        <v>389</v>
      </c>
      <c r="I150" s="10" t="s">
        <v>123</v>
      </c>
      <c r="J150" s="13">
        <v>341.91</v>
      </c>
      <c r="K150" s="10">
        <v>3</v>
      </c>
      <c r="L150" s="10" t="s">
        <v>78</v>
      </c>
      <c r="M150" s="10">
        <v>4</v>
      </c>
      <c r="N150" s="10">
        <v>4</v>
      </c>
      <c r="O150" s="10">
        <v>0</v>
      </c>
      <c r="P150" s="10" t="s">
        <v>59</v>
      </c>
      <c r="Q150" s="10" t="s">
        <v>50</v>
      </c>
      <c r="R150" s="10">
        <f t="shared" si="4"/>
        <v>0.01</v>
      </c>
      <c r="S150" s="10">
        <v>1</v>
      </c>
      <c r="T150" s="10">
        <v>9</v>
      </c>
      <c r="U150" s="10" t="s">
        <v>36</v>
      </c>
      <c r="V150" s="10" t="s">
        <v>38</v>
      </c>
      <c r="W150" s="10" t="s">
        <v>86</v>
      </c>
      <c r="X150" s="14">
        <v>45443</v>
      </c>
      <c r="Y150" s="10" t="b">
        <v>0</v>
      </c>
      <c r="Z150" s="10" t="b">
        <v>0</v>
      </c>
      <c r="AA150" s="10" t="str">
        <f t="shared" si="5"/>
        <v>Non-Member</v>
      </c>
      <c r="AB150" s="10" t="s">
        <v>62</v>
      </c>
      <c r="AC150" s="10" t="s">
        <v>67</v>
      </c>
      <c r="AD150" s="10">
        <v>7</v>
      </c>
      <c r="AE150" s="10" t="str">
        <f>IF(OR(Cleaned_Data!$C150="Male", Cleaned_Data!$C150="Male"), "Male", IF(OR(Cleaned_Data!$C150="Female", Cleaned_Data!$C150="Female"), "Female", "Diverse"))</f>
        <v>Male</v>
      </c>
      <c r="AF150" s="10" t="str">
        <f>IF(Cleaned_Data!$D150="Middle","Average Income","High Income")</f>
        <v>High Income</v>
      </c>
      <c r="AG150" s="10">
        <v>1.0243902439024391E-2</v>
      </c>
    </row>
    <row r="151" spans="1:33" x14ac:dyDescent="0.3">
      <c r="A151" s="10" t="s">
        <v>390</v>
      </c>
      <c r="B151" s="10">
        <v>40</v>
      </c>
      <c r="C151" s="10" t="s">
        <v>43</v>
      </c>
      <c r="D151" s="10" t="s">
        <v>44</v>
      </c>
      <c r="E151" s="10" t="s">
        <v>31</v>
      </c>
      <c r="F151" s="10" t="s">
        <v>56</v>
      </c>
      <c r="G151" s="10" t="s">
        <v>44</v>
      </c>
      <c r="H151" s="10" t="s">
        <v>391</v>
      </c>
      <c r="I151" s="10" t="s">
        <v>34</v>
      </c>
      <c r="J151" s="13">
        <v>127.66</v>
      </c>
      <c r="K151" s="10">
        <v>11</v>
      </c>
      <c r="L151" s="10" t="s">
        <v>78</v>
      </c>
      <c r="M151" s="10">
        <v>1</v>
      </c>
      <c r="N151" s="10">
        <v>2</v>
      </c>
      <c r="O151" s="10">
        <v>2</v>
      </c>
      <c r="P151" s="10" t="s">
        <v>59</v>
      </c>
      <c r="Q151" s="10" t="s">
        <v>50</v>
      </c>
      <c r="R151" s="10">
        <f t="shared" si="4"/>
        <v>0.02</v>
      </c>
      <c r="S151" s="10">
        <v>2</v>
      </c>
      <c r="T151" s="10">
        <v>7</v>
      </c>
      <c r="U151" s="10" t="s">
        <v>36</v>
      </c>
      <c r="V151" s="10" t="s">
        <v>60</v>
      </c>
      <c r="W151" s="10" t="s">
        <v>39</v>
      </c>
      <c r="X151" s="14">
        <v>45345</v>
      </c>
      <c r="Y151" s="10" t="b">
        <v>0</v>
      </c>
      <c r="Z151" s="10" t="b">
        <v>1</v>
      </c>
      <c r="AA151" s="10" t="str">
        <f t="shared" si="5"/>
        <v>Loyalty Member</v>
      </c>
      <c r="AB151" s="10" t="s">
        <v>74</v>
      </c>
      <c r="AC151" s="10" t="s">
        <v>53</v>
      </c>
      <c r="AD151" s="10">
        <v>7</v>
      </c>
      <c r="AE151" s="10" t="str">
        <f>IF(OR(Cleaned_Data!$C151="Male", Cleaned_Data!$C151="Male"), "Male", IF(OR(Cleaned_Data!$C151="Female", Cleaned_Data!$C151="Female"), "Female", "Diverse"))</f>
        <v>Male</v>
      </c>
      <c r="AF151" s="10" t="str">
        <f>IF(Cleaned_Data!$D151="Middle","Average Income","High Income")</f>
        <v>High Income</v>
      </c>
      <c r="AG151" s="10">
        <v>1.1363636363636364E-2</v>
      </c>
    </row>
    <row r="152" spans="1:33" x14ac:dyDescent="0.3">
      <c r="A152" s="10" t="s">
        <v>392</v>
      </c>
      <c r="B152" s="10">
        <v>47</v>
      </c>
      <c r="C152" s="10" t="s">
        <v>148</v>
      </c>
      <c r="D152" s="10" t="s">
        <v>30</v>
      </c>
      <c r="E152" s="10" t="s">
        <v>55</v>
      </c>
      <c r="F152" s="10" t="s">
        <v>32</v>
      </c>
      <c r="G152" s="10" t="s">
        <v>30</v>
      </c>
      <c r="H152" s="10" t="s">
        <v>393</v>
      </c>
      <c r="I152" s="10" t="s">
        <v>120</v>
      </c>
      <c r="J152" s="13">
        <v>227.47</v>
      </c>
      <c r="K152" s="10">
        <v>2</v>
      </c>
      <c r="L152" s="10" t="s">
        <v>78</v>
      </c>
      <c r="M152" s="10">
        <v>2</v>
      </c>
      <c r="N152" s="10">
        <v>2</v>
      </c>
      <c r="O152" s="10">
        <v>2</v>
      </c>
      <c r="P152" s="10" t="s">
        <v>59</v>
      </c>
      <c r="Q152" s="10" t="s">
        <v>85</v>
      </c>
      <c r="R152" s="10">
        <f t="shared" si="4"/>
        <v>0.01</v>
      </c>
      <c r="S152" s="10">
        <v>1</v>
      </c>
      <c r="T152" s="10">
        <v>4</v>
      </c>
      <c r="U152" s="10" t="s">
        <v>44</v>
      </c>
      <c r="V152" s="10" t="s">
        <v>38</v>
      </c>
      <c r="W152" s="10" t="s">
        <v>66</v>
      </c>
      <c r="X152" s="14">
        <v>45595</v>
      </c>
      <c r="Y152" s="10" t="b">
        <v>1</v>
      </c>
      <c r="Z152" s="10" t="b">
        <v>0</v>
      </c>
      <c r="AA152" s="10" t="str">
        <f t="shared" si="5"/>
        <v>Non-Member</v>
      </c>
      <c r="AB152" s="10" t="s">
        <v>40</v>
      </c>
      <c r="AC152" s="10" t="s">
        <v>67</v>
      </c>
      <c r="AD152" s="10">
        <v>9</v>
      </c>
      <c r="AE152" s="10" t="str">
        <f>IF(OR(Cleaned_Data!$C152="Male", Cleaned_Data!$C152="Male"), "Male", IF(OR(Cleaned_Data!$C152="Female", Cleaned_Data!$C152="Female"), "Female", "Diverse"))</f>
        <v>Diverse</v>
      </c>
      <c r="AF152" s="10" t="str">
        <f>IF(Cleaned_Data!$D152="Middle","Average Income","High Income")</f>
        <v>Average Income</v>
      </c>
      <c r="AG152" s="10">
        <v>9.3023255813953487E-3</v>
      </c>
    </row>
    <row r="153" spans="1:33" x14ac:dyDescent="0.3">
      <c r="A153" s="10" t="s">
        <v>394</v>
      </c>
      <c r="B153" s="10">
        <v>35</v>
      </c>
      <c r="C153" s="10" t="s">
        <v>43</v>
      </c>
      <c r="D153" s="10" t="s">
        <v>44</v>
      </c>
      <c r="E153" s="10" t="s">
        <v>69</v>
      </c>
      <c r="F153" s="10" t="s">
        <v>32</v>
      </c>
      <c r="G153" s="10" t="s">
        <v>44</v>
      </c>
      <c r="H153" s="10" t="s">
        <v>395</v>
      </c>
      <c r="I153" s="10" t="s">
        <v>142</v>
      </c>
      <c r="J153" s="13">
        <v>342.99</v>
      </c>
      <c r="K153" s="10">
        <v>3</v>
      </c>
      <c r="L153" s="10" t="s">
        <v>48</v>
      </c>
      <c r="M153" s="10">
        <v>4</v>
      </c>
      <c r="N153" s="10">
        <v>2</v>
      </c>
      <c r="O153" s="10">
        <v>2</v>
      </c>
      <c r="P153" s="10" t="s">
        <v>59</v>
      </c>
      <c r="Q153" s="10" t="s">
        <v>85</v>
      </c>
      <c r="R153" s="10">
        <f t="shared" si="4"/>
        <v>0</v>
      </c>
      <c r="S153" s="10">
        <v>0</v>
      </c>
      <c r="T153" s="10">
        <v>6</v>
      </c>
      <c r="U153" s="10" t="s">
        <v>49</v>
      </c>
      <c r="V153" s="10" t="s">
        <v>60</v>
      </c>
      <c r="W153" s="10" t="s">
        <v>66</v>
      </c>
      <c r="X153" s="14">
        <v>45618</v>
      </c>
      <c r="Y153" s="10" t="b">
        <v>0</v>
      </c>
      <c r="Z153" s="10" t="b">
        <v>1</v>
      </c>
      <c r="AA153" s="10" t="str">
        <f t="shared" si="5"/>
        <v>Loyalty Member</v>
      </c>
      <c r="AB153" s="10" t="s">
        <v>62</v>
      </c>
      <c r="AC153" s="10" t="s">
        <v>67</v>
      </c>
      <c r="AD153" s="10">
        <v>6</v>
      </c>
      <c r="AE153" s="10" t="str">
        <f>IF(OR(Cleaned_Data!$C153="Male", Cleaned_Data!$C153="Male"), "Male", IF(OR(Cleaned_Data!$C153="Female", Cleaned_Data!$C153="Female"), "Female", "Diverse"))</f>
        <v>Male</v>
      </c>
      <c r="AF153" s="10" t="str">
        <f>IF(Cleaned_Data!$D153="Middle","Average Income","High Income")</f>
        <v>High Income</v>
      </c>
      <c r="AG153" s="10">
        <v>8.5365853658536592E-3</v>
      </c>
    </row>
    <row r="154" spans="1:33" x14ac:dyDescent="0.3">
      <c r="A154" s="10" t="s">
        <v>396</v>
      </c>
      <c r="B154" s="10">
        <v>49</v>
      </c>
      <c r="C154" s="10" t="s">
        <v>190</v>
      </c>
      <c r="D154" s="10" t="s">
        <v>44</v>
      </c>
      <c r="E154" s="10" t="s">
        <v>31</v>
      </c>
      <c r="F154" s="10" t="s">
        <v>56</v>
      </c>
      <c r="G154" s="10" t="s">
        <v>30</v>
      </c>
      <c r="H154" s="10" t="s">
        <v>397</v>
      </c>
      <c r="I154" s="10" t="s">
        <v>2076</v>
      </c>
      <c r="J154" s="13">
        <v>306.48</v>
      </c>
      <c r="K154" s="10">
        <v>5</v>
      </c>
      <c r="L154" s="10" t="s">
        <v>35</v>
      </c>
      <c r="M154" s="10">
        <v>1</v>
      </c>
      <c r="N154" s="10">
        <v>3</v>
      </c>
      <c r="O154" s="10">
        <v>0</v>
      </c>
      <c r="P154" s="10" t="s">
        <v>49</v>
      </c>
      <c r="Q154" s="10" t="s">
        <v>85</v>
      </c>
      <c r="R154" s="10">
        <f t="shared" si="4"/>
        <v>0</v>
      </c>
      <c r="S154" s="10">
        <v>0</v>
      </c>
      <c r="T154" s="10">
        <v>9</v>
      </c>
      <c r="U154" s="10" t="s">
        <v>59</v>
      </c>
      <c r="V154" s="10" t="s">
        <v>38</v>
      </c>
      <c r="W154" s="10" t="s">
        <v>39</v>
      </c>
      <c r="X154" s="14">
        <v>45550</v>
      </c>
      <c r="Y154" s="10" t="b">
        <v>0</v>
      </c>
      <c r="Z154" s="10" t="b">
        <v>1</v>
      </c>
      <c r="AA154" s="10" t="str">
        <f t="shared" si="5"/>
        <v>Loyalty Member</v>
      </c>
      <c r="AB154" s="10" t="s">
        <v>40</v>
      </c>
      <c r="AC154" s="10" t="s">
        <v>53</v>
      </c>
      <c r="AD154" s="10">
        <v>14</v>
      </c>
      <c r="AE154" s="10" t="str">
        <f>IF(OR(Cleaned_Data!$C154="Male", Cleaned_Data!$C154="Male"), "Male", IF(OR(Cleaned_Data!$C154="Female", Cleaned_Data!$C154="Female"), "Female", "Diverse"))</f>
        <v>Diverse</v>
      </c>
      <c r="AF154" s="10" t="str">
        <f>IF(Cleaned_Data!$D154="Middle","Average Income","High Income")</f>
        <v>High Income</v>
      </c>
      <c r="AG154" s="10">
        <v>8.1395348837209301E-3</v>
      </c>
    </row>
    <row r="155" spans="1:33" x14ac:dyDescent="0.3">
      <c r="A155" s="10" t="s">
        <v>398</v>
      </c>
      <c r="B155" s="10">
        <v>22</v>
      </c>
      <c r="C155" s="10" t="s">
        <v>43</v>
      </c>
      <c r="D155" s="10" t="s">
        <v>30</v>
      </c>
      <c r="E155" s="10" t="s">
        <v>76</v>
      </c>
      <c r="F155" s="10" t="s">
        <v>56</v>
      </c>
      <c r="G155" s="10" t="s">
        <v>44</v>
      </c>
      <c r="H155" s="10" t="s">
        <v>399</v>
      </c>
      <c r="I155" s="10" t="s">
        <v>65</v>
      </c>
      <c r="J155" s="13">
        <v>308.54000000000002</v>
      </c>
      <c r="K155" s="10">
        <v>3</v>
      </c>
      <c r="L155" s="10" t="s">
        <v>35</v>
      </c>
      <c r="M155" s="10">
        <v>1</v>
      </c>
      <c r="N155" s="10">
        <v>3</v>
      </c>
      <c r="O155" s="10">
        <v>0</v>
      </c>
      <c r="P155" s="10" t="s">
        <v>44</v>
      </c>
      <c r="Q155" s="10" t="s">
        <v>50</v>
      </c>
      <c r="R155" s="10">
        <f t="shared" si="4"/>
        <v>0.01</v>
      </c>
      <c r="S155" s="10">
        <v>1</v>
      </c>
      <c r="T155" s="10">
        <v>5</v>
      </c>
      <c r="U155" s="10" t="s">
        <v>44</v>
      </c>
      <c r="V155" s="10" t="s">
        <v>79</v>
      </c>
      <c r="W155" s="10" t="s">
        <v>39</v>
      </c>
      <c r="X155" s="14">
        <v>45564</v>
      </c>
      <c r="Y155" s="10" t="b">
        <v>0</v>
      </c>
      <c r="Z155" s="10" t="b">
        <v>1</v>
      </c>
      <c r="AA155" s="10" t="str">
        <f t="shared" si="5"/>
        <v>Loyalty Member</v>
      </c>
      <c r="AB155" s="10" t="s">
        <v>52</v>
      </c>
      <c r="AC155" s="10" t="s">
        <v>53</v>
      </c>
      <c r="AD155" s="10">
        <v>7</v>
      </c>
      <c r="AE155" s="10" t="str">
        <f>IF(OR(Cleaned_Data!$C155="Male", Cleaned_Data!$C155="Male"), "Male", IF(OR(Cleaned_Data!$C155="Female", Cleaned_Data!$C155="Female"), "Female", "Diverse"))</f>
        <v>Male</v>
      </c>
      <c r="AF155" s="10" t="str">
        <f>IF(Cleaned_Data!$D155="Middle","Average Income","High Income")</f>
        <v>Average Income</v>
      </c>
      <c r="AG155" s="10">
        <v>9.3999999999999986E-3</v>
      </c>
    </row>
    <row r="156" spans="1:33" x14ac:dyDescent="0.3">
      <c r="A156" s="10" t="s">
        <v>400</v>
      </c>
      <c r="B156" s="10">
        <v>49</v>
      </c>
      <c r="C156" s="10" t="s">
        <v>43</v>
      </c>
      <c r="D156" s="10" t="s">
        <v>44</v>
      </c>
      <c r="E156" s="10" t="s">
        <v>55</v>
      </c>
      <c r="F156" s="10" t="s">
        <v>56</v>
      </c>
      <c r="G156" s="10" t="s">
        <v>30</v>
      </c>
      <c r="H156" s="10" t="s">
        <v>401</v>
      </c>
      <c r="I156" s="10" t="s">
        <v>2078</v>
      </c>
      <c r="J156" s="13">
        <v>124.17</v>
      </c>
      <c r="K156" s="10">
        <v>12</v>
      </c>
      <c r="L156" s="10" t="s">
        <v>35</v>
      </c>
      <c r="M156" s="10">
        <v>5</v>
      </c>
      <c r="N156" s="10">
        <v>2</v>
      </c>
      <c r="O156" s="10">
        <v>2</v>
      </c>
      <c r="P156" s="10" t="s">
        <v>44</v>
      </c>
      <c r="Q156" s="10" t="s">
        <v>85</v>
      </c>
      <c r="R156" s="10">
        <f t="shared" si="4"/>
        <v>0.02</v>
      </c>
      <c r="S156" s="10">
        <v>2</v>
      </c>
      <c r="T156" s="10">
        <v>4</v>
      </c>
      <c r="U156" s="10" t="s">
        <v>44</v>
      </c>
      <c r="V156" s="10" t="s">
        <v>60</v>
      </c>
      <c r="W156" s="10" t="s">
        <v>61</v>
      </c>
      <c r="X156" s="14">
        <v>45612</v>
      </c>
      <c r="Y156" s="10" t="b">
        <v>1</v>
      </c>
      <c r="Z156" s="10" t="b">
        <v>1</v>
      </c>
      <c r="AA156" s="10" t="str">
        <f t="shared" si="5"/>
        <v>Loyalty Member</v>
      </c>
      <c r="AB156" s="10" t="s">
        <v>74</v>
      </c>
      <c r="AC156" s="10" t="s">
        <v>53</v>
      </c>
      <c r="AD156" s="10">
        <v>6</v>
      </c>
      <c r="AE156" s="10" t="str">
        <f>IF(OR(Cleaned_Data!$C156="Male", Cleaned_Data!$C156="Male"), "Male", IF(OR(Cleaned_Data!$C156="Female", Cleaned_Data!$C156="Female"), "Female", "Diverse"))</f>
        <v>Male</v>
      </c>
      <c r="AF156" s="10" t="str">
        <f>IF(Cleaned_Data!$D156="Middle","Average Income","High Income")</f>
        <v>High Income</v>
      </c>
      <c r="AG156" s="10">
        <v>1.3157894736842106E-2</v>
      </c>
    </row>
    <row r="157" spans="1:33" x14ac:dyDescent="0.3">
      <c r="A157" s="10" t="s">
        <v>402</v>
      </c>
      <c r="B157" s="10">
        <v>27</v>
      </c>
      <c r="C157" s="10" t="s">
        <v>29</v>
      </c>
      <c r="D157" s="10" t="s">
        <v>30</v>
      </c>
      <c r="E157" s="10" t="s">
        <v>31</v>
      </c>
      <c r="F157" s="10" t="s">
        <v>56</v>
      </c>
      <c r="G157" s="10" t="s">
        <v>30</v>
      </c>
      <c r="H157" s="10" t="s">
        <v>403</v>
      </c>
      <c r="I157" s="10" t="s">
        <v>2078</v>
      </c>
      <c r="J157" s="13">
        <v>78</v>
      </c>
      <c r="K157" s="10">
        <v>5</v>
      </c>
      <c r="L157" s="10" t="s">
        <v>78</v>
      </c>
      <c r="M157" s="10">
        <v>1</v>
      </c>
      <c r="N157" s="10">
        <v>5</v>
      </c>
      <c r="O157" s="10">
        <v>0</v>
      </c>
      <c r="P157" s="10" t="s">
        <v>36</v>
      </c>
      <c r="Q157" s="10" t="s">
        <v>50</v>
      </c>
      <c r="R157" s="10">
        <f t="shared" si="4"/>
        <v>0.01</v>
      </c>
      <c r="S157" s="10">
        <v>1</v>
      </c>
      <c r="T157" s="10">
        <v>1</v>
      </c>
      <c r="U157" s="10" t="s">
        <v>59</v>
      </c>
      <c r="V157" s="10" t="s">
        <v>79</v>
      </c>
      <c r="W157" s="10" t="s">
        <v>61</v>
      </c>
      <c r="X157" s="14">
        <v>45605</v>
      </c>
      <c r="Y157" s="10" t="b">
        <v>1</v>
      </c>
      <c r="Z157" s="10" t="b">
        <v>0</v>
      </c>
      <c r="AA157" s="10" t="str">
        <f t="shared" si="5"/>
        <v>Non-Member</v>
      </c>
      <c r="AB157" s="10" t="s">
        <v>52</v>
      </c>
      <c r="AC157" s="10" t="s">
        <v>41</v>
      </c>
      <c r="AD157" s="10">
        <v>11</v>
      </c>
      <c r="AE157" s="10" t="str">
        <f>IF(OR(Cleaned_Data!$C157="Male", Cleaned_Data!$C157="Male"), "Male", IF(OR(Cleaned_Data!$C157="Female", Cleaned_Data!$C157="Female"), "Female", "Diverse"))</f>
        <v>Female</v>
      </c>
      <c r="AF157" s="10" t="str">
        <f>IF(Cleaned_Data!$D157="Middle","Average Income","High Income")</f>
        <v>Average Income</v>
      </c>
      <c r="AG157" s="10">
        <v>1.3157894736842106E-2</v>
      </c>
    </row>
    <row r="158" spans="1:33" x14ac:dyDescent="0.3">
      <c r="A158" s="10" t="s">
        <v>404</v>
      </c>
      <c r="B158" s="10">
        <v>27</v>
      </c>
      <c r="C158" s="10" t="s">
        <v>29</v>
      </c>
      <c r="D158" s="10" t="s">
        <v>44</v>
      </c>
      <c r="E158" s="10" t="s">
        <v>31</v>
      </c>
      <c r="F158" s="10" t="s">
        <v>32</v>
      </c>
      <c r="G158" s="10" t="s">
        <v>30</v>
      </c>
      <c r="H158" s="10" t="s">
        <v>405</v>
      </c>
      <c r="I158" s="10" t="s">
        <v>104</v>
      </c>
      <c r="J158" s="13">
        <v>393.03</v>
      </c>
      <c r="K158" s="10">
        <v>4</v>
      </c>
      <c r="L158" s="10" t="s">
        <v>35</v>
      </c>
      <c r="M158" s="10">
        <v>4</v>
      </c>
      <c r="N158" s="10">
        <v>4</v>
      </c>
      <c r="O158" s="10">
        <v>0</v>
      </c>
      <c r="P158" s="10" t="s">
        <v>44</v>
      </c>
      <c r="Q158" s="10" t="s">
        <v>37</v>
      </c>
      <c r="R158" s="10">
        <f t="shared" si="4"/>
        <v>0.01</v>
      </c>
      <c r="S158" s="10">
        <v>1</v>
      </c>
      <c r="T158" s="10">
        <v>3</v>
      </c>
      <c r="U158" s="10" t="s">
        <v>49</v>
      </c>
      <c r="V158" s="10" t="s">
        <v>60</v>
      </c>
      <c r="W158" s="10" t="s">
        <v>86</v>
      </c>
      <c r="X158" s="14">
        <v>45538</v>
      </c>
      <c r="Y158" s="10" t="b">
        <v>1</v>
      </c>
      <c r="Z158" s="10" t="b">
        <v>1</v>
      </c>
      <c r="AA158" s="10" t="str">
        <f t="shared" si="5"/>
        <v>Loyalty Member</v>
      </c>
      <c r="AB158" s="10" t="s">
        <v>74</v>
      </c>
      <c r="AC158" s="10" t="s">
        <v>53</v>
      </c>
      <c r="AD158" s="10">
        <v>7</v>
      </c>
      <c r="AE158" s="10" t="str">
        <f>IF(OR(Cleaned_Data!$C158="Male", Cleaned_Data!$C158="Male"), "Male", IF(OR(Cleaned_Data!$C158="Female", Cleaned_Data!$C158="Female"), "Female", "Diverse"))</f>
        <v>Female</v>
      </c>
      <c r="AF158" s="10" t="str">
        <f>IF(Cleaned_Data!$D158="Middle","Average Income","High Income")</f>
        <v>High Income</v>
      </c>
      <c r="AG158" s="10">
        <v>7.3170731707317069E-3</v>
      </c>
    </row>
    <row r="159" spans="1:33" x14ac:dyDescent="0.3">
      <c r="A159" s="10" t="s">
        <v>406</v>
      </c>
      <c r="B159" s="10">
        <v>37</v>
      </c>
      <c r="C159" s="10" t="s">
        <v>29</v>
      </c>
      <c r="D159" s="10" t="s">
        <v>44</v>
      </c>
      <c r="E159" s="10" t="s">
        <v>55</v>
      </c>
      <c r="F159" s="10" t="s">
        <v>56</v>
      </c>
      <c r="G159" s="10" t="s">
        <v>30</v>
      </c>
      <c r="H159" s="10" t="s">
        <v>407</v>
      </c>
      <c r="I159" s="10" t="s">
        <v>107</v>
      </c>
      <c r="J159" s="13">
        <v>102.09</v>
      </c>
      <c r="K159" s="10">
        <v>3</v>
      </c>
      <c r="L159" s="10" t="s">
        <v>35</v>
      </c>
      <c r="M159" s="10">
        <v>1</v>
      </c>
      <c r="N159" s="10">
        <v>4</v>
      </c>
      <c r="O159" s="10">
        <v>0</v>
      </c>
      <c r="P159" s="10" t="s">
        <v>36</v>
      </c>
      <c r="Q159" s="10" t="s">
        <v>85</v>
      </c>
      <c r="R159" s="10">
        <f t="shared" si="4"/>
        <v>0.01</v>
      </c>
      <c r="S159" s="10">
        <v>1</v>
      </c>
      <c r="T159" s="10">
        <v>9</v>
      </c>
      <c r="U159" s="10" t="s">
        <v>49</v>
      </c>
      <c r="V159" s="10" t="s">
        <v>38</v>
      </c>
      <c r="W159" s="10" t="s">
        <v>51</v>
      </c>
      <c r="X159" s="14">
        <v>45364</v>
      </c>
      <c r="Y159" s="10" t="b">
        <v>0</v>
      </c>
      <c r="Z159" s="10" t="b">
        <v>1</v>
      </c>
      <c r="AA159" s="10" t="str">
        <f t="shared" si="5"/>
        <v>Loyalty Member</v>
      </c>
      <c r="AB159" s="10" t="s">
        <v>40</v>
      </c>
      <c r="AC159" s="10" t="s">
        <v>67</v>
      </c>
      <c r="AD159" s="10">
        <v>1</v>
      </c>
      <c r="AE159" s="10" t="str">
        <f>IF(OR(Cleaned_Data!$C159="Male", Cleaned_Data!$C159="Male"), "Male", IF(OR(Cleaned_Data!$C159="Female", Cleaned_Data!$C159="Female"), "Female", "Diverse"))</f>
        <v>Female</v>
      </c>
      <c r="AF159" s="10" t="str">
        <f>IF(Cleaned_Data!$D159="Middle","Average Income","High Income")</f>
        <v>High Income</v>
      </c>
      <c r="AG159" s="10">
        <v>1.0277777777777776E-2</v>
      </c>
    </row>
    <row r="160" spans="1:33" x14ac:dyDescent="0.3">
      <c r="A160" s="10" t="s">
        <v>408</v>
      </c>
      <c r="B160" s="10">
        <v>32</v>
      </c>
      <c r="C160" s="10" t="s">
        <v>43</v>
      </c>
      <c r="D160" s="10" t="s">
        <v>30</v>
      </c>
      <c r="E160" s="10" t="s">
        <v>31</v>
      </c>
      <c r="F160" s="10" t="s">
        <v>32</v>
      </c>
      <c r="G160" s="10" t="s">
        <v>44</v>
      </c>
      <c r="H160" s="10" t="s">
        <v>409</v>
      </c>
      <c r="I160" s="10" t="s">
        <v>104</v>
      </c>
      <c r="J160" s="13">
        <v>426.21</v>
      </c>
      <c r="K160" s="10">
        <v>3</v>
      </c>
      <c r="L160" s="10" t="s">
        <v>35</v>
      </c>
      <c r="M160" s="10">
        <v>1</v>
      </c>
      <c r="N160" s="10">
        <v>4</v>
      </c>
      <c r="O160" s="10">
        <v>2</v>
      </c>
      <c r="P160" s="10" t="s">
        <v>44</v>
      </c>
      <c r="Q160" s="10" t="s">
        <v>37</v>
      </c>
      <c r="R160" s="10">
        <f t="shared" si="4"/>
        <v>0.02</v>
      </c>
      <c r="S160" s="10">
        <v>2</v>
      </c>
      <c r="T160" s="10">
        <v>5</v>
      </c>
      <c r="U160" s="10" t="s">
        <v>44</v>
      </c>
      <c r="V160" s="10" t="s">
        <v>60</v>
      </c>
      <c r="W160" s="10" t="s">
        <v>66</v>
      </c>
      <c r="X160" s="14">
        <v>45400</v>
      </c>
      <c r="Y160" s="10" t="b">
        <v>0</v>
      </c>
      <c r="Z160" s="10" t="b">
        <v>1</v>
      </c>
      <c r="AA160" s="10" t="str">
        <f t="shared" si="5"/>
        <v>Loyalty Member</v>
      </c>
      <c r="AB160" s="10" t="s">
        <v>52</v>
      </c>
      <c r="AC160" s="10" t="s">
        <v>53</v>
      </c>
      <c r="AD160" s="10">
        <v>2</v>
      </c>
      <c r="AE160" s="10" t="str">
        <f>IF(OR(Cleaned_Data!$C160="Male", Cleaned_Data!$C160="Male"), "Male", IF(OR(Cleaned_Data!$C160="Female", Cleaned_Data!$C160="Female"), "Female", "Diverse"))</f>
        <v>Male</v>
      </c>
      <c r="AF160" s="10" t="str">
        <f>IF(Cleaned_Data!$D160="Middle","Average Income","High Income")</f>
        <v>Average Income</v>
      </c>
      <c r="AG160" s="10">
        <v>7.3170731707317069E-3</v>
      </c>
    </row>
    <row r="161" spans="1:33" x14ac:dyDescent="0.3">
      <c r="A161" s="10" t="s">
        <v>410</v>
      </c>
      <c r="B161" s="10">
        <v>42</v>
      </c>
      <c r="C161" s="10" t="s">
        <v>43</v>
      </c>
      <c r="D161" s="10" t="s">
        <v>30</v>
      </c>
      <c r="E161" s="10" t="s">
        <v>69</v>
      </c>
      <c r="F161" s="10" t="s">
        <v>56</v>
      </c>
      <c r="G161" s="10" t="s">
        <v>44</v>
      </c>
      <c r="H161" s="10" t="s">
        <v>411</v>
      </c>
      <c r="I161" s="10" t="s">
        <v>135</v>
      </c>
      <c r="J161" s="13">
        <v>140.31</v>
      </c>
      <c r="K161" s="10">
        <v>2</v>
      </c>
      <c r="L161" s="10" t="s">
        <v>78</v>
      </c>
      <c r="M161" s="10">
        <v>2</v>
      </c>
      <c r="N161" s="10">
        <v>4</v>
      </c>
      <c r="O161" s="10">
        <v>1</v>
      </c>
      <c r="P161" s="10" t="s">
        <v>59</v>
      </c>
      <c r="Q161" s="10" t="s">
        <v>85</v>
      </c>
      <c r="R161" s="10">
        <f t="shared" si="4"/>
        <v>0.02</v>
      </c>
      <c r="S161" s="10">
        <v>2</v>
      </c>
      <c r="T161" s="10">
        <v>5</v>
      </c>
      <c r="U161" s="10" t="s">
        <v>36</v>
      </c>
      <c r="V161" s="10" t="s">
        <v>79</v>
      </c>
      <c r="W161" s="10" t="s">
        <v>86</v>
      </c>
      <c r="X161" s="14">
        <v>45433</v>
      </c>
      <c r="Y161" s="10" t="b">
        <v>1</v>
      </c>
      <c r="Z161" s="10" t="b">
        <v>1</v>
      </c>
      <c r="AA161" s="10" t="str">
        <f t="shared" si="5"/>
        <v>Loyalty Member</v>
      </c>
      <c r="AB161" s="10" t="s">
        <v>62</v>
      </c>
      <c r="AC161" s="10" t="s">
        <v>67</v>
      </c>
      <c r="AD161" s="10">
        <v>8</v>
      </c>
      <c r="AE161" s="10" t="str">
        <f>IF(OR(Cleaned_Data!$C161="Male", Cleaned_Data!$C161="Male"), "Male", IF(OR(Cleaned_Data!$C161="Female", Cleaned_Data!$C161="Female"), "Female", "Diverse"))</f>
        <v>Male</v>
      </c>
      <c r="AF161" s="10" t="str">
        <f>IF(Cleaned_Data!$D161="Middle","Average Income","High Income")</f>
        <v>Average Income</v>
      </c>
      <c r="AG161" s="10">
        <v>8.5294117647058826E-3</v>
      </c>
    </row>
    <row r="162" spans="1:33" x14ac:dyDescent="0.3">
      <c r="A162" s="10" t="s">
        <v>412</v>
      </c>
      <c r="B162" s="10">
        <v>18</v>
      </c>
      <c r="C162" s="10" t="s">
        <v>29</v>
      </c>
      <c r="D162" s="10" t="s">
        <v>44</v>
      </c>
      <c r="E162" s="10" t="s">
        <v>69</v>
      </c>
      <c r="F162" s="10" t="s">
        <v>56</v>
      </c>
      <c r="G162" s="10" t="s">
        <v>30</v>
      </c>
      <c r="H162" s="10" t="s">
        <v>413</v>
      </c>
      <c r="I162" s="10" t="s">
        <v>120</v>
      </c>
      <c r="J162" s="13">
        <v>413.7</v>
      </c>
      <c r="K162" s="10">
        <v>8</v>
      </c>
      <c r="L162" s="10" t="s">
        <v>35</v>
      </c>
      <c r="M162" s="10">
        <v>3</v>
      </c>
      <c r="N162" s="10">
        <v>3</v>
      </c>
      <c r="O162" s="10">
        <v>0.3</v>
      </c>
      <c r="P162" s="10" t="s">
        <v>59</v>
      </c>
      <c r="Q162" s="10" t="s">
        <v>85</v>
      </c>
      <c r="R162" s="10">
        <f t="shared" si="4"/>
        <v>0</v>
      </c>
      <c r="S162" s="10">
        <v>0</v>
      </c>
      <c r="T162" s="10">
        <v>9</v>
      </c>
      <c r="U162" s="10" t="s">
        <v>44</v>
      </c>
      <c r="V162" s="10" t="s">
        <v>79</v>
      </c>
      <c r="W162" s="10" t="s">
        <v>66</v>
      </c>
      <c r="X162" s="14">
        <v>45460</v>
      </c>
      <c r="Y162" s="10" t="b">
        <v>0</v>
      </c>
      <c r="Z162" s="10" t="b">
        <v>1</v>
      </c>
      <c r="AA162" s="10" t="str">
        <f t="shared" si="5"/>
        <v>Loyalty Member</v>
      </c>
      <c r="AB162" s="10" t="s">
        <v>40</v>
      </c>
      <c r="AC162" s="10" t="s">
        <v>41</v>
      </c>
      <c r="AD162" s="10">
        <v>6</v>
      </c>
      <c r="AE162" s="10" t="str">
        <f>IF(OR(Cleaned_Data!$C162="Male", Cleaned_Data!$C162="Male"), "Male", IF(OR(Cleaned_Data!$C162="Female", Cleaned_Data!$C162="Female"), "Female", "Diverse"))</f>
        <v>Female</v>
      </c>
      <c r="AF162" s="10" t="str">
        <f>IF(Cleaned_Data!$D162="Middle","Average Income","High Income")</f>
        <v>High Income</v>
      </c>
      <c r="AG162" s="10">
        <v>9.3023255813953487E-3</v>
      </c>
    </row>
    <row r="163" spans="1:33" x14ac:dyDescent="0.3">
      <c r="A163" s="10" t="s">
        <v>414</v>
      </c>
      <c r="B163" s="10">
        <v>49</v>
      </c>
      <c r="C163" s="10" t="s">
        <v>43</v>
      </c>
      <c r="D163" s="10" t="s">
        <v>44</v>
      </c>
      <c r="E163" s="10" t="s">
        <v>69</v>
      </c>
      <c r="F163" s="10" t="s">
        <v>56</v>
      </c>
      <c r="G163" s="10" t="s">
        <v>30</v>
      </c>
      <c r="H163" s="10" t="s">
        <v>415</v>
      </c>
      <c r="I163" s="10" t="s">
        <v>135</v>
      </c>
      <c r="J163" s="13">
        <v>348.63</v>
      </c>
      <c r="K163" s="10">
        <v>4</v>
      </c>
      <c r="L163" s="10" t="s">
        <v>78</v>
      </c>
      <c r="M163" s="10">
        <v>5</v>
      </c>
      <c r="N163" s="10">
        <v>2</v>
      </c>
      <c r="O163" s="10">
        <v>0</v>
      </c>
      <c r="P163" s="10" t="s">
        <v>44</v>
      </c>
      <c r="Q163" s="10" t="s">
        <v>37</v>
      </c>
      <c r="R163" s="10">
        <f t="shared" si="4"/>
        <v>0</v>
      </c>
      <c r="S163" s="10">
        <v>0</v>
      </c>
      <c r="T163" s="10">
        <v>7</v>
      </c>
      <c r="U163" s="10" t="s">
        <v>36</v>
      </c>
      <c r="V163" s="10" t="s">
        <v>60</v>
      </c>
      <c r="W163" s="10" t="s">
        <v>61</v>
      </c>
      <c r="X163" s="14">
        <v>45383</v>
      </c>
      <c r="Y163" s="10" t="b">
        <v>0</v>
      </c>
      <c r="Z163" s="10" t="b">
        <v>0</v>
      </c>
      <c r="AA163" s="10" t="str">
        <f t="shared" si="5"/>
        <v>Non-Member</v>
      </c>
      <c r="AB163" s="10" t="s">
        <v>74</v>
      </c>
      <c r="AC163" s="10" t="s">
        <v>41</v>
      </c>
      <c r="AD163" s="10">
        <v>6</v>
      </c>
      <c r="AE163" s="10" t="str">
        <f>IF(OR(Cleaned_Data!$C163="Male", Cleaned_Data!$C163="Male"), "Male", IF(OR(Cleaned_Data!$C163="Female", Cleaned_Data!$C163="Female"), "Female", "Diverse"))</f>
        <v>Male</v>
      </c>
      <c r="AF163" s="10" t="str">
        <f>IF(Cleaned_Data!$D163="Middle","Average Income","High Income")</f>
        <v>High Income</v>
      </c>
      <c r="AG163" s="10">
        <v>8.5294117647058826E-3</v>
      </c>
    </row>
    <row r="164" spans="1:33" x14ac:dyDescent="0.3">
      <c r="A164" s="10" t="s">
        <v>416</v>
      </c>
      <c r="B164" s="10">
        <v>23</v>
      </c>
      <c r="C164" s="10" t="s">
        <v>29</v>
      </c>
      <c r="D164" s="10" t="s">
        <v>30</v>
      </c>
      <c r="E164" s="10" t="s">
        <v>69</v>
      </c>
      <c r="F164" s="10" t="s">
        <v>45</v>
      </c>
      <c r="G164" s="10" t="s">
        <v>30</v>
      </c>
      <c r="H164" s="10" t="s">
        <v>417</v>
      </c>
      <c r="I164" s="10" t="s">
        <v>101</v>
      </c>
      <c r="J164" s="13">
        <v>91.27</v>
      </c>
      <c r="K164" s="10">
        <v>7</v>
      </c>
      <c r="L164" s="10" t="s">
        <v>48</v>
      </c>
      <c r="M164" s="10">
        <v>5</v>
      </c>
      <c r="N164" s="10">
        <v>1</v>
      </c>
      <c r="O164" s="10">
        <v>0</v>
      </c>
      <c r="P164" s="10" t="s">
        <v>44</v>
      </c>
      <c r="Q164" s="10" t="s">
        <v>50</v>
      </c>
      <c r="R164" s="10">
        <f t="shared" si="4"/>
        <v>0.02</v>
      </c>
      <c r="S164" s="10">
        <v>2</v>
      </c>
      <c r="T164" s="10">
        <v>6</v>
      </c>
      <c r="U164" s="10" t="s">
        <v>36</v>
      </c>
      <c r="V164" s="10" t="s">
        <v>38</v>
      </c>
      <c r="W164" s="10" t="s">
        <v>86</v>
      </c>
      <c r="X164" s="14">
        <v>45464</v>
      </c>
      <c r="Y164" s="10" t="b">
        <v>1</v>
      </c>
      <c r="Z164" s="10" t="b">
        <v>1</v>
      </c>
      <c r="AA164" s="10" t="str">
        <f t="shared" si="5"/>
        <v>Loyalty Member</v>
      </c>
      <c r="AB164" s="10" t="s">
        <v>74</v>
      </c>
      <c r="AC164" s="10" t="s">
        <v>67</v>
      </c>
      <c r="AD164" s="10">
        <v>13</v>
      </c>
      <c r="AE164" s="10" t="str">
        <f>IF(OR(Cleaned_Data!$C164="Male", Cleaned_Data!$C164="Male"), "Male", IF(OR(Cleaned_Data!$C164="Female", Cleaned_Data!$C164="Female"), "Female", "Diverse"))</f>
        <v>Female</v>
      </c>
      <c r="AF164" s="10" t="str">
        <f>IF(Cleaned_Data!$D164="Middle","Average Income","High Income")</f>
        <v>Average Income</v>
      </c>
      <c r="AG164" s="10">
        <v>9.7727272727272732E-3</v>
      </c>
    </row>
    <row r="165" spans="1:33" x14ac:dyDescent="0.3">
      <c r="A165" s="10" t="s">
        <v>418</v>
      </c>
      <c r="B165" s="10">
        <v>29</v>
      </c>
      <c r="C165" s="10" t="s">
        <v>29</v>
      </c>
      <c r="D165" s="10" t="s">
        <v>44</v>
      </c>
      <c r="E165" s="10" t="s">
        <v>76</v>
      </c>
      <c r="F165" s="10" t="s">
        <v>32</v>
      </c>
      <c r="G165" s="10" t="s">
        <v>44</v>
      </c>
      <c r="H165" s="10" t="s">
        <v>419</v>
      </c>
      <c r="I165" s="10" t="s">
        <v>98</v>
      </c>
      <c r="J165" s="13">
        <v>359.94</v>
      </c>
      <c r="K165" s="10">
        <v>11</v>
      </c>
      <c r="L165" s="10" t="s">
        <v>35</v>
      </c>
      <c r="M165" s="10">
        <v>2</v>
      </c>
      <c r="N165" s="10">
        <v>5</v>
      </c>
      <c r="O165" s="10">
        <v>2</v>
      </c>
      <c r="P165" s="10" t="s">
        <v>36</v>
      </c>
      <c r="Q165" s="10" t="s">
        <v>85</v>
      </c>
      <c r="R165" s="10">
        <f t="shared" si="4"/>
        <v>0.01</v>
      </c>
      <c r="S165" s="10">
        <v>1</v>
      </c>
      <c r="T165" s="10">
        <v>8</v>
      </c>
      <c r="U165" s="10" t="s">
        <v>59</v>
      </c>
      <c r="V165" s="10" t="s">
        <v>60</v>
      </c>
      <c r="W165" s="10" t="s">
        <v>86</v>
      </c>
      <c r="X165" s="14">
        <v>45645</v>
      </c>
      <c r="Y165" s="10" t="b">
        <v>0</v>
      </c>
      <c r="Z165" s="10" t="b">
        <v>1</v>
      </c>
      <c r="AA165" s="10" t="str">
        <f t="shared" si="5"/>
        <v>Loyalty Member</v>
      </c>
      <c r="AB165" s="10" t="s">
        <v>52</v>
      </c>
      <c r="AC165" s="10" t="s">
        <v>67</v>
      </c>
      <c r="AD165" s="10">
        <v>9</v>
      </c>
      <c r="AE165" s="10" t="str">
        <f>IF(OR(Cleaned_Data!$C165="Male", Cleaned_Data!$C165="Male"), "Male", IF(OR(Cleaned_Data!$C165="Female", Cleaned_Data!$C165="Female"), "Female", "Diverse"))</f>
        <v>Female</v>
      </c>
      <c r="AF165" s="10" t="str">
        <f>IF(Cleaned_Data!$D165="Middle","Average Income","High Income")</f>
        <v>High Income</v>
      </c>
      <c r="AG165" s="10">
        <v>9.189189189189189E-3</v>
      </c>
    </row>
    <row r="166" spans="1:33" x14ac:dyDescent="0.3">
      <c r="A166" s="10" t="s">
        <v>420</v>
      </c>
      <c r="B166" s="10">
        <v>25</v>
      </c>
      <c r="C166" s="10" t="s">
        <v>43</v>
      </c>
      <c r="D166" s="10" t="s">
        <v>30</v>
      </c>
      <c r="E166" s="10" t="s">
        <v>76</v>
      </c>
      <c r="F166" s="10" t="s">
        <v>45</v>
      </c>
      <c r="G166" s="10" t="s">
        <v>30</v>
      </c>
      <c r="H166" s="10" t="s">
        <v>421</v>
      </c>
      <c r="I166" s="10" t="s">
        <v>34</v>
      </c>
      <c r="J166" s="13">
        <v>138.19999999999999</v>
      </c>
      <c r="K166" s="10">
        <v>8</v>
      </c>
      <c r="L166" s="10" t="s">
        <v>48</v>
      </c>
      <c r="M166" s="10">
        <v>1</v>
      </c>
      <c r="N166" s="10">
        <v>2</v>
      </c>
      <c r="O166" s="10">
        <v>2</v>
      </c>
      <c r="P166" s="10" t="s">
        <v>44</v>
      </c>
      <c r="Q166" s="10" t="s">
        <v>50</v>
      </c>
      <c r="R166" s="10">
        <f t="shared" si="4"/>
        <v>0</v>
      </c>
      <c r="S166" s="10">
        <v>0</v>
      </c>
      <c r="T166" s="10">
        <v>6</v>
      </c>
      <c r="U166" s="10" t="s">
        <v>59</v>
      </c>
      <c r="V166" s="10" t="s">
        <v>79</v>
      </c>
      <c r="W166" s="10" t="s">
        <v>61</v>
      </c>
      <c r="X166" s="14">
        <v>45353</v>
      </c>
      <c r="Y166" s="10" t="b">
        <v>0</v>
      </c>
      <c r="Z166" s="10" t="b">
        <v>1</v>
      </c>
      <c r="AA166" s="10" t="str">
        <f t="shared" si="5"/>
        <v>Loyalty Member</v>
      </c>
      <c r="AB166" s="10" t="s">
        <v>40</v>
      </c>
      <c r="AC166" s="10" t="s">
        <v>41</v>
      </c>
      <c r="AD166" s="10">
        <v>12</v>
      </c>
      <c r="AE166" s="10" t="str">
        <f>IF(OR(Cleaned_Data!$C166="Male", Cleaned_Data!$C166="Male"), "Male", IF(OR(Cleaned_Data!$C166="Female", Cleaned_Data!$C166="Female"), "Female", "Diverse"))</f>
        <v>Male</v>
      </c>
      <c r="AF166" s="10" t="str">
        <f>IF(Cleaned_Data!$D166="Middle","Average Income","High Income")</f>
        <v>Average Income</v>
      </c>
      <c r="AG166" s="10">
        <v>1.1363636363636364E-2</v>
      </c>
    </row>
    <row r="167" spans="1:33" x14ac:dyDescent="0.3">
      <c r="A167" s="10" t="s">
        <v>422</v>
      </c>
      <c r="B167" s="10">
        <v>38</v>
      </c>
      <c r="C167" s="10" t="s">
        <v>274</v>
      </c>
      <c r="D167" s="10" t="s">
        <v>44</v>
      </c>
      <c r="E167" s="10" t="s">
        <v>76</v>
      </c>
      <c r="F167" s="10" t="s">
        <v>45</v>
      </c>
      <c r="G167" s="10" t="s">
        <v>44</v>
      </c>
      <c r="H167" s="10" t="s">
        <v>423</v>
      </c>
      <c r="I167" s="10" t="s">
        <v>65</v>
      </c>
      <c r="J167" s="13">
        <v>196.33</v>
      </c>
      <c r="K167" s="10">
        <v>11</v>
      </c>
      <c r="L167" s="10" t="s">
        <v>78</v>
      </c>
      <c r="M167" s="10">
        <v>4</v>
      </c>
      <c r="N167" s="10">
        <v>3</v>
      </c>
      <c r="O167" s="10">
        <v>1</v>
      </c>
      <c r="P167" s="10" t="s">
        <v>49</v>
      </c>
      <c r="Q167" s="10" t="s">
        <v>50</v>
      </c>
      <c r="R167" s="10">
        <f t="shared" si="4"/>
        <v>0</v>
      </c>
      <c r="S167" s="10">
        <v>0</v>
      </c>
      <c r="T167" s="10">
        <v>5</v>
      </c>
      <c r="U167" s="10" t="s">
        <v>36</v>
      </c>
      <c r="V167" s="10" t="s">
        <v>79</v>
      </c>
      <c r="W167" s="10" t="s">
        <v>61</v>
      </c>
      <c r="X167" s="14">
        <v>45472</v>
      </c>
      <c r="Y167" s="10" t="b">
        <v>1</v>
      </c>
      <c r="Z167" s="10" t="b">
        <v>1</v>
      </c>
      <c r="AA167" s="10" t="str">
        <f t="shared" si="5"/>
        <v>Loyalty Member</v>
      </c>
      <c r="AB167" s="10" t="s">
        <v>74</v>
      </c>
      <c r="AC167" s="10" t="s">
        <v>53</v>
      </c>
      <c r="AD167" s="10">
        <v>11</v>
      </c>
      <c r="AE167" s="10" t="str">
        <f>IF(OR(Cleaned_Data!$C167="Male", Cleaned_Data!$C167="Male"), "Male", IF(OR(Cleaned_Data!$C167="Female", Cleaned_Data!$C167="Female"), "Female", "Diverse"))</f>
        <v>Diverse</v>
      </c>
      <c r="AF167" s="10" t="str">
        <f>IF(Cleaned_Data!$D167="Middle","Average Income","High Income")</f>
        <v>High Income</v>
      </c>
      <c r="AG167" s="10">
        <v>9.3999999999999986E-3</v>
      </c>
    </row>
    <row r="168" spans="1:33" x14ac:dyDescent="0.3">
      <c r="A168" s="10" t="s">
        <v>424</v>
      </c>
      <c r="B168" s="10">
        <v>32</v>
      </c>
      <c r="C168" s="10" t="s">
        <v>29</v>
      </c>
      <c r="D168" s="10" t="s">
        <v>30</v>
      </c>
      <c r="E168" s="10" t="s">
        <v>69</v>
      </c>
      <c r="F168" s="10" t="s">
        <v>32</v>
      </c>
      <c r="G168" s="10" t="s">
        <v>30</v>
      </c>
      <c r="H168" s="10" t="s">
        <v>311</v>
      </c>
      <c r="I168" s="10" t="s">
        <v>2076</v>
      </c>
      <c r="J168" s="13">
        <v>249.24</v>
      </c>
      <c r="K168" s="10">
        <v>8</v>
      </c>
      <c r="L168" s="10" t="s">
        <v>48</v>
      </c>
      <c r="M168" s="10">
        <v>4</v>
      </c>
      <c r="N168" s="10">
        <v>3</v>
      </c>
      <c r="O168" s="10">
        <v>1</v>
      </c>
      <c r="P168" s="10" t="s">
        <v>49</v>
      </c>
      <c r="Q168" s="10" t="s">
        <v>37</v>
      </c>
      <c r="R168" s="10">
        <f t="shared" si="4"/>
        <v>0.02</v>
      </c>
      <c r="S168" s="10">
        <v>2</v>
      </c>
      <c r="T168" s="10">
        <v>3</v>
      </c>
      <c r="U168" s="10" t="s">
        <v>44</v>
      </c>
      <c r="V168" s="10" t="s">
        <v>60</v>
      </c>
      <c r="W168" s="10" t="s">
        <v>86</v>
      </c>
      <c r="X168" s="14">
        <v>45533</v>
      </c>
      <c r="Y168" s="10" t="b">
        <v>0</v>
      </c>
      <c r="Z168" s="10" t="b">
        <v>1</v>
      </c>
      <c r="AA168" s="10" t="str">
        <f t="shared" si="5"/>
        <v>Loyalty Member</v>
      </c>
      <c r="AB168" s="10" t="s">
        <v>40</v>
      </c>
      <c r="AC168" s="10" t="s">
        <v>53</v>
      </c>
      <c r="AD168" s="10">
        <v>7</v>
      </c>
      <c r="AE168" s="10" t="str">
        <f>IF(OR(Cleaned_Data!$C168="Male", Cleaned_Data!$C168="Male"), "Male", IF(OR(Cleaned_Data!$C168="Female", Cleaned_Data!$C168="Female"), "Female", "Diverse"))</f>
        <v>Female</v>
      </c>
      <c r="AF168" s="10" t="str">
        <f>IF(Cleaned_Data!$D168="Middle","Average Income","High Income")</f>
        <v>Average Income</v>
      </c>
      <c r="AG168" s="10">
        <v>8.1395348837209301E-3</v>
      </c>
    </row>
    <row r="169" spans="1:33" x14ac:dyDescent="0.3">
      <c r="A169" s="10" t="s">
        <v>425</v>
      </c>
      <c r="B169" s="10">
        <v>45</v>
      </c>
      <c r="C169" s="10" t="s">
        <v>43</v>
      </c>
      <c r="D169" s="10" t="s">
        <v>44</v>
      </c>
      <c r="E169" s="10" t="s">
        <v>76</v>
      </c>
      <c r="F169" s="10" t="s">
        <v>45</v>
      </c>
      <c r="G169" s="10" t="s">
        <v>44</v>
      </c>
      <c r="H169" s="10" t="s">
        <v>426</v>
      </c>
      <c r="I169" s="10" t="s">
        <v>71</v>
      </c>
      <c r="J169" s="13">
        <v>129.1</v>
      </c>
      <c r="K169" s="10">
        <v>12</v>
      </c>
      <c r="L169" s="10" t="s">
        <v>35</v>
      </c>
      <c r="M169" s="10">
        <v>5</v>
      </c>
      <c r="N169" s="10">
        <v>3</v>
      </c>
      <c r="O169" s="10">
        <v>2</v>
      </c>
      <c r="P169" s="10" t="s">
        <v>59</v>
      </c>
      <c r="Q169" s="10" t="s">
        <v>50</v>
      </c>
      <c r="R169" s="10">
        <f t="shared" si="4"/>
        <v>0</v>
      </c>
      <c r="S169" s="10">
        <v>0</v>
      </c>
      <c r="T169" s="10">
        <v>8</v>
      </c>
      <c r="U169" s="10" t="s">
        <v>44</v>
      </c>
      <c r="V169" s="10" t="s">
        <v>79</v>
      </c>
      <c r="W169" s="10" t="s">
        <v>39</v>
      </c>
      <c r="X169" s="14">
        <v>45397</v>
      </c>
      <c r="Y169" s="10" t="b">
        <v>1</v>
      </c>
      <c r="Z169" s="10" t="b">
        <v>0</v>
      </c>
      <c r="AA169" s="10" t="str">
        <f t="shared" si="5"/>
        <v>Non-Member</v>
      </c>
      <c r="AB169" s="10" t="s">
        <v>74</v>
      </c>
      <c r="AC169" s="10" t="s">
        <v>41</v>
      </c>
      <c r="AD169" s="10">
        <v>7</v>
      </c>
      <c r="AE169" s="10" t="str">
        <f>IF(OR(Cleaned_Data!$C169="Male", Cleaned_Data!$C169="Male"), "Male", IF(OR(Cleaned_Data!$C169="Female", Cleaned_Data!$C169="Female"), "Female", "Diverse"))</f>
        <v>Male</v>
      </c>
      <c r="AF169" s="10" t="str">
        <f>IF(Cleaned_Data!$D169="Middle","Average Income","High Income")</f>
        <v>High Income</v>
      </c>
      <c r="AG169" s="10">
        <v>8.7804878048780496E-3</v>
      </c>
    </row>
    <row r="170" spans="1:33" x14ac:dyDescent="0.3">
      <c r="A170" s="10" t="s">
        <v>427</v>
      </c>
      <c r="B170" s="10">
        <v>45</v>
      </c>
      <c r="C170" s="10" t="s">
        <v>29</v>
      </c>
      <c r="D170" s="10" t="s">
        <v>44</v>
      </c>
      <c r="E170" s="10" t="s">
        <v>31</v>
      </c>
      <c r="F170" s="10" t="s">
        <v>56</v>
      </c>
      <c r="G170" s="10" t="s">
        <v>44</v>
      </c>
      <c r="H170" s="10" t="s">
        <v>428</v>
      </c>
      <c r="I170" s="10" t="s">
        <v>123</v>
      </c>
      <c r="J170" s="13">
        <v>112.69</v>
      </c>
      <c r="K170" s="10">
        <v>10</v>
      </c>
      <c r="L170" s="10" t="s">
        <v>48</v>
      </c>
      <c r="M170" s="10">
        <v>1</v>
      </c>
      <c r="N170" s="10">
        <v>4</v>
      </c>
      <c r="O170" s="10">
        <v>0</v>
      </c>
      <c r="P170" s="10" t="s">
        <v>44</v>
      </c>
      <c r="Q170" s="10" t="s">
        <v>50</v>
      </c>
      <c r="R170" s="10">
        <f t="shared" si="4"/>
        <v>0</v>
      </c>
      <c r="S170" s="10">
        <v>0</v>
      </c>
      <c r="T170" s="10">
        <v>7</v>
      </c>
      <c r="U170" s="10" t="s">
        <v>49</v>
      </c>
      <c r="V170" s="10" t="s">
        <v>60</v>
      </c>
      <c r="W170" s="10" t="s">
        <v>61</v>
      </c>
      <c r="X170" s="14">
        <v>45531</v>
      </c>
      <c r="Y170" s="10" t="b">
        <v>0</v>
      </c>
      <c r="Z170" s="10" t="b">
        <v>1</v>
      </c>
      <c r="AA170" s="10" t="str">
        <f t="shared" si="5"/>
        <v>Loyalty Member</v>
      </c>
      <c r="AB170" s="10" t="s">
        <v>40</v>
      </c>
      <c r="AC170" s="10" t="s">
        <v>53</v>
      </c>
      <c r="AD170" s="10">
        <v>1</v>
      </c>
      <c r="AE170" s="10" t="str">
        <f>IF(OR(Cleaned_Data!$C170="Male", Cleaned_Data!$C170="Male"), "Male", IF(OR(Cleaned_Data!$C170="Female", Cleaned_Data!$C170="Female"), "Female", "Diverse"))</f>
        <v>Female</v>
      </c>
      <c r="AF170" s="10" t="str">
        <f>IF(Cleaned_Data!$D170="Middle","Average Income","High Income")</f>
        <v>High Income</v>
      </c>
      <c r="AG170" s="10">
        <v>1.0243902439024391E-2</v>
      </c>
    </row>
    <row r="171" spans="1:33" x14ac:dyDescent="0.3">
      <c r="A171" s="10" t="s">
        <v>429</v>
      </c>
      <c r="B171" s="10">
        <v>46</v>
      </c>
      <c r="C171" s="10" t="s">
        <v>43</v>
      </c>
      <c r="D171" s="10" t="s">
        <v>30</v>
      </c>
      <c r="E171" s="10" t="s">
        <v>69</v>
      </c>
      <c r="F171" s="10" t="s">
        <v>32</v>
      </c>
      <c r="G171" s="10" t="s">
        <v>44</v>
      </c>
      <c r="H171" s="10" t="s">
        <v>430</v>
      </c>
      <c r="I171" s="10" t="s">
        <v>188</v>
      </c>
      <c r="J171" s="13">
        <v>267.85000000000002</v>
      </c>
      <c r="K171" s="10">
        <v>5</v>
      </c>
      <c r="L171" s="10" t="s">
        <v>78</v>
      </c>
      <c r="M171" s="10">
        <v>5</v>
      </c>
      <c r="N171" s="10">
        <v>2</v>
      </c>
      <c r="O171" s="10">
        <v>2</v>
      </c>
      <c r="P171" s="10" t="s">
        <v>49</v>
      </c>
      <c r="Q171" s="10" t="s">
        <v>37</v>
      </c>
      <c r="R171" s="10">
        <f t="shared" si="4"/>
        <v>0.01</v>
      </c>
      <c r="S171" s="10">
        <v>1</v>
      </c>
      <c r="T171" s="10">
        <v>5</v>
      </c>
      <c r="U171" s="10" t="s">
        <v>44</v>
      </c>
      <c r="V171" s="10" t="s">
        <v>60</v>
      </c>
      <c r="W171" s="10" t="s">
        <v>39</v>
      </c>
      <c r="X171" s="14">
        <v>45371</v>
      </c>
      <c r="Y171" s="10" t="b">
        <v>0</v>
      </c>
      <c r="Z171" s="10" t="b">
        <v>1</v>
      </c>
      <c r="AA171" s="10" t="str">
        <f t="shared" si="5"/>
        <v>Loyalty Member</v>
      </c>
      <c r="AB171" s="10" t="s">
        <v>40</v>
      </c>
      <c r="AC171" s="10" t="s">
        <v>53</v>
      </c>
      <c r="AD171" s="10">
        <v>7</v>
      </c>
      <c r="AE171" s="10" t="str">
        <f>IF(OR(Cleaned_Data!$C171="Male", Cleaned_Data!$C171="Male"), "Male", IF(OR(Cleaned_Data!$C171="Female", Cleaned_Data!$C171="Female"), "Female", "Diverse"))</f>
        <v>Male</v>
      </c>
      <c r="AF171" s="10" t="str">
        <f>IF(Cleaned_Data!$D171="Middle","Average Income","High Income")</f>
        <v>Average Income</v>
      </c>
      <c r="AG171" s="10">
        <v>8.8235294117647058E-3</v>
      </c>
    </row>
    <row r="172" spans="1:33" x14ac:dyDescent="0.3">
      <c r="A172" s="10" t="s">
        <v>431</v>
      </c>
      <c r="B172" s="10">
        <v>24</v>
      </c>
      <c r="C172" s="10" t="s">
        <v>43</v>
      </c>
      <c r="D172" s="10" t="s">
        <v>30</v>
      </c>
      <c r="E172" s="10" t="s">
        <v>76</v>
      </c>
      <c r="F172" s="10" t="s">
        <v>45</v>
      </c>
      <c r="G172" s="10" t="s">
        <v>30</v>
      </c>
      <c r="H172" s="10" t="s">
        <v>432</v>
      </c>
      <c r="I172" s="10" t="s">
        <v>65</v>
      </c>
      <c r="J172" s="13">
        <v>205.36</v>
      </c>
      <c r="K172" s="10">
        <v>12</v>
      </c>
      <c r="L172" s="10" t="s">
        <v>78</v>
      </c>
      <c r="M172" s="10">
        <v>1</v>
      </c>
      <c r="N172" s="10">
        <v>5</v>
      </c>
      <c r="O172" s="10">
        <v>2</v>
      </c>
      <c r="P172" s="10" t="s">
        <v>44</v>
      </c>
      <c r="Q172" s="10" t="s">
        <v>85</v>
      </c>
      <c r="R172" s="10">
        <f t="shared" si="4"/>
        <v>0</v>
      </c>
      <c r="S172" s="10">
        <v>0</v>
      </c>
      <c r="T172" s="10">
        <v>1</v>
      </c>
      <c r="U172" s="10" t="s">
        <v>59</v>
      </c>
      <c r="V172" s="10" t="s">
        <v>38</v>
      </c>
      <c r="W172" s="10" t="s">
        <v>39</v>
      </c>
      <c r="X172" s="14">
        <v>45409</v>
      </c>
      <c r="Y172" s="10" t="b">
        <v>0</v>
      </c>
      <c r="Z172" s="10" t="b">
        <v>0</v>
      </c>
      <c r="AA172" s="10" t="str">
        <f t="shared" si="5"/>
        <v>Non-Member</v>
      </c>
      <c r="AB172" s="10" t="s">
        <v>62</v>
      </c>
      <c r="AC172" s="10" t="s">
        <v>67</v>
      </c>
      <c r="AD172" s="10">
        <v>5</v>
      </c>
      <c r="AE172" s="10" t="str">
        <f>IF(OR(Cleaned_Data!$C172="Male", Cleaned_Data!$C172="Male"), "Male", IF(OR(Cleaned_Data!$C172="Female", Cleaned_Data!$C172="Female"), "Female", "Diverse"))</f>
        <v>Male</v>
      </c>
      <c r="AF172" s="10" t="str">
        <f>IF(Cleaned_Data!$D172="Middle","Average Income","High Income")</f>
        <v>Average Income</v>
      </c>
      <c r="AG172" s="10">
        <v>9.3999999999999986E-3</v>
      </c>
    </row>
    <row r="173" spans="1:33" x14ac:dyDescent="0.3">
      <c r="A173" s="10" t="s">
        <v>433</v>
      </c>
      <c r="B173" s="10">
        <v>48</v>
      </c>
      <c r="C173" s="10" t="s">
        <v>212</v>
      </c>
      <c r="D173" s="10" t="s">
        <v>44</v>
      </c>
      <c r="E173" s="10" t="s">
        <v>76</v>
      </c>
      <c r="F173" s="10" t="s">
        <v>56</v>
      </c>
      <c r="G173" s="10" t="s">
        <v>44</v>
      </c>
      <c r="H173" s="10" t="s">
        <v>434</v>
      </c>
      <c r="I173" s="10" t="s">
        <v>142</v>
      </c>
      <c r="J173" s="13">
        <v>79.099999999999994</v>
      </c>
      <c r="K173" s="10">
        <v>10</v>
      </c>
      <c r="L173" s="10" t="s">
        <v>48</v>
      </c>
      <c r="M173" s="10">
        <v>5</v>
      </c>
      <c r="N173" s="10">
        <v>3</v>
      </c>
      <c r="O173" s="10">
        <v>1</v>
      </c>
      <c r="P173" s="10" t="s">
        <v>36</v>
      </c>
      <c r="Q173" s="10" t="s">
        <v>50</v>
      </c>
      <c r="R173" s="10">
        <f t="shared" si="4"/>
        <v>0</v>
      </c>
      <c r="S173" s="10">
        <v>0</v>
      </c>
      <c r="T173" s="10">
        <v>9</v>
      </c>
      <c r="U173" s="10" t="s">
        <v>49</v>
      </c>
      <c r="V173" s="10" t="s">
        <v>38</v>
      </c>
      <c r="W173" s="10" t="s">
        <v>61</v>
      </c>
      <c r="X173" s="14">
        <v>45417</v>
      </c>
      <c r="Y173" s="10" t="b">
        <v>1</v>
      </c>
      <c r="Z173" s="10" t="b">
        <v>0</v>
      </c>
      <c r="AA173" s="10" t="str">
        <f t="shared" si="5"/>
        <v>Non-Member</v>
      </c>
      <c r="AB173" s="10" t="s">
        <v>40</v>
      </c>
      <c r="AC173" s="10" t="s">
        <v>67</v>
      </c>
      <c r="AD173" s="10">
        <v>4</v>
      </c>
      <c r="AE173" s="10" t="str">
        <f>IF(OR(Cleaned_Data!$C173="Male", Cleaned_Data!$C173="Male"), "Male", IF(OR(Cleaned_Data!$C173="Female", Cleaned_Data!$C173="Female"), "Female", "Diverse"))</f>
        <v>Diverse</v>
      </c>
      <c r="AF173" s="10" t="str">
        <f>IF(Cleaned_Data!$D173="Middle","Average Income","High Income")</f>
        <v>High Income</v>
      </c>
      <c r="AG173" s="10">
        <v>8.5365853658536592E-3</v>
      </c>
    </row>
    <row r="174" spans="1:33" x14ac:dyDescent="0.3">
      <c r="A174" s="10" t="s">
        <v>435</v>
      </c>
      <c r="B174" s="10">
        <v>35</v>
      </c>
      <c r="C174" s="10" t="s">
        <v>43</v>
      </c>
      <c r="D174" s="10" t="s">
        <v>44</v>
      </c>
      <c r="E174" s="10" t="s">
        <v>69</v>
      </c>
      <c r="F174" s="10" t="s">
        <v>45</v>
      </c>
      <c r="G174" s="10" t="s">
        <v>30</v>
      </c>
      <c r="H174" s="10" t="s">
        <v>436</v>
      </c>
      <c r="I174" s="10" t="s">
        <v>104</v>
      </c>
      <c r="J174" s="13">
        <v>256.63</v>
      </c>
      <c r="K174" s="10">
        <v>12</v>
      </c>
      <c r="L174" s="10" t="s">
        <v>48</v>
      </c>
      <c r="M174" s="10">
        <v>1</v>
      </c>
      <c r="N174" s="10">
        <v>4</v>
      </c>
      <c r="O174" s="10">
        <v>0</v>
      </c>
      <c r="P174" s="10" t="s">
        <v>44</v>
      </c>
      <c r="Q174" s="10" t="s">
        <v>37</v>
      </c>
      <c r="R174" s="10">
        <f t="shared" si="4"/>
        <v>0.02</v>
      </c>
      <c r="S174" s="10">
        <v>2</v>
      </c>
      <c r="T174" s="10">
        <v>2</v>
      </c>
      <c r="U174" s="10" t="s">
        <v>36</v>
      </c>
      <c r="V174" s="10" t="s">
        <v>60</v>
      </c>
      <c r="W174" s="10" t="s">
        <v>61</v>
      </c>
      <c r="X174" s="14">
        <v>45459</v>
      </c>
      <c r="Y174" s="10" t="b">
        <v>1</v>
      </c>
      <c r="Z174" s="10" t="b">
        <v>1</v>
      </c>
      <c r="AA174" s="10" t="str">
        <f t="shared" si="5"/>
        <v>Loyalty Member</v>
      </c>
      <c r="AB174" s="10" t="s">
        <v>62</v>
      </c>
      <c r="AC174" s="10" t="s">
        <v>53</v>
      </c>
      <c r="AD174" s="10">
        <v>10</v>
      </c>
      <c r="AE174" s="10" t="str">
        <f>IF(OR(Cleaned_Data!$C174="Male", Cleaned_Data!$C174="Male"), "Male", IF(OR(Cleaned_Data!$C174="Female", Cleaned_Data!$C174="Female"), "Female", "Diverse"))</f>
        <v>Male</v>
      </c>
      <c r="AF174" s="10" t="str">
        <f>IF(Cleaned_Data!$D174="Middle","Average Income","High Income")</f>
        <v>High Income</v>
      </c>
      <c r="AG174" s="10">
        <v>7.3170731707317069E-3</v>
      </c>
    </row>
    <row r="175" spans="1:33" x14ac:dyDescent="0.3">
      <c r="A175" s="10" t="s">
        <v>437</v>
      </c>
      <c r="B175" s="10">
        <v>50</v>
      </c>
      <c r="C175" s="10" t="s">
        <v>29</v>
      </c>
      <c r="D175" s="10" t="s">
        <v>44</v>
      </c>
      <c r="E175" s="10" t="s">
        <v>76</v>
      </c>
      <c r="F175" s="10" t="s">
        <v>45</v>
      </c>
      <c r="G175" s="10" t="s">
        <v>30</v>
      </c>
      <c r="H175" s="10" t="s">
        <v>438</v>
      </c>
      <c r="I175" s="10" t="s">
        <v>82</v>
      </c>
      <c r="J175" s="13">
        <v>409.98</v>
      </c>
      <c r="K175" s="10">
        <v>12</v>
      </c>
      <c r="L175" s="10" t="s">
        <v>35</v>
      </c>
      <c r="M175" s="10">
        <v>5</v>
      </c>
      <c r="N175" s="10">
        <v>4</v>
      </c>
      <c r="O175" s="10">
        <v>0</v>
      </c>
      <c r="P175" s="10" t="s">
        <v>36</v>
      </c>
      <c r="Q175" s="10" t="s">
        <v>50</v>
      </c>
      <c r="R175" s="10">
        <f t="shared" si="4"/>
        <v>0.02</v>
      </c>
      <c r="S175" s="10">
        <v>2</v>
      </c>
      <c r="T175" s="10">
        <v>1</v>
      </c>
      <c r="U175" s="10" t="s">
        <v>49</v>
      </c>
      <c r="V175" s="10" t="s">
        <v>79</v>
      </c>
      <c r="W175" s="10" t="s">
        <v>51</v>
      </c>
      <c r="X175" s="14">
        <v>45580</v>
      </c>
      <c r="Y175" s="10" t="b">
        <v>1</v>
      </c>
      <c r="Z175" s="10" t="b">
        <v>0</v>
      </c>
      <c r="AA175" s="10" t="str">
        <f t="shared" si="5"/>
        <v>Non-Member</v>
      </c>
      <c r="AB175" s="10" t="s">
        <v>52</v>
      </c>
      <c r="AC175" s="10" t="s">
        <v>67</v>
      </c>
      <c r="AD175" s="10">
        <v>8</v>
      </c>
      <c r="AE175" s="10" t="str">
        <f>IF(OR(Cleaned_Data!$C175="Male", Cleaned_Data!$C175="Male"), "Male", IF(OR(Cleaned_Data!$C175="Female", Cleaned_Data!$C175="Female"), "Female", "Diverse"))</f>
        <v>Female</v>
      </c>
      <c r="AF175" s="10" t="str">
        <f>IF(Cleaned_Data!$D175="Middle","Average Income","High Income")</f>
        <v>High Income</v>
      </c>
      <c r="AG175" s="10">
        <v>1.0270270270270269E-2</v>
      </c>
    </row>
    <row r="176" spans="1:33" x14ac:dyDescent="0.3">
      <c r="A176" s="10" t="s">
        <v>439</v>
      </c>
      <c r="B176" s="10">
        <v>34</v>
      </c>
      <c r="C176" s="10" t="s">
        <v>43</v>
      </c>
      <c r="D176" s="10" t="s">
        <v>30</v>
      </c>
      <c r="E176" s="10" t="s">
        <v>69</v>
      </c>
      <c r="F176" s="10" t="s">
        <v>45</v>
      </c>
      <c r="G176" s="10" t="s">
        <v>44</v>
      </c>
      <c r="H176" s="10" t="s">
        <v>440</v>
      </c>
      <c r="I176" s="10" t="s">
        <v>90</v>
      </c>
      <c r="J176" s="13">
        <v>291.60000000000002</v>
      </c>
      <c r="K176" s="10">
        <v>2</v>
      </c>
      <c r="L176" s="10" t="s">
        <v>48</v>
      </c>
      <c r="M176" s="10">
        <v>3</v>
      </c>
      <c r="N176" s="10">
        <v>3</v>
      </c>
      <c r="O176" s="10">
        <v>2</v>
      </c>
      <c r="P176" s="10" t="s">
        <v>44</v>
      </c>
      <c r="Q176" s="10" t="s">
        <v>37</v>
      </c>
      <c r="R176" s="10">
        <f t="shared" si="4"/>
        <v>0</v>
      </c>
      <c r="S176" s="10">
        <v>0</v>
      </c>
      <c r="T176" s="10">
        <v>7</v>
      </c>
      <c r="U176" s="10" t="s">
        <v>36</v>
      </c>
      <c r="V176" s="10" t="s">
        <v>79</v>
      </c>
      <c r="W176" s="10" t="s">
        <v>86</v>
      </c>
      <c r="X176" s="14">
        <v>45505</v>
      </c>
      <c r="Y176" s="10" t="b">
        <v>0</v>
      </c>
      <c r="Z176" s="10" t="b">
        <v>1</v>
      </c>
      <c r="AA176" s="10" t="str">
        <f t="shared" si="5"/>
        <v>Loyalty Member</v>
      </c>
      <c r="AB176" s="10" t="s">
        <v>40</v>
      </c>
      <c r="AC176" s="10" t="s">
        <v>53</v>
      </c>
      <c r="AD176" s="10">
        <v>3</v>
      </c>
      <c r="AE176" s="10" t="str">
        <f>IF(OR(Cleaned_Data!$C176="Male", Cleaned_Data!$C176="Male"), "Male", IF(OR(Cleaned_Data!$C176="Female", Cleaned_Data!$C176="Female"), "Female", "Diverse"))</f>
        <v>Male</v>
      </c>
      <c r="AF176" s="10" t="str">
        <f>IF(Cleaned_Data!$D176="Middle","Average Income","High Income")</f>
        <v>Average Income</v>
      </c>
      <c r="AG176" s="10">
        <v>8.431372549019607E-3</v>
      </c>
    </row>
    <row r="177" spans="1:33" x14ac:dyDescent="0.3">
      <c r="A177" s="10" t="s">
        <v>441</v>
      </c>
      <c r="B177" s="10">
        <v>50</v>
      </c>
      <c r="C177" s="10" t="s">
        <v>29</v>
      </c>
      <c r="D177" s="10" t="s">
        <v>30</v>
      </c>
      <c r="E177" s="10" t="s">
        <v>55</v>
      </c>
      <c r="F177" s="10" t="s">
        <v>32</v>
      </c>
      <c r="G177" s="10" t="s">
        <v>30</v>
      </c>
      <c r="H177" s="10" t="s">
        <v>442</v>
      </c>
      <c r="I177" s="10" t="s">
        <v>65</v>
      </c>
      <c r="J177" s="13">
        <v>101.7</v>
      </c>
      <c r="K177" s="10">
        <v>7</v>
      </c>
      <c r="L177" s="10" t="s">
        <v>78</v>
      </c>
      <c r="M177" s="10">
        <v>3</v>
      </c>
      <c r="N177" s="10">
        <v>4</v>
      </c>
      <c r="O177" s="10">
        <v>2</v>
      </c>
      <c r="P177" s="10" t="s">
        <v>49</v>
      </c>
      <c r="Q177" s="10" t="s">
        <v>50</v>
      </c>
      <c r="R177" s="10">
        <f t="shared" si="4"/>
        <v>0.02</v>
      </c>
      <c r="S177" s="10">
        <v>2</v>
      </c>
      <c r="T177" s="10">
        <v>2</v>
      </c>
      <c r="U177" s="10" t="s">
        <v>36</v>
      </c>
      <c r="V177" s="10" t="s">
        <v>38</v>
      </c>
      <c r="W177" s="10" t="s">
        <v>61</v>
      </c>
      <c r="X177" s="14">
        <v>45468</v>
      </c>
      <c r="Y177" s="10" t="b">
        <v>0</v>
      </c>
      <c r="Z177" s="10" t="b">
        <v>1</v>
      </c>
      <c r="AA177" s="10" t="str">
        <f t="shared" si="5"/>
        <v>Loyalty Member</v>
      </c>
      <c r="AB177" s="10" t="s">
        <v>52</v>
      </c>
      <c r="AC177" s="10" t="s">
        <v>53</v>
      </c>
      <c r="AD177" s="10">
        <v>4</v>
      </c>
      <c r="AE177" s="10" t="str">
        <f>IF(OR(Cleaned_Data!$C177="Male", Cleaned_Data!$C177="Male"), "Male", IF(OR(Cleaned_Data!$C177="Female", Cleaned_Data!$C177="Female"), "Female", "Diverse"))</f>
        <v>Female</v>
      </c>
      <c r="AF177" s="10" t="str">
        <f>IF(Cleaned_Data!$D177="Middle","Average Income","High Income")</f>
        <v>Average Income</v>
      </c>
      <c r="AG177" s="10">
        <v>9.3999999999999986E-3</v>
      </c>
    </row>
    <row r="178" spans="1:33" x14ac:dyDescent="0.3">
      <c r="A178" s="10" t="s">
        <v>443</v>
      </c>
      <c r="B178" s="10">
        <v>50</v>
      </c>
      <c r="C178" s="10" t="s">
        <v>29</v>
      </c>
      <c r="D178" s="10" t="s">
        <v>30</v>
      </c>
      <c r="E178" s="10" t="s">
        <v>55</v>
      </c>
      <c r="F178" s="10" t="s">
        <v>45</v>
      </c>
      <c r="G178" s="10" t="s">
        <v>30</v>
      </c>
      <c r="H178" s="10" t="s">
        <v>444</v>
      </c>
      <c r="I178" s="10" t="s">
        <v>104</v>
      </c>
      <c r="J178" s="13">
        <v>369.73</v>
      </c>
      <c r="K178" s="10">
        <v>2</v>
      </c>
      <c r="L178" s="10" t="s">
        <v>78</v>
      </c>
      <c r="M178" s="10">
        <v>1</v>
      </c>
      <c r="N178" s="10">
        <v>2</v>
      </c>
      <c r="O178" s="10">
        <v>2</v>
      </c>
      <c r="P178" s="10" t="s">
        <v>36</v>
      </c>
      <c r="Q178" s="10" t="s">
        <v>50</v>
      </c>
      <c r="R178" s="10">
        <f t="shared" si="4"/>
        <v>0</v>
      </c>
      <c r="S178" s="10">
        <v>0</v>
      </c>
      <c r="T178" s="10">
        <v>3</v>
      </c>
      <c r="U178" s="10" t="s">
        <v>36</v>
      </c>
      <c r="V178" s="10" t="s">
        <v>38</v>
      </c>
      <c r="W178" s="10" t="s">
        <v>61</v>
      </c>
      <c r="X178" s="14">
        <v>45326</v>
      </c>
      <c r="Y178" s="10" t="b">
        <v>1</v>
      </c>
      <c r="Z178" s="10" t="b">
        <v>1</v>
      </c>
      <c r="AA178" s="10" t="str">
        <f t="shared" si="5"/>
        <v>Loyalty Member</v>
      </c>
      <c r="AB178" s="10" t="s">
        <v>52</v>
      </c>
      <c r="AC178" s="10" t="s">
        <v>41</v>
      </c>
      <c r="AD178" s="10">
        <v>12</v>
      </c>
      <c r="AE178" s="10" t="str">
        <f>IF(OR(Cleaned_Data!$C178="Male", Cleaned_Data!$C178="Male"), "Male", IF(OR(Cleaned_Data!$C178="Female", Cleaned_Data!$C178="Female"), "Female", "Diverse"))</f>
        <v>Female</v>
      </c>
      <c r="AF178" s="10" t="str">
        <f>IF(Cleaned_Data!$D178="Middle","Average Income","High Income")</f>
        <v>Average Income</v>
      </c>
      <c r="AG178" s="10">
        <v>7.3170731707317069E-3</v>
      </c>
    </row>
    <row r="179" spans="1:33" x14ac:dyDescent="0.3">
      <c r="A179" s="10" t="s">
        <v>445</v>
      </c>
      <c r="B179" s="10">
        <v>46</v>
      </c>
      <c r="C179" s="10" t="s">
        <v>43</v>
      </c>
      <c r="D179" s="10" t="s">
        <v>30</v>
      </c>
      <c r="E179" s="10" t="s">
        <v>55</v>
      </c>
      <c r="F179" s="10" t="s">
        <v>32</v>
      </c>
      <c r="G179" s="10" t="s">
        <v>44</v>
      </c>
      <c r="H179" s="10" t="s">
        <v>446</v>
      </c>
      <c r="I179" s="10" t="s">
        <v>123</v>
      </c>
      <c r="J179" s="13">
        <v>71</v>
      </c>
      <c r="K179" s="10">
        <v>12</v>
      </c>
      <c r="L179" s="10" t="s">
        <v>78</v>
      </c>
      <c r="M179" s="10">
        <v>1</v>
      </c>
      <c r="N179" s="10">
        <v>5</v>
      </c>
      <c r="O179" s="10">
        <v>2</v>
      </c>
      <c r="P179" s="10" t="s">
        <v>44</v>
      </c>
      <c r="Q179" s="10" t="s">
        <v>50</v>
      </c>
      <c r="R179" s="10">
        <f t="shared" si="4"/>
        <v>0.02</v>
      </c>
      <c r="S179" s="10">
        <v>2</v>
      </c>
      <c r="T179" s="10">
        <v>9</v>
      </c>
      <c r="U179" s="10" t="s">
        <v>59</v>
      </c>
      <c r="V179" s="10" t="s">
        <v>60</v>
      </c>
      <c r="W179" s="10" t="s">
        <v>86</v>
      </c>
      <c r="X179" s="14">
        <v>45469</v>
      </c>
      <c r="Y179" s="10" t="b">
        <v>0</v>
      </c>
      <c r="Z179" s="10" t="b">
        <v>0</v>
      </c>
      <c r="AA179" s="10" t="str">
        <f t="shared" si="5"/>
        <v>Non-Member</v>
      </c>
      <c r="AB179" s="10" t="s">
        <v>52</v>
      </c>
      <c r="AC179" s="10" t="s">
        <v>41</v>
      </c>
      <c r="AD179" s="10">
        <v>13</v>
      </c>
      <c r="AE179" s="10" t="str">
        <f>IF(OR(Cleaned_Data!$C179="Male", Cleaned_Data!$C179="Male"), "Male", IF(OR(Cleaned_Data!$C179="Female", Cleaned_Data!$C179="Female"), "Female", "Diverse"))</f>
        <v>Male</v>
      </c>
      <c r="AF179" s="10" t="str">
        <f>IF(Cleaned_Data!$D179="Middle","Average Income","High Income")</f>
        <v>Average Income</v>
      </c>
      <c r="AG179" s="10">
        <v>1.0243902439024391E-2</v>
      </c>
    </row>
    <row r="180" spans="1:33" x14ac:dyDescent="0.3">
      <c r="A180" s="10" t="s">
        <v>447</v>
      </c>
      <c r="B180" s="10">
        <v>47</v>
      </c>
      <c r="C180" s="10" t="s">
        <v>43</v>
      </c>
      <c r="D180" s="10" t="s">
        <v>30</v>
      </c>
      <c r="E180" s="10" t="s">
        <v>55</v>
      </c>
      <c r="F180" s="10" t="s">
        <v>56</v>
      </c>
      <c r="G180" s="10" t="s">
        <v>30</v>
      </c>
      <c r="H180" s="10" t="s">
        <v>448</v>
      </c>
      <c r="I180" s="10" t="s">
        <v>2076</v>
      </c>
      <c r="J180" s="13">
        <v>280.05</v>
      </c>
      <c r="K180" s="10">
        <v>10</v>
      </c>
      <c r="L180" s="10" t="s">
        <v>48</v>
      </c>
      <c r="M180" s="10">
        <v>4</v>
      </c>
      <c r="N180" s="10">
        <v>1</v>
      </c>
      <c r="O180" s="10">
        <v>2</v>
      </c>
      <c r="P180" s="10" t="s">
        <v>49</v>
      </c>
      <c r="Q180" s="10" t="s">
        <v>85</v>
      </c>
      <c r="R180" s="10">
        <f t="shared" si="4"/>
        <v>0.01</v>
      </c>
      <c r="S180" s="10">
        <v>1</v>
      </c>
      <c r="T180" s="10">
        <v>2</v>
      </c>
      <c r="U180" s="10" t="s">
        <v>44</v>
      </c>
      <c r="V180" s="10" t="s">
        <v>60</v>
      </c>
      <c r="W180" s="10" t="s">
        <v>39</v>
      </c>
      <c r="X180" s="14">
        <v>45479</v>
      </c>
      <c r="Y180" s="10" t="b">
        <v>1</v>
      </c>
      <c r="Z180" s="10" t="b">
        <v>0</v>
      </c>
      <c r="AA180" s="10" t="str">
        <f t="shared" si="5"/>
        <v>Non-Member</v>
      </c>
      <c r="AB180" s="10" t="s">
        <v>52</v>
      </c>
      <c r="AC180" s="10" t="s">
        <v>41</v>
      </c>
      <c r="AD180" s="10">
        <v>11</v>
      </c>
      <c r="AE180" s="10" t="str">
        <f>IF(OR(Cleaned_Data!$C180="Male", Cleaned_Data!$C180="Male"), "Male", IF(OR(Cleaned_Data!$C180="Female", Cleaned_Data!$C180="Female"), "Female", "Diverse"))</f>
        <v>Male</v>
      </c>
      <c r="AF180" s="10" t="str">
        <f>IF(Cleaned_Data!$D180="Middle","Average Income","High Income")</f>
        <v>Average Income</v>
      </c>
      <c r="AG180" s="10">
        <v>8.1395348837209301E-3</v>
      </c>
    </row>
    <row r="181" spans="1:33" x14ac:dyDescent="0.3">
      <c r="A181" s="10" t="s">
        <v>449</v>
      </c>
      <c r="B181" s="10">
        <v>35</v>
      </c>
      <c r="C181" s="10" t="s">
        <v>43</v>
      </c>
      <c r="D181" s="10" t="s">
        <v>44</v>
      </c>
      <c r="E181" s="10" t="s">
        <v>69</v>
      </c>
      <c r="F181" s="10" t="s">
        <v>56</v>
      </c>
      <c r="G181" s="10" t="s">
        <v>30</v>
      </c>
      <c r="H181" s="10" t="s">
        <v>450</v>
      </c>
      <c r="I181" s="10" t="s">
        <v>246</v>
      </c>
      <c r="J181" s="13">
        <v>54.71</v>
      </c>
      <c r="K181" s="10">
        <v>4</v>
      </c>
      <c r="L181" s="10" t="s">
        <v>35</v>
      </c>
      <c r="M181" s="10">
        <v>5</v>
      </c>
      <c r="N181" s="10">
        <v>2</v>
      </c>
      <c r="O181" s="10">
        <v>1</v>
      </c>
      <c r="P181" s="10" t="s">
        <v>59</v>
      </c>
      <c r="Q181" s="10" t="s">
        <v>85</v>
      </c>
      <c r="R181" s="10">
        <f t="shared" si="4"/>
        <v>0.01</v>
      </c>
      <c r="S181" s="10">
        <v>1</v>
      </c>
      <c r="T181" s="10">
        <v>3</v>
      </c>
      <c r="U181" s="10" t="s">
        <v>36</v>
      </c>
      <c r="V181" s="10" t="s">
        <v>79</v>
      </c>
      <c r="W181" s="10" t="s">
        <v>51</v>
      </c>
      <c r="X181" s="14">
        <v>45591</v>
      </c>
      <c r="Y181" s="10" t="b">
        <v>1</v>
      </c>
      <c r="Z181" s="10" t="b">
        <v>1</v>
      </c>
      <c r="AA181" s="10" t="str">
        <f t="shared" si="5"/>
        <v>Loyalty Member</v>
      </c>
      <c r="AB181" s="10" t="s">
        <v>40</v>
      </c>
      <c r="AC181" s="10" t="s">
        <v>67</v>
      </c>
      <c r="AD181" s="10">
        <v>3</v>
      </c>
      <c r="AE181" s="10" t="str">
        <f>IF(OR(Cleaned_Data!$C181="Male", Cleaned_Data!$C181="Male"), "Male", IF(OR(Cleaned_Data!$C181="Female", Cleaned_Data!$C181="Female"), "Female", "Diverse"))</f>
        <v>Male</v>
      </c>
      <c r="AF181" s="10" t="str">
        <f>IF(Cleaned_Data!$D181="Middle","Average Income","High Income")</f>
        <v>High Income</v>
      </c>
      <c r="AG181" s="10">
        <v>1.1000000000000001E-2</v>
      </c>
    </row>
    <row r="182" spans="1:33" x14ac:dyDescent="0.3">
      <c r="A182" s="10" t="s">
        <v>451</v>
      </c>
      <c r="B182" s="10">
        <v>27</v>
      </c>
      <c r="C182" s="10" t="s">
        <v>43</v>
      </c>
      <c r="D182" s="10" t="s">
        <v>44</v>
      </c>
      <c r="E182" s="10" t="s">
        <v>69</v>
      </c>
      <c r="F182" s="10" t="s">
        <v>32</v>
      </c>
      <c r="G182" s="10" t="s">
        <v>30</v>
      </c>
      <c r="H182" s="10" t="s">
        <v>452</v>
      </c>
      <c r="I182" s="10" t="s">
        <v>2076</v>
      </c>
      <c r="J182" s="13">
        <v>119.51</v>
      </c>
      <c r="K182" s="10">
        <v>11</v>
      </c>
      <c r="L182" s="10" t="s">
        <v>35</v>
      </c>
      <c r="M182" s="10">
        <v>5</v>
      </c>
      <c r="N182" s="10">
        <v>5</v>
      </c>
      <c r="O182" s="10">
        <v>2</v>
      </c>
      <c r="P182" s="10" t="s">
        <v>59</v>
      </c>
      <c r="Q182" s="10" t="s">
        <v>85</v>
      </c>
      <c r="R182" s="10">
        <f t="shared" si="4"/>
        <v>0.02</v>
      </c>
      <c r="S182" s="10">
        <v>2</v>
      </c>
      <c r="T182" s="10">
        <v>8</v>
      </c>
      <c r="U182" s="10" t="s">
        <v>59</v>
      </c>
      <c r="V182" s="10" t="s">
        <v>79</v>
      </c>
      <c r="W182" s="10" t="s">
        <v>51</v>
      </c>
      <c r="X182" s="14">
        <v>45419</v>
      </c>
      <c r="Y182" s="10" t="b">
        <v>0</v>
      </c>
      <c r="Z182" s="10" t="b">
        <v>0</v>
      </c>
      <c r="AA182" s="10" t="str">
        <f t="shared" si="5"/>
        <v>Non-Member</v>
      </c>
      <c r="AB182" s="10" t="s">
        <v>74</v>
      </c>
      <c r="AC182" s="10" t="s">
        <v>41</v>
      </c>
      <c r="AD182" s="10">
        <v>1</v>
      </c>
      <c r="AE182" s="10" t="str">
        <f>IF(OR(Cleaned_Data!$C182="Male", Cleaned_Data!$C182="Male"), "Male", IF(OR(Cleaned_Data!$C182="Female", Cleaned_Data!$C182="Female"), "Female", "Diverse"))</f>
        <v>Male</v>
      </c>
      <c r="AF182" s="10" t="str">
        <f>IF(Cleaned_Data!$D182="Middle","Average Income","High Income")</f>
        <v>High Income</v>
      </c>
      <c r="AG182" s="10">
        <v>8.1395348837209301E-3</v>
      </c>
    </row>
    <row r="183" spans="1:33" x14ac:dyDescent="0.3">
      <c r="A183" s="10" t="s">
        <v>453</v>
      </c>
      <c r="B183" s="10">
        <v>37</v>
      </c>
      <c r="C183" s="10" t="s">
        <v>29</v>
      </c>
      <c r="D183" s="10" t="s">
        <v>44</v>
      </c>
      <c r="E183" s="10" t="s">
        <v>55</v>
      </c>
      <c r="F183" s="10" t="s">
        <v>56</v>
      </c>
      <c r="G183" s="10" t="s">
        <v>44</v>
      </c>
      <c r="H183" s="10" t="s">
        <v>454</v>
      </c>
      <c r="I183" s="10" t="s">
        <v>135</v>
      </c>
      <c r="J183" s="13">
        <v>57.5</v>
      </c>
      <c r="K183" s="10">
        <v>12</v>
      </c>
      <c r="L183" s="10" t="s">
        <v>78</v>
      </c>
      <c r="M183" s="10">
        <v>5</v>
      </c>
      <c r="N183" s="10">
        <v>1</v>
      </c>
      <c r="O183" s="10">
        <v>1</v>
      </c>
      <c r="P183" s="10" t="s">
        <v>36</v>
      </c>
      <c r="Q183" s="10" t="s">
        <v>50</v>
      </c>
      <c r="R183" s="10">
        <f t="shared" si="4"/>
        <v>0</v>
      </c>
      <c r="S183" s="10">
        <v>0</v>
      </c>
      <c r="T183" s="10">
        <v>3</v>
      </c>
      <c r="U183" s="10" t="s">
        <v>36</v>
      </c>
      <c r="V183" s="10" t="s">
        <v>79</v>
      </c>
      <c r="W183" s="10" t="s">
        <v>86</v>
      </c>
      <c r="X183" s="14">
        <v>45634</v>
      </c>
      <c r="Y183" s="10" t="b">
        <v>1</v>
      </c>
      <c r="Z183" s="10" t="b">
        <v>1</v>
      </c>
      <c r="AA183" s="10" t="str">
        <f t="shared" si="5"/>
        <v>Loyalty Member</v>
      </c>
      <c r="AB183" s="10" t="s">
        <v>62</v>
      </c>
      <c r="AC183" s="10" t="s">
        <v>41</v>
      </c>
      <c r="AD183" s="10">
        <v>13</v>
      </c>
      <c r="AE183" s="10" t="str">
        <f>IF(OR(Cleaned_Data!$C183="Male", Cleaned_Data!$C183="Male"), "Male", IF(OR(Cleaned_Data!$C183="Female", Cleaned_Data!$C183="Female"), "Female", "Diverse"))</f>
        <v>Female</v>
      </c>
      <c r="AF183" s="10" t="str">
        <f>IF(Cleaned_Data!$D183="Middle","Average Income","High Income")</f>
        <v>High Income</v>
      </c>
      <c r="AG183" s="10">
        <v>8.5294117647058826E-3</v>
      </c>
    </row>
    <row r="184" spans="1:33" x14ac:dyDescent="0.3">
      <c r="A184" s="10" t="s">
        <v>455</v>
      </c>
      <c r="B184" s="10">
        <v>38</v>
      </c>
      <c r="C184" s="10" t="s">
        <v>29</v>
      </c>
      <c r="D184" s="10" t="s">
        <v>44</v>
      </c>
      <c r="E184" s="10" t="s">
        <v>31</v>
      </c>
      <c r="F184" s="10" t="s">
        <v>32</v>
      </c>
      <c r="G184" s="10" t="s">
        <v>44</v>
      </c>
      <c r="H184" s="10" t="s">
        <v>456</v>
      </c>
      <c r="I184" s="10" t="s">
        <v>82</v>
      </c>
      <c r="J184" s="13">
        <v>225.05</v>
      </c>
      <c r="K184" s="10">
        <v>5</v>
      </c>
      <c r="L184" s="10" t="s">
        <v>35</v>
      </c>
      <c r="M184" s="10">
        <v>2</v>
      </c>
      <c r="N184" s="10">
        <v>1</v>
      </c>
      <c r="O184" s="10">
        <v>1</v>
      </c>
      <c r="P184" s="10" t="s">
        <v>44</v>
      </c>
      <c r="Q184" s="10" t="s">
        <v>37</v>
      </c>
      <c r="R184" s="10">
        <f t="shared" si="4"/>
        <v>0.01</v>
      </c>
      <c r="S184" s="10">
        <v>1</v>
      </c>
      <c r="T184" s="10">
        <v>1</v>
      </c>
      <c r="U184" s="10" t="s">
        <v>59</v>
      </c>
      <c r="V184" s="10" t="s">
        <v>79</v>
      </c>
      <c r="W184" s="10" t="s">
        <v>39</v>
      </c>
      <c r="X184" s="14">
        <v>45470</v>
      </c>
      <c r="Y184" s="10" t="b">
        <v>0</v>
      </c>
      <c r="Z184" s="10" t="b">
        <v>0</v>
      </c>
      <c r="AA184" s="10" t="str">
        <f t="shared" si="5"/>
        <v>Non-Member</v>
      </c>
      <c r="AB184" s="10" t="s">
        <v>40</v>
      </c>
      <c r="AC184" s="10" t="s">
        <v>41</v>
      </c>
      <c r="AD184" s="10">
        <v>10</v>
      </c>
      <c r="AE184" s="10" t="str">
        <f>IF(OR(Cleaned_Data!$C184="Male", Cleaned_Data!$C184="Male"), "Male", IF(OR(Cleaned_Data!$C184="Female", Cleaned_Data!$C184="Female"), "Female", "Diverse"))</f>
        <v>Female</v>
      </c>
      <c r="AF184" s="10" t="str">
        <f>IF(Cleaned_Data!$D184="Middle","Average Income","High Income")</f>
        <v>High Income</v>
      </c>
      <c r="AG184" s="10">
        <v>1.0270270270270269E-2</v>
      </c>
    </row>
    <row r="185" spans="1:33" x14ac:dyDescent="0.3">
      <c r="A185" s="10" t="s">
        <v>457</v>
      </c>
      <c r="B185" s="10">
        <v>41</v>
      </c>
      <c r="C185" s="10" t="s">
        <v>29</v>
      </c>
      <c r="D185" s="10" t="s">
        <v>44</v>
      </c>
      <c r="E185" s="10" t="s">
        <v>76</v>
      </c>
      <c r="F185" s="10" t="s">
        <v>45</v>
      </c>
      <c r="G185" s="10" t="s">
        <v>44</v>
      </c>
      <c r="H185" s="10" t="s">
        <v>458</v>
      </c>
      <c r="I185" s="10" t="s">
        <v>47</v>
      </c>
      <c r="J185" s="13">
        <v>441.15</v>
      </c>
      <c r="K185" s="10">
        <v>7</v>
      </c>
      <c r="L185" s="10" t="s">
        <v>78</v>
      </c>
      <c r="M185" s="10">
        <v>3</v>
      </c>
      <c r="N185" s="10">
        <v>1</v>
      </c>
      <c r="O185" s="10">
        <v>1</v>
      </c>
      <c r="P185" s="10" t="s">
        <v>59</v>
      </c>
      <c r="Q185" s="10" t="s">
        <v>37</v>
      </c>
      <c r="R185" s="10">
        <f t="shared" si="4"/>
        <v>0.01</v>
      </c>
      <c r="S185" s="10">
        <v>1</v>
      </c>
      <c r="T185" s="10">
        <v>1</v>
      </c>
      <c r="U185" s="10" t="s">
        <v>36</v>
      </c>
      <c r="V185" s="10" t="s">
        <v>60</v>
      </c>
      <c r="W185" s="10" t="s">
        <v>61</v>
      </c>
      <c r="X185" s="14">
        <v>45535</v>
      </c>
      <c r="Y185" s="10" t="b">
        <v>0</v>
      </c>
      <c r="Z185" s="10" t="b">
        <v>0</v>
      </c>
      <c r="AA185" s="10" t="str">
        <f t="shared" si="5"/>
        <v>Non-Member</v>
      </c>
      <c r="AB185" s="10" t="s">
        <v>40</v>
      </c>
      <c r="AC185" s="10" t="s">
        <v>41</v>
      </c>
      <c r="AD185" s="10">
        <v>8</v>
      </c>
      <c r="AE185" s="10" t="str">
        <f>IF(OR(Cleaned_Data!$C185="Male", Cleaned_Data!$C185="Male"), "Male", IF(OR(Cleaned_Data!$C185="Female", Cleaned_Data!$C185="Female"), "Female", "Diverse"))</f>
        <v>Female</v>
      </c>
      <c r="AF185" s="10" t="str">
        <f>IF(Cleaned_Data!$D185="Middle","Average Income","High Income")</f>
        <v>High Income</v>
      </c>
      <c r="AG185" s="10">
        <v>9.3181818181818175E-3</v>
      </c>
    </row>
    <row r="186" spans="1:33" x14ac:dyDescent="0.3">
      <c r="A186" s="10" t="s">
        <v>459</v>
      </c>
      <c r="B186" s="10">
        <v>48</v>
      </c>
      <c r="C186" s="10" t="s">
        <v>43</v>
      </c>
      <c r="D186" s="10" t="s">
        <v>30</v>
      </c>
      <c r="E186" s="10" t="s">
        <v>76</v>
      </c>
      <c r="F186" s="10" t="s">
        <v>45</v>
      </c>
      <c r="G186" s="10" t="s">
        <v>30</v>
      </c>
      <c r="H186" s="10" t="s">
        <v>460</v>
      </c>
      <c r="I186" s="10" t="s">
        <v>101</v>
      </c>
      <c r="J186" s="13">
        <v>481.21</v>
      </c>
      <c r="K186" s="10">
        <v>3</v>
      </c>
      <c r="L186" s="10" t="s">
        <v>35</v>
      </c>
      <c r="M186" s="10">
        <v>1</v>
      </c>
      <c r="N186" s="10">
        <v>2</v>
      </c>
      <c r="O186" s="10">
        <v>1</v>
      </c>
      <c r="P186" s="10" t="s">
        <v>44</v>
      </c>
      <c r="Q186" s="10" t="s">
        <v>50</v>
      </c>
      <c r="R186" s="10">
        <f t="shared" si="4"/>
        <v>0</v>
      </c>
      <c r="S186" s="10">
        <v>0</v>
      </c>
      <c r="T186" s="10">
        <v>1</v>
      </c>
      <c r="U186" s="10" t="s">
        <v>36</v>
      </c>
      <c r="V186" s="10" t="s">
        <v>79</v>
      </c>
      <c r="W186" s="10" t="s">
        <v>39</v>
      </c>
      <c r="X186" s="14">
        <v>45609</v>
      </c>
      <c r="Y186" s="10" t="b">
        <v>0</v>
      </c>
      <c r="Z186" s="10" t="b">
        <v>0</v>
      </c>
      <c r="AA186" s="10" t="str">
        <f t="shared" si="5"/>
        <v>Non-Member</v>
      </c>
      <c r="AB186" s="10" t="s">
        <v>52</v>
      </c>
      <c r="AC186" s="10" t="s">
        <v>41</v>
      </c>
      <c r="AD186" s="10">
        <v>11</v>
      </c>
      <c r="AE186" s="10" t="str">
        <f>IF(OR(Cleaned_Data!$C186="Male", Cleaned_Data!$C186="Male"), "Male", IF(OR(Cleaned_Data!$C186="Female", Cleaned_Data!$C186="Female"), "Female", "Diverse"))</f>
        <v>Male</v>
      </c>
      <c r="AF186" s="10" t="str">
        <f>IF(Cleaned_Data!$D186="Middle","Average Income","High Income")</f>
        <v>Average Income</v>
      </c>
      <c r="AG186" s="10">
        <v>9.7727272727272732E-3</v>
      </c>
    </row>
    <row r="187" spans="1:33" x14ac:dyDescent="0.3">
      <c r="A187" s="10" t="s">
        <v>461</v>
      </c>
      <c r="B187" s="10">
        <v>48</v>
      </c>
      <c r="C187" s="10" t="s">
        <v>29</v>
      </c>
      <c r="D187" s="10" t="s">
        <v>44</v>
      </c>
      <c r="E187" s="10" t="s">
        <v>31</v>
      </c>
      <c r="F187" s="10" t="s">
        <v>32</v>
      </c>
      <c r="G187" s="10" t="s">
        <v>30</v>
      </c>
      <c r="H187" s="10" t="s">
        <v>462</v>
      </c>
      <c r="I187" s="10" t="s">
        <v>135</v>
      </c>
      <c r="J187" s="13">
        <v>102.96</v>
      </c>
      <c r="K187" s="10">
        <v>3</v>
      </c>
      <c r="L187" s="10" t="s">
        <v>35</v>
      </c>
      <c r="M187" s="10">
        <v>1</v>
      </c>
      <c r="N187" s="10">
        <v>1</v>
      </c>
      <c r="O187" s="10">
        <v>1</v>
      </c>
      <c r="P187" s="10" t="s">
        <v>59</v>
      </c>
      <c r="Q187" s="10" t="s">
        <v>85</v>
      </c>
      <c r="R187" s="10">
        <f t="shared" si="4"/>
        <v>0</v>
      </c>
      <c r="S187" s="10">
        <v>0</v>
      </c>
      <c r="T187" s="10">
        <v>7</v>
      </c>
      <c r="U187" s="10" t="s">
        <v>59</v>
      </c>
      <c r="V187" s="10" t="s">
        <v>79</v>
      </c>
      <c r="W187" s="10" t="s">
        <v>51</v>
      </c>
      <c r="X187" s="14">
        <v>45645</v>
      </c>
      <c r="Y187" s="10" t="b">
        <v>0</v>
      </c>
      <c r="Z187" s="10" t="b">
        <v>1</v>
      </c>
      <c r="AA187" s="10" t="str">
        <f t="shared" si="5"/>
        <v>Loyalty Member</v>
      </c>
      <c r="AB187" s="10" t="s">
        <v>52</v>
      </c>
      <c r="AC187" s="10" t="s">
        <v>53</v>
      </c>
      <c r="AD187" s="10">
        <v>4</v>
      </c>
      <c r="AE187" s="10" t="str">
        <f>IF(OR(Cleaned_Data!$C187="Male", Cleaned_Data!$C187="Male"), "Male", IF(OR(Cleaned_Data!$C187="Female", Cleaned_Data!$C187="Female"), "Female", "Diverse"))</f>
        <v>Female</v>
      </c>
      <c r="AF187" s="10" t="str">
        <f>IF(Cleaned_Data!$D187="Middle","Average Income","High Income")</f>
        <v>High Income</v>
      </c>
      <c r="AG187" s="10">
        <v>8.5294117647058826E-3</v>
      </c>
    </row>
    <row r="188" spans="1:33" x14ac:dyDescent="0.3">
      <c r="A188" s="10" t="s">
        <v>463</v>
      </c>
      <c r="B188" s="10">
        <v>45</v>
      </c>
      <c r="C188" s="10" t="s">
        <v>29</v>
      </c>
      <c r="D188" s="10" t="s">
        <v>44</v>
      </c>
      <c r="E188" s="10" t="s">
        <v>76</v>
      </c>
      <c r="F188" s="10" t="s">
        <v>32</v>
      </c>
      <c r="G188" s="10" t="s">
        <v>44</v>
      </c>
      <c r="H188" s="10" t="s">
        <v>464</v>
      </c>
      <c r="I188" s="10" t="s">
        <v>117</v>
      </c>
      <c r="J188" s="13">
        <v>331.57</v>
      </c>
      <c r="K188" s="10">
        <v>11</v>
      </c>
      <c r="L188" s="10" t="s">
        <v>35</v>
      </c>
      <c r="M188" s="10">
        <v>3</v>
      </c>
      <c r="N188" s="10">
        <v>1</v>
      </c>
      <c r="O188" s="10">
        <v>0</v>
      </c>
      <c r="P188" s="10" t="s">
        <v>59</v>
      </c>
      <c r="Q188" s="10" t="s">
        <v>37</v>
      </c>
      <c r="R188" s="10">
        <f t="shared" si="4"/>
        <v>0.01</v>
      </c>
      <c r="S188" s="10">
        <v>1</v>
      </c>
      <c r="T188" s="10">
        <v>6</v>
      </c>
      <c r="U188" s="10" t="s">
        <v>49</v>
      </c>
      <c r="V188" s="10" t="s">
        <v>79</v>
      </c>
      <c r="W188" s="10" t="s">
        <v>61</v>
      </c>
      <c r="X188" s="14">
        <v>45418</v>
      </c>
      <c r="Y188" s="10" t="b">
        <v>0</v>
      </c>
      <c r="Z188" s="10" t="b">
        <v>0</v>
      </c>
      <c r="AA188" s="10" t="str">
        <f t="shared" si="5"/>
        <v>Non-Member</v>
      </c>
      <c r="AB188" s="10" t="s">
        <v>62</v>
      </c>
      <c r="AC188" s="10" t="s">
        <v>67</v>
      </c>
      <c r="AD188" s="10">
        <v>14</v>
      </c>
      <c r="AE188" s="10" t="str">
        <f>IF(OR(Cleaned_Data!$C188="Male", Cleaned_Data!$C188="Male"), "Male", IF(OR(Cleaned_Data!$C188="Female", Cleaned_Data!$C188="Female"), "Female", "Diverse"))</f>
        <v>Female</v>
      </c>
      <c r="AF188" s="10" t="str">
        <f>IF(Cleaned_Data!$D188="Middle","Average Income","High Income")</f>
        <v>High Income</v>
      </c>
      <c r="AG188" s="10">
        <v>0.01</v>
      </c>
    </row>
    <row r="189" spans="1:33" x14ac:dyDescent="0.3">
      <c r="A189" s="10" t="s">
        <v>465</v>
      </c>
      <c r="B189" s="10">
        <v>26</v>
      </c>
      <c r="C189" s="10" t="s">
        <v>190</v>
      </c>
      <c r="D189" s="10" t="s">
        <v>30</v>
      </c>
      <c r="E189" s="10" t="s">
        <v>69</v>
      </c>
      <c r="F189" s="10" t="s">
        <v>45</v>
      </c>
      <c r="G189" s="10" t="s">
        <v>30</v>
      </c>
      <c r="H189" s="10" t="s">
        <v>466</v>
      </c>
      <c r="I189" s="10" t="s">
        <v>117</v>
      </c>
      <c r="J189" s="13">
        <v>101.29</v>
      </c>
      <c r="K189" s="10">
        <v>11</v>
      </c>
      <c r="L189" s="10" t="s">
        <v>48</v>
      </c>
      <c r="M189" s="10">
        <v>1</v>
      </c>
      <c r="N189" s="10">
        <v>1</v>
      </c>
      <c r="O189" s="10">
        <v>2</v>
      </c>
      <c r="P189" s="10" t="s">
        <v>49</v>
      </c>
      <c r="Q189" s="10" t="s">
        <v>50</v>
      </c>
      <c r="R189" s="10">
        <f t="shared" si="4"/>
        <v>0.02</v>
      </c>
      <c r="S189" s="10">
        <v>2</v>
      </c>
      <c r="T189" s="10">
        <v>7</v>
      </c>
      <c r="U189" s="10" t="s">
        <v>49</v>
      </c>
      <c r="V189" s="10" t="s">
        <v>60</v>
      </c>
      <c r="W189" s="10" t="s">
        <v>86</v>
      </c>
      <c r="X189" s="14">
        <v>45595</v>
      </c>
      <c r="Y189" s="10" t="b">
        <v>0</v>
      </c>
      <c r="Z189" s="10" t="b">
        <v>1</v>
      </c>
      <c r="AA189" s="10" t="str">
        <f t="shared" si="5"/>
        <v>Loyalty Member</v>
      </c>
      <c r="AB189" s="10" t="s">
        <v>40</v>
      </c>
      <c r="AC189" s="10" t="s">
        <v>41</v>
      </c>
      <c r="AD189" s="10">
        <v>4</v>
      </c>
      <c r="AE189" s="10" t="str">
        <f>IF(OR(Cleaned_Data!$C189="Male", Cleaned_Data!$C189="Male"), "Male", IF(OR(Cleaned_Data!$C189="Female", Cleaned_Data!$C189="Female"), "Female", "Diverse"))</f>
        <v>Diverse</v>
      </c>
      <c r="AF189" s="10" t="str">
        <f>IF(Cleaned_Data!$D189="Middle","Average Income","High Income")</f>
        <v>Average Income</v>
      </c>
      <c r="AG189" s="10">
        <v>0.01</v>
      </c>
    </row>
    <row r="190" spans="1:33" x14ac:dyDescent="0.3">
      <c r="A190" s="10" t="s">
        <v>467</v>
      </c>
      <c r="B190" s="10">
        <v>50</v>
      </c>
      <c r="C190" s="10" t="s">
        <v>29</v>
      </c>
      <c r="D190" s="10" t="s">
        <v>30</v>
      </c>
      <c r="E190" s="10" t="s">
        <v>55</v>
      </c>
      <c r="F190" s="10" t="s">
        <v>56</v>
      </c>
      <c r="G190" s="10" t="s">
        <v>44</v>
      </c>
      <c r="H190" s="10" t="s">
        <v>468</v>
      </c>
      <c r="I190" s="10" t="s">
        <v>2076</v>
      </c>
      <c r="J190" s="13">
        <v>143.52000000000001</v>
      </c>
      <c r="K190" s="10">
        <v>9</v>
      </c>
      <c r="L190" s="10" t="s">
        <v>48</v>
      </c>
      <c r="M190" s="10">
        <v>2</v>
      </c>
      <c r="N190" s="10">
        <v>5</v>
      </c>
      <c r="O190" s="10">
        <v>1</v>
      </c>
      <c r="P190" s="10" t="s">
        <v>49</v>
      </c>
      <c r="Q190" s="10" t="s">
        <v>37</v>
      </c>
      <c r="R190" s="10">
        <f t="shared" si="4"/>
        <v>0.02</v>
      </c>
      <c r="S190" s="10">
        <v>2</v>
      </c>
      <c r="T190" s="10">
        <v>3</v>
      </c>
      <c r="U190" s="10" t="s">
        <v>36</v>
      </c>
      <c r="V190" s="10" t="s">
        <v>38</v>
      </c>
      <c r="W190" s="10" t="s">
        <v>39</v>
      </c>
      <c r="X190" s="14">
        <v>45393</v>
      </c>
      <c r="Y190" s="10" t="b">
        <v>1</v>
      </c>
      <c r="Z190" s="10" t="b">
        <v>0</v>
      </c>
      <c r="AA190" s="10" t="str">
        <f t="shared" si="5"/>
        <v>Non-Member</v>
      </c>
      <c r="AB190" s="10" t="s">
        <v>62</v>
      </c>
      <c r="AC190" s="10" t="s">
        <v>67</v>
      </c>
      <c r="AD190" s="10">
        <v>12</v>
      </c>
      <c r="AE190" s="10" t="str">
        <f>IF(OR(Cleaned_Data!$C190="Male", Cleaned_Data!$C190="Male"), "Male", IF(OR(Cleaned_Data!$C190="Female", Cleaned_Data!$C190="Female"), "Female", "Diverse"))</f>
        <v>Female</v>
      </c>
      <c r="AF190" s="10" t="str">
        <f>IF(Cleaned_Data!$D190="Middle","Average Income","High Income")</f>
        <v>Average Income</v>
      </c>
      <c r="AG190" s="10">
        <v>8.1395348837209301E-3</v>
      </c>
    </row>
    <row r="191" spans="1:33" x14ac:dyDescent="0.3">
      <c r="A191" s="10" t="s">
        <v>469</v>
      </c>
      <c r="B191" s="10">
        <v>39</v>
      </c>
      <c r="C191" s="10" t="s">
        <v>43</v>
      </c>
      <c r="D191" s="10" t="s">
        <v>30</v>
      </c>
      <c r="E191" s="10" t="s">
        <v>69</v>
      </c>
      <c r="F191" s="10" t="s">
        <v>32</v>
      </c>
      <c r="G191" s="10" t="s">
        <v>30</v>
      </c>
      <c r="H191" s="10" t="s">
        <v>470</v>
      </c>
      <c r="I191" s="10" t="s">
        <v>90</v>
      </c>
      <c r="J191" s="13">
        <v>276.48</v>
      </c>
      <c r="K191" s="10">
        <v>3</v>
      </c>
      <c r="L191" s="10" t="s">
        <v>35</v>
      </c>
      <c r="M191" s="10">
        <v>1</v>
      </c>
      <c r="N191" s="10">
        <v>2</v>
      </c>
      <c r="O191" s="10">
        <v>1</v>
      </c>
      <c r="P191" s="10" t="s">
        <v>36</v>
      </c>
      <c r="Q191" s="10" t="s">
        <v>37</v>
      </c>
      <c r="R191" s="10">
        <f t="shared" si="4"/>
        <v>0</v>
      </c>
      <c r="S191" s="10">
        <v>0</v>
      </c>
      <c r="T191" s="10">
        <v>4</v>
      </c>
      <c r="U191" s="10" t="s">
        <v>59</v>
      </c>
      <c r="V191" s="10" t="s">
        <v>79</v>
      </c>
      <c r="W191" s="10" t="s">
        <v>86</v>
      </c>
      <c r="X191" s="14">
        <v>45417</v>
      </c>
      <c r="Y191" s="10" t="b">
        <v>0</v>
      </c>
      <c r="Z191" s="10" t="b">
        <v>0</v>
      </c>
      <c r="AA191" s="10" t="str">
        <f t="shared" si="5"/>
        <v>Non-Member</v>
      </c>
      <c r="AB191" s="10" t="s">
        <v>40</v>
      </c>
      <c r="AC191" s="10" t="s">
        <v>67</v>
      </c>
      <c r="AD191" s="10">
        <v>7</v>
      </c>
      <c r="AE191" s="10" t="str">
        <f>IF(OR(Cleaned_Data!$C191="Male", Cleaned_Data!$C191="Male"), "Male", IF(OR(Cleaned_Data!$C191="Female", Cleaned_Data!$C191="Female"), "Female", "Diverse"))</f>
        <v>Male</v>
      </c>
      <c r="AF191" s="10" t="str">
        <f>IF(Cleaned_Data!$D191="Middle","Average Income","High Income")</f>
        <v>Average Income</v>
      </c>
      <c r="AG191" s="10">
        <v>8.431372549019607E-3</v>
      </c>
    </row>
    <row r="192" spans="1:33" x14ac:dyDescent="0.3">
      <c r="A192" s="10" t="s">
        <v>471</v>
      </c>
      <c r="B192" s="10">
        <v>20</v>
      </c>
      <c r="C192" s="10" t="s">
        <v>43</v>
      </c>
      <c r="D192" s="10" t="s">
        <v>44</v>
      </c>
      <c r="E192" s="10" t="s">
        <v>69</v>
      </c>
      <c r="F192" s="10" t="s">
        <v>45</v>
      </c>
      <c r="G192" s="10" t="s">
        <v>44</v>
      </c>
      <c r="H192" s="10" t="s">
        <v>472</v>
      </c>
      <c r="I192" s="10" t="s">
        <v>126</v>
      </c>
      <c r="J192" s="13">
        <v>352.87</v>
      </c>
      <c r="K192" s="10">
        <v>11</v>
      </c>
      <c r="L192" s="10" t="s">
        <v>48</v>
      </c>
      <c r="M192" s="10">
        <v>5</v>
      </c>
      <c r="N192" s="10">
        <v>3</v>
      </c>
      <c r="O192" s="10">
        <v>0</v>
      </c>
      <c r="P192" s="10" t="s">
        <v>44</v>
      </c>
      <c r="Q192" s="10" t="s">
        <v>50</v>
      </c>
      <c r="R192" s="10">
        <f t="shared" si="4"/>
        <v>0</v>
      </c>
      <c r="S192" s="10">
        <v>0</v>
      </c>
      <c r="T192" s="10">
        <v>6</v>
      </c>
      <c r="U192" s="10" t="s">
        <v>44</v>
      </c>
      <c r="V192" s="10" t="s">
        <v>38</v>
      </c>
      <c r="W192" s="10" t="s">
        <v>51</v>
      </c>
      <c r="X192" s="14">
        <v>45341</v>
      </c>
      <c r="Y192" s="10" t="b">
        <v>0</v>
      </c>
      <c r="Z192" s="10" t="b">
        <v>0</v>
      </c>
      <c r="AA192" s="10" t="str">
        <f t="shared" si="5"/>
        <v>Non-Member</v>
      </c>
      <c r="AB192" s="10" t="s">
        <v>52</v>
      </c>
      <c r="AC192" s="10" t="s">
        <v>53</v>
      </c>
      <c r="AD192" s="10">
        <v>12</v>
      </c>
      <c r="AE192" s="10" t="str">
        <f>IF(OR(Cleaned_Data!$C192="Male", Cleaned_Data!$C192="Male"), "Male", IF(OR(Cleaned_Data!$C192="Female", Cleaned_Data!$C192="Female"), "Female", "Diverse"))</f>
        <v>Male</v>
      </c>
      <c r="AF192" s="10" t="str">
        <f>IF(Cleaned_Data!$D192="Middle","Average Income","High Income")</f>
        <v>High Income</v>
      </c>
      <c r="AG192" s="10">
        <v>8.2978723404255311E-3</v>
      </c>
    </row>
    <row r="193" spans="1:33" x14ac:dyDescent="0.3">
      <c r="A193" s="10" t="s">
        <v>473</v>
      </c>
      <c r="B193" s="10">
        <v>48</v>
      </c>
      <c r="C193" s="10" t="s">
        <v>43</v>
      </c>
      <c r="D193" s="10" t="s">
        <v>30</v>
      </c>
      <c r="E193" s="10" t="s">
        <v>31</v>
      </c>
      <c r="F193" s="10" t="s">
        <v>56</v>
      </c>
      <c r="G193" s="10" t="s">
        <v>30</v>
      </c>
      <c r="H193" s="10" t="s">
        <v>474</v>
      </c>
      <c r="I193" s="10" t="s">
        <v>93</v>
      </c>
      <c r="J193" s="13">
        <v>228.68</v>
      </c>
      <c r="K193" s="10">
        <v>3</v>
      </c>
      <c r="L193" s="10" t="s">
        <v>35</v>
      </c>
      <c r="M193" s="10">
        <v>2</v>
      </c>
      <c r="N193" s="10">
        <v>1</v>
      </c>
      <c r="O193" s="10">
        <v>2</v>
      </c>
      <c r="P193" s="10" t="s">
        <v>59</v>
      </c>
      <c r="Q193" s="10" t="s">
        <v>85</v>
      </c>
      <c r="R193" s="10">
        <f t="shared" si="4"/>
        <v>0.01</v>
      </c>
      <c r="S193" s="10">
        <v>1</v>
      </c>
      <c r="T193" s="10">
        <v>4</v>
      </c>
      <c r="U193" s="10" t="s">
        <v>36</v>
      </c>
      <c r="V193" s="10" t="s">
        <v>38</v>
      </c>
      <c r="W193" s="10" t="s">
        <v>61</v>
      </c>
      <c r="X193" s="14">
        <v>45574</v>
      </c>
      <c r="Y193" s="10" t="b">
        <v>1</v>
      </c>
      <c r="Z193" s="10" t="b">
        <v>0</v>
      </c>
      <c r="AA193" s="10" t="str">
        <f t="shared" si="5"/>
        <v>Non-Member</v>
      </c>
      <c r="AB193" s="10" t="s">
        <v>74</v>
      </c>
      <c r="AC193" s="10" t="s">
        <v>53</v>
      </c>
      <c r="AD193" s="10">
        <v>4</v>
      </c>
      <c r="AE193" s="10" t="str">
        <f>IF(OR(Cleaned_Data!$C193="Male", Cleaned_Data!$C193="Male"), "Male", IF(OR(Cleaned_Data!$C193="Female", Cleaned_Data!$C193="Female"), "Female", "Diverse"))</f>
        <v>Male</v>
      </c>
      <c r="AF193" s="10" t="str">
        <f>IF(Cleaned_Data!$D193="Middle","Average Income","High Income")</f>
        <v>Average Income</v>
      </c>
      <c r="AG193" s="10">
        <v>8.5365853658536592E-3</v>
      </c>
    </row>
    <row r="194" spans="1:33" x14ac:dyDescent="0.3">
      <c r="A194" s="10" t="s">
        <v>475</v>
      </c>
      <c r="B194" s="10">
        <v>31</v>
      </c>
      <c r="C194" s="10" t="s">
        <v>29</v>
      </c>
      <c r="D194" s="10" t="s">
        <v>30</v>
      </c>
      <c r="E194" s="10" t="s">
        <v>76</v>
      </c>
      <c r="F194" s="10" t="s">
        <v>56</v>
      </c>
      <c r="G194" s="10" t="s">
        <v>44</v>
      </c>
      <c r="H194" s="10" t="s">
        <v>476</v>
      </c>
      <c r="I194" s="10" t="s">
        <v>47</v>
      </c>
      <c r="J194" s="13">
        <v>301.39</v>
      </c>
      <c r="K194" s="10">
        <v>6</v>
      </c>
      <c r="L194" s="10" t="s">
        <v>78</v>
      </c>
      <c r="M194" s="10">
        <v>2</v>
      </c>
      <c r="N194" s="10">
        <v>1</v>
      </c>
      <c r="O194" s="10">
        <v>0</v>
      </c>
      <c r="P194" s="10" t="s">
        <v>36</v>
      </c>
      <c r="Q194" s="10" t="s">
        <v>85</v>
      </c>
      <c r="R194" s="10">
        <f t="shared" si="4"/>
        <v>0.01</v>
      </c>
      <c r="S194" s="10">
        <v>1</v>
      </c>
      <c r="T194" s="10">
        <v>4</v>
      </c>
      <c r="U194" s="10" t="s">
        <v>59</v>
      </c>
      <c r="V194" s="10" t="s">
        <v>79</v>
      </c>
      <c r="W194" s="10" t="s">
        <v>61</v>
      </c>
      <c r="X194" s="14">
        <v>45403</v>
      </c>
      <c r="Y194" s="10" t="b">
        <v>0</v>
      </c>
      <c r="Z194" s="10" t="b">
        <v>0</v>
      </c>
      <c r="AA194" s="10" t="str">
        <f t="shared" si="5"/>
        <v>Non-Member</v>
      </c>
      <c r="AB194" s="10" t="s">
        <v>40</v>
      </c>
      <c r="AC194" s="10" t="s">
        <v>41</v>
      </c>
      <c r="AD194" s="10">
        <v>11</v>
      </c>
      <c r="AE194" s="10" t="str">
        <f>IF(OR(Cleaned_Data!$C194="Male", Cleaned_Data!$C194="Male"), "Male", IF(OR(Cleaned_Data!$C194="Female", Cleaned_Data!$C194="Female"), "Female", "Diverse"))</f>
        <v>Female</v>
      </c>
      <c r="AF194" s="10" t="str">
        <f>IF(Cleaned_Data!$D194="Middle","Average Income","High Income")</f>
        <v>Average Income</v>
      </c>
      <c r="AG194" s="10">
        <v>9.3181818181818175E-3</v>
      </c>
    </row>
    <row r="195" spans="1:33" x14ac:dyDescent="0.3">
      <c r="A195" s="10" t="s">
        <v>477</v>
      </c>
      <c r="B195" s="10">
        <v>25</v>
      </c>
      <c r="C195" s="10" t="s">
        <v>29</v>
      </c>
      <c r="D195" s="10" t="s">
        <v>30</v>
      </c>
      <c r="E195" s="10" t="s">
        <v>31</v>
      </c>
      <c r="F195" s="10" t="s">
        <v>32</v>
      </c>
      <c r="G195" s="10" t="s">
        <v>44</v>
      </c>
      <c r="H195" s="10" t="s">
        <v>478</v>
      </c>
      <c r="I195" s="10" t="s">
        <v>82</v>
      </c>
      <c r="J195" s="13">
        <v>473.5</v>
      </c>
      <c r="K195" s="10">
        <v>11</v>
      </c>
      <c r="L195" s="10" t="s">
        <v>35</v>
      </c>
      <c r="M195" s="10">
        <v>2</v>
      </c>
      <c r="N195" s="10">
        <v>4</v>
      </c>
      <c r="O195" s="10">
        <v>1</v>
      </c>
      <c r="P195" s="10" t="s">
        <v>59</v>
      </c>
      <c r="Q195" s="10" t="s">
        <v>37</v>
      </c>
      <c r="R195" s="10">
        <f t="shared" ref="R195:R258" si="6">S195/100</f>
        <v>0.02</v>
      </c>
      <c r="S195" s="10">
        <v>2</v>
      </c>
      <c r="T195" s="10">
        <v>3</v>
      </c>
      <c r="U195" s="10" t="s">
        <v>44</v>
      </c>
      <c r="V195" s="10" t="s">
        <v>38</v>
      </c>
      <c r="W195" s="10" t="s">
        <v>66</v>
      </c>
      <c r="X195" s="14">
        <v>45497</v>
      </c>
      <c r="Y195" s="10" t="b">
        <v>0</v>
      </c>
      <c r="Z195" s="10" t="b">
        <v>1</v>
      </c>
      <c r="AA195" s="10" t="str">
        <f t="shared" ref="AA195:AA258" si="7">IF(Z195=TRUE, "Loyalty Member", "Non-Member")</f>
        <v>Loyalty Member</v>
      </c>
      <c r="AB195" s="10" t="s">
        <v>62</v>
      </c>
      <c r="AC195" s="10" t="s">
        <v>67</v>
      </c>
      <c r="AD195" s="10">
        <v>10</v>
      </c>
      <c r="AE195" s="10" t="str">
        <f>IF(OR(Cleaned_Data!$C195="Male", Cleaned_Data!$C195="Male"), "Male", IF(OR(Cleaned_Data!$C195="Female", Cleaned_Data!$C195="Female"), "Female", "Diverse"))</f>
        <v>Female</v>
      </c>
      <c r="AF195" s="10" t="str">
        <f>IF(Cleaned_Data!$D195="Middle","Average Income","High Income")</f>
        <v>Average Income</v>
      </c>
      <c r="AG195" s="10">
        <v>1.0270270270270269E-2</v>
      </c>
    </row>
    <row r="196" spans="1:33" x14ac:dyDescent="0.3">
      <c r="A196" s="10" t="s">
        <v>479</v>
      </c>
      <c r="B196" s="10">
        <v>18</v>
      </c>
      <c r="C196" s="10" t="s">
        <v>274</v>
      </c>
      <c r="D196" s="10" t="s">
        <v>30</v>
      </c>
      <c r="E196" s="10" t="s">
        <v>55</v>
      </c>
      <c r="F196" s="10" t="s">
        <v>32</v>
      </c>
      <c r="G196" s="10" t="s">
        <v>44</v>
      </c>
      <c r="H196" s="10" t="s">
        <v>480</v>
      </c>
      <c r="I196" s="10" t="s">
        <v>65</v>
      </c>
      <c r="J196" s="13">
        <v>72.8</v>
      </c>
      <c r="K196" s="10">
        <v>11</v>
      </c>
      <c r="L196" s="10" t="s">
        <v>48</v>
      </c>
      <c r="M196" s="10">
        <v>2</v>
      </c>
      <c r="N196" s="10">
        <v>4</v>
      </c>
      <c r="O196" s="10">
        <v>1</v>
      </c>
      <c r="P196" s="10" t="s">
        <v>44</v>
      </c>
      <c r="Q196" s="10" t="s">
        <v>37</v>
      </c>
      <c r="R196" s="10">
        <f t="shared" si="6"/>
        <v>0.02</v>
      </c>
      <c r="S196" s="10">
        <v>2</v>
      </c>
      <c r="T196" s="10">
        <v>10</v>
      </c>
      <c r="U196" s="10" t="s">
        <v>44</v>
      </c>
      <c r="V196" s="10" t="s">
        <v>79</v>
      </c>
      <c r="W196" s="10" t="s">
        <v>51</v>
      </c>
      <c r="X196" s="14">
        <v>45524</v>
      </c>
      <c r="Y196" s="10" t="b">
        <v>1</v>
      </c>
      <c r="Z196" s="10" t="b">
        <v>0</v>
      </c>
      <c r="AA196" s="10" t="str">
        <f t="shared" si="7"/>
        <v>Non-Member</v>
      </c>
      <c r="AB196" s="10" t="s">
        <v>40</v>
      </c>
      <c r="AC196" s="10" t="s">
        <v>67</v>
      </c>
      <c r="AD196" s="10">
        <v>3</v>
      </c>
      <c r="AE196" s="10" t="str">
        <f>IF(OR(Cleaned_Data!$C196="Male", Cleaned_Data!$C196="Male"), "Male", IF(OR(Cleaned_Data!$C196="Female", Cleaned_Data!$C196="Female"), "Female", "Diverse"))</f>
        <v>Diverse</v>
      </c>
      <c r="AF196" s="10" t="str">
        <f>IF(Cleaned_Data!$D196="Middle","Average Income","High Income")</f>
        <v>Average Income</v>
      </c>
      <c r="AG196" s="10">
        <v>9.3999999999999986E-3</v>
      </c>
    </row>
    <row r="197" spans="1:33" x14ac:dyDescent="0.3">
      <c r="A197" s="10" t="s">
        <v>481</v>
      </c>
      <c r="B197" s="10">
        <v>18</v>
      </c>
      <c r="C197" s="10" t="s">
        <v>43</v>
      </c>
      <c r="D197" s="10" t="s">
        <v>30</v>
      </c>
      <c r="E197" s="10" t="s">
        <v>76</v>
      </c>
      <c r="F197" s="10" t="s">
        <v>32</v>
      </c>
      <c r="G197" s="10" t="s">
        <v>44</v>
      </c>
      <c r="H197" s="10" t="s">
        <v>482</v>
      </c>
      <c r="I197" s="10" t="s">
        <v>2076</v>
      </c>
      <c r="J197" s="13">
        <v>171.72</v>
      </c>
      <c r="K197" s="10">
        <v>3</v>
      </c>
      <c r="L197" s="10" t="s">
        <v>78</v>
      </c>
      <c r="M197" s="10">
        <v>5</v>
      </c>
      <c r="N197" s="10">
        <v>3</v>
      </c>
      <c r="O197" s="10">
        <v>1</v>
      </c>
      <c r="P197" s="10" t="s">
        <v>59</v>
      </c>
      <c r="Q197" s="10" t="s">
        <v>85</v>
      </c>
      <c r="R197" s="10">
        <f t="shared" si="6"/>
        <v>0.01</v>
      </c>
      <c r="S197" s="10">
        <v>1</v>
      </c>
      <c r="T197" s="10">
        <v>2</v>
      </c>
      <c r="U197" s="10" t="s">
        <v>36</v>
      </c>
      <c r="V197" s="10" t="s">
        <v>79</v>
      </c>
      <c r="W197" s="10" t="s">
        <v>51</v>
      </c>
      <c r="X197" s="14">
        <v>45375</v>
      </c>
      <c r="Y197" s="10" t="b">
        <v>0</v>
      </c>
      <c r="Z197" s="10" t="b">
        <v>1</v>
      </c>
      <c r="AA197" s="10" t="str">
        <f t="shared" si="7"/>
        <v>Loyalty Member</v>
      </c>
      <c r="AB197" s="10" t="s">
        <v>62</v>
      </c>
      <c r="AC197" s="10" t="s">
        <v>53</v>
      </c>
      <c r="AD197" s="10">
        <v>12</v>
      </c>
      <c r="AE197" s="10" t="str">
        <f>IF(OR(Cleaned_Data!$C197="Male", Cleaned_Data!$C197="Male"), "Male", IF(OR(Cleaned_Data!$C197="Female", Cleaned_Data!$C197="Female"), "Female", "Diverse"))</f>
        <v>Male</v>
      </c>
      <c r="AF197" s="10" t="str">
        <f>IF(Cleaned_Data!$D197="Middle","Average Income","High Income")</f>
        <v>Average Income</v>
      </c>
      <c r="AG197" s="10">
        <v>8.1395348837209301E-3</v>
      </c>
    </row>
    <row r="198" spans="1:33" x14ac:dyDescent="0.3">
      <c r="A198" s="10" t="s">
        <v>483</v>
      </c>
      <c r="B198" s="10">
        <v>31</v>
      </c>
      <c r="C198" s="10" t="s">
        <v>43</v>
      </c>
      <c r="D198" s="10" t="s">
        <v>30</v>
      </c>
      <c r="E198" s="10" t="s">
        <v>69</v>
      </c>
      <c r="F198" s="10" t="s">
        <v>45</v>
      </c>
      <c r="G198" s="10" t="s">
        <v>30</v>
      </c>
      <c r="H198" s="10" t="s">
        <v>484</v>
      </c>
      <c r="I198" s="10" t="s">
        <v>120</v>
      </c>
      <c r="J198" s="13">
        <v>467.5</v>
      </c>
      <c r="K198" s="10">
        <v>6</v>
      </c>
      <c r="L198" s="10" t="s">
        <v>48</v>
      </c>
      <c r="M198" s="10">
        <v>2</v>
      </c>
      <c r="N198" s="10">
        <v>1</v>
      </c>
      <c r="O198" s="10">
        <v>0</v>
      </c>
      <c r="P198" s="10" t="s">
        <v>36</v>
      </c>
      <c r="Q198" s="10" t="s">
        <v>37</v>
      </c>
      <c r="R198" s="10">
        <f t="shared" si="6"/>
        <v>0.01</v>
      </c>
      <c r="S198" s="10">
        <v>1</v>
      </c>
      <c r="T198" s="10">
        <v>1</v>
      </c>
      <c r="U198" s="10" t="s">
        <v>44</v>
      </c>
      <c r="V198" s="10" t="s">
        <v>79</v>
      </c>
      <c r="W198" s="10" t="s">
        <v>51</v>
      </c>
      <c r="X198" s="14">
        <v>45386</v>
      </c>
      <c r="Y198" s="10" t="b">
        <v>0</v>
      </c>
      <c r="Z198" s="10" t="b">
        <v>0</v>
      </c>
      <c r="AA198" s="10" t="str">
        <f t="shared" si="7"/>
        <v>Non-Member</v>
      </c>
      <c r="AB198" s="10" t="s">
        <v>74</v>
      </c>
      <c r="AC198" s="10" t="s">
        <v>41</v>
      </c>
      <c r="AD198" s="10">
        <v>6</v>
      </c>
      <c r="AE198" s="10" t="str">
        <f>IF(OR(Cleaned_Data!$C198="Male", Cleaned_Data!$C198="Male"), "Male", IF(OR(Cleaned_Data!$C198="Female", Cleaned_Data!$C198="Female"), "Female", "Diverse"))</f>
        <v>Male</v>
      </c>
      <c r="AF198" s="10" t="str">
        <f>IF(Cleaned_Data!$D198="Middle","Average Income","High Income")</f>
        <v>Average Income</v>
      </c>
      <c r="AG198" s="10">
        <v>9.3023255813953487E-3</v>
      </c>
    </row>
    <row r="199" spans="1:33" x14ac:dyDescent="0.3">
      <c r="A199" s="10" t="s">
        <v>485</v>
      </c>
      <c r="B199" s="10">
        <v>43</v>
      </c>
      <c r="C199" s="10" t="s">
        <v>352</v>
      </c>
      <c r="D199" s="10" t="s">
        <v>44</v>
      </c>
      <c r="E199" s="10" t="s">
        <v>31</v>
      </c>
      <c r="F199" s="10" t="s">
        <v>32</v>
      </c>
      <c r="G199" s="10" t="s">
        <v>44</v>
      </c>
      <c r="H199" s="10" t="s">
        <v>486</v>
      </c>
      <c r="I199" s="10" t="s">
        <v>71</v>
      </c>
      <c r="J199" s="13">
        <v>209.79</v>
      </c>
      <c r="K199" s="10">
        <v>6</v>
      </c>
      <c r="L199" s="10" t="s">
        <v>35</v>
      </c>
      <c r="M199" s="10">
        <v>5</v>
      </c>
      <c r="N199" s="10">
        <v>1</v>
      </c>
      <c r="O199" s="10">
        <v>2</v>
      </c>
      <c r="P199" s="10" t="s">
        <v>44</v>
      </c>
      <c r="Q199" s="10" t="s">
        <v>50</v>
      </c>
      <c r="R199" s="10">
        <f t="shared" si="6"/>
        <v>0.01</v>
      </c>
      <c r="S199" s="10">
        <v>1</v>
      </c>
      <c r="T199" s="10">
        <v>9</v>
      </c>
      <c r="U199" s="10" t="s">
        <v>59</v>
      </c>
      <c r="V199" s="10" t="s">
        <v>38</v>
      </c>
      <c r="W199" s="10" t="s">
        <v>66</v>
      </c>
      <c r="X199" s="14">
        <v>45548</v>
      </c>
      <c r="Y199" s="10" t="b">
        <v>1</v>
      </c>
      <c r="Z199" s="10" t="b">
        <v>1</v>
      </c>
      <c r="AA199" s="10" t="str">
        <f t="shared" si="7"/>
        <v>Loyalty Member</v>
      </c>
      <c r="AB199" s="10" t="s">
        <v>40</v>
      </c>
      <c r="AC199" s="10" t="s">
        <v>53</v>
      </c>
      <c r="AD199" s="10">
        <v>10</v>
      </c>
      <c r="AE199" s="10" t="str">
        <f>IF(OR(Cleaned_Data!$C199="Male", Cleaned_Data!$C199="Male"), "Male", IF(OR(Cleaned_Data!$C199="Female", Cleaned_Data!$C199="Female"), "Female", "Diverse"))</f>
        <v>Diverse</v>
      </c>
      <c r="AF199" s="10" t="str">
        <f>IF(Cleaned_Data!$D199="Middle","Average Income","High Income")</f>
        <v>High Income</v>
      </c>
      <c r="AG199" s="10">
        <v>8.7804878048780496E-3</v>
      </c>
    </row>
    <row r="200" spans="1:33" x14ac:dyDescent="0.3">
      <c r="A200" s="10" t="s">
        <v>487</v>
      </c>
      <c r="B200" s="10">
        <v>23</v>
      </c>
      <c r="C200" s="10" t="s">
        <v>43</v>
      </c>
      <c r="D200" s="10" t="s">
        <v>30</v>
      </c>
      <c r="E200" s="10" t="s">
        <v>55</v>
      </c>
      <c r="F200" s="10" t="s">
        <v>45</v>
      </c>
      <c r="G200" s="10" t="s">
        <v>30</v>
      </c>
      <c r="H200" s="10" t="s">
        <v>488</v>
      </c>
      <c r="I200" s="10" t="s">
        <v>58</v>
      </c>
      <c r="J200" s="13">
        <v>150.33000000000001</v>
      </c>
      <c r="K200" s="10">
        <v>9</v>
      </c>
      <c r="L200" s="10" t="s">
        <v>48</v>
      </c>
      <c r="M200" s="10">
        <v>4</v>
      </c>
      <c r="N200" s="10">
        <v>4</v>
      </c>
      <c r="O200" s="10">
        <v>2</v>
      </c>
      <c r="P200" s="10" t="s">
        <v>36</v>
      </c>
      <c r="Q200" s="10" t="s">
        <v>37</v>
      </c>
      <c r="R200" s="10">
        <f t="shared" si="6"/>
        <v>0.02</v>
      </c>
      <c r="S200" s="10">
        <v>2</v>
      </c>
      <c r="T200" s="10">
        <v>9</v>
      </c>
      <c r="U200" s="10" t="s">
        <v>49</v>
      </c>
      <c r="V200" s="10" t="s">
        <v>79</v>
      </c>
      <c r="W200" s="10" t="s">
        <v>61</v>
      </c>
      <c r="X200" s="14">
        <v>45406</v>
      </c>
      <c r="Y200" s="10" t="b">
        <v>1</v>
      </c>
      <c r="Z200" s="10" t="b">
        <v>0</v>
      </c>
      <c r="AA200" s="10" t="str">
        <f t="shared" si="7"/>
        <v>Non-Member</v>
      </c>
      <c r="AB200" s="10" t="s">
        <v>52</v>
      </c>
      <c r="AC200" s="10" t="s">
        <v>67</v>
      </c>
      <c r="AD200" s="10">
        <v>6</v>
      </c>
      <c r="AE200" s="10" t="str">
        <f>IF(OR(Cleaned_Data!$C200="Male", Cleaned_Data!$C200="Male"), "Male", IF(OR(Cleaned_Data!$C200="Female", Cleaned_Data!$C200="Female"), "Female", "Diverse"))</f>
        <v>Male</v>
      </c>
      <c r="AF200" s="10" t="str">
        <f>IF(Cleaned_Data!$D200="Middle","Average Income","High Income")</f>
        <v>Average Income</v>
      </c>
      <c r="AG200" s="10">
        <v>1.131578947368421E-2</v>
      </c>
    </row>
    <row r="201" spans="1:33" x14ac:dyDescent="0.3">
      <c r="A201" s="10" t="s">
        <v>489</v>
      </c>
      <c r="B201" s="10">
        <v>29</v>
      </c>
      <c r="C201" s="10" t="s">
        <v>43</v>
      </c>
      <c r="D201" s="10" t="s">
        <v>44</v>
      </c>
      <c r="E201" s="10" t="s">
        <v>31</v>
      </c>
      <c r="F201" s="10" t="s">
        <v>32</v>
      </c>
      <c r="G201" s="10" t="s">
        <v>44</v>
      </c>
      <c r="H201" s="10" t="s">
        <v>490</v>
      </c>
      <c r="I201" s="10" t="s">
        <v>98</v>
      </c>
      <c r="J201" s="13">
        <v>98.63</v>
      </c>
      <c r="K201" s="10">
        <v>7</v>
      </c>
      <c r="L201" s="10" t="s">
        <v>78</v>
      </c>
      <c r="M201" s="10">
        <v>4</v>
      </c>
      <c r="N201" s="10">
        <v>5</v>
      </c>
      <c r="O201" s="10">
        <v>2</v>
      </c>
      <c r="P201" s="10" t="s">
        <v>44</v>
      </c>
      <c r="Q201" s="10" t="s">
        <v>37</v>
      </c>
      <c r="R201" s="10">
        <f t="shared" si="6"/>
        <v>0.01</v>
      </c>
      <c r="S201" s="10">
        <v>1</v>
      </c>
      <c r="T201" s="10">
        <v>3</v>
      </c>
      <c r="U201" s="10" t="s">
        <v>59</v>
      </c>
      <c r="V201" s="10" t="s">
        <v>38</v>
      </c>
      <c r="W201" s="10" t="s">
        <v>66</v>
      </c>
      <c r="X201" s="14">
        <v>45300</v>
      </c>
      <c r="Y201" s="10" t="b">
        <v>0</v>
      </c>
      <c r="Z201" s="10" t="b">
        <v>1</v>
      </c>
      <c r="AA201" s="10" t="str">
        <f t="shared" si="7"/>
        <v>Loyalty Member</v>
      </c>
      <c r="AB201" s="10" t="s">
        <v>74</v>
      </c>
      <c r="AC201" s="10" t="s">
        <v>53</v>
      </c>
      <c r="AD201" s="10">
        <v>6</v>
      </c>
      <c r="AE201" s="10" t="str">
        <f>IF(OR(Cleaned_Data!$C201="Male", Cleaned_Data!$C201="Male"), "Male", IF(OR(Cleaned_Data!$C201="Female", Cleaned_Data!$C201="Female"), "Female", "Diverse"))</f>
        <v>Male</v>
      </c>
      <c r="AF201" s="10" t="str">
        <f>IF(Cleaned_Data!$D201="Middle","Average Income","High Income")</f>
        <v>High Income</v>
      </c>
      <c r="AG201" s="10">
        <v>9.189189189189189E-3</v>
      </c>
    </row>
    <row r="202" spans="1:33" x14ac:dyDescent="0.3">
      <c r="A202" s="10" t="s">
        <v>491</v>
      </c>
      <c r="B202" s="10">
        <v>21</v>
      </c>
      <c r="C202" s="10" t="s">
        <v>29</v>
      </c>
      <c r="D202" s="10" t="s">
        <v>30</v>
      </c>
      <c r="E202" s="10" t="s">
        <v>76</v>
      </c>
      <c r="F202" s="10" t="s">
        <v>56</v>
      </c>
      <c r="G202" s="10" t="s">
        <v>30</v>
      </c>
      <c r="H202" s="10" t="s">
        <v>492</v>
      </c>
      <c r="I202" s="10" t="s">
        <v>188</v>
      </c>
      <c r="J202" s="13">
        <v>193.3</v>
      </c>
      <c r="K202" s="10">
        <v>11</v>
      </c>
      <c r="L202" s="10" t="s">
        <v>35</v>
      </c>
      <c r="M202" s="10">
        <v>4</v>
      </c>
      <c r="N202" s="10">
        <v>2</v>
      </c>
      <c r="O202" s="10">
        <v>2</v>
      </c>
      <c r="P202" s="10" t="s">
        <v>36</v>
      </c>
      <c r="Q202" s="10" t="s">
        <v>85</v>
      </c>
      <c r="R202" s="10">
        <f t="shared" si="6"/>
        <v>0.02</v>
      </c>
      <c r="S202" s="10">
        <v>2</v>
      </c>
      <c r="T202" s="10">
        <v>1</v>
      </c>
      <c r="U202" s="10" t="s">
        <v>49</v>
      </c>
      <c r="V202" s="10" t="s">
        <v>38</v>
      </c>
      <c r="W202" s="10" t="s">
        <v>66</v>
      </c>
      <c r="X202" s="14">
        <v>45446</v>
      </c>
      <c r="Y202" s="10" t="b">
        <v>1</v>
      </c>
      <c r="Z202" s="10" t="b">
        <v>1</v>
      </c>
      <c r="AA202" s="10" t="str">
        <f t="shared" si="7"/>
        <v>Loyalty Member</v>
      </c>
      <c r="AB202" s="10" t="s">
        <v>74</v>
      </c>
      <c r="AC202" s="10" t="s">
        <v>41</v>
      </c>
      <c r="AD202" s="10">
        <v>12</v>
      </c>
      <c r="AE202" s="10" t="str">
        <f>IF(OR(Cleaned_Data!$C202="Male", Cleaned_Data!$C202="Male"), "Male", IF(OR(Cleaned_Data!$C202="Female", Cleaned_Data!$C202="Female"), "Female", "Diverse"))</f>
        <v>Female</v>
      </c>
      <c r="AF202" s="10" t="str">
        <f>IF(Cleaned_Data!$D202="Middle","Average Income","High Income")</f>
        <v>Average Income</v>
      </c>
      <c r="AG202" s="10">
        <v>8.8235294117647058E-3</v>
      </c>
    </row>
    <row r="203" spans="1:33" x14ac:dyDescent="0.3">
      <c r="A203" s="10" t="s">
        <v>493</v>
      </c>
      <c r="B203" s="10">
        <v>49</v>
      </c>
      <c r="C203" s="10" t="s">
        <v>29</v>
      </c>
      <c r="D203" s="10" t="s">
        <v>30</v>
      </c>
      <c r="E203" s="10" t="s">
        <v>55</v>
      </c>
      <c r="F203" s="10" t="s">
        <v>45</v>
      </c>
      <c r="G203" s="10" t="s">
        <v>30</v>
      </c>
      <c r="H203" s="10" t="s">
        <v>494</v>
      </c>
      <c r="I203" s="10" t="s">
        <v>98</v>
      </c>
      <c r="J203" s="13">
        <v>145.02000000000001</v>
      </c>
      <c r="K203" s="10">
        <v>7</v>
      </c>
      <c r="L203" s="10" t="s">
        <v>48</v>
      </c>
      <c r="M203" s="10">
        <v>3</v>
      </c>
      <c r="N203" s="10">
        <v>2</v>
      </c>
      <c r="O203" s="10">
        <v>0</v>
      </c>
      <c r="P203" s="10" t="s">
        <v>44</v>
      </c>
      <c r="Q203" s="10" t="s">
        <v>85</v>
      </c>
      <c r="R203" s="10">
        <f t="shared" si="6"/>
        <v>0.01</v>
      </c>
      <c r="S203" s="10">
        <v>1</v>
      </c>
      <c r="T203" s="10">
        <v>1</v>
      </c>
      <c r="U203" s="10" t="s">
        <v>49</v>
      </c>
      <c r="V203" s="10" t="s">
        <v>79</v>
      </c>
      <c r="W203" s="10" t="s">
        <v>39</v>
      </c>
      <c r="X203" s="14">
        <v>45466</v>
      </c>
      <c r="Y203" s="10" t="b">
        <v>1</v>
      </c>
      <c r="Z203" s="10" t="b">
        <v>1</v>
      </c>
      <c r="AA203" s="10" t="str">
        <f t="shared" si="7"/>
        <v>Loyalty Member</v>
      </c>
      <c r="AB203" s="10" t="s">
        <v>52</v>
      </c>
      <c r="AC203" s="10" t="s">
        <v>67</v>
      </c>
      <c r="AD203" s="10">
        <v>9</v>
      </c>
      <c r="AE203" s="10" t="str">
        <f>IF(OR(Cleaned_Data!$C203="Male", Cleaned_Data!$C203="Male"), "Male", IF(OR(Cleaned_Data!$C203="Female", Cleaned_Data!$C203="Female"), "Female", "Diverse"))</f>
        <v>Female</v>
      </c>
      <c r="AF203" s="10" t="str">
        <f>IF(Cleaned_Data!$D203="Middle","Average Income","High Income")</f>
        <v>Average Income</v>
      </c>
      <c r="AG203" s="10">
        <v>9.189189189189189E-3</v>
      </c>
    </row>
    <row r="204" spans="1:33" x14ac:dyDescent="0.3">
      <c r="A204" s="10" t="s">
        <v>495</v>
      </c>
      <c r="B204" s="10">
        <v>30</v>
      </c>
      <c r="C204" s="10" t="s">
        <v>29</v>
      </c>
      <c r="D204" s="10" t="s">
        <v>30</v>
      </c>
      <c r="E204" s="10" t="s">
        <v>76</v>
      </c>
      <c r="F204" s="10" t="s">
        <v>56</v>
      </c>
      <c r="G204" s="10" t="s">
        <v>30</v>
      </c>
      <c r="H204" s="10" t="s">
        <v>496</v>
      </c>
      <c r="I204" s="10" t="s">
        <v>142</v>
      </c>
      <c r="J204" s="13">
        <v>294.99</v>
      </c>
      <c r="K204" s="10">
        <v>4</v>
      </c>
      <c r="L204" s="10" t="s">
        <v>78</v>
      </c>
      <c r="M204" s="10">
        <v>3</v>
      </c>
      <c r="N204" s="10">
        <v>5</v>
      </c>
      <c r="O204" s="10">
        <v>2</v>
      </c>
      <c r="P204" s="10" t="s">
        <v>59</v>
      </c>
      <c r="Q204" s="10" t="s">
        <v>37</v>
      </c>
      <c r="R204" s="10">
        <f t="shared" si="6"/>
        <v>0.01</v>
      </c>
      <c r="S204" s="10">
        <v>1</v>
      </c>
      <c r="T204" s="10">
        <v>4</v>
      </c>
      <c r="U204" s="10" t="s">
        <v>44</v>
      </c>
      <c r="V204" s="10" t="s">
        <v>79</v>
      </c>
      <c r="W204" s="10" t="s">
        <v>51</v>
      </c>
      <c r="X204" s="14">
        <v>45626</v>
      </c>
      <c r="Y204" s="10" t="b">
        <v>0</v>
      </c>
      <c r="Z204" s="10" t="b">
        <v>0</v>
      </c>
      <c r="AA204" s="10" t="str">
        <f t="shared" si="7"/>
        <v>Non-Member</v>
      </c>
      <c r="AB204" s="10" t="s">
        <v>40</v>
      </c>
      <c r="AC204" s="10" t="s">
        <v>53</v>
      </c>
      <c r="AD204" s="10">
        <v>5</v>
      </c>
      <c r="AE204" s="10" t="str">
        <f>IF(OR(Cleaned_Data!$C204="Male", Cleaned_Data!$C204="Male"), "Male", IF(OR(Cleaned_Data!$C204="Female", Cleaned_Data!$C204="Female"), "Female", "Diverse"))</f>
        <v>Female</v>
      </c>
      <c r="AF204" s="10" t="str">
        <f>IF(Cleaned_Data!$D204="Middle","Average Income","High Income")</f>
        <v>Average Income</v>
      </c>
      <c r="AG204" s="10">
        <v>8.5365853658536592E-3</v>
      </c>
    </row>
    <row r="205" spans="1:33" x14ac:dyDescent="0.3">
      <c r="A205" s="10" t="s">
        <v>497</v>
      </c>
      <c r="B205" s="10">
        <v>31</v>
      </c>
      <c r="C205" s="10" t="s">
        <v>212</v>
      </c>
      <c r="D205" s="10" t="s">
        <v>30</v>
      </c>
      <c r="E205" s="10" t="s">
        <v>76</v>
      </c>
      <c r="F205" s="10" t="s">
        <v>45</v>
      </c>
      <c r="G205" s="10" t="s">
        <v>30</v>
      </c>
      <c r="H205" s="10" t="s">
        <v>498</v>
      </c>
      <c r="I205" s="10" t="s">
        <v>58</v>
      </c>
      <c r="J205" s="13">
        <v>305.45</v>
      </c>
      <c r="K205" s="10">
        <v>2</v>
      </c>
      <c r="L205" s="10" t="s">
        <v>35</v>
      </c>
      <c r="M205" s="10">
        <v>5</v>
      </c>
      <c r="N205" s="10">
        <v>5</v>
      </c>
      <c r="O205" s="10">
        <v>1</v>
      </c>
      <c r="P205" s="10" t="s">
        <v>36</v>
      </c>
      <c r="Q205" s="10" t="s">
        <v>85</v>
      </c>
      <c r="R205" s="10">
        <f t="shared" si="6"/>
        <v>0.01</v>
      </c>
      <c r="S205" s="10">
        <v>1</v>
      </c>
      <c r="T205" s="10">
        <v>1</v>
      </c>
      <c r="U205" s="10" t="s">
        <v>44</v>
      </c>
      <c r="V205" s="10" t="s">
        <v>60</v>
      </c>
      <c r="W205" s="10" t="s">
        <v>51</v>
      </c>
      <c r="X205" s="14">
        <v>45589</v>
      </c>
      <c r="Y205" s="10" t="b">
        <v>0</v>
      </c>
      <c r="Z205" s="10" t="b">
        <v>1</v>
      </c>
      <c r="AA205" s="10" t="str">
        <f t="shared" si="7"/>
        <v>Loyalty Member</v>
      </c>
      <c r="AB205" s="10" t="s">
        <v>62</v>
      </c>
      <c r="AC205" s="10" t="s">
        <v>67</v>
      </c>
      <c r="AD205" s="10">
        <v>9</v>
      </c>
      <c r="AE205" s="10" t="str">
        <f>IF(OR(Cleaned_Data!$C205="Male", Cleaned_Data!$C205="Male"), "Male", IF(OR(Cleaned_Data!$C205="Female", Cleaned_Data!$C205="Female"), "Female", "Diverse"))</f>
        <v>Diverse</v>
      </c>
      <c r="AF205" s="10" t="str">
        <f>IF(Cleaned_Data!$D205="Middle","Average Income","High Income")</f>
        <v>Average Income</v>
      </c>
      <c r="AG205" s="10">
        <v>1.131578947368421E-2</v>
      </c>
    </row>
    <row r="206" spans="1:33" x14ac:dyDescent="0.3">
      <c r="A206" s="10" t="s">
        <v>499</v>
      </c>
      <c r="B206" s="10">
        <v>50</v>
      </c>
      <c r="C206" s="10" t="s">
        <v>29</v>
      </c>
      <c r="D206" s="10" t="s">
        <v>30</v>
      </c>
      <c r="E206" s="10" t="s">
        <v>69</v>
      </c>
      <c r="F206" s="10" t="s">
        <v>45</v>
      </c>
      <c r="G206" s="10" t="s">
        <v>30</v>
      </c>
      <c r="H206" s="10" t="s">
        <v>500</v>
      </c>
      <c r="I206" s="10" t="s">
        <v>126</v>
      </c>
      <c r="J206" s="13">
        <v>432.42</v>
      </c>
      <c r="K206" s="10">
        <v>2</v>
      </c>
      <c r="L206" s="10" t="s">
        <v>48</v>
      </c>
      <c r="M206" s="10">
        <v>4</v>
      </c>
      <c r="N206" s="10">
        <v>4</v>
      </c>
      <c r="O206" s="10">
        <v>0</v>
      </c>
      <c r="P206" s="10" t="s">
        <v>49</v>
      </c>
      <c r="Q206" s="10" t="s">
        <v>50</v>
      </c>
      <c r="R206" s="10">
        <f t="shared" si="6"/>
        <v>0</v>
      </c>
      <c r="S206" s="10">
        <v>0</v>
      </c>
      <c r="T206" s="10">
        <v>8</v>
      </c>
      <c r="U206" s="10" t="s">
        <v>36</v>
      </c>
      <c r="V206" s="10" t="s">
        <v>38</v>
      </c>
      <c r="W206" s="10" t="s">
        <v>51</v>
      </c>
      <c r="X206" s="14">
        <v>45403</v>
      </c>
      <c r="Y206" s="10" t="b">
        <v>0</v>
      </c>
      <c r="Z206" s="10" t="b">
        <v>1</v>
      </c>
      <c r="AA206" s="10" t="str">
        <f t="shared" si="7"/>
        <v>Loyalty Member</v>
      </c>
      <c r="AB206" s="10" t="s">
        <v>40</v>
      </c>
      <c r="AC206" s="10" t="s">
        <v>67</v>
      </c>
      <c r="AD206" s="10">
        <v>13</v>
      </c>
      <c r="AE206" s="10" t="str">
        <f>IF(OR(Cleaned_Data!$C206="Male", Cleaned_Data!$C206="Male"), "Male", IF(OR(Cleaned_Data!$C206="Female", Cleaned_Data!$C206="Female"), "Female", "Diverse"))</f>
        <v>Female</v>
      </c>
      <c r="AF206" s="10" t="str">
        <f>IF(Cleaned_Data!$D206="Middle","Average Income","High Income")</f>
        <v>Average Income</v>
      </c>
      <c r="AG206" s="10">
        <v>8.2978723404255311E-3</v>
      </c>
    </row>
    <row r="207" spans="1:33" x14ac:dyDescent="0.3">
      <c r="A207" s="10" t="s">
        <v>501</v>
      </c>
      <c r="B207" s="10">
        <v>35</v>
      </c>
      <c r="C207" s="10" t="s">
        <v>29</v>
      </c>
      <c r="D207" s="10" t="s">
        <v>30</v>
      </c>
      <c r="E207" s="10" t="s">
        <v>55</v>
      </c>
      <c r="F207" s="10" t="s">
        <v>32</v>
      </c>
      <c r="G207" s="10" t="s">
        <v>44</v>
      </c>
      <c r="H207" s="10" t="s">
        <v>502</v>
      </c>
      <c r="I207" s="10" t="s">
        <v>34</v>
      </c>
      <c r="J207" s="13">
        <v>227.58</v>
      </c>
      <c r="K207" s="10">
        <v>11</v>
      </c>
      <c r="L207" s="10" t="s">
        <v>35</v>
      </c>
      <c r="M207" s="10">
        <v>3</v>
      </c>
      <c r="N207" s="10">
        <v>1</v>
      </c>
      <c r="O207" s="10">
        <v>1</v>
      </c>
      <c r="P207" s="10" t="s">
        <v>36</v>
      </c>
      <c r="Q207" s="10" t="s">
        <v>50</v>
      </c>
      <c r="R207" s="10">
        <f t="shared" si="6"/>
        <v>0.01</v>
      </c>
      <c r="S207" s="10">
        <v>1</v>
      </c>
      <c r="T207" s="10">
        <v>8</v>
      </c>
      <c r="U207" s="10" t="s">
        <v>44</v>
      </c>
      <c r="V207" s="10" t="s">
        <v>60</v>
      </c>
      <c r="W207" s="10" t="s">
        <v>39</v>
      </c>
      <c r="X207" s="14">
        <v>45314</v>
      </c>
      <c r="Y207" s="10" t="b">
        <v>0</v>
      </c>
      <c r="Z207" s="10" t="b">
        <v>1</v>
      </c>
      <c r="AA207" s="10" t="str">
        <f t="shared" si="7"/>
        <v>Loyalty Member</v>
      </c>
      <c r="AB207" s="10" t="s">
        <v>40</v>
      </c>
      <c r="AC207" s="10" t="s">
        <v>67</v>
      </c>
      <c r="AD207" s="10">
        <v>6</v>
      </c>
      <c r="AE207" s="10" t="str">
        <f>IF(OR(Cleaned_Data!$C207="Male", Cleaned_Data!$C207="Male"), "Male", IF(OR(Cleaned_Data!$C207="Female", Cleaned_Data!$C207="Female"), "Female", "Diverse"))</f>
        <v>Female</v>
      </c>
      <c r="AF207" s="10" t="str">
        <f>IF(Cleaned_Data!$D207="Middle","Average Income","High Income")</f>
        <v>Average Income</v>
      </c>
      <c r="AG207" s="10">
        <v>1.1363636363636364E-2</v>
      </c>
    </row>
    <row r="208" spans="1:33" x14ac:dyDescent="0.3">
      <c r="A208" s="10" t="s">
        <v>503</v>
      </c>
      <c r="B208" s="10">
        <v>36</v>
      </c>
      <c r="C208" s="10" t="s">
        <v>43</v>
      </c>
      <c r="D208" s="10" t="s">
        <v>30</v>
      </c>
      <c r="E208" s="10" t="s">
        <v>55</v>
      </c>
      <c r="F208" s="10" t="s">
        <v>45</v>
      </c>
      <c r="G208" s="10" t="s">
        <v>44</v>
      </c>
      <c r="H208" s="10" t="s">
        <v>311</v>
      </c>
      <c r="I208" s="10" t="s">
        <v>126</v>
      </c>
      <c r="J208" s="13">
        <v>160.88999999999999</v>
      </c>
      <c r="K208" s="10">
        <v>10</v>
      </c>
      <c r="L208" s="10" t="s">
        <v>78</v>
      </c>
      <c r="M208" s="10">
        <v>5</v>
      </c>
      <c r="N208" s="10">
        <v>5</v>
      </c>
      <c r="O208" s="10">
        <v>2</v>
      </c>
      <c r="P208" s="10" t="s">
        <v>36</v>
      </c>
      <c r="Q208" s="10" t="s">
        <v>37</v>
      </c>
      <c r="R208" s="10">
        <f t="shared" si="6"/>
        <v>0.02</v>
      </c>
      <c r="S208" s="10">
        <v>2</v>
      </c>
      <c r="T208" s="10">
        <v>6</v>
      </c>
      <c r="U208" s="10" t="s">
        <v>49</v>
      </c>
      <c r="V208" s="10" t="s">
        <v>79</v>
      </c>
      <c r="W208" s="10" t="s">
        <v>51</v>
      </c>
      <c r="X208" s="14">
        <v>45466</v>
      </c>
      <c r="Y208" s="10" t="b">
        <v>1</v>
      </c>
      <c r="Z208" s="10" t="b">
        <v>1</v>
      </c>
      <c r="AA208" s="10" t="str">
        <f t="shared" si="7"/>
        <v>Loyalty Member</v>
      </c>
      <c r="AB208" s="10" t="s">
        <v>74</v>
      </c>
      <c r="AC208" s="10" t="s">
        <v>41</v>
      </c>
      <c r="AD208" s="10">
        <v>13</v>
      </c>
      <c r="AE208" s="10" t="str">
        <f>IF(OR(Cleaned_Data!$C208="Male", Cleaned_Data!$C208="Male"), "Male", IF(OR(Cleaned_Data!$C208="Female", Cleaned_Data!$C208="Female"), "Female", "Diverse"))</f>
        <v>Male</v>
      </c>
      <c r="AF208" s="10" t="str">
        <f>IF(Cleaned_Data!$D208="Middle","Average Income","High Income")</f>
        <v>Average Income</v>
      </c>
      <c r="AG208" s="10">
        <v>8.2978723404255311E-3</v>
      </c>
    </row>
    <row r="209" spans="1:33" x14ac:dyDescent="0.3">
      <c r="A209" s="10" t="s">
        <v>504</v>
      </c>
      <c r="B209" s="10">
        <v>24</v>
      </c>
      <c r="C209" s="10" t="s">
        <v>29</v>
      </c>
      <c r="D209" s="10" t="s">
        <v>30</v>
      </c>
      <c r="E209" s="10" t="s">
        <v>31</v>
      </c>
      <c r="F209" s="10" t="s">
        <v>56</v>
      </c>
      <c r="G209" s="10" t="s">
        <v>44</v>
      </c>
      <c r="H209" s="10" t="s">
        <v>505</v>
      </c>
      <c r="I209" s="10" t="s">
        <v>98</v>
      </c>
      <c r="J209" s="13">
        <v>139.1</v>
      </c>
      <c r="K209" s="10">
        <v>7</v>
      </c>
      <c r="L209" s="10" t="s">
        <v>78</v>
      </c>
      <c r="M209" s="10">
        <v>2</v>
      </c>
      <c r="N209" s="10">
        <v>5</v>
      </c>
      <c r="O209" s="10">
        <v>0</v>
      </c>
      <c r="P209" s="10" t="s">
        <v>59</v>
      </c>
      <c r="Q209" s="10" t="s">
        <v>37</v>
      </c>
      <c r="R209" s="10">
        <f t="shared" si="6"/>
        <v>0.02</v>
      </c>
      <c r="S209" s="10">
        <v>2</v>
      </c>
      <c r="T209" s="10">
        <v>3</v>
      </c>
      <c r="U209" s="10" t="s">
        <v>49</v>
      </c>
      <c r="V209" s="10" t="s">
        <v>79</v>
      </c>
      <c r="W209" s="10" t="s">
        <v>51</v>
      </c>
      <c r="X209" s="14">
        <v>45371</v>
      </c>
      <c r="Y209" s="10" t="b">
        <v>0</v>
      </c>
      <c r="Z209" s="10" t="b">
        <v>0</v>
      </c>
      <c r="AA209" s="10" t="str">
        <f t="shared" si="7"/>
        <v>Non-Member</v>
      </c>
      <c r="AB209" s="10" t="s">
        <v>62</v>
      </c>
      <c r="AC209" s="10" t="s">
        <v>41</v>
      </c>
      <c r="AD209" s="10">
        <v>8</v>
      </c>
      <c r="AE209" s="10" t="str">
        <f>IF(OR(Cleaned_Data!$C209="Male", Cleaned_Data!$C209="Male"), "Male", IF(OR(Cleaned_Data!$C209="Female", Cleaned_Data!$C209="Female"), "Female", "Diverse"))</f>
        <v>Female</v>
      </c>
      <c r="AF209" s="10" t="str">
        <f>IF(Cleaned_Data!$D209="Middle","Average Income","High Income")</f>
        <v>Average Income</v>
      </c>
      <c r="AG209" s="10">
        <v>9.189189189189189E-3</v>
      </c>
    </row>
    <row r="210" spans="1:33" x14ac:dyDescent="0.3">
      <c r="A210" s="10" t="s">
        <v>506</v>
      </c>
      <c r="B210" s="10">
        <v>36</v>
      </c>
      <c r="C210" s="10" t="s">
        <v>148</v>
      </c>
      <c r="D210" s="10" t="s">
        <v>44</v>
      </c>
      <c r="E210" s="10" t="s">
        <v>31</v>
      </c>
      <c r="F210" s="10" t="s">
        <v>56</v>
      </c>
      <c r="G210" s="10" t="s">
        <v>30</v>
      </c>
      <c r="H210" s="10" t="s">
        <v>507</v>
      </c>
      <c r="I210" s="10" t="s">
        <v>71</v>
      </c>
      <c r="J210" s="13">
        <v>268.27999999999997</v>
      </c>
      <c r="K210" s="10">
        <v>9</v>
      </c>
      <c r="L210" s="10" t="s">
        <v>35</v>
      </c>
      <c r="M210" s="10">
        <v>5</v>
      </c>
      <c r="N210" s="10">
        <v>2</v>
      </c>
      <c r="O210" s="10">
        <v>2</v>
      </c>
      <c r="P210" s="10" t="s">
        <v>44</v>
      </c>
      <c r="Q210" s="10" t="s">
        <v>85</v>
      </c>
      <c r="R210" s="10">
        <f t="shared" si="6"/>
        <v>0.02</v>
      </c>
      <c r="S210" s="10">
        <v>2</v>
      </c>
      <c r="T210" s="10">
        <v>2</v>
      </c>
      <c r="U210" s="10" t="s">
        <v>44</v>
      </c>
      <c r="V210" s="10" t="s">
        <v>60</v>
      </c>
      <c r="W210" s="10" t="s">
        <v>39</v>
      </c>
      <c r="X210" s="14">
        <v>45391</v>
      </c>
      <c r="Y210" s="10" t="b">
        <v>0</v>
      </c>
      <c r="Z210" s="10" t="b">
        <v>1</v>
      </c>
      <c r="AA210" s="10" t="str">
        <f t="shared" si="7"/>
        <v>Loyalty Member</v>
      </c>
      <c r="AB210" s="10" t="s">
        <v>40</v>
      </c>
      <c r="AC210" s="10" t="s">
        <v>53</v>
      </c>
      <c r="AD210" s="10">
        <v>8</v>
      </c>
      <c r="AE210" s="10" t="str">
        <f>IF(OR(Cleaned_Data!$C210="Male", Cleaned_Data!$C210="Male"), "Male", IF(OR(Cleaned_Data!$C210="Female", Cleaned_Data!$C210="Female"), "Female", "Diverse"))</f>
        <v>Diverse</v>
      </c>
      <c r="AF210" s="10" t="str">
        <f>IF(Cleaned_Data!$D210="Middle","Average Income","High Income")</f>
        <v>High Income</v>
      </c>
      <c r="AG210" s="10">
        <v>8.7804878048780496E-3</v>
      </c>
    </row>
    <row r="211" spans="1:33" x14ac:dyDescent="0.3">
      <c r="A211" s="10" t="s">
        <v>508</v>
      </c>
      <c r="B211" s="10">
        <v>45</v>
      </c>
      <c r="C211" s="10" t="s">
        <v>29</v>
      </c>
      <c r="D211" s="10" t="s">
        <v>30</v>
      </c>
      <c r="E211" s="10" t="s">
        <v>55</v>
      </c>
      <c r="F211" s="10" t="s">
        <v>56</v>
      </c>
      <c r="G211" s="10" t="s">
        <v>44</v>
      </c>
      <c r="H211" s="10" t="s">
        <v>509</v>
      </c>
      <c r="I211" s="10" t="s">
        <v>90</v>
      </c>
      <c r="J211" s="13">
        <v>64.489999999999995</v>
      </c>
      <c r="K211" s="10">
        <v>6</v>
      </c>
      <c r="L211" s="10" t="s">
        <v>78</v>
      </c>
      <c r="M211" s="10">
        <v>2</v>
      </c>
      <c r="N211" s="10">
        <v>1</v>
      </c>
      <c r="O211" s="10">
        <v>0</v>
      </c>
      <c r="P211" s="10" t="s">
        <v>36</v>
      </c>
      <c r="Q211" s="10" t="s">
        <v>85</v>
      </c>
      <c r="R211" s="10">
        <f t="shared" si="6"/>
        <v>0.01</v>
      </c>
      <c r="S211" s="10">
        <v>1</v>
      </c>
      <c r="T211" s="10">
        <v>10</v>
      </c>
      <c r="U211" s="10" t="s">
        <v>36</v>
      </c>
      <c r="V211" s="10" t="s">
        <v>38</v>
      </c>
      <c r="W211" s="10" t="s">
        <v>66</v>
      </c>
      <c r="X211" s="14">
        <v>45584</v>
      </c>
      <c r="Y211" s="10" t="b">
        <v>0</v>
      </c>
      <c r="Z211" s="10" t="b">
        <v>0</v>
      </c>
      <c r="AA211" s="10" t="str">
        <f t="shared" si="7"/>
        <v>Non-Member</v>
      </c>
      <c r="AB211" s="10" t="s">
        <v>74</v>
      </c>
      <c r="AC211" s="10" t="s">
        <v>67</v>
      </c>
      <c r="AD211" s="10">
        <v>7</v>
      </c>
      <c r="AE211" s="10" t="str">
        <f>IF(OR(Cleaned_Data!$C211="Male", Cleaned_Data!$C211="Male"), "Male", IF(OR(Cleaned_Data!$C211="Female", Cleaned_Data!$C211="Female"), "Female", "Diverse"))</f>
        <v>Female</v>
      </c>
      <c r="AF211" s="10" t="str">
        <f>IF(Cleaned_Data!$D211="Middle","Average Income","High Income")</f>
        <v>Average Income</v>
      </c>
      <c r="AG211" s="10">
        <v>8.431372549019607E-3</v>
      </c>
    </row>
    <row r="212" spans="1:33" x14ac:dyDescent="0.3">
      <c r="A212" s="10" t="s">
        <v>510</v>
      </c>
      <c r="B212" s="10">
        <v>44</v>
      </c>
      <c r="C212" s="10" t="s">
        <v>43</v>
      </c>
      <c r="D212" s="10" t="s">
        <v>30</v>
      </c>
      <c r="E212" s="10" t="s">
        <v>69</v>
      </c>
      <c r="F212" s="10" t="s">
        <v>45</v>
      </c>
      <c r="G212" s="10" t="s">
        <v>30</v>
      </c>
      <c r="H212" s="10" t="s">
        <v>151</v>
      </c>
      <c r="I212" s="10" t="s">
        <v>135</v>
      </c>
      <c r="J212" s="13">
        <v>80.17</v>
      </c>
      <c r="K212" s="10">
        <v>10</v>
      </c>
      <c r="L212" s="10" t="s">
        <v>78</v>
      </c>
      <c r="M212" s="10">
        <v>1</v>
      </c>
      <c r="N212" s="10">
        <v>1</v>
      </c>
      <c r="O212" s="10">
        <v>1</v>
      </c>
      <c r="P212" s="10" t="s">
        <v>44</v>
      </c>
      <c r="Q212" s="10" t="s">
        <v>50</v>
      </c>
      <c r="R212" s="10">
        <f t="shared" si="6"/>
        <v>0.01</v>
      </c>
      <c r="S212" s="10">
        <v>1</v>
      </c>
      <c r="T212" s="10">
        <v>8</v>
      </c>
      <c r="U212" s="10" t="s">
        <v>36</v>
      </c>
      <c r="V212" s="10" t="s">
        <v>38</v>
      </c>
      <c r="W212" s="10" t="s">
        <v>39</v>
      </c>
      <c r="X212" s="14">
        <v>45422</v>
      </c>
      <c r="Y212" s="10" t="b">
        <v>1</v>
      </c>
      <c r="Z212" s="10" t="b">
        <v>1</v>
      </c>
      <c r="AA212" s="10" t="str">
        <f t="shared" si="7"/>
        <v>Loyalty Member</v>
      </c>
      <c r="AB212" s="10" t="s">
        <v>74</v>
      </c>
      <c r="AC212" s="10" t="s">
        <v>41</v>
      </c>
      <c r="AD212" s="10">
        <v>6</v>
      </c>
      <c r="AE212" s="10" t="str">
        <f>IF(OR(Cleaned_Data!$C212="Male", Cleaned_Data!$C212="Male"), "Male", IF(OR(Cleaned_Data!$C212="Female", Cleaned_Data!$C212="Female"), "Female", "Diverse"))</f>
        <v>Male</v>
      </c>
      <c r="AF212" s="10" t="str">
        <f>IF(Cleaned_Data!$D212="Middle","Average Income","High Income")</f>
        <v>Average Income</v>
      </c>
      <c r="AG212" s="10">
        <v>8.5294117647058826E-3</v>
      </c>
    </row>
    <row r="213" spans="1:33" x14ac:dyDescent="0.3">
      <c r="A213" s="10" t="s">
        <v>511</v>
      </c>
      <c r="B213" s="10">
        <v>28</v>
      </c>
      <c r="C213" s="10" t="s">
        <v>43</v>
      </c>
      <c r="D213" s="10" t="s">
        <v>44</v>
      </c>
      <c r="E213" s="10" t="s">
        <v>31</v>
      </c>
      <c r="F213" s="10" t="s">
        <v>56</v>
      </c>
      <c r="G213" s="10" t="s">
        <v>44</v>
      </c>
      <c r="H213" s="10" t="s">
        <v>512</v>
      </c>
      <c r="I213" s="10" t="s">
        <v>158</v>
      </c>
      <c r="J213" s="13">
        <v>277.52</v>
      </c>
      <c r="K213" s="10">
        <v>11</v>
      </c>
      <c r="L213" s="10" t="s">
        <v>48</v>
      </c>
      <c r="M213" s="10">
        <v>4</v>
      </c>
      <c r="N213" s="10">
        <v>1</v>
      </c>
      <c r="O213" s="10">
        <v>0</v>
      </c>
      <c r="P213" s="10" t="s">
        <v>36</v>
      </c>
      <c r="Q213" s="10" t="s">
        <v>50</v>
      </c>
      <c r="R213" s="10">
        <f t="shared" si="6"/>
        <v>0.01</v>
      </c>
      <c r="S213" s="10">
        <v>1</v>
      </c>
      <c r="T213" s="10">
        <v>7</v>
      </c>
      <c r="U213" s="10" t="s">
        <v>49</v>
      </c>
      <c r="V213" s="10" t="s">
        <v>60</v>
      </c>
      <c r="W213" s="10" t="s">
        <v>51</v>
      </c>
      <c r="X213" s="14">
        <v>45426</v>
      </c>
      <c r="Y213" s="10" t="b">
        <v>1</v>
      </c>
      <c r="Z213" s="10" t="b">
        <v>0</v>
      </c>
      <c r="AA213" s="10" t="str">
        <f t="shared" si="7"/>
        <v>Non-Member</v>
      </c>
      <c r="AB213" s="10" t="s">
        <v>40</v>
      </c>
      <c r="AC213" s="10" t="s">
        <v>53</v>
      </c>
      <c r="AD213" s="10">
        <v>11</v>
      </c>
      <c r="AE213" s="10" t="str">
        <f>IF(OR(Cleaned_Data!$C213="Male", Cleaned_Data!$C213="Male"), "Male", IF(OR(Cleaned_Data!$C213="Female", Cleaned_Data!$C213="Female"), "Female", "Diverse"))</f>
        <v>Male</v>
      </c>
      <c r="AF213" s="10" t="str">
        <f>IF(Cleaned_Data!$D213="Middle","Average Income","High Income")</f>
        <v>High Income</v>
      </c>
      <c r="AG213" s="10">
        <v>1.0243902439024391E-2</v>
      </c>
    </row>
    <row r="214" spans="1:33" x14ac:dyDescent="0.3">
      <c r="A214" s="10" t="s">
        <v>513</v>
      </c>
      <c r="B214" s="10">
        <v>40</v>
      </c>
      <c r="C214" s="10" t="s">
        <v>43</v>
      </c>
      <c r="D214" s="10" t="s">
        <v>44</v>
      </c>
      <c r="E214" s="10" t="s">
        <v>69</v>
      </c>
      <c r="F214" s="10" t="s">
        <v>56</v>
      </c>
      <c r="G214" s="10" t="s">
        <v>30</v>
      </c>
      <c r="H214" s="10" t="s">
        <v>514</v>
      </c>
      <c r="I214" s="10" t="s">
        <v>142</v>
      </c>
      <c r="J214" s="13">
        <v>53.67</v>
      </c>
      <c r="K214" s="10">
        <v>7</v>
      </c>
      <c r="L214" s="10" t="s">
        <v>78</v>
      </c>
      <c r="M214" s="10">
        <v>3</v>
      </c>
      <c r="N214" s="10">
        <v>5</v>
      </c>
      <c r="O214" s="10">
        <v>1</v>
      </c>
      <c r="P214" s="10" t="s">
        <v>44</v>
      </c>
      <c r="Q214" s="10" t="s">
        <v>50</v>
      </c>
      <c r="R214" s="10">
        <f t="shared" si="6"/>
        <v>0</v>
      </c>
      <c r="S214" s="10">
        <v>0</v>
      </c>
      <c r="T214" s="10">
        <v>2</v>
      </c>
      <c r="U214" s="10" t="s">
        <v>44</v>
      </c>
      <c r="V214" s="10" t="s">
        <v>79</v>
      </c>
      <c r="W214" s="10" t="s">
        <v>51</v>
      </c>
      <c r="X214" s="14">
        <v>45395</v>
      </c>
      <c r="Y214" s="10" t="b">
        <v>0</v>
      </c>
      <c r="Z214" s="10" t="b">
        <v>0</v>
      </c>
      <c r="AA214" s="10" t="str">
        <f t="shared" si="7"/>
        <v>Non-Member</v>
      </c>
      <c r="AB214" s="10" t="s">
        <v>74</v>
      </c>
      <c r="AC214" s="10" t="s">
        <v>67</v>
      </c>
      <c r="AD214" s="10">
        <v>11</v>
      </c>
      <c r="AE214" s="10" t="str">
        <f>IF(OR(Cleaned_Data!$C214="Male", Cleaned_Data!$C214="Male"), "Male", IF(OR(Cleaned_Data!$C214="Female", Cleaned_Data!$C214="Female"), "Female", "Diverse"))</f>
        <v>Male</v>
      </c>
      <c r="AF214" s="10" t="str">
        <f>IF(Cleaned_Data!$D214="Middle","Average Income","High Income")</f>
        <v>High Income</v>
      </c>
      <c r="AG214" s="10">
        <v>8.5365853658536592E-3</v>
      </c>
    </row>
    <row r="215" spans="1:33" x14ac:dyDescent="0.3">
      <c r="A215" s="10" t="s">
        <v>515</v>
      </c>
      <c r="B215" s="10">
        <v>49</v>
      </c>
      <c r="C215" s="10" t="s">
        <v>29</v>
      </c>
      <c r="D215" s="10" t="s">
        <v>30</v>
      </c>
      <c r="E215" s="10" t="s">
        <v>69</v>
      </c>
      <c r="F215" s="10" t="s">
        <v>32</v>
      </c>
      <c r="G215" s="10" t="s">
        <v>44</v>
      </c>
      <c r="H215" s="10" t="s">
        <v>516</v>
      </c>
      <c r="I215" s="10" t="s">
        <v>58</v>
      </c>
      <c r="J215" s="13">
        <v>323.39</v>
      </c>
      <c r="K215" s="10">
        <v>10</v>
      </c>
      <c r="L215" s="10" t="s">
        <v>48</v>
      </c>
      <c r="M215" s="10">
        <v>2</v>
      </c>
      <c r="N215" s="10">
        <v>3</v>
      </c>
      <c r="O215" s="10">
        <v>2</v>
      </c>
      <c r="P215" s="10" t="s">
        <v>36</v>
      </c>
      <c r="Q215" s="10" t="s">
        <v>85</v>
      </c>
      <c r="R215" s="10">
        <f t="shared" si="6"/>
        <v>0</v>
      </c>
      <c r="S215" s="10">
        <v>0</v>
      </c>
      <c r="T215" s="10">
        <v>7</v>
      </c>
      <c r="U215" s="10" t="s">
        <v>44</v>
      </c>
      <c r="V215" s="10" t="s">
        <v>38</v>
      </c>
      <c r="W215" s="10" t="s">
        <v>86</v>
      </c>
      <c r="X215" s="14">
        <v>45295</v>
      </c>
      <c r="Y215" s="10" t="b">
        <v>1</v>
      </c>
      <c r="Z215" s="10" t="b">
        <v>1</v>
      </c>
      <c r="AA215" s="10" t="str">
        <f t="shared" si="7"/>
        <v>Loyalty Member</v>
      </c>
      <c r="AB215" s="10" t="s">
        <v>40</v>
      </c>
      <c r="AC215" s="10" t="s">
        <v>41</v>
      </c>
      <c r="AD215" s="10">
        <v>11</v>
      </c>
      <c r="AE215" s="10" t="str">
        <f>IF(OR(Cleaned_Data!$C215="Male", Cleaned_Data!$C215="Male"), "Male", IF(OR(Cleaned_Data!$C215="Female", Cleaned_Data!$C215="Female"), "Female", "Diverse"))</f>
        <v>Female</v>
      </c>
      <c r="AF215" s="10" t="str">
        <f>IF(Cleaned_Data!$D215="Middle","Average Income","High Income")</f>
        <v>Average Income</v>
      </c>
      <c r="AG215" s="10">
        <v>1.131578947368421E-2</v>
      </c>
    </row>
    <row r="216" spans="1:33" x14ac:dyDescent="0.3">
      <c r="A216" s="10" t="s">
        <v>517</v>
      </c>
      <c r="B216" s="10">
        <v>50</v>
      </c>
      <c r="C216" s="10" t="s">
        <v>29</v>
      </c>
      <c r="D216" s="10" t="s">
        <v>44</v>
      </c>
      <c r="E216" s="10" t="s">
        <v>55</v>
      </c>
      <c r="F216" s="10" t="s">
        <v>32</v>
      </c>
      <c r="G216" s="10" t="s">
        <v>44</v>
      </c>
      <c r="H216" s="10" t="s">
        <v>518</v>
      </c>
      <c r="I216" s="10" t="s">
        <v>90</v>
      </c>
      <c r="J216" s="13">
        <v>98.02</v>
      </c>
      <c r="K216" s="10">
        <v>5</v>
      </c>
      <c r="L216" s="10" t="s">
        <v>48</v>
      </c>
      <c r="M216" s="10">
        <v>3</v>
      </c>
      <c r="N216" s="10">
        <v>3</v>
      </c>
      <c r="O216" s="10">
        <v>1</v>
      </c>
      <c r="P216" s="10" t="s">
        <v>59</v>
      </c>
      <c r="Q216" s="10" t="s">
        <v>50</v>
      </c>
      <c r="R216" s="10">
        <f t="shared" si="6"/>
        <v>0</v>
      </c>
      <c r="S216" s="10">
        <v>0</v>
      </c>
      <c r="T216" s="10">
        <v>3</v>
      </c>
      <c r="U216" s="10" t="s">
        <v>44</v>
      </c>
      <c r="V216" s="10" t="s">
        <v>79</v>
      </c>
      <c r="W216" s="10" t="s">
        <v>61</v>
      </c>
      <c r="X216" s="14">
        <v>45473</v>
      </c>
      <c r="Y216" s="10" t="b">
        <v>1</v>
      </c>
      <c r="Z216" s="10" t="b">
        <v>0</v>
      </c>
      <c r="AA216" s="10" t="str">
        <f t="shared" si="7"/>
        <v>Non-Member</v>
      </c>
      <c r="AB216" s="10" t="s">
        <v>74</v>
      </c>
      <c r="AC216" s="10" t="s">
        <v>41</v>
      </c>
      <c r="AD216" s="10">
        <v>10</v>
      </c>
      <c r="AE216" s="10" t="str">
        <f>IF(OR(Cleaned_Data!$C216="Male", Cleaned_Data!$C216="Male"), "Male", IF(OR(Cleaned_Data!$C216="Female", Cleaned_Data!$C216="Female"), "Female", "Diverse"))</f>
        <v>Female</v>
      </c>
      <c r="AF216" s="10" t="str">
        <f>IF(Cleaned_Data!$D216="Middle","Average Income","High Income")</f>
        <v>High Income</v>
      </c>
      <c r="AG216" s="10">
        <v>8.431372549019607E-3</v>
      </c>
    </row>
    <row r="217" spans="1:33" x14ac:dyDescent="0.3">
      <c r="A217" s="10" t="s">
        <v>519</v>
      </c>
      <c r="B217" s="10">
        <v>24</v>
      </c>
      <c r="C217" s="10" t="s">
        <v>43</v>
      </c>
      <c r="D217" s="10" t="s">
        <v>44</v>
      </c>
      <c r="E217" s="10" t="s">
        <v>76</v>
      </c>
      <c r="F217" s="10" t="s">
        <v>32</v>
      </c>
      <c r="G217" s="10" t="s">
        <v>44</v>
      </c>
      <c r="H217" s="10" t="s">
        <v>520</v>
      </c>
      <c r="I217" s="10" t="s">
        <v>2078</v>
      </c>
      <c r="J217" s="13">
        <v>231.26</v>
      </c>
      <c r="K217" s="10">
        <v>10</v>
      </c>
      <c r="L217" s="10" t="s">
        <v>48</v>
      </c>
      <c r="M217" s="10">
        <v>5</v>
      </c>
      <c r="N217" s="10">
        <v>1</v>
      </c>
      <c r="O217" s="10">
        <v>2</v>
      </c>
      <c r="P217" s="10" t="s">
        <v>59</v>
      </c>
      <c r="Q217" s="10" t="s">
        <v>85</v>
      </c>
      <c r="R217" s="10">
        <f t="shared" si="6"/>
        <v>0.02</v>
      </c>
      <c r="S217" s="10">
        <v>2</v>
      </c>
      <c r="T217" s="10">
        <v>5</v>
      </c>
      <c r="U217" s="10" t="s">
        <v>59</v>
      </c>
      <c r="V217" s="10" t="s">
        <v>79</v>
      </c>
      <c r="W217" s="10" t="s">
        <v>86</v>
      </c>
      <c r="X217" s="14">
        <v>45412</v>
      </c>
      <c r="Y217" s="10" t="b">
        <v>0</v>
      </c>
      <c r="Z217" s="10" t="b">
        <v>1</v>
      </c>
      <c r="AA217" s="10" t="str">
        <f t="shared" si="7"/>
        <v>Loyalty Member</v>
      </c>
      <c r="AB217" s="10" t="s">
        <v>62</v>
      </c>
      <c r="AC217" s="10" t="s">
        <v>41</v>
      </c>
      <c r="AD217" s="10">
        <v>10</v>
      </c>
      <c r="AE217" s="10" t="str">
        <f>IF(OR(Cleaned_Data!$C217="Male", Cleaned_Data!$C217="Male"), "Male", IF(OR(Cleaned_Data!$C217="Female", Cleaned_Data!$C217="Female"), "Female", "Diverse"))</f>
        <v>Male</v>
      </c>
      <c r="AF217" s="10" t="str">
        <f>IF(Cleaned_Data!$D217="Middle","Average Income","High Income")</f>
        <v>High Income</v>
      </c>
      <c r="AG217" s="10">
        <v>1.3157894736842106E-2</v>
      </c>
    </row>
    <row r="218" spans="1:33" x14ac:dyDescent="0.3">
      <c r="A218" s="10" t="s">
        <v>521</v>
      </c>
      <c r="B218" s="10">
        <v>26</v>
      </c>
      <c r="C218" s="10" t="s">
        <v>43</v>
      </c>
      <c r="D218" s="10" t="s">
        <v>44</v>
      </c>
      <c r="E218" s="10" t="s">
        <v>55</v>
      </c>
      <c r="F218" s="10" t="s">
        <v>56</v>
      </c>
      <c r="G218" s="10" t="s">
        <v>30</v>
      </c>
      <c r="H218" s="10" t="s">
        <v>522</v>
      </c>
      <c r="I218" s="10" t="s">
        <v>47</v>
      </c>
      <c r="J218" s="13">
        <v>382.49</v>
      </c>
      <c r="K218" s="10">
        <v>6</v>
      </c>
      <c r="L218" s="10" t="s">
        <v>48</v>
      </c>
      <c r="M218" s="10">
        <v>4</v>
      </c>
      <c r="N218" s="10">
        <v>2</v>
      </c>
      <c r="O218" s="10">
        <v>2</v>
      </c>
      <c r="P218" s="10" t="s">
        <v>36</v>
      </c>
      <c r="Q218" s="10" t="s">
        <v>85</v>
      </c>
      <c r="R218" s="10">
        <f t="shared" si="6"/>
        <v>0.02</v>
      </c>
      <c r="S218" s="10">
        <v>2</v>
      </c>
      <c r="T218" s="10">
        <v>3</v>
      </c>
      <c r="U218" s="10" t="s">
        <v>49</v>
      </c>
      <c r="V218" s="10" t="s">
        <v>38</v>
      </c>
      <c r="W218" s="10" t="s">
        <v>61</v>
      </c>
      <c r="X218" s="14">
        <v>45323</v>
      </c>
      <c r="Y218" s="10" t="b">
        <v>1</v>
      </c>
      <c r="Z218" s="10" t="b">
        <v>0</v>
      </c>
      <c r="AA218" s="10" t="str">
        <f t="shared" si="7"/>
        <v>Non-Member</v>
      </c>
      <c r="AB218" s="10" t="s">
        <v>62</v>
      </c>
      <c r="AC218" s="10" t="s">
        <v>41</v>
      </c>
      <c r="AD218" s="10">
        <v>1</v>
      </c>
      <c r="AE218" s="10" t="str">
        <f>IF(OR(Cleaned_Data!$C218="Male", Cleaned_Data!$C218="Male"), "Male", IF(OR(Cleaned_Data!$C218="Female", Cleaned_Data!$C218="Female"), "Female", "Diverse"))</f>
        <v>Male</v>
      </c>
      <c r="AF218" s="10" t="str">
        <f>IF(Cleaned_Data!$D218="Middle","Average Income","High Income")</f>
        <v>High Income</v>
      </c>
      <c r="AG218" s="10">
        <v>9.3181818181818175E-3</v>
      </c>
    </row>
    <row r="219" spans="1:33" x14ac:dyDescent="0.3">
      <c r="A219" s="10" t="s">
        <v>523</v>
      </c>
      <c r="B219" s="10">
        <v>28</v>
      </c>
      <c r="C219" s="10" t="s">
        <v>43</v>
      </c>
      <c r="D219" s="10" t="s">
        <v>30</v>
      </c>
      <c r="E219" s="10" t="s">
        <v>76</v>
      </c>
      <c r="F219" s="10" t="s">
        <v>56</v>
      </c>
      <c r="G219" s="10" t="s">
        <v>44</v>
      </c>
      <c r="H219" s="10" t="s">
        <v>524</v>
      </c>
      <c r="I219" s="10" t="s">
        <v>2078</v>
      </c>
      <c r="J219" s="13">
        <v>255.42</v>
      </c>
      <c r="K219" s="10">
        <v>9</v>
      </c>
      <c r="L219" s="10" t="s">
        <v>35</v>
      </c>
      <c r="M219" s="10">
        <v>5</v>
      </c>
      <c r="N219" s="10">
        <v>5</v>
      </c>
      <c r="O219" s="10">
        <v>2</v>
      </c>
      <c r="P219" s="10" t="s">
        <v>36</v>
      </c>
      <c r="Q219" s="10" t="s">
        <v>37</v>
      </c>
      <c r="R219" s="10">
        <f t="shared" si="6"/>
        <v>0.01</v>
      </c>
      <c r="S219" s="10">
        <v>1</v>
      </c>
      <c r="T219" s="10">
        <v>9</v>
      </c>
      <c r="U219" s="10" t="s">
        <v>36</v>
      </c>
      <c r="V219" s="10" t="s">
        <v>38</v>
      </c>
      <c r="W219" s="10" t="s">
        <v>51</v>
      </c>
      <c r="X219" s="14">
        <v>45474</v>
      </c>
      <c r="Y219" s="10" t="b">
        <v>1</v>
      </c>
      <c r="Z219" s="10" t="b">
        <v>1</v>
      </c>
      <c r="AA219" s="10" t="str">
        <f t="shared" si="7"/>
        <v>Loyalty Member</v>
      </c>
      <c r="AB219" s="10" t="s">
        <v>62</v>
      </c>
      <c r="AC219" s="10" t="s">
        <v>53</v>
      </c>
      <c r="AD219" s="10">
        <v>11</v>
      </c>
      <c r="AE219" s="10" t="str">
        <f>IF(OR(Cleaned_Data!$C219="Male", Cleaned_Data!$C219="Male"), "Male", IF(OR(Cleaned_Data!$C219="Female", Cleaned_Data!$C219="Female"), "Female", "Diverse"))</f>
        <v>Male</v>
      </c>
      <c r="AF219" s="10" t="str">
        <f>IF(Cleaned_Data!$D219="Middle","Average Income","High Income")</f>
        <v>Average Income</v>
      </c>
      <c r="AG219" s="10">
        <v>1.3157894736842106E-2</v>
      </c>
    </row>
    <row r="220" spans="1:33" x14ac:dyDescent="0.3">
      <c r="A220" s="10" t="s">
        <v>525</v>
      </c>
      <c r="B220" s="10">
        <v>48</v>
      </c>
      <c r="C220" s="10" t="s">
        <v>29</v>
      </c>
      <c r="D220" s="10" t="s">
        <v>30</v>
      </c>
      <c r="E220" s="10" t="s">
        <v>55</v>
      </c>
      <c r="F220" s="10" t="s">
        <v>45</v>
      </c>
      <c r="G220" s="10" t="s">
        <v>44</v>
      </c>
      <c r="H220" s="10" t="s">
        <v>526</v>
      </c>
      <c r="I220" s="10" t="s">
        <v>126</v>
      </c>
      <c r="J220" s="13">
        <v>423.23</v>
      </c>
      <c r="K220" s="10">
        <v>12</v>
      </c>
      <c r="L220" s="10" t="s">
        <v>48</v>
      </c>
      <c r="M220" s="10">
        <v>3</v>
      </c>
      <c r="N220" s="10">
        <v>3</v>
      </c>
      <c r="O220" s="10">
        <v>2</v>
      </c>
      <c r="P220" s="10" t="s">
        <v>44</v>
      </c>
      <c r="Q220" s="10" t="s">
        <v>37</v>
      </c>
      <c r="R220" s="10">
        <f t="shared" si="6"/>
        <v>0</v>
      </c>
      <c r="S220" s="10">
        <v>0</v>
      </c>
      <c r="T220" s="10">
        <v>7</v>
      </c>
      <c r="U220" s="10" t="s">
        <v>59</v>
      </c>
      <c r="V220" s="10" t="s">
        <v>38</v>
      </c>
      <c r="W220" s="10" t="s">
        <v>61</v>
      </c>
      <c r="X220" s="14">
        <v>45601</v>
      </c>
      <c r="Y220" s="10" t="b">
        <v>0</v>
      </c>
      <c r="Z220" s="10" t="b">
        <v>0</v>
      </c>
      <c r="AA220" s="10" t="str">
        <f t="shared" si="7"/>
        <v>Non-Member</v>
      </c>
      <c r="AB220" s="10" t="s">
        <v>74</v>
      </c>
      <c r="AC220" s="10" t="s">
        <v>53</v>
      </c>
      <c r="AD220" s="10">
        <v>6</v>
      </c>
      <c r="AE220" s="10" t="str">
        <f>IF(OR(Cleaned_Data!$C220="Male", Cleaned_Data!$C220="Male"), "Male", IF(OR(Cleaned_Data!$C220="Female", Cleaned_Data!$C220="Female"), "Female", "Diverse"))</f>
        <v>Female</v>
      </c>
      <c r="AF220" s="10" t="str">
        <f>IF(Cleaned_Data!$D220="Middle","Average Income","High Income")</f>
        <v>Average Income</v>
      </c>
      <c r="AG220" s="10">
        <v>8.2978723404255311E-3</v>
      </c>
    </row>
    <row r="221" spans="1:33" x14ac:dyDescent="0.3">
      <c r="A221" s="10" t="s">
        <v>527</v>
      </c>
      <c r="B221" s="10">
        <v>47</v>
      </c>
      <c r="C221" s="10" t="s">
        <v>43</v>
      </c>
      <c r="D221" s="10" t="s">
        <v>30</v>
      </c>
      <c r="E221" s="10" t="s">
        <v>55</v>
      </c>
      <c r="F221" s="10" t="s">
        <v>45</v>
      </c>
      <c r="G221" s="10" t="s">
        <v>44</v>
      </c>
      <c r="H221" s="10" t="s">
        <v>528</v>
      </c>
      <c r="I221" s="10" t="s">
        <v>188</v>
      </c>
      <c r="J221" s="13">
        <v>276.08</v>
      </c>
      <c r="K221" s="10">
        <v>4</v>
      </c>
      <c r="L221" s="10" t="s">
        <v>35</v>
      </c>
      <c r="M221" s="10">
        <v>4</v>
      </c>
      <c r="N221" s="10">
        <v>5</v>
      </c>
      <c r="O221" s="10">
        <v>0.3</v>
      </c>
      <c r="P221" s="10" t="s">
        <v>44</v>
      </c>
      <c r="Q221" s="10" t="s">
        <v>37</v>
      </c>
      <c r="R221" s="10">
        <f t="shared" si="6"/>
        <v>0.02</v>
      </c>
      <c r="S221" s="10">
        <v>2</v>
      </c>
      <c r="T221" s="10">
        <v>10</v>
      </c>
      <c r="U221" s="10" t="s">
        <v>59</v>
      </c>
      <c r="V221" s="10" t="s">
        <v>60</v>
      </c>
      <c r="W221" s="10" t="s">
        <v>39</v>
      </c>
      <c r="X221" s="14">
        <v>45320</v>
      </c>
      <c r="Y221" s="10" t="b">
        <v>0</v>
      </c>
      <c r="Z221" s="10" t="b">
        <v>1</v>
      </c>
      <c r="AA221" s="10" t="str">
        <f t="shared" si="7"/>
        <v>Loyalty Member</v>
      </c>
      <c r="AB221" s="10" t="s">
        <v>40</v>
      </c>
      <c r="AC221" s="10" t="s">
        <v>41</v>
      </c>
      <c r="AD221" s="10">
        <v>10</v>
      </c>
      <c r="AE221" s="10" t="str">
        <f>IF(OR(Cleaned_Data!$C221="Male", Cleaned_Data!$C221="Male"), "Male", IF(OR(Cleaned_Data!$C221="Female", Cleaned_Data!$C221="Female"), "Female", "Diverse"))</f>
        <v>Male</v>
      </c>
      <c r="AF221" s="10" t="str">
        <f>IF(Cleaned_Data!$D221="Middle","Average Income","High Income")</f>
        <v>Average Income</v>
      </c>
      <c r="AG221" s="10">
        <v>8.8235294117647058E-3</v>
      </c>
    </row>
    <row r="222" spans="1:33" x14ac:dyDescent="0.3">
      <c r="A222" s="10" t="s">
        <v>529</v>
      </c>
      <c r="B222" s="10">
        <v>25</v>
      </c>
      <c r="C222" s="10" t="s">
        <v>43</v>
      </c>
      <c r="D222" s="10" t="s">
        <v>30</v>
      </c>
      <c r="E222" s="10" t="s">
        <v>69</v>
      </c>
      <c r="F222" s="10" t="s">
        <v>32</v>
      </c>
      <c r="G222" s="10" t="s">
        <v>30</v>
      </c>
      <c r="H222" s="10" t="s">
        <v>530</v>
      </c>
      <c r="I222" s="10" t="s">
        <v>82</v>
      </c>
      <c r="J222" s="13">
        <v>333.56</v>
      </c>
      <c r="K222" s="10">
        <v>3</v>
      </c>
      <c r="L222" s="10" t="s">
        <v>35</v>
      </c>
      <c r="M222" s="10">
        <v>4</v>
      </c>
      <c r="N222" s="10">
        <v>5</v>
      </c>
      <c r="O222" s="10">
        <v>1</v>
      </c>
      <c r="P222" s="10" t="s">
        <v>59</v>
      </c>
      <c r="Q222" s="10" t="s">
        <v>50</v>
      </c>
      <c r="R222" s="10">
        <f t="shared" si="6"/>
        <v>0.02</v>
      </c>
      <c r="S222" s="10">
        <v>2</v>
      </c>
      <c r="T222" s="10">
        <v>2</v>
      </c>
      <c r="U222" s="10" t="s">
        <v>44</v>
      </c>
      <c r="V222" s="10" t="s">
        <v>60</v>
      </c>
      <c r="W222" s="10" t="s">
        <v>66</v>
      </c>
      <c r="X222" s="14">
        <v>45590</v>
      </c>
      <c r="Y222" s="10" t="b">
        <v>1</v>
      </c>
      <c r="Z222" s="10" t="b">
        <v>1</v>
      </c>
      <c r="AA222" s="10" t="str">
        <f t="shared" si="7"/>
        <v>Loyalty Member</v>
      </c>
      <c r="AB222" s="10" t="s">
        <v>62</v>
      </c>
      <c r="AC222" s="10" t="s">
        <v>41</v>
      </c>
      <c r="AD222" s="10">
        <v>14</v>
      </c>
      <c r="AE222" s="10" t="str">
        <f>IF(OR(Cleaned_Data!$C222="Male", Cleaned_Data!$C222="Male"), "Male", IF(OR(Cleaned_Data!$C222="Female", Cleaned_Data!$C222="Female"), "Female", "Diverse"))</f>
        <v>Male</v>
      </c>
      <c r="AF222" s="10" t="str">
        <f>IF(Cleaned_Data!$D222="Middle","Average Income","High Income")</f>
        <v>Average Income</v>
      </c>
      <c r="AG222" s="10">
        <v>1.0270270270270269E-2</v>
      </c>
    </row>
    <row r="223" spans="1:33" x14ac:dyDescent="0.3">
      <c r="A223" s="10" t="s">
        <v>531</v>
      </c>
      <c r="B223" s="10">
        <v>39</v>
      </c>
      <c r="C223" s="10" t="s">
        <v>43</v>
      </c>
      <c r="D223" s="10" t="s">
        <v>44</v>
      </c>
      <c r="E223" s="10" t="s">
        <v>76</v>
      </c>
      <c r="F223" s="10" t="s">
        <v>32</v>
      </c>
      <c r="G223" s="10" t="s">
        <v>30</v>
      </c>
      <c r="H223" s="10" t="s">
        <v>532</v>
      </c>
      <c r="I223" s="10" t="s">
        <v>158</v>
      </c>
      <c r="J223" s="13">
        <v>129.82</v>
      </c>
      <c r="K223" s="10">
        <v>12</v>
      </c>
      <c r="L223" s="10" t="s">
        <v>35</v>
      </c>
      <c r="M223" s="10">
        <v>1</v>
      </c>
      <c r="N223" s="10">
        <v>2</v>
      </c>
      <c r="O223" s="10">
        <v>0</v>
      </c>
      <c r="P223" s="10" t="s">
        <v>44</v>
      </c>
      <c r="Q223" s="10" t="s">
        <v>50</v>
      </c>
      <c r="R223" s="10">
        <f t="shared" si="6"/>
        <v>0.02</v>
      </c>
      <c r="S223" s="10">
        <v>2</v>
      </c>
      <c r="T223" s="10">
        <v>1</v>
      </c>
      <c r="U223" s="10" t="s">
        <v>44</v>
      </c>
      <c r="V223" s="10" t="s">
        <v>38</v>
      </c>
      <c r="W223" s="10" t="s">
        <v>86</v>
      </c>
      <c r="X223" s="14">
        <v>45446</v>
      </c>
      <c r="Y223" s="10" t="b">
        <v>0</v>
      </c>
      <c r="Z223" s="10" t="b">
        <v>0</v>
      </c>
      <c r="AA223" s="10" t="str">
        <f t="shared" si="7"/>
        <v>Non-Member</v>
      </c>
      <c r="AB223" s="10" t="s">
        <v>62</v>
      </c>
      <c r="AC223" s="10" t="s">
        <v>53</v>
      </c>
      <c r="AD223" s="10">
        <v>8</v>
      </c>
      <c r="AE223" s="10" t="str">
        <f>IF(OR(Cleaned_Data!$C223="Male", Cleaned_Data!$C223="Male"), "Male", IF(OR(Cleaned_Data!$C223="Female", Cleaned_Data!$C223="Female"), "Female", "Diverse"))</f>
        <v>Male</v>
      </c>
      <c r="AF223" s="10" t="str">
        <f>IF(Cleaned_Data!$D223="Middle","Average Income","High Income")</f>
        <v>High Income</v>
      </c>
      <c r="AG223" s="10">
        <v>1.0243902439024391E-2</v>
      </c>
    </row>
    <row r="224" spans="1:33" x14ac:dyDescent="0.3">
      <c r="A224" s="10" t="s">
        <v>533</v>
      </c>
      <c r="B224" s="10">
        <v>41</v>
      </c>
      <c r="C224" s="10" t="s">
        <v>29</v>
      </c>
      <c r="D224" s="10" t="s">
        <v>44</v>
      </c>
      <c r="E224" s="10" t="s">
        <v>69</v>
      </c>
      <c r="F224" s="10" t="s">
        <v>45</v>
      </c>
      <c r="G224" s="10" t="s">
        <v>44</v>
      </c>
      <c r="H224" s="10" t="s">
        <v>534</v>
      </c>
      <c r="I224" s="10" t="s">
        <v>183</v>
      </c>
      <c r="J224" s="13">
        <v>278.77999999999997</v>
      </c>
      <c r="K224" s="10">
        <v>3</v>
      </c>
      <c r="L224" s="10" t="s">
        <v>35</v>
      </c>
      <c r="M224" s="10">
        <v>5</v>
      </c>
      <c r="N224" s="10">
        <v>2</v>
      </c>
      <c r="O224" s="10">
        <v>0</v>
      </c>
      <c r="P224" s="10" t="s">
        <v>49</v>
      </c>
      <c r="Q224" s="10" t="s">
        <v>50</v>
      </c>
      <c r="R224" s="10">
        <f t="shared" si="6"/>
        <v>0</v>
      </c>
      <c r="S224" s="10">
        <v>0</v>
      </c>
      <c r="T224" s="10">
        <v>1</v>
      </c>
      <c r="U224" s="10" t="s">
        <v>59</v>
      </c>
      <c r="V224" s="10" t="s">
        <v>79</v>
      </c>
      <c r="W224" s="10" t="s">
        <v>39</v>
      </c>
      <c r="X224" s="14">
        <v>45457</v>
      </c>
      <c r="Y224" s="10" t="b">
        <v>1</v>
      </c>
      <c r="Z224" s="10" t="b">
        <v>0</v>
      </c>
      <c r="AA224" s="10" t="str">
        <f t="shared" si="7"/>
        <v>Non-Member</v>
      </c>
      <c r="AB224" s="10" t="s">
        <v>52</v>
      </c>
      <c r="AC224" s="10" t="s">
        <v>53</v>
      </c>
      <c r="AD224" s="10">
        <v>2</v>
      </c>
      <c r="AE224" s="10" t="str">
        <f>IF(OR(Cleaned_Data!$C224="Male", Cleaned_Data!$C224="Male"), "Male", IF(OR(Cleaned_Data!$C224="Female", Cleaned_Data!$C224="Female"), "Female", "Diverse"))</f>
        <v>Female</v>
      </c>
      <c r="AF224" s="10" t="str">
        <f>IF(Cleaned_Data!$D224="Middle","Average Income","High Income")</f>
        <v>High Income</v>
      </c>
      <c r="AG224" s="10">
        <v>8.6666666666666663E-3</v>
      </c>
    </row>
    <row r="225" spans="1:33" x14ac:dyDescent="0.3">
      <c r="A225" s="10" t="s">
        <v>535</v>
      </c>
      <c r="B225" s="10">
        <v>37</v>
      </c>
      <c r="C225" s="10" t="s">
        <v>43</v>
      </c>
      <c r="D225" s="10" t="s">
        <v>30</v>
      </c>
      <c r="E225" s="10" t="s">
        <v>31</v>
      </c>
      <c r="F225" s="10" t="s">
        <v>32</v>
      </c>
      <c r="G225" s="10" t="s">
        <v>44</v>
      </c>
      <c r="H225" s="10" t="s">
        <v>536</v>
      </c>
      <c r="I225" s="10" t="s">
        <v>34</v>
      </c>
      <c r="J225" s="13">
        <v>112.55</v>
      </c>
      <c r="K225" s="10">
        <v>5</v>
      </c>
      <c r="L225" s="10" t="s">
        <v>48</v>
      </c>
      <c r="M225" s="10">
        <v>1</v>
      </c>
      <c r="N225" s="10">
        <v>4</v>
      </c>
      <c r="O225" s="10">
        <v>2</v>
      </c>
      <c r="P225" s="10" t="s">
        <v>36</v>
      </c>
      <c r="Q225" s="10" t="s">
        <v>85</v>
      </c>
      <c r="R225" s="10">
        <f t="shared" si="6"/>
        <v>0.02</v>
      </c>
      <c r="S225" s="10">
        <v>2</v>
      </c>
      <c r="T225" s="10">
        <v>1</v>
      </c>
      <c r="U225" s="10" t="s">
        <v>59</v>
      </c>
      <c r="V225" s="10" t="s">
        <v>79</v>
      </c>
      <c r="W225" s="10" t="s">
        <v>39</v>
      </c>
      <c r="X225" s="14">
        <v>45587</v>
      </c>
      <c r="Y225" s="10" t="b">
        <v>1</v>
      </c>
      <c r="Z225" s="10" t="b">
        <v>0</v>
      </c>
      <c r="AA225" s="10" t="str">
        <f t="shared" si="7"/>
        <v>Non-Member</v>
      </c>
      <c r="AB225" s="10" t="s">
        <v>74</v>
      </c>
      <c r="AC225" s="10" t="s">
        <v>53</v>
      </c>
      <c r="AD225" s="10">
        <v>2</v>
      </c>
      <c r="AE225" s="10" t="str">
        <f>IF(OR(Cleaned_Data!$C225="Male", Cleaned_Data!$C225="Male"), "Male", IF(OR(Cleaned_Data!$C225="Female", Cleaned_Data!$C225="Female"), "Female", "Diverse"))</f>
        <v>Male</v>
      </c>
      <c r="AF225" s="10" t="str">
        <f>IF(Cleaned_Data!$D225="Middle","Average Income","High Income")</f>
        <v>Average Income</v>
      </c>
      <c r="AG225" s="10">
        <v>1.1363636363636364E-2</v>
      </c>
    </row>
    <row r="226" spans="1:33" x14ac:dyDescent="0.3">
      <c r="A226" s="10" t="s">
        <v>537</v>
      </c>
      <c r="B226" s="10">
        <v>50</v>
      </c>
      <c r="C226" s="10" t="s">
        <v>29</v>
      </c>
      <c r="D226" s="10" t="s">
        <v>30</v>
      </c>
      <c r="E226" s="10" t="s">
        <v>76</v>
      </c>
      <c r="F226" s="10" t="s">
        <v>32</v>
      </c>
      <c r="G226" s="10" t="s">
        <v>44</v>
      </c>
      <c r="H226" s="10" t="s">
        <v>538</v>
      </c>
      <c r="I226" s="10" t="s">
        <v>126</v>
      </c>
      <c r="J226" s="13">
        <v>142.02000000000001</v>
      </c>
      <c r="K226" s="10">
        <v>7</v>
      </c>
      <c r="L226" s="10" t="s">
        <v>48</v>
      </c>
      <c r="M226" s="10">
        <v>1</v>
      </c>
      <c r="N226" s="10">
        <v>5</v>
      </c>
      <c r="O226" s="10">
        <v>0</v>
      </c>
      <c r="P226" s="10" t="s">
        <v>59</v>
      </c>
      <c r="Q226" s="10" t="s">
        <v>85</v>
      </c>
      <c r="R226" s="10">
        <f t="shared" si="6"/>
        <v>0.01</v>
      </c>
      <c r="S226" s="10">
        <v>1</v>
      </c>
      <c r="T226" s="10">
        <v>9</v>
      </c>
      <c r="U226" s="10" t="s">
        <v>49</v>
      </c>
      <c r="V226" s="10" t="s">
        <v>79</v>
      </c>
      <c r="W226" s="10" t="s">
        <v>86</v>
      </c>
      <c r="X226" s="14">
        <v>45482</v>
      </c>
      <c r="Y226" s="10" t="b">
        <v>1</v>
      </c>
      <c r="Z226" s="10" t="b">
        <v>0</v>
      </c>
      <c r="AA226" s="10" t="str">
        <f t="shared" si="7"/>
        <v>Non-Member</v>
      </c>
      <c r="AB226" s="10" t="s">
        <v>62</v>
      </c>
      <c r="AC226" s="10" t="s">
        <v>53</v>
      </c>
      <c r="AD226" s="10">
        <v>3</v>
      </c>
      <c r="AE226" s="10" t="str">
        <f>IF(OR(Cleaned_Data!$C226="Male", Cleaned_Data!$C226="Male"), "Male", IF(OR(Cleaned_Data!$C226="Female", Cleaned_Data!$C226="Female"), "Female", "Diverse"))</f>
        <v>Female</v>
      </c>
      <c r="AF226" s="10" t="str">
        <f>IF(Cleaned_Data!$D226="Middle","Average Income","High Income")</f>
        <v>Average Income</v>
      </c>
      <c r="AG226" s="10">
        <v>8.2978723404255311E-3</v>
      </c>
    </row>
    <row r="227" spans="1:33" x14ac:dyDescent="0.3">
      <c r="A227" s="10" t="s">
        <v>539</v>
      </c>
      <c r="B227" s="10">
        <v>33</v>
      </c>
      <c r="C227" s="10" t="s">
        <v>29</v>
      </c>
      <c r="D227" s="10" t="s">
        <v>44</v>
      </c>
      <c r="E227" s="10" t="s">
        <v>69</v>
      </c>
      <c r="F227" s="10" t="s">
        <v>45</v>
      </c>
      <c r="G227" s="10" t="s">
        <v>44</v>
      </c>
      <c r="H227" s="10" t="s">
        <v>540</v>
      </c>
      <c r="I227" s="10" t="s">
        <v>2076</v>
      </c>
      <c r="J227" s="13">
        <v>481.84</v>
      </c>
      <c r="K227" s="10">
        <v>10</v>
      </c>
      <c r="L227" s="10" t="s">
        <v>48</v>
      </c>
      <c r="M227" s="10">
        <v>1</v>
      </c>
      <c r="N227" s="10">
        <v>4</v>
      </c>
      <c r="O227" s="10">
        <v>2</v>
      </c>
      <c r="P227" s="10" t="s">
        <v>44</v>
      </c>
      <c r="Q227" s="10" t="s">
        <v>37</v>
      </c>
      <c r="R227" s="10">
        <f t="shared" si="6"/>
        <v>0.01</v>
      </c>
      <c r="S227" s="10">
        <v>1</v>
      </c>
      <c r="T227" s="10">
        <v>1</v>
      </c>
      <c r="U227" s="10" t="s">
        <v>49</v>
      </c>
      <c r="V227" s="10" t="s">
        <v>38</v>
      </c>
      <c r="W227" s="10" t="s">
        <v>86</v>
      </c>
      <c r="X227" s="14">
        <v>45518</v>
      </c>
      <c r="Y227" s="10" t="b">
        <v>0</v>
      </c>
      <c r="Z227" s="10" t="b">
        <v>0</v>
      </c>
      <c r="AA227" s="10" t="str">
        <f t="shared" si="7"/>
        <v>Non-Member</v>
      </c>
      <c r="AB227" s="10" t="s">
        <v>52</v>
      </c>
      <c r="AC227" s="10" t="s">
        <v>67</v>
      </c>
      <c r="AD227" s="10">
        <v>9</v>
      </c>
      <c r="AE227" s="10" t="str">
        <f>IF(OR(Cleaned_Data!$C227="Male", Cleaned_Data!$C227="Male"), "Male", IF(OR(Cleaned_Data!$C227="Female", Cleaned_Data!$C227="Female"), "Female", "Diverse"))</f>
        <v>Female</v>
      </c>
      <c r="AF227" s="10" t="str">
        <f>IF(Cleaned_Data!$D227="Middle","Average Income","High Income")</f>
        <v>High Income</v>
      </c>
      <c r="AG227" s="10">
        <v>8.1395348837209301E-3</v>
      </c>
    </row>
    <row r="228" spans="1:33" x14ac:dyDescent="0.3">
      <c r="A228" s="10" t="s">
        <v>541</v>
      </c>
      <c r="B228" s="10">
        <v>50</v>
      </c>
      <c r="C228" s="10" t="s">
        <v>274</v>
      </c>
      <c r="D228" s="10" t="s">
        <v>44</v>
      </c>
      <c r="E228" s="10" t="s">
        <v>76</v>
      </c>
      <c r="F228" s="10" t="s">
        <v>56</v>
      </c>
      <c r="G228" s="10" t="s">
        <v>30</v>
      </c>
      <c r="H228" s="10" t="s">
        <v>542</v>
      </c>
      <c r="I228" s="10" t="s">
        <v>2076</v>
      </c>
      <c r="J228" s="13">
        <v>165.01</v>
      </c>
      <c r="K228" s="10">
        <v>10</v>
      </c>
      <c r="L228" s="10" t="s">
        <v>35</v>
      </c>
      <c r="M228" s="10">
        <v>1</v>
      </c>
      <c r="N228" s="10">
        <v>2</v>
      </c>
      <c r="O228" s="10">
        <v>1</v>
      </c>
      <c r="P228" s="10" t="s">
        <v>49</v>
      </c>
      <c r="Q228" s="10" t="s">
        <v>37</v>
      </c>
      <c r="R228" s="10">
        <f t="shared" si="6"/>
        <v>0.01</v>
      </c>
      <c r="S228" s="10">
        <v>1</v>
      </c>
      <c r="T228" s="10">
        <v>5</v>
      </c>
      <c r="U228" s="10" t="s">
        <v>49</v>
      </c>
      <c r="V228" s="10" t="s">
        <v>79</v>
      </c>
      <c r="W228" s="10" t="s">
        <v>51</v>
      </c>
      <c r="X228" s="14">
        <v>45399</v>
      </c>
      <c r="Y228" s="10" t="b">
        <v>1</v>
      </c>
      <c r="Z228" s="10" t="b">
        <v>0</v>
      </c>
      <c r="AA228" s="10" t="str">
        <f t="shared" si="7"/>
        <v>Non-Member</v>
      </c>
      <c r="AB228" s="10" t="s">
        <v>62</v>
      </c>
      <c r="AC228" s="10" t="s">
        <v>41</v>
      </c>
      <c r="AD228" s="10">
        <v>10</v>
      </c>
      <c r="AE228" s="10" t="str">
        <f>IF(OR(Cleaned_Data!$C228="Male", Cleaned_Data!$C228="Male"), "Male", IF(OR(Cleaned_Data!$C228="Female", Cleaned_Data!$C228="Female"), "Female", "Diverse"))</f>
        <v>Diverse</v>
      </c>
      <c r="AF228" s="10" t="str">
        <f>IF(Cleaned_Data!$D228="Middle","Average Income","High Income")</f>
        <v>High Income</v>
      </c>
      <c r="AG228" s="10">
        <v>8.1395348837209301E-3</v>
      </c>
    </row>
    <row r="229" spans="1:33" x14ac:dyDescent="0.3">
      <c r="A229" s="10" t="s">
        <v>543</v>
      </c>
      <c r="B229" s="10">
        <v>25</v>
      </c>
      <c r="C229" s="10" t="s">
        <v>43</v>
      </c>
      <c r="D229" s="10" t="s">
        <v>30</v>
      </c>
      <c r="E229" s="10" t="s">
        <v>76</v>
      </c>
      <c r="F229" s="10" t="s">
        <v>45</v>
      </c>
      <c r="G229" s="10" t="s">
        <v>30</v>
      </c>
      <c r="H229" s="10" t="s">
        <v>544</v>
      </c>
      <c r="I229" s="10" t="s">
        <v>123</v>
      </c>
      <c r="J229" s="13">
        <v>56.85</v>
      </c>
      <c r="K229" s="10">
        <v>5</v>
      </c>
      <c r="L229" s="10" t="s">
        <v>78</v>
      </c>
      <c r="M229" s="10">
        <v>2</v>
      </c>
      <c r="N229" s="10">
        <v>1</v>
      </c>
      <c r="O229" s="10">
        <v>2</v>
      </c>
      <c r="P229" s="10" t="s">
        <v>36</v>
      </c>
      <c r="Q229" s="10" t="s">
        <v>85</v>
      </c>
      <c r="R229" s="10">
        <f t="shared" si="6"/>
        <v>0</v>
      </c>
      <c r="S229" s="10">
        <v>0</v>
      </c>
      <c r="T229" s="10">
        <v>1</v>
      </c>
      <c r="U229" s="10" t="s">
        <v>44</v>
      </c>
      <c r="V229" s="10" t="s">
        <v>60</v>
      </c>
      <c r="W229" s="10" t="s">
        <v>86</v>
      </c>
      <c r="X229" s="14">
        <v>45612</v>
      </c>
      <c r="Y229" s="10" t="b">
        <v>1</v>
      </c>
      <c r="Z229" s="10" t="b">
        <v>0</v>
      </c>
      <c r="AA229" s="10" t="str">
        <f t="shared" si="7"/>
        <v>Non-Member</v>
      </c>
      <c r="AB229" s="10" t="s">
        <v>52</v>
      </c>
      <c r="AC229" s="10" t="s">
        <v>53</v>
      </c>
      <c r="AD229" s="10">
        <v>14</v>
      </c>
      <c r="AE229" s="10" t="str">
        <f>IF(OR(Cleaned_Data!$C229="Male", Cleaned_Data!$C229="Male"), "Male", IF(OR(Cleaned_Data!$C229="Female", Cleaned_Data!$C229="Female"), "Female", "Diverse"))</f>
        <v>Male</v>
      </c>
      <c r="AF229" s="10" t="str">
        <f>IF(Cleaned_Data!$D229="Middle","Average Income","High Income")</f>
        <v>Average Income</v>
      </c>
      <c r="AG229" s="10">
        <v>1.0243902439024391E-2</v>
      </c>
    </row>
    <row r="230" spans="1:33" x14ac:dyDescent="0.3">
      <c r="A230" s="10" t="s">
        <v>545</v>
      </c>
      <c r="B230" s="10">
        <v>34</v>
      </c>
      <c r="C230" s="10" t="s">
        <v>274</v>
      </c>
      <c r="D230" s="10" t="s">
        <v>44</v>
      </c>
      <c r="E230" s="10" t="s">
        <v>55</v>
      </c>
      <c r="F230" s="10" t="s">
        <v>32</v>
      </c>
      <c r="G230" s="10" t="s">
        <v>44</v>
      </c>
      <c r="H230" s="10" t="s">
        <v>546</v>
      </c>
      <c r="I230" s="10" t="s">
        <v>107</v>
      </c>
      <c r="J230" s="13">
        <v>182.89</v>
      </c>
      <c r="K230" s="10">
        <v>2</v>
      </c>
      <c r="L230" s="10" t="s">
        <v>35</v>
      </c>
      <c r="M230" s="10">
        <v>5</v>
      </c>
      <c r="N230" s="10">
        <v>3</v>
      </c>
      <c r="O230" s="10">
        <v>1</v>
      </c>
      <c r="P230" s="10" t="s">
        <v>59</v>
      </c>
      <c r="Q230" s="10" t="s">
        <v>50</v>
      </c>
      <c r="R230" s="10">
        <f t="shared" si="6"/>
        <v>0.01</v>
      </c>
      <c r="S230" s="10">
        <v>1</v>
      </c>
      <c r="T230" s="10">
        <v>9</v>
      </c>
      <c r="U230" s="10" t="s">
        <v>59</v>
      </c>
      <c r="V230" s="10" t="s">
        <v>60</v>
      </c>
      <c r="W230" s="10" t="s">
        <v>51</v>
      </c>
      <c r="X230" s="14">
        <v>45516</v>
      </c>
      <c r="Y230" s="10" t="b">
        <v>0</v>
      </c>
      <c r="Z230" s="10" t="b">
        <v>0</v>
      </c>
      <c r="AA230" s="10" t="str">
        <f t="shared" si="7"/>
        <v>Non-Member</v>
      </c>
      <c r="AB230" s="10" t="s">
        <v>52</v>
      </c>
      <c r="AC230" s="10" t="s">
        <v>67</v>
      </c>
      <c r="AD230" s="10">
        <v>5</v>
      </c>
      <c r="AE230" s="10" t="str">
        <f>IF(OR(Cleaned_Data!$C230="Male", Cleaned_Data!$C230="Male"), "Male", IF(OR(Cleaned_Data!$C230="Female", Cleaned_Data!$C230="Female"), "Female", "Diverse"))</f>
        <v>Diverse</v>
      </c>
      <c r="AF230" s="10" t="str">
        <f>IF(Cleaned_Data!$D230="Middle","Average Income","High Income")</f>
        <v>High Income</v>
      </c>
      <c r="AG230" s="10">
        <v>1.0277777777777776E-2</v>
      </c>
    </row>
    <row r="231" spans="1:33" x14ac:dyDescent="0.3">
      <c r="A231" s="10" t="s">
        <v>547</v>
      </c>
      <c r="B231" s="10">
        <v>39</v>
      </c>
      <c r="C231" s="10" t="s">
        <v>43</v>
      </c>
      <c r="D231" s="10" t="s">
        <v>44</v>
      </c>
      <c r="E231" s="10" t="s">
        <v>69</v>
      </c>
      <c r="F231" s="10" t="s">
        <v>45</v>
      </c>
      <c r="G231" s="10" t="s">
        <v>44</v>
      </c>
      <c r="H231" s="10" t="s">
        <v>548</v>
      </c>
      <c r="I231" s="10" t="s">
        <v>82</v>
      </c>
      <c r="J231" s="13">
        <v>373.01</v>
      </c>
      <c r="K231" s="10">
        <v>5</v>
      </c>
      <c r="L231" s="10" t="s">
        <v>48</v>
      </c>
      <c r="M231" s="10">
        <v>5</v>
      </c>
      <c r="N231" s="10">
        <v>5</v>
      </c>
      <c r="O231" s="10">
        <v>1</v>
      </c>
      <c r="P231" s="10" t="s">
        <v>59</v>
      </c>
      <c r="Q231" s="10" t="s">
        <v>37</v>
      </c>
      <c r="R231" s="10">
        <f t="shared" si="6"/>
        <v>0.01</v>
      </c>
      <c r="S231" s="10">
        <v>1</v>
      </c>
      <c r="T231" s="10">
        <v>4</v>
      </c>
      <c r="U231" s="10" t="s">
        <v>49</v>
      </c>
      <c r="V231" s="10" t="s">
        <v>60</v>
      </c>
      <c r="W231" s="10" t="s">
        <v>51</v>
      </c>
      <c r="X231" s="14">
        <v>45500</v>
      </c>
      <c r="Y231" s="10" t="b">
        <v>0</v>
      </c>
      <c r="Z231" s="10" t="b">
        <v>1</v>
      </c>
      <c r="AA231" s="10" t="str">
        <f t="shared" si="7"/>
        <v>Loyalty Member</v>
      </c>
      <c r="AB231" s="10" t="s">
        <v>62</v>
      </c>
      <c r="AC231" s="10" t="s">
        <v>67</v>
      </c>
      <c r="AD231" s="10">
        <v>8</v>
      </c>
      <c r="AE231" s="10" t="str">
        <f>IF(OR(Cleaned_Data!$C231="Male", Cleaned_Data!$C231="Male"), "Male", IF(OR(Cleaned_Data!$C231="Female", Cleaned_Data!$C231="Female"), "Female", "Diverse"))</f>
        <v>Male</v>
      </c>
      <c r="AF231" s="10" t="str">
        <f>IF(Cleaned_Data!$D231="Middle","Average Income","High Income")</f>
        <v>High Income</v>
      </c>
      <c r="AG231" s="10">
        <v>1.0270270270270269E-2</v>
      </c>
    </row>
    <row r="232" spans="1:33" x14ac:dyDescent="0.3">
      <c r="A232" s="10" t="s">
        <v>549</v>
      </c>
      <c r="B232" s="10">
        <v>41</v>
      </c>
      <c r="C232" s="10" t="s">
        <v>43</v>
      </c>
      <c r="D232" s="10" t="s">
        <v>30</v>
      </c>
      <c r="E232" s="10" t="s">
        <v>55</v>
      </c>
      <c r="F232" s="10" t="s">
        <v>56</v>
      </c>
      <c r="G232" s="10" t="s">
        <v>30</v>
      </c>
      <c r="H232" s="10" t="s">
        <v>550</v>
      </c>
      <c r="I232" s="10" t="s">
        <v>65</v>
      </c>
      <c r="J232" s="13">
        <v>220.77</v>
      </c>
      <c r="K232" s="10">
        <v>7</v>
      </c>
      <c r="L232" s="10" t="s">
        <v>78</v>
      </c>
      <c r="M232" s="10">
        <v>4</v>
      </c>
      <c r="N232" s="10">
        <v>2</v>
      </c>
      <c r="O232" s="10">
        <v>2</v>
      </c>
      <c r="P232" s="10" t="s">
        <v>59</v>
      </c>
      <c r="Q232" s="10" t="s">
        <v>50</v>
      </c>
      <c r="R232" s="10">
        <f t="shared" si="6"/>
        <v>0.02</v>
      </c>
      <c r="S232" s="10">
        <v>2</v>
      </c>
      <c r="T232" s="10">
        <v>1</v>
      </c>
      <c r="U232" s="10" t="s">
        <v>36</v>
      </c>
      <c r="V232" s="10" t="s">
        <v>60</v>
      </c>
      <c r="W232" s="10" t="s">
        <v>61</v>
      </c>
      <c r="X232" s="14">
        <v>45397</v>
      </c>
      <c r="Y232" s="10" t="b">
        <v>1</v>
      </c>
      <c r="Z232" s="10" t="b">
        <v>1</v>
      </c>
      <c r="AA232" s="10" t="str">
        <f t="shared" si="7"/>
        <v>Loyalty Member</v>
      </c>
      <c r="AB232" s="10" t="s">
        <v>40</v>
      </c>
      <c r="AC232" s="10" t="s">
        <v>53</v>
      </c>
      <c r="AD232" s="10">
        <v>11</v>
      </c>
      <c r="AE232" s="10" t="str">
        <f>IF(OR(Cleaned_Data!$C232="Male", Cleaned_Data!$C232="Male"), "Male", IF(OR(Cleaned_Data!$C232="Female", Cleaned_Data!$C232="Female"), "Female", "Diverse"))</f>
        <v>Male</v>
      </c>
      <c r="AF232" s="10" t="str">
        <f>IF(Cleaned_Data!$D232="Middle","Average Income","High Income")</f>
        <v>Average Income</v>
      </c>
      <c r="AG232" s="10">
        <v>9.3999999999999986E-3</v>
      </c>
    </row>
    <row r="233" spans="1:33" x14ac:dyDescent="0.3">
      <c r="A233" s="10" t="s">
        <v>551</v>
      </c>
      <c r="B233" s="10">
        <v>27</v>
      </c>
      <c r="C233" s="10" t="s">
        <v>43</v>
      </c>
      <c r="D233" s="10" t="s">
        <v>30</v>
      </c>
      <c r="E233" s="10" t="s">
        <v>31</v>
      </c>
      <c r="F233" s="10" t="s">
        <v>56</v>
      </c>
      <c r="G233" s="10" t="s">
        <v>44</v>
      </c>
      <c r="H233" s="10" t="s">
        <v>552</v>
      </c>
      <c r="I233" s="10" t="s">
        <v>107</v>
      </c>
      <c r="J233" s="13">
        <v>291.08999999999997</v>
      </c>
      <c r="K233" s="10">
        <v>11</v>
      </c>
      <c r="L233" s="10" t="s">
        <v>78</v>
      </c>
      <c r="M233" s="10">
        <v>2</v>
      </c>
      <c r="N233" s="10">
        <v>2</v>
      </c>
      <c r="O233" s="10">
        <v>2</v>
      </c>
      <c r="P233" s="10" t="s">
        <v>36</v>
      </c>
      <c r="Q233" s="10" t="s">
        <v>37</v>
      </c>
      <c r="R233" s="10">
        <f t="shared" si="6"/>
        <v>0</v>
      </c>
      <c r="S233" s="10">
        <v>0</v>
      </c>
      <c r="T233" s="10">
        <v>9</v>
      </c>
      <c r="U233" s="10" t="s">
        <v>44</v>
      </c>
      <c r="V233" s="10" t="s">
        <v>60</v>
      </c>
      <c r="W233" s="10" t="s">
        <v>51</v>
      </c>
      <c r="X233" s="14">
        <v>45571</v>
      </c>
      <c r="Y233" s="10" t="b">
        <v>1</v>
      </c>
      <c r="Z233" s="10" t="b">
        <v>0</v>
      </c>
      <c r="AA233" s="10" t="str">
        <f t="shared" si="7"/>
        <v>Non-Member</v>
      </c>
      <c r="AB233" s="10" t="s">
        <v>40</v>
      </c>
      <c r="AC233" s="10" t="s">
        <v>41</v>
      </c>
      <c r="AD233" s="10">
        <v>1</v>
      </c>
      <c r="AE233" s="10" t="str">
        <f>IF(OR(Cleaned_Data!$C233="Male", Cleaned_Data!$C233="Male"), "Male", IF(OR(Cleaned_Data!$C233="Female", Cleaned_Data!$C233="Female"), "Female", "Diverse"))</f>
        <v>Male</v>
      </c>
      <c r="AF233" s="10" t="str">
        <f>IF(Cleaned_Data!$D233="Middle","Average Income","High Income")</f>
        <v>Average Income</v>
      </c>
      <c r="AG233" s="10">
        <v>1.0277777777777776E-2</v>
      </c>
    </row>
    <row r="234" spans="1:33" x14ac:dyDescent="0.3">
      <c r="A234" s="10" t="s">
        <v>553</v>
      </c>
      <c r="B234" s="10">
        <v>23</v>
      </c>
      <c r="C234" s="10" t="s">
        <v>274</v>
      </c>
      <c r="D234" s="10" t="s">
        <v>44</v>
      </c>
      <c r="E234" s="10" t="s">
        <v>31</v>
      </c>
      <c r="F234" s="10" t="s">
        <v>32</v>
      </c>
      <c r="G234" s="10" t="s">
        <v>30</v>
      </c>
      <c r="H234" s="10" t="s">
        <v>554</v>
      </c>
      <c r="I234" s="10" t="s">
        <v>120</v>
      </c>
      <c r="J234" s="13">
        <v>414.06</v>
      </c>
      <c r="K234" s="10">
        <v>9</v>
      </c>
      <c r="L234" s="10" t="s">
        <v>35</v>
      </c>
      <c r="M234" s="10">
        <v>1</v>
      </c>
      <c r="N234" s="10">
        <v>4</v>
      </c>
      <c r="O234" s="10">
        <v>2</v>
      </c>
      <c r="P234" s="10" t="s">
        <v>49</v>
      </c>
      <c r="Q234" s="10" t="s">
        <v>37</v>
      </c>
      <c r="R234" s="10">
        <f t="shared" si="6"/>
        <v>0.02</v>
      </c>
      <c r="S234" s="10">
        <v>2</v>
      </c>
      <c r="T234" s="10">
        <v>4</v>
      </c>
      <c r="U234" s="10" t="s">
        <v>44</v>
      </c>
      <c r="V234" s="10" t="s">
        <v>79</v>
      </c>
      <c r="W234" s="10" t="s">
        <v>51</v>
      </c>
      <c r="X234" s="14">
        <v>45622</v>
      </c>
      <c r="Y234" s="10" t="b">
        <v>1</v>
      </c>
      <c r="Z234" s="10" t="b">
        <v>0</v>
      </c>
      <c r="AA234" s="10" t="str">
        <f t="shared" si="7"/>
        <v>Non-Member</v>
      </c>
      <c r="AB234" s="10" t="s">
        <v>74</v>
      </c>
      <c r="AC234" s="10" t="s">
        <v>67</v>
      </c>
      <c r="AD234" s="10">
        <v>2</v>
      </c>
      <c r="AE234" s="10" t="str">
        <f>IF(OR(Cleaned_Data!$C234="Male", Cleaned_Data!$C234="Male"), "Male", IF(OR(Cleaned_Data!$C234="Female", Cleaned_Data!$C234="Female"), "Female", "Diverse"))</f>
        <v>Diverse</v>
      </c>
      <c r="AF234" s="10" t="str">
        <f>IF(Cleaned_Data!$D234="Middle","Average Income","High Income")</f>
        <v>High Income</v>
      </c>
      <c r="AG234" s="10">
        <v>9.3023255813953487E-3</v>
      </c>
    </row>
    <row r="235" spans="1:33" x14ac:dyDescent="0.3">
      <c r="A235" s="10" t="s">
        <v>555</v>
      </c>
      <c r="B235" s="10">
        <v>37</v>
      </c>
      <c r="C235" s="10" t="s">
        <v>43</v>
      </c>
      <c r="D235" s="10" t="s">
        <v>30</v>
      </c>
      <c r="E235" s="10" t="s">
        <v>69</v>
      </c>
      <c r="F235" s="10" t="s">
        <v>32</v>
      </c>
      <c r="G235" s="10" t="s">
        <v>30</v>
      </c>
      <c r="H235" s="10" t="s">
        <v>556</v>
      </c>
      <c r="I235" s="10" t="s">
        <v>101</v>
      </c>
      <c r="J235" s="13">
        <v>408.51</v>
      </c>
      <c r="K235" s="10">
        <v>9</v>
      </c>
      <c r="L235" s="10" t="s">
        <v>78</v>
      </c>
      <c r="M235" s="10">
        <v>2</v>
      </c>
      <c r="N235" s="10">
        <v>1</v>
      </c>
      <c r="O235" s="10">
        <v>2</v>
      </c>
      <c r="P235" s="10" t="s">
        <v>44</v>
      </c>
      <c r="Q235" s="10" t="s">
        <v>85</v>
      </c>
      <c r="R235" s="10">
        <f t="shared" si="6"/>
        <v>0</v>
      </c>
      <c r="S235" s="10">
        <v>0</v>
      </c>
      <c r="T235" s="10">
        <v>7</v>
      </c>
      <c r="U235" s="10" t="s">
        <v>49</v>
      </c>
      <c r="V235" s="10" t="s">
        <v>60</v>
      </c>
      <c r="W235" s="10" t="s">
        <v>39</v>
      </c>
      <c r="X235" s="14">
        <v>45438</v>
      </c>
      <c r="Y235" s="10" t="b">
        <v>1</v>
      </c>
      <c r="Z235" s="10" t="b">
        <v>0</v>
      </c>
      <c r="AA235" s="10" t="str">
        <f t="shared" si="7"/>
        <v>Non-Member</v>
      </c>
      <c r="AB235" s="10" t="s">
        <v>52</v>
      </c>
      <c r="AC235" s="10" t="s">
        <v>67</v>
      </c>
      <c r="AD235" s="10">
        <v>1</v>
      </c>
      <c r="AE235" s="10" t="str">
        <f>IF(OR(Cleaned_Data!$C235="Male", Cleaned_Data!$C235="Male"), "Male", IF(OR(Cleaned_Data!$C235="Female", Cleaned_Data!$C235="Female"), "Female", "Diverse"))</f>
        <v>Male</v>
      </c>
      <c r="AF235" s="10" t="str">
        <f>IF(Cleaned_Data!$D235="Middle","Average Income","High Income")</f>
        <v>Average Income</v>
      </c>
      <c r="AG235" s="10">
        <v>9.7727272727272732E-3</v>
      </c>
    </row>
    <row r="236" spans="1:33" x14ac:dyDescent="0.3">
      <c r="A236" s="10" t="s">
        <v>557</v>
      </c>
      <c r="B236" s="10">
        <v>21</v>
      </c>
      <c r="C236" s="10" t="s">
        <v>43</v>
      </c>
      <c r="D236" s="10" t="s">
        <v>30</v>
      </c>
      <c r="E236" s="10" t="s">
        <v>31</v>
      </c>
      <c r="F236" s="10" t="s">
        <v>45</v>
      </c>
      <c r="G236" s="10" t="s">
        <v>44</v>
      </c>
      <c r="H236" s="10" t="s">
        <v>558</v>
      </c>
      <c r="I236" s="10" t="s">
        <v>71</v>
      </c>
      <c r="J236" s="13">
        <v>103.4</v>
      </c>
      <c r="K236" s="10">
        <v>9</v>
      </c>
      <c r="L236" s="10" t="s">
        <v>48</v>
      </c>
      <c r="M236" s="10">
        <v>4</v>
      </c>
      <c r="N236" s="10">
        <v>1</v>
      </c>
      <c r="O236" s="10">
        <v>2</v>
      </c>
      <c r="P236" s="10" t="s">
        <v>44</v>
      </c>
      <c r="Q236" s="10" t="s">
        <v>50</v>
      </c>
      <c r="R236" s="10">
        <f t="shared" si="6"/>
        <v>0.01</v>
      </c>
      <c r="S236" s="10">
        <v>1</v>
      </c>
      <c r="T236" s="10">
        <v>9</v>
      </c>
      <c r="U236" s="10" t="s">
        <v>49</v>
      </c>
      <c r="V236" s="10" t="s">
        <v>60</v>
      </c>
      <c r="W236" s="10" t="s">
        <v>61</v>
      </c>
      <c r="X236" s="14">
        <v>45600</v>
      </c>
      <c r="Y236" s="10" t="b">
        <v>1</v>
      </c>
      <c r="Z236" s="10" t="b">
        <v>0</v>
      </c>
      <c r="AA236" s="10" t="str">
        <f t="shared" si="7"/>
        <v>Non-Member</v>
      </c>
      <c r="AB236" s="10" t="s">
        <v>74</v>
      </c>
      <c r="AC236" s="10" t="s">
        <v>53</v>
      </c>
      <c r="AD236" s="10">
        <v>9</v>
      </c>
      <c r="AE236" s="10" t="str">
        <f>IF(OR(Cleaned_Data!$C236="Male", Cleaned_Data!$C236="Male"), "Male", IF(OR(Cleaned_Data!$C236="Female", Cleaned_Data!$C236="Female"), "Female", "Diverse"))</f>
        <v>Male</v>
      </c>
      <c r="AF236" s="10" t="str">
        <f>IF(Cleaned_Data!$D236="Middle","Average Income","High Income")</f>
        <v>Average Income</v>
      </c>
      <c r="AG236" s="10">
        <v>8.7804878048780496E-3</v>
      </c>
    </row>
    <row r="237" spans="1:33" x14ac:dyDescent="0.3">
      <c r="A237" s="10" t="s">
        <v>559</v>
      </c>
      <c r="B237" s="10">
        <v>47</v>
      </c>
      <c r="C237" s="10" t="s">
        <v>43</v>
      </c>
      <c r="D237" s="10" t="s">
        <v>30</v>
      </c>
      <c r="E237" s="10" t="s">
        <v>55</v>
      </c>
      <c r="F237" s="10" t="s">
        <v>45</v>
      </c>
      <c r="G237" s="10" t="s">
        <v>44</v>
      </c>
      <c r="H237" s="10" t="s">
        <v>560</v>
      </c>
      <c r="I237" s="10" t="s">
        <v>71</v>
      </c>
      <c r="J237" s="13">
        <v>67.92</v>
      </c>
      <c r="K237" s="10">
        <v>3</v>
      </c>
      <c r="L237" s="10" t="s">
        <v>48</v>
      </c>
      <c r="M237" s="10">
        <v>1</v>
      </c>
      <c r="N237" s="10">
        <v>3</v>
      </c>
      <c r="O237" s="10">
        <v>0</v>
      </c>
      <c r="P237" s="10" t="s">
        <v>59</v>
      </c>
      <c r="Q237" s="10" t="s">
        <v>50</v>
      </c>
      <c r="R237" s="10">
        <f t="shared" si="6"/>
        <v>0.01</v>
      </c>
      <c r="S237" s="10">
        <v>1</v>
      </c>
      <c r="T237" s="10">
        <v>8</v>
      </c>
      <c r="U237" s="10" t="s">
        <v>59</v>
      </c>
      <c r="V237" s="10" t="s">
        <v>38</v>
      </c>
      <c r="W237" s="10" t="s">
        <v>86</v>
      </c>
      <c r="X237" s="14">
        <v>45583</v>
      </c>
      <c r="Y237" s="10" t="b">
        <v>0</v>
      </c>
      <c r="Z237" s="10" t="b">
        <v>1</v>
      </c>
      <c r="AA237" s="10" t="str">
        <f t="shared" si="7"/>
        <v>Loyalty Member</v>
      </c>
      <c r="AB237" s="10" t="s">
        <v>62</v>
      </c>
      <c r="AC237" s="10" t="s">
        <v>67</v>
      </c>
      <c r="AD237" s="10">
        <v>10</v>
      </c>
      <c r="AE237" s="10" t="str">
        <f>IF(OR(Cleaned_Data!$C237="Male", Cleaned_Data!$C237="Male"), "Male", IF(OR(Cleaned_Data!$C237="Female", Cleaned_Data!$C237="Female"), "Female", "Diverse"))</f>
        <v>Male</v>
      </c>
      <c r="AF237" s="10" t="str">
        <f>IF(Cleaned_Data!$D237="Middle","Average Income","High Income")</f>
        <v>Average Income</v>
      </c>
      <c r="AG237" s="10">
        <v>8.7804878048780496E-3</v>
      </c>
    </row>
    <row r="238" spans="1:33" x14ac:dyDescent="0.3">
      <c r="A238" s="10" t="s">
        <v>561</v>
      </c>
      <c r="B238" s="10">
        <v>42</v>
      </c>
      <c r="C238" s="10" t="s">
        <v>274</v>
      </c>
      <c r="D238" s="10" t="s">
        <v>30</v>
      </c>
      <c r="E238" s="10" t="s">
        <v>55</v>
      </c>
      <c r="F238" s="10" t="s">
        <v>45</v>
      </c>
      <c r="G238" s="10" t="s">
        <v>30</v>
      </c>
      <c r="H238" s="10" t="s">
        <v>562</v>
      </c>
      <c r="I238" s="10" t="s">
        <v>142</v>
      </c>
      <c r="J238" s="13">
        <v>354.16</v>
      </c>
      <c r="K238" s="10">
        <v>8</v>
      </c>
      <c r="L238" s="10" t="s">
        <v>48</v>
      </c>
      <c r="M238" s="10">
        <v>1</v>
      </c>
      <c r="N238" s="10">
        <v>1</v>
      </c>
      <c r="O238" s="10">
        <v>1</v>
      </c>
      <c r="P238" s="10" t="s">
        <v>59</v>
      </c>
      <c r="Q238" s="10" t="s">
        <v>50</v>
      </c>
      <c r="R238" s="10">
        <f t="shared" si="6"/>
        <v>0.02</v>
      </c>
      <c r="S238" s="10">
        <v>2</v>
      </c>
      <c r="T238" s="10">
        <v>3</v>
      </c>
      <c r="U238" s="10" t="s">
        <v>59</v>
      </c>
      <c r="V238" s="10" t="s">
        <v>79</v>
      </c>
      <c r="W238" s="10" t="s">
        <v>39</v>
      </c>
      <c r="X238" s="14">
        <v>45456</v>
      </c>
      <c r="Y238" s="10" t="b">
        <v>1</v>
      </c>
      <c r="Z238" s="10" t="b">
        <v>0</v>
      </c>
      <c r="AA238" s="10" t="str">
        <f t="shared" si="7"/>
        <v>Non-Member</v>
      </c>
      <c r="AB238" s="10" t="s">
        <v>74</v>
      </c>
      <c r="AC238" s="10" t="s">
        <v>67</v>
      </c>
      <c r="AD238" s="10">
        <v>5</v>
      </c>
      <c r="AE238" s="10" t="str">
        <f>IF(OR(Cleaned_Data!$C238="Male", Cleaned_Data!$C238="Male"), "Male", IF(OR(Cleaned_Data!$C238="Female", Cleaned_Data!$C238="Female"), "Female", "Diverse"))</f>
        <v>Diverse</v>
      </c>
      <c r="AF238" s="10" t="str">
        <f>IF(Cleaned_Data!$D238="Middle","Average Income","High Income")</f>
        <v>Average Income</v>
      </c>
      <c r="AG238" s="10">
        <v>8.5365853658536592E-3</v>
      </c>
    </row>
    <row r="239" spans="1:33" x14ac:dyDescent="0.3">
      <c r="A239" s="10" t="s">
        <v>563</v>
      </c>
      <c r="B239" s="10">
        <v>30</v>
      </c>
      <c r="C239" s="10" t="s">
        <v>43</v>
      </c>
      <c r="D239" s="10" t="s">
        <v>30</v>
      </c>
      <c r="E239" s="10" t="s">
        <v>69</v>
      </c>
      <c r="F239" s="10" t="s">
        <v>32</v>
      </c>
      <c r="G239" s="10" t="s">
        <v>30</v>
      </c>
      <c r="H239" s="10" t="s">
        <v>564</v>
      </c>
      <c r="I239" s="10" t="s">
        <v>82</v>
      </c>
      <c r="J239" s="13">
        <v>276.77</v>
      </c>
      <c r="K239" s="10">
        <v>2</v>
      </c>
      <c r="L239" s="10" t="s">
        <v>35</v>
      </c>
      <c r="M239" s="10">
        <v>1</v>
      </c>
      <c r="N239" s="10">
        <v>1</v>
      </c>
      <c r="O239" s="10">
        <v>2</v>
      </c>
      <c r="P239" s="10" t="s">
        <v>59</v>
      </c>
      <c r="Q239" s="10" t="s">
        <v>85</v>
      </c>
      <c r="R239" s="10">
        <f t="shared" si="6"/>
        <v>0.01</v>
      </c>
      <c r="S239" s="10">
        <v>1</v>
      </c>
      <c r="T239" s="10">
        <v>2</v>
      </c>
      <c r="U239" s="10" t="s">
        <v>44</v>
      </c>
      <c r="V239" s="10" t="s">
        <v>60</v>
      </c>
      <c r="W239" s="10" t="s">
        <v>86</v>
      </c>
      <c r="X239" s="14">
        <v>45354</v>
      </c>
      <c r="Y239" s="10" t="b">
        <v>1</v>
      </c>
      <c r="Z239" s="10" t="b">
        <v>1</v>
      </c>
      <c r="AA239" s="10" t="str">
        <f t="shared" si="7"/>
        <v>Loyalty Member</v>
      </c>
      <c r="AB239" s="10" t="s">
        <v>52</v>
      </c>
      <c r="AC239" s="10" t="s">
        <v>41</v>
      </c>
      <c r="AD239" s="10">
        <v>4</v>
      </c>
      <c r="AE239" s="10" t="str">
        <f>IF(OR(Cleaned_Data!$C239="Male", Cleaned_Data!$C239="Male"), "Male", IF(OR(Cleaned_Data!$C239="Female", Cleaned_Data!$C239="Female"), "Female", "Diverse"))</f>
        <v>Male</v>
      </c>
      <c r="AF239" s="10" t="str">
        <f>IF(Cleaned_Data!$D239="Middle","Average Income","High Income")</f>
        <v>Average Income</v>
      </c>
      <c r="AG239" s="10">
        <v>1.0270270270270269E-2</v>
      </c>
    </row>
    <row r="240" spans="1:33" x14ac:dyDescent="0.3">
      <c r="A240" s="10" t="s">
        <v>565</v>
      </c>
      <c r="B240" s="10">
        <v>49</v>
      </c>
      <c r="C240" s="10" t="s">
        <v>43</v>
      </c>
      <c r="D240" s="10" t="s">
        <v>30</v>
      </c>
      <c r="E240" s="10" t="s">
        <v>55</v>
      </c>
      <c r="F240" s="10" t="s">
        <v>45</v>
      </c>
      <c r="G240" s="10" t="s">
        <v>30</v>
      </c>
      <c r="H240" s="10" t="s">
        <v>566</v>
      </c>
      <c r="I240" s="10" t="s">
        <v>104</v>
      </c>
      <c r="J240" s="13">
        <v>190.25</v>
      </c>
      <c r="K240" s="10">
        <v>6</v>
      </c>
      <c r="L240" s="10" t="s">
        <v>35</v>
      </c>
      <c r="M240" s="10">
        <v>4</v>
      </c>
      <c r="N240" s="10">
        <v>2</v>
      </c>
      <c r="O240" s="10">
        <v>2</v>
      </c>
      <c r="P240" s="10" t="s">
        <v>36</v>
      </c>
      <c r="Q240" s="10" t="s">
        <v>85</v>
      </c>
      <c r="R240" s="10">
        <f t="shared" si="6"/>
        <v>0.02</v>
      </c>
      <c r="S240" s="10">
        <v>2</v>
      </c>
      <c r="T240" s="10">
        <v>9</v>
      </c>
      <c r="U240" s="10" t="s">
        <v>36</v>
      </c>
      <c r="V240" s="10" t="s">
        <v>38</v>
      </c>
      <c r="W240" s="10" t="s">
        <v>51</v>
      </c>
      <c r="X240" s="14">
        <v>45446</v>
      </c>
      <c r="Y240" s="10" t="b">
        <v>0</v>
      </c>
      <c r="Z240" s="10" t="b">
        <v>0</v>
      </c>
      <c r="AA240" s="10" t="str">
        <f t="shared" si="7"/>
        <v>Non-Member</v>
      </c>
      <c r="AB240" s="10" t="s">
        <v>74</v>
      </c>
      <c r="AC240" s="10" t="s">
        <v>67</v>
      </c>
      <c r="AD240" s="10">
        <v>13</v>
      </c>
      <c r="AE240" s="10" t="str">
        <f>IF(OR(Cleaned_Data!$C240="Male", Cleaned_Data!$C240="Male"), "Male", IF(OR(Cleaned_Data!$C240="Female", Cleaned_Data!$C240="Female"), "Female", "Diverse"))</f>
        <v>Male</v>
      </c>
      <c r="AF240" s="10" t="str">
        <f>IF(Cleaned_Data!$D240="Middle","Average Income","High Income")</f>
        <v>Average Income</v>
      </c>
      <c r="AG240" s="10">
        <v>7.3170731707317069E-3</v>
      </c>
    </row>
    <row r="241" spans="1:33" x14ac:dyDescent="0.3">
      <c r="A241" s="10" t="s">
        <v>567</v>
      </c>
      <c r="B241" s="10">
        <v>28</v>
      </c>
      <c r="C241" s="10" t="s">
        <v>29</v>
      </c>
      <c r="D241" s="10" t="s">
        <v>30</v>
      </c>
      <c r="E241" s="10" t="s">
        <v>31</v>
      </c>
      <c r="F241" s="10" t="s">
        <v>56</v>
      </c>
      <c r="G241" s="10" t="s">
        <v>30</v>
      </c>
      <c r="H241" s="10" t="s">
        <v>568</v>
      </c>
      <c r="I241" s="10" t="s">
        <v>101</v>
      </c>
      <c r="J241" s="13">
        <v>203.49</v>
      </c>
      <c r="K241" s="10">
        <v>7</v>
      </c>
      <c r="L241" s="10" t="s">
        <v>48</v>
      </c>
      <c r="M241" s="10">
        <v>4</v>
      </c>
      <c r="N241" s="10">
        <v>1</v>
      </c>
      <c r="O241" s="10">
        <v>2</v>
      </c>
      <c r="P241" s="10" t="s">
        <v>49</v>
      </c>
      <c r="Q241" s="10" t="s">
        <v>50</v>
      </c>
      <c r="R241" s="10">
        <f t="shared" si="6"/>
        <v>0.01</v>
      </c>
      <c r="S241" s="10">
        <v>1</v>
      </c>
      <c r="T241" s="10">
        <v>8</v>
      </c>
      <c r="U241" s="10" t="s">
        <v>44</v>
      </c>
      <c r="V241" s="10" t="s">
        <v>38</v>
      </c>
      <c r="W241" s="10" t="s">
        <v>86</v>
      </c>
      <c r="X241" s="14">
        <v>45514</v>
      </c>
      <c r="Y241" s="10" t="b">
        <v>0</v>
      </c>
      <c r="Z241" s="10" t="b">
        <v>1</v>
      </c>
      <c r="AA241" s="10" t="str">
        <f t="shared" si="7"/>
        <v>Loyalty Member</v>
      </c>
      <c r="AB241" s="10" t="s">
        <v>40</v>
      </c>
      <c r="AC241" s="10" t="s">
        <v>67</v>
      </c>
      <c r="AD241" s="10">
        <v>11</v>
      </c>
      <c r="AE241" s="10" t="str">
        <f>IF(OR(Cleaned_Data!$C241="Male", Cleaned_Data!$C241="Male"), "Male", IF(OR(Cleaned_Data!$C241="Female", Cleaned_Data!$C241="Female"), "Female", "Diverse"))</f>
        <v>Female</v>
      </c>
      <c r="AF241" s="10" t="str">
        <f>IF(Cleaned_Data!$D241="Middle","Average Income","High Income")</f>
        <v>Average Income</v>
      </c>
      <c r="AG241" s="10">
        <v>9.7727272727272732E-3</v>
      </c>
    </row>
    <row r="242" spans="1:33" x14ac:dyDescent="0.3">
      <c r="A242" s="10" t="s">
        <v>569</v>
      </c>
      <c r="B242" s="10">
        <v>24</v>
      </c>
      <c r="C242" s="10" t="s">
        <v>43</v>
      </c>
      <c r="D242" s="10" t="s">
        <v>30</v>
      </c>
      <c r="E242" s="10" t="s">
        <v>55</v>
      </c>
      <c r="F242" s="10" t="s">
        <v>45</v>
      </c>
      <c r="G242" s="10" t="s">
        <v>44</v>
      </c>
      <c r="H242" s="10" t="s">
        <v>570</v>
      </c>
      <c r="I242" s="10" t="s">
        <v>142</v>
      </c>
      <c r="J242" s="13">
        <v>263.5</v>
      </c>
      <c r="K242" s="10">
        <v>6</v>
      </c>
      <c r="L242" s="10" t="s">
        <v>35</v>
      </c>
      <c r="M242" s="10">
        <v>3</v>
      </c>
      <c r="N242" s="10">
        <v>2</v>
      </c>
      <c r="O242" s="10">
        <v>2</v>
      </c>
      <c r="P242" s="10" t="s">
        <v>36</v>
      </c>
      <c r="Q242" s="10" t="s">
        <v>50</v>
      </c>
      <c r="R242" s="10">
        <f t="shared" si="6"/>
        <v>0</v>
      </c>
      <c r="S242" s="10">
        <v>0</v>
      </c>
      <c r="T242" s="10">
        <v>8</v>
      </c>
      <c r="U242" s="10" t="s">
        <v>59</v>
      </c>
      <c r="V242" s="10" t="s">
        <v>38</v>
      </c>
      <c r="W242" s="10" t="s">
        <v>61</v>
      </c>
      <c r="X242" s="14">
        <v>45614</v>
      </c>
      <c r="Y242" s="10" t="b">
        <v>0</v>
      </c>
      <c r="Z242" s="10" t="b">
        <v>0</v>
      </c>
      <c r="AA242" s="10" t="str">
        <f t="shared" si="7"/>
        <v>Non-Member</v>
      </c>
      <c r="AB242" s="10" t="s">
        <v>74</v>
      </c>
      <c r="AC242" s="10" t="s">
        <v>53</v>
      </c>
      <c r="AD242" s="10">
        <v>1</v>
      </c>
      <c r="AE242" s="10" t="str">
        <f>IF(OR(Cleaned_Data!$C242="Male", Cleaned_Data!$C242="Male"), "Male", IF(OR(Cleaned_Data!$C242="Female", Cleaned_Data!$C242="Female"), "Female", "Diverse"))</f>
        <v>Male</v>
      </c>
      <c r="AF242" s="10" t="str">
        <f>IF(Cleaned_Data!$D242="Middle","Average Income","High Income")</f>
        <v>Average Income</v>
      </c>
      <c r="AG242" s="10">
        <v>8.5365853658536592E-3</v>
      </c>
    </row>
    <row r="243" spans="1:33" x14ac:dyDescent="0.3">
      <c r="A243" s="10" t="s">
        <v>571</v>
      </c>
      <c r="B243" s="10">
        <v>40</v>
      </c>
      <c r="C243" s="10" t="s">
        <v>29</v>
      </c>
      <c r="D243" s="10" t="s">
        <v>44</v>
      </c>
      <c r="E243" s="10" t="s">
        <v>76</v>
      </c>
      <c r="F243" s="10" t="s">
        <v>32</v>
      </c>
      <c r="G243" s="10" t="s">
        <v>30</v>
      </c>
      <c r="H243" s="10" t="s">
        <v>572</v>
      </c>
      <c r="I243" s="10" t="s">
        <v>135</v>
      </c>
      <c r="J243" s="13">
        <v>247.3</v>
      </c>
      <c r="K243" s="10">
        <v>2</v>
      </c>
      <c r="L243" s="10" t="s">
        <v>48</v>
      </c>
      <c r="M243" s="10">
        <v>4</v>
      </c>
      <c r="N243" s="10">
        <v>4</v>
      </c>
      <c r="O243" s="10">
        <v>2</v>
      </c>
      <c r="P243" s="10" t="s">
        <v>59</v>
      </c>
      <c r="Q243" s="10" t="s">
        <v>85</v>
      </c>
      <c r="R243" s="10">
        <f t="shared" si="6"/>
        <v>0</v>
      </c>
      <c r="S243" s="10">
        <v>0</v>
      </c>
      <c r="T243" s="10">
        <v>1</v>
      </c>
      <c r="U243" s="10" t="s">
        <v>49</v>
      </c>
      <c r="V243" s="10" t="s">
        <v>79</v>
      </c>
      <c r="W243" s="10" t="s">
        <v>39</v>
      </c>
      <c r="X243" s="14">
        <v>45330</v>
      </c>
      <c r="Y243" s="10" t="b">
        <v>1</v>
      </c>
      <c r="Z243" s="10" t="b">
        <v>1</v>
      </c>
      <c r="AA243" s="10" t="str">
        <f t="shared" si="7"/>
        <v>Loyalty Member</v>
      </c>
      <c r="AB243" s="10" t="s">
        <v>52</v>
      </c>
      <c r="AC243" s="10" t="s">
        <v>41</v>
      </c>
      <c r="AD243" s="10">
        <v>11</v>
      </c>
      <c r="AE243" s="10" t="str">
        <f>IF(OR(Cleaned_Data!$C243="Male", Cleaned_Data!$C243="Male"), "Male", IF(OR(Cleaned_Data!$C243="Female", Cleaned_Data!$C243="Female"), "Female", "Diverse"))</f>
        <v>Female</v>
      </c>
      <c r="AF243" s="10" t="str">
        <f>IF(Cleaned_Data!$D243="Middle","Average Income","High Income")</f>
        <v>High Income</v>
      </c>
      <c r="AG243" s="10">
        <v>8.5294117647058826E-3</v>
      </c>
    </row>
    <row r="244" spans="1:33" x14ac:dyDescent="0.3">
      <c r="A244" s="10" t="s">
        <v>573</v>
      </c>
      <c r="B244" s="10">
        <v>18</v>
      </c>
      <c r="C244" s="10" t="s">
        <v>43</v>
      </c>
      <c r="D244" s="10" t="s">
        <v>44</v>
      </c>
      <c r="E244" s="10" t="s">
        <v>31</v>
      </c>
      <c r="F244" s="10" t="s">
        <v>32</v>
      </c>
      <c r="G244" s="10" t="s">
        <v>30</v>
      </c>
      <c r="H244" s="10" t="s">
        <v>574</v>
      </c>
      <c r="I244" s="10" t="s">
        <v>126</v>
      </c>
      <c r="J244" s="13">
        <v>50.71</v>
      </c>
      <c r="K244" s="10">
        <v>12</v>
      </c>
      <c r="L244" s="10" t="s">
        <v>78</v>
      </c>
      <c r="M244" s="10">
        <v>4</v>
      </c>
      <c r="N244" s="10">
        <v>3</v>
      </c>
      <c r="O244" s="10">
        <v>0.3</v>
      </c>
      <c r="P244" s="10" t="s">
        <v>36</v>
      </c>
      <c r="Q244" s="10" t="s">
        <v>50</v>
      </c>
      <c r="R244" s="10">
        <f t="shared" si="6"/>
        <v>0</v>
      </c>
      <c r="S244" s="10">
        <v>0</v>
      </c>
      <c r="T244" s="10">
        <v>9</v>
      </c>
      <c r="U244" s="10" t="s">
        <v>49</v>
      </c>
      <c r="V244" s="10" t="s">
        <v>60</v>
      </c>
      <c r="W244" s="10" t="s">
        <v>61</v>
      </c>
      <c r="X244" s="14">
        <v>45368</v>
      </c>
      <c r="Y244" s="10" t="b">
        <v>1</v>
      </c>
      <c r="Z244" s="10" t="b">
        <v>1</v>
      </c>
      <c r="AA244" s="10" t="str">
        <f t="shared" si="7"/>
        <v>Loyalty Member</v>
      </c>
      <c r="AB244" s="10" t="s">
        <v>52</v>
      </c>
      <c r="AC244" s="10" t="s">
        <v>41</v>
      </c>
      <c r="AD244" s="10">
        <v>8</v>
      </c>
      <c r="AE244" s="10" t="str">
        <f>IF(OR(Cleaned_Data!$C244="Male", Cleaned_Data!$C244="Male"), "Male", IF(OR(Cleaned_Data!$C244="Female", Cleaned_Data!$C244="Female"), "Female", "Diverse"))</f>
        <v>Male</v>
      </c>
      <c r="AF244" s="10" t="str">
        <f>IF(Cleaned_Data!$D244="Middle","Average Income","High Income")</f>
        <v>High Income</v>
      </c>
      <c r="AG244" s="10">
        <v>8.2978723404255311E-3</v>
      </c>
    </row>
    <row r="245" spans="1:33" x14ac:dyDescent="0.3">
      <c r="A245" s="10" t="s">
        <v>575</v>
      </c>
      <c r="B245" s="10">
        <v>42</v>
      </c>
      <c r="C245" s="10" t="s">
        <v>43</v>
      </c>
      <c r="D245" s="10" t="s">
        <v>44</v>
      </c>
      <c r="E245" s="10" t="s">
        <v>31</v>
      </c>
      <c r="F245" s="10" t="s">
        <v>45</v>
      </c>
      <c r="G245" s="10" t="s">
        <v>30</v>
      </c>
      <c r="H245" s="10" t="s">
        <v>576</v>
      </c>
      <c r="I245" s="10" t="s">
        <v>58</v>
      </c>
      <c r="J245" s="13">
        <v>131.85</v>
      </c>
      <c r="K245" s="10">
        <v>4</v>
      </c>
      <c r="L245" s="10" t="s">
        <v>35</v>
      </c>
      <c r="M245" s="10">
        <v>5</v>
      </c>
      <c r="N245" s="10">
        <v>4</v>
      </c>
      <c r="O245" s="10">
        <v>2</v>
      </c>
      <c r="P245" s="10" t="s">
        <v>59</v>
      </c>
      <c r="Q245" s="10" t="s">
        <v>37</v>
      </c>
      <c r="R245" s="10">
        <f t="shared" si="6"/>
        <v>0.01</v>
      </c>
      <c r="S245" s="10">
        <v>1</v>
      </c>
      <c r="T245" s="10">
        <v>5</v>
      </c>
      <c r="U245" s="10" t="s">
        <v>49</v>
      </c>
      <c r="V245" s="10" t="s">
        <v>60</v>
      </c>
      <c r="W245" s="10" t="s">
        <v>61</v>
      </c>
      <c r="X245" s="14">
        <v>45295</v>
      </c>
      <c r="Y245" s="10" t="b">
        <v>1</v>
      </c>
      <c r="Z245" s="10" t="b">
        <v>0</v>
      </c>
      <c r="AA245" s="10" t="str">
        <f t="shared" si="7"/>
        <v>Non-Member</v>
      </c>
      <c r="AB245" s="10" t="s">
        <v>40</v>
      </c>
      <c r="AC245" s="10" t="s">
        <v>41</v>
      </c>
      <c r="AD245" s="10">
        <v>6</v>
      </c>
      <c r="AE245" s="10" t="str">
        <f>IF(OR(Cleaned_Data!$C245="Male", Cleaned_Data!$C245="Male"), "Male", IF(OR(Cleaned_Data!$C245="Female", Cleaned_Data!$C245="Female"), "Female", "Diverse"))</f>
        <v>Male</v>
      </c>
      <c r="AF245" s="10" t="str">
        <f>IF(Cleaned_Data!$D245="Middle","Average Income","High Income")</f>
        <v>High Income</v>
      </c>
      <c r="AG245" s="10">
        <v>1.131578947368421E-2</v>
      </c>
    </row>
    <row r="246" spans="1:33" x14ac:dyDescent="0.3">
      <c r="A246" s="10" t="s">
        <v>577</v>
      </c>
      <c r="B246" s="10">
        <v>19</v>
      </c>
      <c r="C246" s="10" t="s">
        <v>43</v>
      </c>
      <c r="D246" s="10" t="s">
        <v>44</v>
      </c>
      <c r="E246" s="10" t="s">
        <v>31</v>
      </c>
      <c r="F246" s="10" t="s">
        <v>56</v>
      </c>
      <c r="G246" s="10" t="s">
        <v>44</v>
      </c>
      <c r="H246" s="10" t="s">
        <v>578</v>
      </c>
      <c r="I246" s="10" t="s">
        <v>188</v>
      </c>
      <c r="J246" s="13">
        <v>459.39</v>
      </c>
      <c r="K246" s="10">
        <v>6</v>
      </c>
      <c r="L246" s="10" t="s">
        <v>35</v>
      </c>
      <c r="M246" s="10">
        <v>2</v>
      </c>
      <c r="N246" s="10">
        <v>2</v>
      </c>
      <c r="O246" s="10">
        <v>0.3</v>
      </c>
      <c r="P246" s="10" t="s">
        <v>59</v>
      </c>
      <c r="Q246" s="10" t="s">
        <v>85</v>
      </c>
      <c r="R246" s="10">
        <f t="shared" si="6"/>
        <v>0.02</v>
      </c>
      <c r="S246" s="10">
        <v>2</v>
      </c>
      <c r="T246" s="10">
        <v>4</v>
      </c>
      <c r="U246" s="10" t="s">
        <v>44</v>
      </c>
      <c r="V246" s="10" t="s">
        <v>38</v>
      </c>
      <c r="W246" s="10" t="s">
        <v>39</v>
      </c>
      <c r="X246" s="14">
        <v>45564</v>
      </c>
      <c r="Y246" s="10" t="b">
        <v>0</v>
      </c>
      <c r="Z246" s="10" t="b">
        <v>0</v>
      </c>
      <c r="AA246" s="10" t="str">
        <f t="shared" si="7"/>
        <v>Non-Member</v>
      </c>
      <c r="AB246" s="10" t="s">
        <v>74</v>
      </c>
      <c r="AC246" s="10" t="s">
        <v>41</v>
      </c>
      <c r="AD246" s="10">
        <v>14</v>
      </c>
      <c r="AE246" s="10" t="str">
        <f>IF(OR(Cleaned_Data!$C246="Male", Cleaned_Data!$C246="Male"), "Male", IF(OR(Cleaned_Data!$C246="Female", Cleaned_Data!$C246="Female"), "Female", "Diverse"))</f>
        <v>Male</v>
      </c>
      <c r="AF246" s="10" t="str">
        <f>IF(Cleaned_Data!$D246="Middle","Average Income","High Income")</f>
        <v>High Income</v>
      </c>
      <c r="AG246" s="10">
        <v>8.8235294117647058E-3</v>
      </c>
    </row>
    <row r="247" spans="1:33" x14ac:dyDescent="0.3">
      <c r="A247" s="10" t="s">
        <v>579</v>
      </c>
      <c r="B247" s="10">
        <v>36</v>
      </c>
      <c r="C247" s="10" t="s">
        <v>29</v>
      </c>
      <c r="D247" s="10" t="s">
        <v>44</v>
      </c>
      <c r="E247" s="10" t="s">
        <v>76</v>
      </c>
      <c r="F247" s="10" t="s">
        <v>45</v>
      </c>
      <c r="G247" s="10" t="s">
        <v>30</v>
      </c>
      <c r="H247" s="10" t="s">
        <v>580</v>
      </c>
      <c r="I247" s="10" t="s">
        <v>58</v>
      </c>
      <c r="J247" s="13">
        <v>383.33</v>
      </c>
      <c r="K247" s="10">
        <v>6</v>
      </c>
      <c r="L247" s="10" t="s">
        <v>78</v>
      </c>
      <c r="M247" s="10">
        <v>3</v>
      </c>
      <c r="N247" s="10">
        <v>4</v>
      </c>
      <c r="O247" s="10">
        <v>2</v>
      </c>
      <c r="P247" s="10" t="s">
        <v>49</v>
      </c>
      <c r="Q247" s="10" t="s">
        <v>85</v>
      </c>
      <c r="R247" s="10">
        <f t="shared" si="6"/>
        <v>0.01</v>
      </c>
      <c r="S247" s="10">
        <v>1</v>
      </c>
      <c r="T247" s="10">
        <v>3</v>
      </c>
      <c r="U247" s="10" t="s">
        <v>36</v>
      </c>
      <c r="V247" s="10" t="s">
        <v>60</v>
      </c>
      <c r="W247" s="10" t="s">
        <v>39</v>
      </c>
      <c r="X247" s="14">
        <v>45509</v>
      </c>
      <c r="Y247" s="10" t="b">
        <v>0</v>
      </c>
      <c r="Z247" s="10" t="b">
        <v>0</v>
      </c>
      <c r="AA247" s="10" t="str">
        <f t="shared" si="7"/>
        <v>Non-Member</v>
      </c>
      <c r="AB247" s="10" t="s">
        <v>74</v>
      </c>
      <c r="AC247" s="10" t="s">
        <v>53</v>
      </c>
      <c r="AD247" s="10">
        <v>12</v>
      </c>
      <c r="AE247" s="10" t="str">
        <f>IF(OR(Cleaned_Data!$C247="Male", Cleaned_Data!$C247="Male"), "Male", IF(OR(Cleaned_Data!$C247="Female", Cleaned_Data!$C247="Female"), "Female", "Diverse"))</f>
        <v>Female</v>
      </c>
      <c r="AF247" s="10" t="str">
        <f>IF(Cleaned_Data!$D247="Middle","Average Income","High Income")</f>
        <v>High Income</v>
      </c>
      <c r="AG247" s="10">
        <v>1.131578947368421E-2</v>
      </c>
    </row>
    <row r="248" spans="1:33" x14ac:dyDescent="0.3">
      <c r="A248" s="10" t="s">
        <v>581</v>
      </c>
      <c r="B248" s="10">
        <v>26</v>
      </c>
      <c r="C248" s="10" t="s">
        <v>29</v>
      </c>
      <c r="D248" s="10" t="s">
        <v>44</v>
      </c>
      <c r="E248" s="10" t="s">
        <v>69</v>
      </c>
      <c r="F248" s="10" t="s">
        <v>32</v>
      </c>
      <c r="G248" s="10" t="s">
        <v>44</v>
      </c>
      <c r="H248" s="10" t="s">
        <v>582</v>
      </c>
      <c r="I248" s="10" t="s">
        <v>126</v>
      </c>
      <c r="J248" s="13">
        <v>212.08</v>
      </c>
      <c r="K248" s="10">
        <v>8</v>
      </c>
      <c r="L248" s="10" t="s">
        <v>48</v>
      </c>
      <c r="M248" s="10">
        <v>5</v>
      </c>
      <c r="N248" s="10">
        <v>5</v>
      </c>
      <c r="O248" s="10">
        <v>2</v>
      </c>
      <c r="P248" s="10" t="s">
        <v>59</v>
      </c>
      <c r="Q248" s="10" t="s">
        <v>85</v>
      </c>
      <c r="R248" s="10">
        <f t="shared" si="6"/>
        <v>0.01</v>
      </c>
      <c r="S248" s="10">
        <v>1</v>
      </c>
      <c r="T248" s="10">
        <v>9</v>
      </c>
      <c r="U248" s="10" t="s">
        <v>36</v>
      </c>
      <c r="V248" s="10" t="s">
        <v>38</v>
      </c>
      <c r="W248" s="10" t="s">
        <v>39</v>
      </c>
      <c r="X248" s="14">
        <v>45419</v>
      </c>
      <c r="Y248" s="10" t="b">
        <v>0</v>
      </c>
      <c r="Z248" s="10" t="b">
        <v>0</v>
      </c>
      <c r="AA248" s="10" t="str">
        <f t="shared" si="7"/>
        <v>Non-Member</v>
      </c>
      <c r="AB248" s="10" t="s">
        <v>40</v>
      </c>
      <c r="AC248" s="10" t="s">
        <v>53</v>
      </c>
      <c r="AD248" s="10">
        <v>13</v>
      </c>
      <c r="AE248" s="10" t="str">
        <f>IF(OR(Cleaned_Data!$C248="Male", Cleaned_Data!$C248="Male"), "Male", IF(OR(Cleaned_Data!$C248="Female", Cleaned_Data!$C248="Female"), "Female", "Diverse"))</f>
        <v>Female</v>
      </c>
      <c r="AF248" s="10" t="str">
        <f>IF(Cleaned_Data!$D248="Middle","Average Income","High Income")</f>
        <v>High Income</v>
      </c>
      <c r="AG248" s="10">
        <v>8.2978723404255311E-3</v>
      </c>
    </row>
    <row r="249" spans="1:33" x14ac:dyDescent="0.3">
      <c r="A249" s="10" t="s">
        <v>583</v>
      </c>
      <c r="B249" s="10">
        <v>35</v>
      </c>
      <c r="C249" s="10" t="s">
        <v>29</v>
      </c>
      <c r="D249" s="10" t="s">
        <v>44</v>
      </c>
      <c r="E249" s="10" t="s">
        <v>31</v>
      </c>
      <c r="F249" s="10" t="s">
        <v>56</v>
      </c>
      <c r="G249" s="10" t="s">
        <v>44</v>
      </c>
      <c r="H249" s="10" t="s">
        <v>584</v>
      </c>
      <c r="I249" s="10" t="s">
        <v>135</v>
      </c>
      <c r="J249" s="13">
        <v>370.73</v>
      </c>
      <c r="K249" s="10">
        <v>7</v>
      </c>
      <c r="L249" s="10" t="s">
        <v>78</v>
      </c>
      <c r="M249" s="10">
        <v>3</v>
      </c>
      <c r="N249" s="10">
        <v>2</v>
      </c>
      <c r="O249" s="10">
        <v>1</v>
      </c>
      <c r="P249" s="10" t="s">
        <v>44</v>
      </c>
      <c r="Q249" s="10" t="s">
        <v>50</v>
      </c>
      <c r="R249" s="10">
        <f t="shared" si="6"/>
        <v>0</v>
      </c>
      <c r="S249" s="10">
        <v>0</v>
      </c>
      <c r="T249" s="10">
        <v>9</v>
      </c>
      <c r="U249" s="10" t="s">
        <v>44</v>
      </c>
      <c r="V249" s="10" t="s">
        <v>60</v>
      </c>
      <c r="W249" s="10" t="s">
        <v>61</v>
      </c>
      <c r="X249" s="14">
        <v>45522</v>
      </c>
      <c r="Y249" s="10" t="b">
        <v>0</v>
      </c>
      <c r="Z249" s="10" t="b">
        <v>1</v>
      </c>
      <c r="AA249" s="10" t="str">
        <f t="shared" si="7"/>
        <v>Loyalty Member</v>
      </c>
      <c r="AB249" s="10" t="s">
        <v>40</v>
      </c>
      <c r="AC249" s="10" t="s">
        <v>41</v>
      </c>
      <c r="AD249" s="10">
        <v>7</v>
      </c>
      <c r="AE249" s="10" t="str">
        <f>IF(OR(Cleaned_Data!$C249="Male", Cleaned_Data!$C249="Male"), "Male", IF(OR(Cleaned_Data!$C249="Female", Cleaned_Data!$C249="Female"), "Female", "Diverse"))</f>
        <v>Female</v>
      </c>
      <c r="AF249" s="10" t="str">
        <f>IF(Cleaned_Data!$D249="Middle","Average Income","High Income")</f>
        <v>High Income</v>
      </c>
      <c r="AG249" s="10">
        <v>8.5294117647058826E-3</v>
      </c>
    </row>
    <row r="250" spans="1:33" x14ac:dyDescent="0.3">
      <c r="A250" s="10" t="s">
        <v>585</v>
      </c>
      <c r="B250" s="10">
        <v>39</v>
      </c>
      <c r="C250" s="10" t="s">
        <v>43</v>
      </c>
      <c r="D250" s="10" t="s">
        <v>44</v>
      </c>
      <c r="E250" s="10" t="s">
        <v>76</v>
      </c>
      <c r="F250" s="10" t="s">
        <v>56</v>
      </c>
      <c r="G250" s="10" t="s">
        <v>30</v>
      </c>
      <c r="H250" s="10" t="s">
        <v>586</v>
      </c>
      <c r="I250" s="10" t="s">
        <v>183</v>
      </c>
      <c r="J250" s="13">
        <v>319.66000000000003</v>
      </c>
      <c r="K250" s="10">
        <v>7</v>
      </c>
      <c r="L250" s="10" t="s">
        <v>35</v>
      </c>
      <c r="M250" s="10">
        <v>4</v>
      </c>
      <c r="N250" s="10">
        <v>2</v>
      </c>
      <c r="O250" s="10">
        <v>1</v>
      </c>
      <c r="P250" s="10" t="s">
        <v>44</v>
      </c>
      <c r="Q250" s="10" t="s">
        <v>50</v>
      </c>
      <c r="R250" s="10">
        <f t="shared" si="6"/>
        <v>0.01</v>
      </c>
      <c r="S250" s="10">
        <v>1</v>
      </c>
      <c r="T250" s="10">
        <v>10</v>
      </c>
      <c r="U250" s="10" t="s">
        <v>36</v>
      </c>
      <c r="V250" s="10" t="s">
        <v>79</v>
      </c>
      <c r="W250" s="10" t="s">
        <v>61</v>
      </c>
      <c r="X250" s="14">
        <v>45340</v>
      </c>
      <c r="Y250" s="10" t="b">
        <v>0</v>
      </c>
      <c r="Z250" s="10" t="b">
        <v>0</v>
      </c>
      <c r="AA250" s="10" t="str">
        <f t="shared" si="7"/>
        <v>Non-Member</v>
      </c>
      <c r="AB250" s="10" t="s">
        <v>52</v>
      </c>
      <c r="AC250" s="10" t="s">
        <v>67</v>
      </c>
      <c r="AD250" s="10">
        <v>3</v>
      </c>
      <c r="AE250" s="10" t="str">
        <f>IF(OR(Cleaned_Data!$C250="Male", Cleaned_Data!$C250="Male"), "Male", IF(OR(Cleaned_Data!$C250="Female", Cleaned_Data!$C250="Female"), "Female", "Diverse"))</f>
        <v>Male</v>
      </c>
      <c r="AF250" s="10" t="str">
        <f>IF(Cleaned_Data!$D250="Middle","Average Income","High Income")</f>
        <v>High Income</v>
      </c>
      <c r="AG250" s="10">
        <v>8.6666666666666663E-3</v>
      </c>
    </row>
    <row r="251" spans="1:33" x14ac:dyDescent="0.3">
      <c r="A251" s="10" t="s">
        <v>587</v>
      </c>
      <c r="B251" s="10">
        <v>44</v>
      </c>
      <c r="C251" s="10" t="s">
        <v>29</v>
      </c>
      <c r="D251" s="10" t="s">
        <v>30</v>
      </c>
      <c r="E251" s="10" t="s">
        <v>69</v>
      </c>
      <c r="F251" s="10" t="s">
        <v>32</v>
      </c>
      <c r="G251" s="10" t="s">
        <v>44</v>
      </c>
      <c r="H251" s="10" t="s">
        <v>588</v>
      </c>
      <c r="I251" s="10" t="s">
        <v>246</v>
      </c>
      <c r="J251" s="13">
        <v>373.05</v>
      </c>
      <c r="K251" s="10">
        <v>3</v>
      </c>
      <c r="L251" s="10" t="s">
        <v>48</v>
      </c>
      <c r="M251" s="10">
        <v>3</v>
      </c>
      <c r="N251" s="10">
        <v>4</v>
      </c>
      <c r="O251" s="10">
        <v>0.3</v>
      </c>
      <c r="P251" s="10" t="s">
        <v>59</v>
      </c>
      <c r="Q251" s="10" t="s">
        <v>50</v>
      </c>
      <c r="R251" s="10">
        <f t="shared" si="6"/>
        <v>0.01</v>
      </c>
      <c r="S251" s="10">
        <v>1</v>
      </c>
      <c r="T251" s="10">
        <v>10</v>
      </c>
      <c r="U251" s="10" t="s">
        <v>49</v>
      </c>
      <c r="V251" s="10" t="s">
        <v>38</v>
      </c>
      <c r="W251" s="10" t="s">
        <v>86</v>
      </c>
      <c r="X251" s="14">
        <v>45365</v>
      </c>
      <c r="Y251" s="10" t="b">
        <v>0</v>
      </c>
      <c r="Z251" s="10" t="b">
        <v>1</v>
      </c>
      <c r="AA251" s="10" t="str">
        <f t="shared" si="7"/>
        <v>Loyalty Member</v>
      </c>
      <c r="AB251" s="10" t="s">
        <v>74</v>
      </c>
      <c r="AC251" s="10" t="s">
        <v>53</v>
      </c>
      <c r="AD251" s="10">
        <v>7</v>
      </c>
      <c r="AE251" s="10" t="str">
        <f>IF(OR(Cleaned_Data!$C251="Male", Cleaned_Data!$C251="Male"), "Male", IF(OR(Cleaned_Data!$C251="Female", Cleaned_Data!$C251="Female"), "Female", "Diverse"))</f>
        <v>Female</v>
      </c>
      <c r="AF251" s="10" t="str">
        <f>IF(Cleaned_Data!$D251="Middle","Average Income","High Income")</f>
        <v>Average Income</v>
      </c>
      <c r="AG251" s="10">
        <v>1.1000000000000001E-2</v>
      </c>
    </row>
    <row r="252" spans="1:33" x14ac:dyDescent="0.3">
      <c r="A252" s="10" t="s">
        <v>589</v>
      </c>
      <c r="B252" s="10">
        <v>19</v>
      </c>
      <c r="C252" s="10" t="s">
        <v>29</v>
      </c>
      <c r="D252" s="10" t="s">
        <v>44</v>
      </c>
      <c r="E252" s="10" t="s">
        <v>31</v>
      </c>
      <c r="F252" s="10" t="s">
        <v>32</v>
      </c>
      <c r="G252" s="10" t="s">
        <v>44</v>
      </c>
      <c r="H252" s="10" t="s">
        <v>590</v>
      </c>
      <c r="I252" s="10" t="s">
        <v>90</v>
      </c>
      <c r="J252" s="13">
        <v>393.78</v>
      </c>
      <c r="K252" s="10">
        <v>6</v>
      </c>
      <c r="L252" s="10" t="s">
        <v>78</v>
      </c>
      <c r="M252" s="10">
        <v>3</v>
      </c>
      <c r="N252" s="10">
        <v>4</v>
      </c>
      <c r="O252" s="10">
        <v>1</v>
      </c>
      <c r="P252" s="10" t="s">
        <v>49</v>
      </c>
      <c r="Q252" s="10" t="s">
        <v>85</v>
      </c>
      <c r="R252" s="10">
        <f t="shared" si="6"/>
        <v>0</v>
      </c>
      <c r="S252" s="10">
        <v>0</v>
      </c>
      <c r="T252" s="10">
        <v>5</v>
      </c>
      <c r="U252" s="10" t="s">
        <v>59</v>
      </c>
      <c r="V252" s="10" t="s">
        <v>38</v>
      </c>
      <c r="W252" s="10" t="s">
        <v>66</v>
      </c>
      <c r="X252" s="14">
        <v>45376</v>
      </c>
      <c r="Y252" s="10" t="b">
        <v>1</v>
      </c>
      <c r="Z252" s="10" t="b">
        <v>0</v>
      </c>
      <c r="AA252" s="10" t="str">
        <f t="shared" si="7"/>
        <v>Non-Member</v>
      </c>
      <c r="AB252" s="10" t="s">
        <v>40</v>
      </c>
      <c r="AC252" s="10" t="s">
        <v>41</v>
      </c>
      <c r="AD252" s="10">
        <v>14</v>
      </c>
      <c r="AE252" s="10" t="str">
        <f>IF(OR(Cleaned_Data!$C252="Male", Cleaned_Data!$C252="Male"), "Male", IF(OR(Cleaned_Data!$C252="Female", Cleaned_Data!$C252="Female"), "Female", "Diverse"))</f>
        <v>Female</v>
      </c>
      <c r="AF252" s="10" t="str">
        <f>IF(Cleaned_Data!$D252="Middle","Average Income","High Income")</f>
        <v>High Income</v>
      </c>
      <c r="AG252" s="10">
        <v>8.431372549019607E-3</v>
      </c>
    </row>
    <row r="253" spans="1:33" x14ac:dyDescent="0.3">
      <c r="A253" s="10" t="s">
        <v>591</v>
      </c>
      <c r="B253" s="10">
        <v>27</v>
      </c>
      <c r="C253" s="10" t="s">
        <v>29</v>
      </c>
      <c r="D253" s="10" t="s">
        <v>44</v>
      </c>
      <c r="E253" s="10" t="s">
        <v>69</v>
      </c>
      <c r="F253" s="10" t="s">
        <v>56</v>
      </c>
      <c r="G253" s="10" t="s">
        <v>44</v>
      </c>
      <c r="H253" s="10" t="s">
        <v>592</v>
      </c>
      <c r="I253" s="10" t="s">
        <v>183</v>
      </c>
      <c r="J253" s="13">
        <v>245.04</v>
      </c>
      <c r="K253" s="10">
        <v>4</v>
      </c>
      <c r="L253" s="10" t="s">
        <v>78</v>
      </c>
      <c r="M253" s="10">
        <v>3</v>
      </c>
      <c r="N253" s="10">
        <v>2</v>
      </c>
      <c r="O253" s="10">
        <v>0</v>
      </c>
      <c r="P253" s="10" t="s">
        <v>44</v>
      </c>
      <c r="Q253" s="10" t="s">
        <v>50</v>
      </c>
      <c r="R253" s="10">
        <f t="shared" si="6"/>
        <v>0.02</v>
      </c>
      <c r="S253" s="10">
        <v>2</v>
      </c>
      <c r="T253" s="10">
        <v>6</v>
      </c>
      <c r="U253" s="10" t="s">
        <v>44</v>
      </c>
      <c r="V253" s="10" t="s">
        <v>38</v>
      </c>
      <c r="W253" s="10" t="s">
        <v>66</v>
      </c>
      <c r="X253" s="14">
        <v>45629</v>
      </c>
      <c r="Y253" s="10" t="b">
        <v>1</v>
      </c>
      <c r="Z253" s="10" t="b">
        <v>1</v>
      </c>
      <c r="AA253" s="10" t="str">
        <f t="shared" si="7"/>
        <v>Loyalty Member</v>
      </c>
      <c r="AB253" s="10" t="s">
        <v>40</v>
      </c>
      <c r="AC253" s="10" t="s">
        <v>53</v>
      </c>
      <c r="AD253" s="10">
        <v>10</v>
      </c>
      <c r="AE253" s="10" t="str">
        <f>IF(OR(Cleaned_Data!$C253="Male", Cleaned_Data!$C253="Male"), "Male", IF(OR(Cleaned_Data!$C253="Female", Cleaned_Data!$C253="Female"), "Female", "Diverse"))</f>
        <v>Female</v>
      </c>
      <c r="AF253" s="10" t="str">
        <f>IF(Cleaned_Data!$D253="Middle","Average Income","High Income")</f>
        <v>High Income</v>
      </c>
      <c r="AG253" s="10">
        <v>8.6666666666666663E-3</v>
      </c>
    </row>
    <row r="254" spans="1:33" x14ac:dyDescent="0.3">
      <c r="A254" s="10" t="s">
        <v>593</v>
      </c>
      <c r="B254" s="10">
        <v>26</v>
      </c>
      <c r="C254" s="10" t="s">
        <v>29</v>
      </c>
      <c r="D254" s="10" t="s">
        <v>44</v>
      </c>
      <c r="E254" s="10" t="s">
        <v>76</v>
      </c>
      <c r="F254" s="10" t="s">
        <v>56</v>
      </c>
      <c r="G254" s="10" t="s">
        <v>30</v>
      </c>
      <c r="H254" s="10" t="s">
        <v>594</v>
      </c>
      <c r="I254" s="10" t="s">
        <v>188</v>
      </c>
      <c r="J254" s="13">
        <v>111.27</v>
      </c>
      <c r="K254" s="10">
        <v>3</v>
      </c>
      <c r="L254" s="10" t="s">
        <v>78</v>
      </c>
      <c r="M254" s="10">
        <v>1</v>
      </c>
      <c r="N254" s="10">
        <v>3</v>
      </c>
      <c r="O254" s="10">
        <v>1</v>
      </c>
      <c r="P254" s="10" t="s">
        <v>44</v>
      </c>
      <c r="Q254" s="10" t="s">
        <v>85</v>
      </c>
      <c r="R254" s="10">
        <f t="shared" si="6"/>
        <v>0.02</v>
      </c>
      <c r="S254" s="10">
        <v>2</v>
      </c>
      <c r="T254" s="10">
        <v>10</v>
      </c>
      <c r="U254" s="10" t="s">
        <v>36</v>
      </c>
      <c r="V254" s="10" t="s">
        <v>60</v>
      </c>
      <c r="W254" s="10" t="s">
        <v>51</v>
      </c>
      <c r="X254" s="14">
        <v>45425</v>
      </c>
      <c r="Y254" s="10" t="b">
        <v>0</v>
      </c>
      <c r="Z254" s="10" t="b">
        <v>0</v>
      </c>
      <c r="AA254" s="10" t="str">
        <f t="shared" si="7"/>
        <v>Non-Member</v>
      </c>
      <c r="AB254" s="10" t="s">
        <v>62</v>
      </c>
      <c r="AC254" s="10" t="s">
        <v>41</v>
      </c>
      <c r="AD254" s="10">
        <v>12</v>
      </c>
      <c r="AE254" s="10" t="str">
        <f>IF(OR(Cleaned_Data!$C254="Male", Cleaned_Data!$C254="Male"), "Male", IF(OR(Cleaned_Data!$C254="Female", Cleaned_Data!$C254="Female"), "Female", "Diverse"))</f>
        <v>Female</v>
      </c>
      <c r="AF254" s="10" t="str">
        <f>IF(Cleaned_Data!$D254="Middle","Average Income","High Income")</f>
        <v>High Income</v>
      </c>
      <c r="AG254" s="10">
        <v>8.8235294117647058E-3</v>
      </c>
    </row>
    <row r="255" spans="1:33" x14ac:dyDescent="0.3">
      <c r="A255" s="10" t="s">
        <v>595</v>
      </c>
      <c r="B255" s="10">
        <v>26</v>
      </c>
      <c r="C255" s="10" t="s">
        <v>29</v>
      </c>
      <c r="D255" s="10" t="s">
        <v>44</v>
      </c>
      <c r="E255" s="10" t="s">
        <v>55</v>
      </c>
      <c r="F255" s="10" t="s">
        <v>32</v>
      </c>
      <c r="G255" s="10" t="s">
        <v>30</v>
      </c>
      <c r="H255" s="10" t="s">
        <v>596</v>
      </c>
      <c r="I255" s="10" t="s">
        <v>123</v>
      </c>
      <c r="J255" s="13">
        <v>93.29</v>
      </c>
      <c r="K255" s="10">
        <v>11</v>
      </c>
      <c r="L255" s="10" t="s">
        <v>78</v>
      </c>
      <c r="M255" s="10">
        <v>2</v>
      </c>
      <c r="N255" s="10">
        <v>2</v>
      </c>
      <c r="O255" s="10">
        <v>0</v>
      </c>
      <c r="P255" s="10" t="s">
        <v>44</v>
      </c>
      <c r="Q255" s="10" t="s">
        <v>85</v>
      </c>
      <c r="R255" s="10">
        <f t="shared" si="6"/>
        <v>0</v>
      </c>
      <c r="S255" s="10">
        <v>0</v>
      </c>
      <c r="T255" s="10">
        <v>7</v>
      </c>
      <c r="U255" s="10" t="s">
        <v>59</v>
      </c>
      <c r="V255" s="10" t="s">
        <v>38</v>
      </c>
      <c r="W255" s="10" t="s">
        <v>66</v>
      </c>
      <c r="X255" s="14">
        <v>45498</v>
      </c>
      <c r="Y255" s="10" t="b">
        <v>1</v>
      </c>
      <c r="Z255" s="10" t="b">
        <v>0</v>
      </c>
      <c r="AA255" s="10" t="str">
        <f t="shared" si="7"/>
        <v>Non-Member</v>
      </c>
      <c r="AB255" s="10" t="s">
        <v>62</v>
      </c>
      <c r="AC255" s="10" t="s">
        <v>41</v>
      </c>
      <c r="AD255" s="10">
        <v>9</v>
      </c>
      <c r="AE255" s="10" t="str">
        <f>IF(OR(Cleaned_Data!$C255="Male", Cleaned_Data!$C255="Male"), "Male", IF(OR(Cleaned_Data!$C255="Female", Cleaned_Data!$C255="Female"), "Female", "Diverse"))</f>
        <v>Female</v>
      </c>
      <c r="AF255" s="10" t="str">
        <f>IF(Cleaned_Data!$D255="Middle","Average Income","High Income")</f>
        <v>High Income</v>
      </c>
      <c r="AG255" s="10">
        <v>1.0243902439024391E-2</v>
      </c>
    </row>
    <row r="256" spans="1:33" x14ac:dyDescent="0.3">
      <c r="A256" s="10" t="s">
        <v>597</v>
      </c>
      <c r="B256" s="10">
        <v>27</v>
      </c>
      <c r="C256" s="10" t="s">
        <v>29</v>
      </c>
      <c r="D256" s="10" t="s">
        <v>44</v>
      </c>
      <c r="E256" s="10" t="s">
        <v>31</v>
      </c>
      <c r="F256" s="10" t="s">
        <v>45</v>
      </c>
      <c r="G256" s="10" t="s">
        <v>30</v>
      </c>
      <c r="H256" s="10" t="s">
        <v>598</v>
      </c>
      <c r="I256" s="10" t="s">
        <v>107</v>
      </c>
      <c r="J256" s="13">
        <v>156.5</v>
      </c>
      <c r="K256" s="10">
        <v>5</v>
      </c>
      <c r="L256" s="10" t="s">
        <v>35</v>
      </c>
      <c r="M256" s="10">
        <v>1</v>
      </c>
      <c r="N256" s="10">
        <v>1</v>
      </c>
      <c r="O256" s="10">
        <v>1</v>
      </c>
      <c r="P256" s="10" t="s">
        <v>44</v>
      </c>
      <c r="Q256" s="10" t="s">
        <v>85</v>
      </c>
      <c r="R256" s="10">
        <f t="shared" si="6"/>
        <v>0</v>
      </c>
      <c r="S256" s="10">
        <v>0</v>
      </c>
      <c r="T256" s="10">
        <v>3</v>
      </c>
      <c r="U256" s="10" t="s">
        <v>44</v>
      </c>
      <c r="V256" s="10" t="s">
        <v>79</v>
      </c>
      <c r="W256" s="10" t="s">
        <v>66</v>
      </c>
      <c r="X256" s="14">
        <v>45301</v>
      </c>
      <c r="Y256" s="10" t="b">
        <v>1</v>
      </c>
      <c r="Z256" s="10" t="b">
        <v>0</v>
      </c>
      <c r="AA256" s="10" t="str">
        <f t="shared" si="7"/>
        <v>Non-Member</v>
      </c>
      <c r="AB256" s="10" t="s">
        <v>52</v>
      </c>
      <c r="AC256" s="10" t="s">
        <v>53</v>
      </c>
      <c r="AD256" s="10">
        <v>14</v>
      </c>
      <c r="AE256" s="10" t="str">
        <f>IF(OR(Cleaned_Data!$C256="Male", Cleaned_Data!$C256="Male"), "Male", IF(OR(Cleaned_Data!$C256="Female", Cleaned_Data!$C256="Female"), "Female", "Diverse"))</f>
        <v>Female</v>
      </c>
      <c r="AF256" s="10" t="str">
        <f>IF(Cleaned_Data!$D256="Middle","Average Income","High Income")</f>
        <v>High Income</v>
      </c>
      <c r="AG256" s="10">
        <v>1.0277777777777776E-2</v>
      </c>
    </row>
    <row r="257" spans="1:33" x14ac:dyDescent="0.3">
      <c r="A257" s="10" t="s">
        <v>599</v>
      </c>
      <c r="B257" s="10">
        <v>37</v>
      </c>
      <c r="C257" s="10" t="s">
        <v>43</v>
      </c>
      <c r="D257" s="10" t="s">
        <v>30</v>
      </c>
      <c r="E257" s="10" t="s">
        <v>55</v>
      </c>
      <c r="F257" s="10" t="s">
        <v>56</v>
      </c>
      <c r="G257" s="10" t="s">
        <v>30</v>
      </c>
      <c r="H257" s="10" t="s">
        <v>600</v>
      </c>
      <c r="I257" s="10" t="s">
        <v>2076</v>
      </c>
      <c r="J257" s="13">
        <v>290.11</v>
      </c>
      <c r="K257" s="10">
        <v>8</v>
      </c>
      <c r="L257" s="10" t="s">
        <v>35</v>
      </c>
      <c r="M257" s="10">
        <v>4</v>
      </c>
      <c r="N257" s="10">
        <v>4</v>
      </c>
      <c r="O257" s="10">
        <v>1</v>
      </c>
      <c r="P257" s="10" t="s">
        <v>49</v>
      </c>
      <c r="Q257" s="10" t="s">
        <v>85</v>
      </c>
      <c r="R257" s="10">
        <f t="shared" si="6"/>
        <v>0.01</v>
      </c>
      <c r="S257" s="10">
        <v>1</v>
      </c>
      <c r="T257" s="10">
        <v>4</v>
      </c>
      <c r="U257" s="10" t="s">
        <v>49</v>
      </c>
      <c r="V257" s="10" t="s">
        <v>60</v>
      </c>
      <c r="W257" s="10" t="s">
        <v>51</v>
      </c>
      <c r="X257" s="14">
        <v>45595</v>
      </c>
      <c r="Y257" s="10" t="b">
        <v>0</v>
      </c>
      <c r="Z257" s="10" t="b">
        <v>0</v>
      </c>
      <c r="AA257" s="10" t="str">
        <f t="shared" si="7"/>
        <v>Non-Member</v>
      </c>
      <c r="AB257" s="10" t="s">
        <v>62</v>
      </c>
      <c r="AC257" s="10" t="s">
        <v>41</v>
      </c>
      <c r="AD257" s="10">
        <v>14</v>
      </c>
      <c r="AE257" s="10" t="str">
        <f>IF(OR(Cleaned_Data!$C257="Male", Cleaned_Data!$C257="Male"), "Male", IF(OR(Cleaned_Data!$C257="Female", Cleaned_Data!$C257="Female"), "Female", "Diverse"))</f>
        <v>Male</v>
      </c>
      <c r="AF257" s="10" t="str">
        <f>IF(Cleaned_Data!$D257="Middle","Average Income","High Income")</f>
        <v>Average Income</v>
      </c>
      <c r="AG257" s="10">
        <v>8.1395348837209301E-3</v>
      </c>
    </row>
    <row r="258" spans="1:33" x14ac:dyDescent="0.3">
      <c r="A258" s="10" t="s">
        <v>601</v>
      </c>
      <c r="B258" s="10">
        <v>23</v>
      </c>
      <c r="C258" s="10" t="s">
        <v>29</v>
      </c>
      <c r="D258" s="10" t="s">
        <v>30</v>
      </c>
      <c r="E258" s="10" t="s">
        <v>55</v>
      </c>
      <c r="F258" s="10" t="s">
        <v>32</v>
      </c>
      <c r="G258" s="10" t="s">
        <v>30</v>
      </c>
      <c r="H258" s="10" t="s">
        <v>289</v>
      </c>
      <c r="I258" s="10" t="s">
        <v>120</v>
      </c>
      <c r="J258" s="13">
        <v>355.28</v>
      </c>
      <c r="K258" s="10">
        <v>3</v>
      </c>
      <c r="L258" s="10" t="s">
        <v>35</v>
      </c>
      <c r="M258" s="10">
        <v>5</v>
      </c>
      <c r="N258" s="10">
        <v>5</v>
      </c>
      <c r="O258" s="10">
        <v>0</v>
      </c>
      <c r="P258" s="10" t="s">
        <v>59</v>
      </c>
      <c r="Q258" s="10" t="s">
        <v>85</v>
      </c>
      <c r="R258" s="10">
        <f t="shared" si="6"/>
        <v>0.01</v>
      </c>
      <c r="S258" s="10">
        <v>1</v>
      </c>
      <c r="T258" s="10">
        <v>4</v>
      </c>
      <c r="U258" s="10" t="s">
        <v>59</v>
      </c>
      <c r="V258" s="10" t="s">
        <v>60</v>
      </c>
      <c r="W258" s="10" t="s">
        <v>39</v>
      </c>
      <c r="X258" s="14">
        <v>45552</v>
      </c>
      <c r="Y258" s="10" t="b">
        <v>1</v>
      </c>
      <c r="Z258" s="10" t="b">
        <v>1</v>
      </c>
      <c r="AA258" s="10" t="str">
        <f t="shared" si="7"/>
        <v>Loyalty Member</v>
      </c>
      <c r="AB258" s="10" t="s">
        <v>74</v>
      </c>
      <c r="AC258" s="10" t="s">
        <v>41</v>
      </c>
      <c r="AD258" s="10">
        <v>5</v>
      </c>
      <c r="AE258" s="10" t="str">
        <f>IF(OR(Cleaned_Data!$C258="Male", Cleaned_Data!$C258="Male"), "Male", IF(OR(Cleaned_Data!$C258="Female", Cleaned_Data!$C258="Female"), "Female", "Diverse"))</f>
        <v>Female</v>
      </c>
      <c r="AF258" s="10" t="str">
        <f>IF(Cleaned_Data!$D258="Middle","Average Income","High Income")</f>
        <v>Average Income</v>
      </c>
      <c r="AG258" s="10">
        <v>9.3023255813953487E-3</v>
      </c>
    </row>
    <row r="259" spans="1:33" x14ac:dyDescent="0.3">
      <c r="A259" s="10" t="s">
        <v>602</v>
      </c>
      <c r="B259" s="10">
        <v>31</v>
      </c>
      <c r="C259" s="10" t="s">
        <v>88</v>
      </c>
      <c r="D259" s="10" t="s">
        <v>30</v>
      </c>
      <c r="E259" s="10" t="s">
        <v>55</v>
      </c>
      <c r="F259" s="10" t="s">
        <v>32</v>
      </c>
      <c r="G259" s="10" t="s">
        <v>44</v>
      </c>
      <c r="H259" s="10" t="s">
        <v>603</v>
      </c>
      <c r="I259" s="10" t="s">
        <v>34</v>
      </c>
      <c r="J259" s="13">
        <v>73.739999999999995</v>
      </c>
      <c r="K259" s="10">
        <v>7</v>
      </c>
      <c r="L259" s="10" t="s">
        <v>78</v>
      </c>
      <c r="M259" s="10">
        <v>4</v>
      </c>
      <c r="N259" s="10">
        <v>2</v>
      </c>
      <c r="O259" s="10">
        <v>0.3</v>
      </c>
      <c r="P259" s="10" t="s">
        <v>44</v>
      </c>
      <c r="Q259" s="10" t="s">
        <v>50</v>
      </c>
      <c r="R259" s="10">
        <f t="shared" ref="R259:R322" si="8">S259/100</f>
        <v>0.01</v>
      </c>
      <c r="S259" s="10">
        <v>1</v>
      </c>
      <c r="T259" s="10">
        <v>3</v>
      </c>
      <c r="U259" s="10" t="s">
        <v>49</v>
      </c>
      <c r="V259" s="10" t="s">
        <v>60</v>
      </c>
      <c r="W259" s="10" t="s">
        <v>66</v>
      </c>
      <c r="X259" s="14">
        <v>45521</v>
      </c>
      <c r="Y259" s="10" t="b">
        <v>0</v>
      </c>
      <c r="Z259" s="10" t="b">
        <v>0</v>
      </c>
      <c r="AA259" s="10" t="str">
        <f t="shared" ref="AA259:AA322" si="9">IF(Z259=TRUE, "Loyalty Member", "Non-Member")</f>
        <v>Non-Member</v>
      </c>
      <c r="AB259" s="10" t="s">
        <v>52</v>
      </c>
      <c r="AC259" s="10" t="s">
        <v>53</v>
      </c>
      <c r="AD259" s="10">
        <v>13</v>
      </c>
      <c r="AE259" s="10" t="str">
        <f>IF(OR(Cleaned_Data!$C259="Male", Cleaned_Data!$C259="Male"), "Male", IF(OR(Cleaned_Data!$C259="Female", Cleaned_Data!$C259="Female"), "Female", "Diverse"))</f>
        <v>Diverse</v>
      </c>
      <c r="AF259" s="10" t="str">
        <f>IF(Cleaned_Data!$D259="Middle","Average Income","High Income")</f>
        <v>Average Income</v>
      </c>
      <c r="AG259" s="10">
        <v>1.1363636363636364E-2</v>
      </c>
    </row>
    <row r="260" spans="1:33" x14ac:dyDescent="0.3">
      <c r="A260" s="10" t="s">
        <v>604</v>
      </c>
      <c r="B260" s="10">
        <v>21</v>
      </c>
      <c r="C260" s="10" t="s">
        <v>29</v>
      </c>
      <c r="D260" s="10" t="s">
        <v>30</v>
      </c>
      <c r="E260" s="10" t="s">
        <v>69</v>
      </c>
      <c r="F260" s="10" t="s">
        <v>56</v>
      </c>
      <c r="G260" s="10" t="s">
        <v>30</v>
      </c>
      <c r="H260" s="10" t="s">
        <v>605</v>
      </c>
      <c r="I260" s="10" t="s">
        <v>90</v>
      </c>
      <c r="J260" s="13">
        <v>170.35</v>
      </c>
      <c r="K260" s="10">
        <v>10</v>
      </c>
      <c r="L260" s="10" t="s">
        <v>48</v>
      </c>
      <c r="M260" s="10">
        <v>2</v>
      </c>
      <c r="N260" s="10">
        <v>1</v>
      </c>
      <c r="O260" s="10">
        <v>1</v>
      </c>
      <c r="P260" s="10" t="s">
        <v>49</v>
      </c>
      <c r="Q260" s="10" t="s">
        <v>85</v>
      </c>
      <c r="R260" s="10">
        <f t="shared" si="8"/>
        <v>0.01</v>
      </c>
      <c r="S260" s="10">
        <v>1</v>
      </c>
      <c r="T260" s="10">
        <v>10</v>
      </c>
      <c r="U260" s="10" t="s">
        <v>59</v>
      </c>
      <c r="V260" s="10" t="s">
        <v>79</v>
      </c>
      <c r="W260" s="10" t="s">
        <v>86</v>
      </c>
      <c r="X260" s="14">
        <v>45446</v>
      </c>
      <c r="Y260" s="10" t="b">
        <v>1</v>
      </c>
      <c r="Z260" s="10" t="b">
        <v>1</v>
      </c>
      <c r="AA260" s="10" t="str">
        <f t="shared" si="9"/>
        <v>Loyalty Member</v>
      </c>
      <c r="AB260" s="10" t="s">
        <v>40</v>
      </c>
      <c r="AC260" s="10" t="s">
        <v>53</v>
      </c>
      <c r="AD260" s="10">
        <v>1</v>
      </c>
      <c r="AE260" s="10" t="str">
        <f>IF(OR(Cleaned_Data!$C260="Male", Cleaned_Data!$C260="Male"), "Male", IF(OR(Cleaned_Data!$C260="Female", Cleaned_Data!$C260="Female"), "Female", "Diverse"))</f>
        <v>Female</v>
      </c>
      <c r="AF260" s="10" t="str">
        <f>IF(Cleaned_Data!$D260="Middle","Average Income","High Income")</f>
        <v>Average Income</v>
      </c>
      <c r="AG260" s="10">
        <v>8.431372549019607E-3</v>
      </c>
    </row>
    <row r="261" spans="1:33" x14ac:dyDescent="0.3">
      <c r="A261" s="10" t="s">
        <v>606</v>
      </c>
      <c r="B261" s="10">
        <v>36</v>
      </c>
      <c r="C261" s="10" t="s">
        <v>29</v>
      </c>
      <c r="D261" s="10" t="s">
        <v>44</v>
      </c>
      <c r="E261" s="10" t="s">
        <v>55</v>
      </c>
      <c r="F261" s="10" t="s">
        <v>56</v>
      </c>
      <c r="G261" s="10" t="s">
        <v>30</v>
      </c>
      <c r="H261" s="10" t="s">
        <v>607</v>
      </c>
      <c r="I261" s="10" t="s">
        <v>65</v>
      </c>
      <c r="J261" s="13">
        <v>123.7</v>
      </c>
      <c r="K261" s="10">
        <v>6</v>
      </c>
      <c r="L261" s="10" t="s">
        <v>78</v>
      </c>
      <c r="M261" s="10">
        <v>2</v>
      </c>
      <c r="N261" s="10">
        <v>5</v>
      </c>
      <c r="O261" s="10">
        <v>0</v>
      </c>
      <c r="P261" s="10" t="s">
        <v>44</v>
      </c>
      <c r="Q261" s="10" t="s">
        <v>85</v>
      </c>
      <c r="R261" s="10">
        <f t="shared" si="8"/>
        <v>0.01</v>
      </c>
      <c r="S261" s="10">
        <v>1</v>
      </c>
      <c r="T261" s="10">
        <v>5</v>
      </c>
      <c r="U261" s="10" t="s">
        <v>36</v>
      </c>
      <c r="V261" s="10" t="s">
        <v>60</v>
      </c>
      <c r="W261" s="10" t="s">
        <v>66</v>
      </c>
      <c r="X261" s="14">
        <v>45501</v>
      </c>
      <c r="Y261" s="10" t="b">
        <v>0</v>
      </c>
      <c r="Z261" s="10" t="b">
        <v>0</v>
      </c>
      <c r="AA261" s="10" t="str">
        <f t="shared" si="9"/>
        <v>Non-Member</v>
      </c>
      <c r="AB261" s="10" t="s">
        <v>62</v>
      </c>
      <c r="AC261" s="10" t="s">
        <v>67</v>
      </c>
      <c r="AD261" s="10">
        <v>2</v>
      </c>
      <c r="AE261" s="10" t="str">
        <f>IF(OR(Cleaned_Data!$C261="Male", Cleaned_Data!$C261="Male"), "Male", IF(OR(Cleaned_Data!$C261="Female", Cleaned_Data!$C261="Female"), "Female", "Diverse"))</f>
        <v>Female</v>
      </c>
      <c r="AF261" s="10" t="str">
        <f>IF(Cleaned_Data!$D261="Middle","Average Income","High Income")</f>
        <v>High Income</v>
      </c>
      <c r="AG261" s="10">
        <v>9.3999999999999986E-3</v>
      </c>
    </row>
    <row r="262" spans="1:33" x14ac:dyDescent="0.3">
      <c r="A262" s="10" t="s">
        <v>608</v>
      </c>
      <c r="B262" s="10">
        <v>21</v>
      </c>
      <c r="C262" s="10" t="s">
        <v>29</v>
      </c>
      <c r="D262" s="10" t="s">
        <v>30</v>
      </c>
      <c r="E262" s="10" t="s">
        <v>55</v>
      </c>
      <c r="F262" s="10" t="s">
        <v>56</v>
      </c>
      <c r="G262" s="10" t="s">
        <v>44</v>
      </c>
      <c r="H262" s="10" t="s">
        <v>609</v>
      </c>
      <c r="I262" s="10" t="s">
        <v>34</v>
      </c>
      <c r="J262" s="13">
        <v>201.6</v>
      </c>
      <c r="K262" s="10">
        <v>9</v>
      </c>
      <c r="L262" s="10" t="s">
        <v>48</v>
      </c>
      <c r="M262" s="10">
        <v>1</v>
      </c>
      <c r="N262" s="10">
        <v>4</v>
      </c>
      <c r="O262" s="10">
        <v>2</v>
      </c>
      <c r="P262" s="10" t="s">
        <v>49</v>
      </c>
      <c r="Q262" s="10" t="s">
        <v>85</v>
      </c>
      <c r="R262" s="10">
        <f t="shared" si="8"/>
        <v>0.01</v>
      </c>
      <c r="S262" s="10">
        <v>1</v>
      </c>
      <c r="T262" s="10">
        <v>4</v>
      </c>
      <c r="U262" s="10" t="s">
        <v>44</v>
      </c>
      <c r="V262" s="10" t="s">
        <v>60</v>
      </c>
      <c r="W262" s="10" t="s">
        <v>51</v>
      </c>
      <c r="X262" s="14">
        <v>45589</v>
      </c>
      <c r="Y262" s="10" t="b">
        <v>0</v>
      </c>
      <c r="Z262" s="10" t="b">
        <v>0</v>
      </c>
      <c r="AA262" s="10" t="str">
        <f t="shared" si="9"/>
        <v>Non-Member</v>
      </c>
      <c r="AB262" s="10" t="s">
        <v>62</v>
      </c>
      <c r="AC262" s="10" t="s">
        <v>67</v>
      </c>
      <c r="AD262" s="10">
        <v>14</v>
      </c>
      <c r="AE262" s="10" t="str">
        <f>IF(OR(Cleaned_Data!$C262="Male", Cleaned_Data!$C262="Male"), "Male", IF(OR(Cleaned_Data!$C262="Female", Cleaned_Data!$C262="Female"), "Female", "Diverse"))</f>
        <v>Female</v>
      </c>
      <c r="AF262" s="10" t="str">
        <f>IF(Cleaned_Data!$D262="Middle","Average Income","High Income")</f>
        <v>Average Income</v>
      </c>
      <c r="AG262" s="10">
        <v>1.1363636363636364E-2</v>
      </c>
    </row>
    <row r="263" spans="1:33" x14ac:dyDescent="0.3">
      <c r="A263" s="10" t="s">
        <v>610</v>
      </c>
      <c r="B263" s="10">
        <v>27</v>
      </c>
      <c r="C263" s="10" t="s">
        <v>29</v>
      </c>
      <c r="D263" s="10" t="s">
        <v>30</v>
      </c>
      <c r="E263" s="10" t="s">
        <v>55</v>
      </c>
      <c r="F263" s="10" t="s">
        <v>56</v>
      </c>
      <c r="G263" s="10" t="s">
        <v>44</v>
      </c>
      <c r="H263" s="10" t="s">
        <v>611</v>
      </c>
      <c r="I263" s="10" t="s">
        <v>71</v>
      </c>
      <c r="J263" s="13">
        <v>116.14</v>
      </c>
      <c r="K263" s="10">
        <v>11</v>
      </c>
      <c r="L263" s="10" t="s">
        <v>35</v>
      </c>
      <c r="M263" s="10">
        <v>1</v>
      </c>
      <c r="N263" s="10">
        <v>4</v>
      </c>
      <c r="O263" s="10">
        <v>1</v>
      </c>
      <c r="P263" s="10" t="s">
        <v>44</v>
      </c>
      <c r="Q263" s="10" t="s">
        <v>37</v>
      </c>
      <c r="R263" s="10">
        <f t="shared" si="8"/>
        <v>0</v>
      </c>
      <c r="S263" s="10">
        <v>0</v>
      </c>
      <c r="T263" s="10">
        <v>8</v>
      </c>
      <c r="U263" s="10" t="s">
        <v>49</v>
      </c>
      <c r="V263" s="10" t="s">
        <v>79</v>
      </c>
      <c r="W263" s="10" t="s">
        <v>39</v>
      </c>
      <c r="X263" s="14">
        <v>45383</v>
      </c>
      <c r="Y263" s="10" t="b">
        <v>0</v>
      </c>
      <c r="Z263" s="10" t="b">
        <v>1</v>
      </c>
      <c r="AA263" s="10" t="str">
        <f t="shared" si="9"/>
        <v>Loyalty Member</v>
      </c>
      <c r="AB263" s="10" t="s">
        <v>52</v>
      </c>
      <c r="AC263" s="10" t="s">
        <v>67</v>
      </c>
      <c r="AD263" s="10">
        <v>14</v>
      </c>
      <c r="AE263" s="10" t="str">
        <f>IF(OR(Cleaned_Data!$C263="Male", Cleaned_Data!$C263="Male"), "Male", IF(OR(Cleaned_Data!$C263="Female", Cleaned_Data!$C263="Female"), "Female", "Diverse"))</f>
        <v>Female</v>
      </c>
      <c r="AF263" s="10" t="str">
        <f>IF(Cleaned_Data!$D263="Middle","Average Income","High Income")</f>
        <v>Average Income</v>
      </c>
      <c r="AG263" s="10">
        <v>8.7804878048780496E-3</v>
      </c>
    </row>
    <row r="264" spans="1:33" x14ac:dyDescent="0.3">
      <c r="A264" s="10" t="s">
        <v>612</v>
      </c>
      <c r="B264" s="10">
        <v>29</v>
      </c>
      <c r="C264" s="10" t="s">
        <v>29</v>
      </c>
      <c r="D264" s="10" t="s">
        <v>30</v>
      </c>
      <c r="E264" s="10" t="s">
        <v>55</v>
      </c>
      <c r="F264" s="10" t="s">
        <v>56</v>
      </c>
      <c r="G264" s="10" t="s">
        <v>44</v>
      </c>
      <c r="H264" s="10" t="s">
        <v>613</v>
      </c>
      <c r="I264" s="10" t="s">
        <v>246</v>
      </c>
      <c r="J264" s="13">
        <v>483.38</v>
      </c>
      <c r="K264" s="10">
        <v>9</v>
      </c>
      <c r="L264" s="10" t="s">
        <v>78</v>
      </c>
      <c r="M264" s="10">
        <v>2</v>
      </c>
      <c r="N264" s="10">
        <v>1</v>
      </c>
      <c r="O264" s="10">
        <v>0</v>
      </c>
      <c r="P264" s="10" t="s">
        <v>44</v>
      </c>
      <c r="Q264" s="10" t="s">
        <v>37</v>
      </c>
      <c r="R264" s="10">
        <f t="shared" si="8"/>
        <v>0.02</v>
      </c>
      <c r="S264" s="10">
        <v>2</v>
      </c>
      <c r="T264" s="10">
        <v>3</v>
      </c>
      <c r="U264" s="10" t="s">
        <v>44</v>
      </c>
      <c r="V264" s="10" t="s">
        <v>79</v>
      </c>
      <c r="W264" s="10" t="s">
        <v>66</v>
      </c>
      <c r="X264" s="14">
        <v>45452</v>
      </c>
      <c r="Y264" s="10" t="b">
        <v>0</v>
      </c>
      <c r="Z264" s="10" t="b">
        <v>1</v>
      </c>
      <c r="AA264" s="10" t="str">
        <f t="shared" si="9"/>
        <v>Loyalty Member</v>
      </c>
      <c r="AB264" s="10" t="s">
        <v>40</v>
      </c>
      <c r="AC264" s="10" t="s">
        <v>53</v>
      </c>
      <c r="AD264" s="10">
        <v>8</v>
      </c>
      <c r="AE264" s="10" t="str">
        <f>IF(OR(Cleaned_Data!$C264="Male", Cleaned_Data!$C264="Male"), "Male", IF(OR(Cleaned_Data!$C264="Female", Cleaned_Data!$C264="Female"), "Female", "Diverse"))</f>
        <v>Female</v>
      </c>
      <c r="AF264" s="10" t="str">
        <f>IF(Cleaned_Data!$D264="Middle","Average Income","High Income")</f>
        <v>Average Income</v>
      </c>
      <c r="AG264" s="10">
        <v>1.1000000000000001E-2</v>
      </c>
    </row>
    <row r="265" spans="1:33" x14ac:dyDescent="0.3">
      <c r="A265" s="10" t="s">
        <v>614</v>
      </c>
      <c r="B265" s="10">
        <v>24</v>
      </c>
      <c r="C265" s="10" t="s">
        <v>43</v>
      </c>
      <c r="D265" s="10" t="s">
        <v>30</v>
      </c>
      <c r="E265" s="10" t="s">
        <v>55</v>
      </c>
      <c r="F265" s="10" t="s">
        <v>45</v>
      </c>
      <c r="G265" s="10" t="s">
        <v>30</v>
      </c>
      <c r="H265" s="10" t="s">
        <v>615</v>
      </c>
      <c r="I265" s="10" t="s">
        <v>142</v>
      </c>
      <c r="J265" s="13">
        <v>418.62</v>
      </c>
      <c r="K265" s="10">
        <v>9</v>
      </c>
      <c r="L265" s="10" t="s">
        <v>48</v>
      </c>
      <c r="M265" s="10">
        <v>1</v>
      </c>
      <c r="N265" s="10">
        <v>2</v>
      </c>
      <c r="O265" s="10">
        <v>0</v>
      </c>
      <c r="P265" s="10" t="s">
        <v>59</v>
      </c>
      <c r="Q265" s="10" t="s">
        <v>50</v>
      </c>
      <c r="R265" s="10">
        <f t="shared" si="8"/>
        <v>0</v>
      </c>
      <c r="S265" s="10">
        <v>0</v>
      </c>
      <c r="T265" s="10">
        <v>9</v>
      </c>
      <c r="U265" s="10" t="s">
        <v>36</v>
      </c>
      <c r="V265" s="10" t="s">
        <v>60</v>
      </c>
      <c r="W265" s="10" t="s">
        <v>66</v>
      </c>
      <c r="X265" s="14">
        <v>45610</v>
      </c>
      <c r="Y265" s="10" t="b">
        <v>1</v>
      </c>
      <c r="Z265" s="10" t="b">
        <v>0</v>
      </c>
      <c r="AA265" s="10" t="str">
        <f t="shared" si="9"/>
        <v>Non-Member</v>
      </c>
      <c r="AB265" s="10" t="s">
        <v>40</v>
      </c>
      <c r="AC265" s="10" t="s">
        <v>53</v>
      </c>
      <c r="AD265" s="10">
        <v>11</v>
      </c>
      <c r="AE265" s="10" t="str">
        <f>IF(OR(Cleaned_Data!$C265="Male", Cleaned_Data!$C265="Male"), "Male", IF(OR(Cleaned_Data!$C265="Female", Cleaned_Data!$C265="Female"), "Female", "Diverse"))</f>
        <v>Male</v>
      </c>
      <c r="AF265" s="10" t="str">
        <f>IF(Cleaned_Data!$D265="Middle","Average Income","High Income")</f>
        <v>Average Income</v>
      </c>
      <c r="AG265" s="10">
        <v>8.5365853658536592E-3</v>
      </c>
    </row>
    <row r="266" spans="1:33" x14ac:dyDescent="0.3">
      <c r="A266" s="10" t="s">
        <v>616</v>
      </c>
      <c r="B266" s="10">
        <v>33</v>
      </c>
      <c r="C266" s="10" t="s">
        <v>29</v>
      </c>
      <c r="D266" s="10" t="s">
        <v>30</v>
      </c>
      <c r="E266" s="10" t="s">
        <v>76</v>
      </c>
      <c r="F266" s="10" t="s">
        <v>32</v>
      </c>
      <c r="G266" s="10" t="s">
        <v>30</v>
      </c>
      <c r="H266" s="10" t="s">
        <v>617</v>
      </c>
      <c r="I266" s="10" t="s">
        <v>82</v>
      </c>
      <c r="J266" s="13">
        <v>139.83000000000001</v>
      </c>
      <c r="K266" s="10">
        <v>12</v>
      </c>
      <c r="L266" s="10" t="s">
        <v>78</v>
      </c>
      <c r="M266" s="10">
        <v>2</v>
      </c>
      <c r="N266" s="10">
        <v>4</v>
      </c>
      <c r="O266" s="10">
        <v>2</v>
      </c>
      <c r="P266" s="10" t="s">
        <v>36</v>
      </c>
      <c r="Q266" s="10" t="s">
        <v>50</v>
      </c>
      <c r="R266" s="10">
        <f t="shared" si="8"/>
        <v>0</v>
      </c>
      <c r="S266" s="10">
        <v>0</v>
      </c>
      <c r="T266" s="10">
        <v>1</v>
      </c>
      <c r="U266" s="10" t="s">
        <v>36</v>
      </c>
      <c r="V266" s="10" t="s">
        <v>38</v>
      </c>
      <c r="W266" s="10" t="s">
        <v>86</v>
      </c>
      <c r="X266" s="14">
        <v>45573</v>
      </c>
      <c r="Y266" s="10" t="b">
        <v>0</v>
      </c>
      <c r="Z266" s="10" t="b">
        <v>0</v>
      </c>
      <c r="AA266" s="10" t="str">
        <f t="shared" si="9"/>
        <v>Non-Member</v>
      </c>
      <c r="AB266" s="10" t="s">
        <v>62</v>
      </c>
      <c r="AC266" s="10" t="s">
        <v>67</v>
      </c>
      <c r="AD266" s="10">
        <v>10</v>
      </c>
      <c r="AE266" s="10" t="str">
        <f>IF(OR(Cleaned_Data!$C266="Male", Cleaned_Data!$C266="Male"), "Male", IF(OR(Cleaned_Data!$C266="Female", Cleaned_Data!$C266="Female"), "Female", "Diverse"))</f>
        <v>Female</v>
      </c>
      <c r="AF266" s="10" t="str">
        <f>IF(Cleaned_Data!$D266="Middle","Average Income","High Income")</f>
        <v>Average Income</v>
      </c>
      <c r="AG266" s="10">
        <v>1.0270270270270269E-2</v>
      </c>
    </row>
    <row r="267" spans="1:33" x14ac:dyDescent="0.3">
      <c r="A267" s="10" t="s">
        <v>618</v>
      </c>
      <c r="B267" s="10">
        <v>38</v>
      </c>
      <c r="C267" s="10" t="s">
        <v>29</v>
      </c>
      <c r="D267" s="10" t="s">
        <v>44</v>
      </c>
      <c r="E267" s="10" t="s">
        <v>31</v>
      </c>
      <c r="F267" s="10" t="s">
        <v>56</v>
      </c>
      <c r="G267" s="10" t="s">
        <v>30</v>
      </c>
      <c r="H267" s="10" t="s">
        <v>619</v>
      </c>
      <c r="I267" s="10" t="s">
        <v>135</v>
      </c>
      <c r="J267" s="13">
        <v>54.17</v>
      </c>
      <c r="K267" s="10">
        <v>4</v>
      </c>
      <c r="L267" s="10" t="s">
        <v>35</v>
      </c>
      <c r="M267" s="10">
        <v>4</v>
      </c>
      <c r="N267" s="10">
        <v>5</v>
      </c>
      <c r="O267" s="10">
        <v>0</v>
      </c>
      <c r="P267" s="10" t="s">
        <v>49</v>
      </c>
      <c r="Q267" s="10" t="s">
        <v>37</v>
      </c>
      <c r="R267" s="10">
        <f t="shared" si="8"/>
        <v>0.02</v>
      </c>
      <c r="S267" s="10">
        <v>2</v>
      </c>
      <c r="T267" s="10">
        <v>2</v>
      </c>
      <c r="U267" s="10" t="s">
        <v>49</v>
      </c>
      <c r="V267" s="10" t="s">
        <v>79</v>
      </c>
      <c r="W267" s="10" t="s">
        <v>39</v>
      </c>
      <c r="X267" s="14">
        <v>45302</v>
      </c>
      <c r="Y267" s="10" t="b">
        <v>0</v>
      </c>
      <c r="Z267" s="10" t="b">
        <v>1</v>
      </c>
      <c r="AA267" s="10" t="str">
        <f t="shared" si="9"/>
        <v>Loyalty Member</v>
      </c>
      <c r="AB267" s="10" t="s">
        <v>74</v>
      </c>
      <c r="AC267" s="10" t="s">
        <v>41</v>
      </c>
      <c r="AD267" s="10">
        <v>7</v>
      </c>
      <c r="AE267" s="10" t="str">
        <f>IF(OR(Cleaned_Data!$C267="Male", Cleaned_Data!$C267="Male"), "Male", IF(OR(Cleaned_Data!$C267="Female", Cleaned_Data!$C267="Female"), "Female", "Diverse"))</f>
        <v>Female</v>
      </c>
      <c r="AF267" s="10" t="str">
        <f>IF(Cleaned_Data!$D267="Middle","Average Income","High Income")</f>
        <v>High Income</v>
      </c>
      <c r="AG267" s="10">
        <v>8.5294117647058826E-3</v>
      </c>
    </row>
    <row r="268" spans="1:33" x14ac:dyDescent="0.3">
      <c r="A268" s="10" t="s">
        <v>620</v>
      </c>
      <c r="B268" s="10">
        <v>47</v>
      </c>
      <c r="C268" s="10" t="s">
        <v>43</v>
      </c>
      <c r="D268" s="10" t="s">
        <v>44</v>
      </c>
      <c r="E268" s="10" t="s">
        <v>76</v>
      </c>
      <c r="F268" s="10" t="s">
        <v>56</v>
      </c>
      <c r="G268" s="10" t="s">
        <v>44</v>
      </c>
      <c r="H268" s="10" t="s">
        <v>621</v>
      </c>
      <c r="I268" s="10" t="s">
        <v>246</v>
      </c>
      <c r="J268" s="13">
        <v>437.59</v>
      </c>
      <c r="K268" s="10">
        <v>10</v>
      </c>
      <c r="L268" s="10" t="s">
        <v>48</v>
      </c>
      <c r="M268" s="10">
        <v>1</v>
      </c>
      <c r="N268" s="10">
        <v>4</v>
      </c>
      <c r="O268" s="10">
        <v>0</v>
      </c>
      <c r="P268" s="10" t="s">
        <v>36</v>
      </c>
      <c r="Q268" s="10" t="s">
        <v>85</v>
      </c>
      <c r="R268" s="10">
        <f t="shared" si="8"/>
        <v>0</v>
      </c>
      <c r="S268" s="10">
        <v>0</v>
      </c>
      <c r="T268" s="10">
        <v>4</v>
      </c>
      <c r="U268" s="10" t="s">
        <v>44</v>
      </c>
      <c r="V268" s="10" t="s">
        <v>38</v>
      </c>
      <c r="W268" s="10" t="s">
        <v>39</v>
      </c>
      <c r="X268" s="14">
        <v>45348</v>
      </c>
      <c r="Y268" s="10" t="b">
        <v>1</v>
      </c>
      <c r="Z268" s="10" t="b">
        <v>1</v>
      </c>
      <c r="AA268" s="10" t="str">
        <f t="shared" si="9"/>
        <v>Loyalty Member</v>
      </c>
      <c r="AB268" s="10" t="s">
        <v>62</v>
      </c>
      <c r="AC268" s="10" t="s">
        <v>67</v>
      </c>
      <c r="AD268" s="10">
        <v>9</v>
      </c>
      <c r="AE268" s="10" t="str">
        <f>IF(OR(Cleaned_Data!$C268="Male", Cleaned_Data!$C268="Male"), "Male", IF(OR(Cleaned_Data!$C268="Female", Cleaned_Data!$C268="Female"), "Female", "Diverse"))</f>
        <v>Male</v>
      </c>
      <c r="AF268" s="10" t="str">
        <f>IF(Cleaned_Data!$D268="Middle","Average Income","High Income")</f>
        <v>High Income</v>
      </c>
      <c r="AG268" s="10">
        <v>1.1000000000000001E-2</v>
      </c>
    </row>
    <row r="269" spans="1:33" x14ac:dyDescent="0.3">
      <c r="A269" s="10" t="s">
        <v>622</v>
      </c>
      <c r="B269" s="10">
        <v>32</v>
      </c>
      <c r="C269" s="10" t="s">
        <v>43</v>
      </c>
      <c r="D269" s="10" t="s">
        <v>30</v>
      </c>
      <c r="E269" s="10" t="s">
        <v>69</v>
      </c>
      <c r="F269" s="10" t="s">
        <v>32</v>
      </c>
      <c r="G269" s="10" t="s">
        <v>44</v>
      </c>
      <c r="H269" s="10" t="s">
        <v>623</v>
      </c>
      <c r="I269" s="10" t="s">
        <v>107</v>
      </c>
      <c r="J269" s="13">
        <v>113.57</v>
      </c>
      <c r="K269" s="10">
        <v>5</v>
      </c>
      <c r="L269" s="10" t="s">
        <v>78</v>
      </c>
      <c r="M269" s="10">
        <v>4</v>
      </c>
      <c r="N269" s="10">
        <v>4</v>
      </c>
      <c r="O269" s="10">
        <v>2</v>
      </c>
      <c r="P269" s="10" t="s">
        <v>49</v>
      </c>
      <c r="Q269" s="10" t="s">
        <v>85</v>
      </c>
      <c r="R269" s="10">
        <f t="shared" si="8"/>
        <v>0.01</v>
      </c>
      <c r="S269" s="10">
        <v>1</v>
      </c>
      <c r="T269" s="10">
        <v>1</v>
      </c>
      <c r="U269" s="10" t="s">
        <v>44</v>
      </c>
      <c r="V269" s="10" t="s">
        <v>38</v>
      </c>
      <c r="W269" s="10" t="s">
        <v>86</v>
      </c>
      <c r="X269" s="14">
        <v>45597</v>
      </c>
      <c r="Y269" s="10" t="b">
        <v>0</v>
      </c>
      <c r="Z269" s="10" t="b">
        <v>1</v>
      </c>
      <c r="AA269" s="10" t="str">
        <f t="shared" si="9"/>
        <v>Loyalty Member</v>
      </c>
      <c r="AB269" s="10" t="s">
        <v>52</v>
      </c>
      <c r="AC269" s="10" t="s">
        <v>53</v>
      </c>
      <c r="AD269" s="10">
        <v>8</v>
      </c>
      <c r="AE269" s="10" t="str">
        <f>IF(OR(Cleaned_Data!$C269="Male", Cleaned_Data!$C269="Male"), "Male", IF(OR(Cleaned_Data!$C269="Female", Cleaned_Data!$C269="Female"), "Female", "Diverse"))</f>
        <v>Male</v>
      </c>
      <c r="AF269" s="10" t="str">
        <f>IF(Cleaned_Data!$D269="Middle","Average Income","High Income")</f>
        <v>Average Income</v>
      </c>
      <c r="AG269" s="10">
        <v>1.0277777777777776E-2</v>
      </c>
    </row>
    <row r="270" spans="1:33" x14ac:dyDescent="0.3">
      <c r="A270" s="10" t="s">
        <v>624</v>
      </c>
      <c r="B270" s="10">
        <v>21</v>
      </c>
      <c r="C270" s="10" t="s">
        <v>88</v>
      </c>
      <c r="D270" s="10" t="s">
        <v>44</v>
      </c>
      <c r="E270" s="10" t="s">
        <v>55</v>
      </c>
      <c r="F270" s="10" t="s">
        <v>45</v>
      </c>
      <c r="G270" s="10" t="s">
        <v>44</v>
      </c>
      <c r="H270" s="10" t="s">
        <v>625</v>
      </c>
      <c r="I270" s="10" t="s">
        <v>2076</v>
      </c>
      <c r="J270" s="13">
        <v>305.54000000000002</v>
      </c>
      <c r="K270" s="10">
        <v>6</v>
      </c>
      <c r="L270" s="10" t="s">
        <v>48</v>
      </c>
      <c r="M270" s="10">
        <v>3</v>
      </c>
      <c r="N270" s="10">
        <v>5</v>
      </c>
      <c r="O270" s="10">
        <v>0</v>
      </c>
      <c r="P270" s="10" t="s">
        <v>49</v>
      </c>
      <c r="Q270" s="10" t="s">
        <v>37</v>
      </c>
      <c r="R270" s="10">
        <f t="shared" si="8"/>
        <v>0</v>
      </c>
      <c r="S270" s="10">
        <v>0</v>
      </c>
      <c r="T270" s="10">
        <v>5</v>
      </c>
      <c r="U270" s="10" t="s">
        <v>49</v>
      </c>
      <c r="V270" s="10" t="s">
        <v>60</v>
      </c>
      <c r="W270" s="10" t="s">
        <v>66</v>
      </c>
      <c r="X270" s="14">
        <v>45379</v>
      </c>
      <c r="Y270" s="10" t="b">
        <v>1</v>
      </c>
      <c r="Z270" s="10" t="b">
        <v>0</v>
      </c>
      <c r="AA270" s="10" t="str">
        <f t="shared" si="9"/>
        <v>Non-Member</v>
      </c>
      <c r="AB270" s="10" t="s">
        <v>52</v>
      </c>
      <c r="AC270" s="10" t="s">
        <v>41</v>
      </c>
      <c r="AD270" s="10">
        <v>7</v>
      </c>
      <c r="AE270" s="10" t="str">
        <f>IF(OR(Cleaned_Data!$C270="Male", Cleaned_Data!$C270="Male"), "Male", IF(OR(Cleaned_Data!$C270="Female", Cleaned_Data!$C270="Female"), "Female", "Diverse"))</f>
        <v>Diverse</v>
      </c>
      <c r="AF270" s="10" t="str">
        <f>IF(Cleaned_Data!$D270="Middle","Average Income","High Income")</f>
        <v>High Income</v>
      </c>
      <c r="AG270" s="10">
        <v>8.1395348837209301E-3</v>
      </c>
    </row>
    <row r="271" spans="1:33" x14ac:dyDescent="0.3">
      <c r="A271" s="10" t="s">
        <v>626</v>
      </c>
      <c r="B271" s="10">
        <v>23</v>
      </c>
      <c r="C271" s="10" t="s">
        <v>29</v>
      </c>
      <c r="D271" s="10" t="s">
        <v>44</v>
      </c>
      <c r="E271" s="10" t="s">
        <v>76</v>
      </c>
      <c r="F271" s="10" t="s">
        <v>45</v>
      </c>
      <c r="G271" s="10" t="s">
        <v>44</v>
      </c>
      <c r="H271" s="10" t="s">
        <v>627</v>
      </c>
      <c r="I271" s="10" t="s">
        <v>47</v>
      </c>
      <c r="J271" s="13">
        <v>339.12</v>
      </c>
      <c r="K271" s="10">
        <v>2</v>
      </c>
      <c r="L271" s="10" t="s">
        <v>48</v>
      </c>
      <c r="M271" s="10">
        <v>4</v>
      </c>
      <c r="N271" s="10">
        <v>4</v>
      </c>
      <c r="O271" s="10">
        <v>0</v>
      </c>
      <c r="P271" s="10" t="s">
        <v>49</v>
      </c>
      <c r="Q271" s="10" t="s">
        <v>50</v>
      </c>
      <c r="R271" s="10">
        <f t="shared" si="8"/>
        <v>0</v>
      </c>
      <c r="S271" s="10">
        <v>0</v>
      </c>
      <c r="T271" s="10">
        <v>5</v>
      </c>
      <c r="U271" s="10" t="s">
        <v>59</v>
      </c>
      <c r="V271" s="10" t="s">
        <v>60</v>
      </c>
      <c r="W271" s="10" t="s">
        <v>51</v>
      </c>
      <c r="X271" s="14">
        <v>45299</v>
      </c>
      <c r="Y271" s="10" t="b">
        <v>0</v>
      </c>
      <c r="Z271" s="10" t="b">
        <v>0</v>
      </c>
      <c r="AA271" s="10" t="str">
        <f t="shared" si="9"/>
        <v>Non-Member</v>
      </c>
      <c r="AB271" s="10" t="s">
        <v>62</v>
      </c>
      <c r="AC271" s="10" t="s">
        <v>41</v>
      </c>
      <c r="AD271" s="10">
        <v>1</v>
      </c>
      <c r="AE271" s="10" t="str">
        <f>IF(OR(Cleaned_Data!$C271="Male", Cleaned_Data!$C271="Male"), "Male", IF(OR(Cleaned_Data!$C271="Female", Cleaned_Data!$C271="Female"), "Female", "Diverse"))</f>
        <v>Female</v>
      </c>
      <c r="AF271" s="10" t="str">
        <f>IF(Cleaned_Data!$D271="Middle","Average Income","High Income")</f>
        <v>High Income</v>
      </c>
      <c r="AG271" s="10">
        <v>9.3181818181818175E-3</v>
      </c>
    </row>
    <row r="272" spans="1:33" x14ac:dyDescent="0.3">
      <c r="A272" s="10" t="s">
        <v>628</v>
      </c>
      <c r="B272" s="10">
        <v>45</v>
      </c>
      <c r="C272" s="10" t="s">
        <v>190</v>
      </c>
      <c r="D272" s="10" t="s">
        <v>30</v>
      </c>
      <c r="E272" s="10" t="s">
        <v>76</v>
      </c>
      <c r="F272" s="10" t="s">
        <v>32</v>
      </c>
      <c r="G272" s="10" t="s">
        <v>44</v>
      </c>
      <c r="H272" s="10" t="s">
        <v>629</v>
      </c>
      <c r="I272" s="10" t="s">
        <v>246</v>
      </c>
      <c r="J272" s="13">
        <v>323.39999999999998</v>
      </c>
      <c r="K272" s="10">
        <v>11</v>
      </c>
      <c r="L272" s="10" t="s">
        <v>35</v>
      </c>
      <c r="M272" s="10">
        <v>2</v>
      </c>
      <c r="N272" s="10">
        <v>3</v>
      </c>
      <c r="O272" s="10">
        <v>2</v>
      </c>
      <c r="P272" s="10" t="s">
        <v>59</v>
      </c>
      <c r="Q272" s="10" t="s">
        <v>85</v>
      </c>
      <c r="R272" s="10">
        <f t="shared" si="8"/>
        <v>0</v>
      </c>
      <c r="S272" s="10">
        <v>0</v>
      </c>
      <c r="T272" s="10">
        <v>8</v>
      </c>
      <c r="U272" s="10" t="s">
        <v>36</v>
      </c>
      <c r="V272" s="10" t="s">
        <v>60</v>
      </c>
      <c r="W272" s="10" t="s">
        <v>39</v>
      </c>
      <c r="X272" s="14">
        <v>45350</v>
      </c>
      <c r="Y272" s="10" t="b">
        <v>1</v>
      </c>
      <c r="Z272" s="10" t="b">
        <v>1</v>
      </c>
      <c r="AA272" s="10" t="str">
        <f t="shared" si="9"/>
        <v>Loyalty Member</v>
      </c>
      <c r="AB272" s="10" t="s">
        <v>40</v>
      </c>
      <c r="AC272" s="10" t="s">
        <v>53</v>
      </c>
      <c r="AD272" s="10">
        <v>10</v>
      </c>
      <c r="AE272" s="10" t="str">
        <f>IF(OR(Cleaned_Data!$C272="Male", Cleaned_Data!$C272="Male"), "Male", IF(OR(Cleaned_Data!$C272="Female", Cleaned_Data!$C272="Female"), "Female", "Diverse"))</f>
        <v>Diverse</v>
      </c>
      <c r="AF272" s="10" t="str">
        <f>IF(Cleaned_Data!$D272="Middle","Average Income","High Income")</f>
        <v>Average Income</v>
      </c>
      <c r="AG272" s="10">
        <v>1.1000000000000001E-2</v>
      </c>
    </row>
    <row r="273" spans="1:33" x14ac:dyDescent="0.3">
      <c r="A273" s="10" t="s">
        <v>630</v>
      </c>
      <c r="B273" s="10">
        <v>24</v>
      </c>
      <c r="C273" s="10" t="s">
        <v>148</v>
      </c>
      <c r="D273" s="10" t="s">
        <v>30</v>
      </c>
      <c r="E273" s="10" t="s">
        <v>31</v>
      </c>
      <c r="F273" s="10" t="s">
        <v>45</v>
      </c>
      <c r="G273" s="10" t="s">
        <v>30</v>
      </c>
      <c r="H273" s="10" t="s">
        <v>631</v>
      </c>
      <c r="I273" s="10" t="s">
        <v>183</v>
      </c>
      <c r="J273" s="13">
        <v>472.61</v>
      </c>
      <c r="K273" s="10">
        <v>9</v>
      </c>
      <c r="L273" s="10" t="s">
        <v>48</v>
      </c>
      <c r="M273" s="10">
        <v>5</v>
      </c>
      <c r="N273" s="10">
        <v>5</v>
      </c>
      <c r="O273" s="10">
        <v>2</v>
      </c>
      <c r="P273" s="10" t="s">
        <v>36</v>
      </c>
      <c r="Q273" s="10" t="s">
        <v>85</v>
      </c>
      <c r="R273" s="10">
        <f t="shared" si="8"/>
        <v>0.01</v>
      </c>
      <c r="S273" s="10">
        <v>1</v>
      </c>
      <c r="T273" s="10">
        <v>4</v>
      </c>
      <c r="U273" s="10" t="s">
        <v>36</v>
      </c>
      <c r="V273" s="10" t="s">
        <v>60</v>
      </c>
      <c r="W273" s="10" t="s">
        <v>51</v>
      </c>
      <c r="X273" s="14">
        <v>45550</v>
      </c>
      <c r="Y273" s="10" t="b">
        <v>1</v>
      </c>
      <c r="Z273" s="10" t="b">
        <v>1</v>
      </c>
      <c r="AA273" s="10" t="str">
        <f t="shared" si="9"/>
        <v>Loyalty Member</v>
      </c>
      <c r="AB273" s="10" t="s">
        <v>62</v>
      </c>
      <c r="AC273" s="10" t="s">
        <v>67</v>
      </c>
      <c r="AD273" s="10">
        <v>5</v>
      </c>
      <c r="AE273" s="10" t="str">
        <f>IF(OR(Cleaned_Data!$C273="Male", Cleaned_Data!$C273="Male"), "Male", IF(OR(Cleaned_Data!$C273="Female", Cleaned_Data!$C273="Female"), "Female", "Diverse"))</f>
        <v>Diverse</v>
      </c>
      <c r="AF273" s="10" t="str">
        <f>IF(Cleaned_Data!$D273="Middle","Average Income","High Income")</f>
        <v>Average Income</v>
      </c>
      <c r="AG273" s="10">
        <v>8.6666666666666663E-3</v>
      </c>
    </row>
    <row r="274" spans="1:33" x14ac:dyDescent="0.3">
      <c r="A274" s="10" t="s">
        <v>632</v>
      </c>
      <c r="B274" s="10">
        <v>20</v>
      </c>
      <c r="C274" s="10" t="s">
        <v>29</v>
      </c>
      <c r="D274" s="10" t="s">
        <v>30</v>
      </c>
      <c r="E274" s="10" t="s">
        <v>69</v>
      </c>
      <c r="F274" s="10" t="s">
        <v>45</v>
      </c>
      <c r="G274" s="10" t="s">
        <v>30</v>
      </c>
      <c r="H274" s="10" t="s">
        <v>633</v>
      </c>
      <c r="I274" s="10" t="s">
        <v>71</v>
      </c>
      <c r="J274" s="13">
        <v>68.02</v>
      </c>
      <c r="K274" s="10">
        <v>10</v>
      </c>
      <c r="L274" s="10" t="s">
        <v>78</v>
      </c>
      <c r="M274" s="10">
        <v>3</v>
      </c>
      <c r="N274" s="10">
        <v>2</v>
      </c>
      <c r="O274" s="10">
        <v>1</v>
      </c>
      <c r="P274" s="10" t="s">
        <v>36</v>
      </c>
      <c r="Q274" s="10" t="s">
        <v>85</v>
      </c>
      <c r="R274" s="10">
        <f t="shared" si="8"/>
        <v>0.01</v>
      </c>
      <c r="S274" s="10">
        <v>1</v>
      </c>
      <c r="T274" s="10">
        <v>6</v>
      </c>
      <c r="U274" s="10" t="s">
        <v>36</v>
      </c>
      <c r="V274" s="10" t="s">
        <v>38</v>
      </c>
      <c r="W274" s="10" t="s">
        <v>39</v>
      </c>
      <c r="X274" s="14">
        <v>45597</v>
      </c>
      <c r="Y274" s="10" t="b">
        <v>1</v>
      </c>
      <c r="Z274" s="10" t="b">
        <v>1</v>
      </c>
      <c r="AA274" s="10" t="str">
        <f t="shared" si="9"/>
        <v>Loyalty Member</v>
      </c>
      <c r="AB274" s="10" t="s">
        <v>40</v>
      </c>
      <c r="AC274" s="10" t="s">
        <v>67</v>
      </c>
      <c r="AD274" s="10">
        <v>6</v>
      </c>
      <c r="AE274" s="10" t="str">
        <f>IF(OR(Cleaned_Data!$C274="Male", Cleaned_Data!$C274="Male"), "Male", IF(OR(Cleaned_Data!$C274="Female", Cleaned_Data!$C274="Female"), "Female", "Diverse"))</f>
        <v>Female</v>
      </c>
      <c r="AF274" s="10" t="str">
        <f>IF(Cleaned_Data!$D274="Middle","Average Income","High Income")</f>
        <v>Average Income</v>
      </c>
      <c r="AG274" s="10">
        <v>8.7804878048780496E-3</v>
      </c>
    </row>
    <row r="275" spans="1:33" x14ac:dyDescent="0.3">
      <c r="A275" s="10" t="s">
        <v>634</v>
      </c>
      <c r="B275" s="10">
        <v>27</v>
      </c>
      <c r="C275" s="10" t="s">
        <v>43</v>
      </c>
      <c r="D275" s="10" t="s">
        <v>44</v>
      </c>
      <c r="E275" s="10" t="s">
        <v>55</v>
      </c>
      <c r="F275" s="10" t="s">
        <v>56</v>
      </c>
      <c r="G275" s="10" t="s">
        <v>30</v>
      </c>
      <c r="H275" s="10" t="s">
        <v>635</v>
      </c>
      <c r="I275" s="10" t="s">
        <v>126</v>
      </c>
      <c r="J275" s="13">
        <v>199.44</v>
      </c>
      <c r="K275" s="10">
        <v>7</v>
      </c>
      <c r="L275" s="10" t="s">
        <v>78</v>
      </c>
      <c r="M275" s="10">
        <v>2</v>
      </c>
      <c r="N275" s="10">
        <v>1</v>
      </c>
      <c r="O275" s="10">
        <v>2</v>
      </c>
      <c r="P275" s="10" t="s">
        <v>36</v>
      </c>
      <c r="Q275" s="10" t="s">
        <v>85</v>
      </c>
      <c r="R275" s="10">
        <f t="shared" si="8"/>
        <v>0</v>
      </c>
      <c r="S275" s="10">
        <v>0</v>
      </c>
      <c r="T275" s="10">
        <v>3</v>
      </c>
      <c r="U275" s="10" t="s">
        <v>36</v>
      </c>
      <c r="V275" s="10" t="s">
        <v>38</v>
      </c>
      <c r="W275" s="10" t="s">
        <v>86</v>
      </c>
      <c r="X275" s="14">
        <v>45487</v>
      </c>
      <c r="Y275" s="10" t="b">
        <v>0</v>
      </c>
      <c r="Z275" s="10" t="b">
        <v>1</v>
      </c>
      <c r="AA275" s="10" t="str">
        <f t="shared" si="9"/>
        <v>Loyalty Member</v>
      </c>
      <c r="AB275" s="10" t="s">
        <v>40</v>
      </c>
      <c r="AC275" s="10" t="s">
        <v>53</v>
      </c>
      <c r="AD275" s="10">
        <v>1</v>
      </c>
      <c r="AE275" s="10" t="str">
        <f>IF(OR(Cleaned_Data!$C275="Male", Cleaned_Data!$C275="Male"), "Male", IF(OR(Cleaned_Data!$C275="Female", Cleaned_Data!$C275="Female"), "Female", "Diverse"))</f>
        <v>Male</v>
      </c>
      <c r="AF275" s="10" t="str">
        <f>IF(Cleaned_Data!$D275="Middle","Average Income","High Income")</f>
        <v>High Income</v>
      </c>
      <c r="AG275" s="10">
        <v>8.2978723404255311E-3</v>
      </c>
    </row>
    <row r="276" spans="1:33" x14ac:dyDescent="0.3">
      <c r="A276" s="10" t="s">
        <v>636</v>
      </c>
      <c r="B276" s="10">
        <v>47</v>
      </c>
      <c r="C276" s="10" t="s">
        <v>43</v>
      </c>
      <c r="D276" s="10" t="s">
        <v>44</v>
      </c>
      <c r="E276" s="10" t="s">
        <v>76</v>
      </c>
      <c r="F276" s="10" t="s">
        <v>45</v>
      </c>
      <c r="G276" s="10" t="s">
        <v>30</v>
      </c>
      <c r="H276" s="10" t="s">
        <v>637</v>
      </c>
      <c r="I276" s="10" t="s">
        <v>90</v>
      </c>
      <c r="J276" s="13">
        <v>250.73</v>
      </c>
      <c r="K276" s="10">
        <v>4</v>
      </c>
      <c r="L276" s="10" t="s">
        <v>78</v>
      </c>
      <c r="M276" s="10">
        <v>3</v>
      </c>
      <c r="N276" s="10">
        <v>2</v>
      </c>
      <c r="O276" s="10">
        <v>1</v>
      </c>
      <c r="P276" s="10" t="s">
        <v>59</v>
      </c>
      <c r="Q276" s="10" t="s">
        <v>37</v>
      </c>
      <c r="R276" s="10">
        <f t="shared" si="8"/>
        <v>0.01</v>
      </c>
      <c r="S276" s="10">
        <v>1</v>
      </c>
      <c r="T276" s="10">
        <v>10</v>
      </c>
      <c r="U276" s="10" t="s">
        <v>36</v>
      </c>
      <c r="V276" s="10" t="s">
        <v>79</v>
      </c>
      <c r="W276" s="10" t="s">
        <v>86</v>
      </c>
      <c r="X276" s="14">
        <v>45406</v>
      </c>
      <c r="Y276" s="10" t="b">
        <v>0</v>
      </c>
      <c r="Z276" s="10" t="b">
        <v>1</v>
      </c>
      <c r="AA276" s="10" t="str">
        <f t="shared" si="9"/>
        <v>Loyalty Member</v>
      </c>
      <c r="AB276" s="10" t="s">
        <v>74</v>
      </c>
      <c r="AC276" s="10" t="s">
        <v>41</v>
      </c>
      <c r="AD276" s="10">
        <v>10</v>
      </c>
      <c r="AE276" s="10" t="str">
        <f>IF(OR(Cleaned_Data!$C276="Male", Cleaned_Data!$C276="Male"), "Male", IF(OR(Cleaned_Data!$C276="Female", Cleaned_Data!$C276="Female"), "Female", "Diverse"))</f>
        <v>Male</v>
      </c>
      <c r="AF276" s="10" t="str">
        <f>IF(Cleaned_Data!$D276="Middle","Average Income","High Income")</f>
        <v>High Income</v>
      </c>
      <c r="AG276" s="10">
        <v>8.431372549019607E-3</v>
      </c>
    </row>
    <row r="277" spans="1:33" x14ac:dyDescent="0.3">
      <c r="A277" s="10" t="s">
        <v>638</v>
      </c>
      <c r="B277" s="10">
        <v>34</v>
      </c>
      <c r="C277" s="10" t="s">
        <v>43</v>
      </c>
      <c r="D277" s="10" t="s">
        <v>30</v>
      </c>
      <c r="E277" s="10" t="s">
        <v>55</v>
      </c>
      <c r="F277" s="10" t="s">
        <v>45</v>
      </c>
      <c r="G277" s="10" t="s">
        <v>30</v>
      </c>
      <c r="H277" s="10" t="s">
        <v>639</v>
      </c>
      <c r="I277" s="10" t="s">
        <v>183</v>
      </c>
      <c r="J277" s="13">
        <v>372.49</v>
      </c>
      <c r="K277" s="10">
        <v>12</v>
      </c>
      <c r="L277" s="10" t="s">
        <v>78</v>
      </c>
      <c r="M277" s="10">
        <v>4</v>
      </c>
      <c r="N277" s="10">
        <v>3</v>
      </c>
      <c r="O277" s="10">
        <v>0</v>
      </c>
      <c r="P277" s="10" t="s">
        <v>44</v>
      </c>
      <c r="Q277" s="10" t="s">
        <v>85</v>
      </c>
      <c r="R277" s="10">
        <f t="shared" si="8"/>
        <v>0</v>
      </c>
      <c r="S277" s="10">
        <v>0</v>
      </c>
      <c r="T277" s="10">
        <v>5</v>
      </c>
      <c r="U277" s="10" t="s">
        <v>49</v>
      </c>
      <c r="V277" s="10" t="s">
        <v>79</v>
      </c>
      <c r="W277" s="10" t="s">
        <v>61</v>
      </c>
      <c r="X277" s="14">
        <v>45526</v>
      </c>
      <c r="Y277" s="10" t="b">
        <v>1</v>
      </c>
      <c r="Z277" s="10" t="b">
        <v>0</v>
      </c>
      <c r="AA277" s="10" t="str">
        <f t="shared" si="9"/>
        <v>Non-Member</v>
      </c>
      <c r="AB277" s="10" t="s">
        <v>74</v>
      </c>
      <c r="AC277" s="10" t="s">
        <v>41</v>
      </c>
      <c r="AD277" s="10">
        <v>7</v>
      </c>
      <c r="AE277" s="10" t="str">
        <f>IF(OR(Cleaned_Data!$C277="Male", Cleaned_Data!$C277="Male"), "Male", IF(OR(Cleaned_Data!$C277="Female", Cleaned_Data!$C277="Female"), "Female", "Diverse"))</f>
        <v>Male</v>
      </c>
      <c r="AF277" s="10" t="str">
        <f>IF(Cleaned_Data!$D277="Middle","Average Income","High Income")</f>
        <v>Average Income</v>
      </c>
      <c r="AG277" s="10">
        <v>8.6666666666666663E-3</v>
      </c>
    </row>
    <row r="278" spans="1:33" x14ac:dyDescent="0.3">
      <c r="A278" s="10" t="s">
        <v>640</v>
      </c>
      <c r="B278" s="10">
        <v>41</v>
      </c>
      <c r="C278" s="10" t="s">
        <v>43</v>
      </c>
      <c r="D278" s="10" t="s">
        <v>44</v>
      </c>
      <c r="E278" s="10" t="s">
        <v>69</v>
      </c>
      <c r="F278" s="10" t="s">
        <v>45</v>
      </c>
      <c r="G278" s="10" t="s">
        <v>44</v>
      </c>
      <c r="H278" s="10" t="s">
        <v>641</v>
      </c>
      <c r="I278" s="10" t="s">
        <v>82</v>
      </c>
      <c r="J278" s="13">
        <v>186.85</v>
      </c>
      <c r="K278" s="10">
        <v>2</v>
      </c>
      <c r="L278" s="10" t="s">
        <v>78</v>
      </c>
      <c r="M278" s="10">
        <v>3</v>
      </c>
      <c r="N278" s="10">
        <v>1</v>
      </c>
      <c r="O278" s="10">
        <v>2</v>
      </c>
      <c r="P278" s="10" t="s">
        <v>44</v>
      </c>
      <c r="Q278" s="10" t="s">
        <v>50</v>
      </c>
      <c r="R278" s="10">
        <f t="shared" si="8"/>
        <v>0.02</v>
      </c>
      <c r="S278" s="10">
        <v>2</v>
      </c>
      <c r="T278" s="10">
        <v>8</v>
      </c>
      <c r="U278" s="10" t="s">
        <v>59</v>
      </c>
      <c r="V278" s="10" t="s">
        <v>60</v>
      </c>
      <c r="W278" s="10" t="s">
        <v>66</v>
      </c>
      <c r="X278" s="14">
        <v>45342</v>
      </c>
      <c r="Y278" s="10" t="b">
        <v>1</v>
      </c>
      <c r="Z278" s="10" t="b">
        <v>0</v>
      </c>
      <c r="AA278" s="10" t="str">
        <f t="shared" si="9"/>
        <v>Non-Member</v>
      </c>
      <c r="AB278" s="10" t="s">
        <v>62</v>
      </c>
      <c r="AC278" s="10" t="s">
        <v>67</v>
      </c>
      <c r="AD278" s="10">
        <v>12</v>
      </c>
      <c r="AE278" s="10" t="str">
        <f>IF(OR(Cleaned_Data!$C278="Male", Cleaned_Data!$C278="Male"), "Male", IF(OR(Cleaned_Data!$C278="Female", Cleaned_Data!$C278="Female"), "Female", "Diverse"))</f>
        <v>Male</v>
      </c>
      <c r="AF278" s="10" t="str">
        <f>IF(Cleaned_Data!$D278="Middle","Average Income","High Income")</f>
        <v>High Income</v>
      </c>
      <c r="AG278" s="10">
        <v>1.0270270270270269E-2</v>
      </c>
    </row>
    <row r="279" spans="1:33" x14ac:dyDescent="0.3">
      <c r="A279" s="10" t="s">
        <v>642</v>
      </c>
      <c r="B279" s="10">
        <v>26</v>
      </c>
      <c r="C279" s="10" t="s">
        <v>43</v>
      </c>
      <c r="D279" s="10" t="s">
        <v>44</v>
      </c>
      <c r="E279" s="10" t="s">
        <v>69</v>
      </c>
      <c r="F279" s="10" t="s">
        <v>56</v>
      </c>
      <c r="G279" s="10" t="s">
        <v>30</v>
      </c>
      <c r="H279" s="10" t="s">
        <v>643</v>
      </c>
      <c r="I279" s="10" t="s">
        <v>90</v>
      </c>
      <c r="J279" s="13">
        <v>73.319999999999993</v>
      </c>
      <c r="K279" s="10">
        <v>10</v>
      </c>
      <c r="L279" s="10" t="s">
        <v>48</v>
      </c>
      <c r="M279" s="10">
        <v>5</v>
      </c>
      <c r="N279" s="10">
        <v>1</v>
      </c>
      <c r="O279" s="10">
        <v>1</v>
      </c>
      <c r="P279" s="10" t="s">
        <v>36</v>
      </c>
      <c r="Q279" s="10" t="s">
        <v>50</v>
      </c>
      <c r="R279" s="10">
        <f t="shared" si="8"/>
        <v>0.01</v>
      </c>
      <c r="S279" s="10">
        <v>1</v>
      </c>
      <c r="T279" s="10">
        <v>1</v>
      </c>
      <c r="U279" s="10" t="s">
        <v>49</v>
      </c>
      <c r="V279" s="10" t="s">
        <v>60</v>
      </c>
      <c r="W279" s="10" t="s">
        <v>61</v>
      </c>
      <c r="X279" s="14">
        <v>45318</v>
      </c>
      <c r="Y279" s="10" t="b">
        <v>1</v>
      </c>
      <c r="Z279" s="10" t="b">
        <v>0</v>
      </c>
      <c r="AA279" s="10" t="str">
        <f t="shared" si="9"/>
        <v>Non-Member</v>
      </c>
      <c r="AB279" s="10" t="s">
        <v>52</v>
      </c>
      <c r="AC279" s="10" t="s">
        <v>53</v>
      </c>
      <c r="AD279" s="10">
        <v>14</v>
      </c>
      <c r="AE279" s="10" t="str">
        <f>IF(OR(Cleaned_Data!$C279="Male", Cleaned_Data!$C279="Male"), "Male", IF(OR(Cleaned_Data!$C279="Female", Cleaned_Data!$C279="Female"), "Female", "Diverse"))</f>
        <v>Male</v>
      </c>
      <c r="AF279" s="10" t="str">
        <f>IF(Cleaned_Data!$D279="Middle","Average Income","High Income")</f>
        <v>High Income</v>
      </c>
      <c r="AG279" s="10">
        <v>8.431372549019607E-3</v>
      </c>
    </row>
    <row r="280" spans="1:33" x14ac:dyDescent="0.3">
      <c r="A280" s="10" t="s">
        <v>644</v>
      </c>
      <c r="B280" s="10">
        <v>49</v>
      </c>
      <c r="C280" s="10" t="s">
        <v>43</v>
      </c>
      <c r="D280" s="10" t="s">
        <v>30</v>
      </c>
      <c r="E280" s="10" t="s">
        <v>69</v>
      </c>
      <c r="F280" s="10" t="s">
        <v>32</v>
      </c>
      <c r="G280" s="10" t="s">
        <v>30</v>
      </c>
      <c r="H280" s="10" t="s">
        <v>645</v>
      </c>
      <c r="I280" s="10" t="s">
        <v>183</v>
      </c>
      <c r="J280" s="13">
        <v>214.59</v>
      </c>
      <c r="K280" s="10">
        <v>6</v>
      </c>
      <c r="L280" s="10" t="s">
        <v>78</v>
      </c>
      <c r="M280" s="10">
        <v>1</v>
      </c>
      <c r="N280" s="10">
        <v>1</v>
      </c>
      <c r="O280" s="10">
        <v>0</v>
      </c>
      <c r="P280" s="10" t="s">
        <v>36</v>
      </c>
      <c r="Q280" s="10" t="s">
        <v>37</v>
      </c>
      <c r="R280" s="10">
        <f t="shared" si="8"/>
        <v>0.01</v>
      </c>
      <c r="S280" s="10">
        <v>1</v>
      </c>
      <c r="T280" s="10">
        <v>8</v>
      </c>
      <c r="U280" s="10" t="s">
        <v>59</v>
      </c>
      <c r="V280" s="10" t="s">
        <v>38</v>
      </c>
      <c r="W280" s="10" t="s">
        <v>66</v>
      </c>
      <c r="X280" s="14">
        <v>45331</v>
      </c>
      <c r="Y280" s="10" t="b">
        <v>1</v>
      </c>
      <c r="Z280" s="10" t="b">
        <v>0</v>
      </c>
      <c r="AA280" s="10" t="str">
        <f t="shared" si="9"/>
        <v>Non-Member</v>
      </c>
      <c r="AB280" s="10" t="s">
        <v>52</v>
      </c>
      <c r="AC280" s="10" t="s">
        <v>53</v>
      </c>
      <c r="AD280" s="10">
        <v>9</v>
      </c>
      <c r="AE280" s="10" t="str">
        <f>IF(OR(Cleaned_Data!$C280="Male", Cleaned_Data!$C280="Male"), "Male", IF(OR(Cleaned_Data!$C280="Female", Cleaned_Data!$C280="Female"), "Female", "Diverse"))</f>
        <v>Male</v>
      </c>
      <c r="AF280" s="10" t="str">
        <f>IF(Cleaned_Data!$D280="Middle","Average Income","High Income")</f>
        <v>Average Income</v>
      </c>
      <c r="AG280" s="10">
        <v>8.6666666666666663E-3</v>
      </c>
    </row>
    <row r="281" spans="1:33" x14ac:dyDescent="0.3">
      <c r="A281" s="10" t="s">
        <v>646</v>
      </c>
      <c r="B281" s="10">
        <v>47</v>
      </c>
      <c r="C281" s="10" t="s">
        <v>29</v>
      </c>
      <c r="D281" s="10" t="s">
        <v>30</v>
      </c>
      <c r="E281" s="10" t="s">
        <v>69</v>
      </c>
      <c r="F281" s="10" t="s">
        <v>45</v>
      </c>
      <c r="G281" s="10" t="s">
        <v>30</v>
      </c>
      <c r="H281" s="10" t="s">
        <v>647</v>
      </c>
      <c r="I281" s="10" t="s">
        <v>71</v>
      </c>
      <c r="J281" s="13">
        <v>467.32</v>
      </c>
      <c r="K281" s="10">
        <v>12</v>
      </c>
      <c r="L281" s="10" t="s">
        <v>48</v>
      </c>
      <c r="M281" s="10">
        <v>4</v>
      </c>
      <c r="N281" s="10">
        <v>4</v>
      </c>
      <c r="O281" s="10">
        <v>2</v>
      </c>
      <c r="P281" s="10" t="s">
        <v>49</v>
      </c>
      <c r="Q281" s="10" t="s">
        <v>37</v>
      </c>
      <c r="R281" s="10">
        <f t="shared" si="8"/>
        <v>0.02</v>
      </c>
      <c r="S281" s="10">
        <v>2</v>
      </c>
      <c r="T281" s="10">
        <v>4</v>
      </c>
      <c r="U281" s="10" t="s">
        <v>59</v>
      </c>
      <c r="V281" s="10" t="s">
        <v>60</v>
      </c>
      <c r="W281" s="10" t="s">
        <v>51</v>
      </c>
      <c r="X281" s="14">
        <v>45319</v>
      </c>
      <c r="Y281" s="10" t="b">
        <v>0</v>
      </c>
      <c r="Z281" s="10" t="b">
        <v>1</v>
      </c>
      <c r="AA281" s="10" t="str">
        <f t="shared" si="9"/>
        <v>Loyalty Member</v>
      </c>
      <c r="AB281" s="10" t="s">
        <v>40</v>
      </c>
      <c r="AC281" s="10" t="s">
        <v>41</v>
      </c>
      <c r="AD281" s="10">
        <v>11</v>
      </c>
      <c r="AE281" s="10" t="str">
        <f>IF(OR(Cleaned_Data!$C281="Male", Cleaned_Data!$C281="Male"), "Male", IF(OR(Cleaned_Data!$C281="Female", Cleaned_Data!$C281="Female"), "Female", "Diverse"))</f>
        <v>Female</v>
      </c>
      <c r="AF281" s="10" t="str">
        <f>IF(Cleaned_Data!$D281="Middle","Average Income","High Income")</f>
        <v>Average Income</v>
      </c>
      <c r="AG281" s="10">
        <v>8.7804878048780496E-3</v>
      </c>
    </row>
    <row r="282" spans="1:33" x14ac:dyDescent="0.3">
      <c r="A282" s="10" t="s">
        <v>648</v>
      </c>
      <c r="B282" s="10">
        <v>18</v>
      </c>
      <c r="C282" s="10" t="s">
        <v>43</v>
      </c>
      <c r="D282" s="10" t="s">
        <v>30</v>
      </c>
      <c r="E282" s="10" t="s">
        <v>31</v>
      </c>
      <c r="F282" s="10" t="s">
        <v>56</v>
      </c>
      <c r="G282" s="10" t="s">
        <v>30</v>
      </c>
      <c r="H282" s="10" t="s">
        <v>649</v>
      </c>
      <c r="I282" s="10" t="s">
        <v>2078</v>
      </c>
      <c r="J282" s="13">
        <v>475.65</v>
      </c>
      <c r="K282" s="10">
        <v>4</v>
      </c>
      <c r="L282" s="10" t="s">
        <v>48</v>
      </c>
      <c r="M282" s="10">
        <v>4</v>
      </c>
      <c r="N282" s="10">
        <v>5</v>
      </c>
      <c r="O282" s="10">
        <v>0</v>
      </c>
      <c r="P282" s="10" t="s">
        <v>44</v>
      </c>
      <c r="Q282" s="10" t="s">
        <v>37</v>
      </c>
      <c r="R282" s="10">
        <f t="shared" si="8"/>
        <v>0.02</v>
      </c>
      <c r="S282" s="10">
        <v>2</v>
      </c>
      <c r="T282" s="10">
        <v>6</v>
      </c>
      <c r="U282" s="10" t="s">
        <v>59</v>
      </c>
      <c r="V282" s="10" t="s">
        <v>60</v>
      </c>
      <c r="W282" s="10" t="s">
        <v>51</v>
      </c>
      <c r="X282" s="14">
        <v>45466</v>
      </c>
      <c r="Y282" s="10" t="b">
        <v>1</v>
      </c>
      <c r="Z282" s="10" t="b">
        <v>1</v>
      </c>
      <c r="AA282" s="10" t="str">
        <f t="shared" si="9"/>
        <v>Loyalty Member</v>
      </c>
      <c r="AB282" s="10" t="s">
        <v>52</v>
      </c>
      <c r="AC282" s="10" t="s">
        <v>67</v>
      </c>
      <c r="AD282" s="10">
        <v>14</v>
      </c>
      <c r="AE282" s="10" t="str">
        <f>IF(OR(Cleaned_Data!$C282="Male", Cleaned_Data!$C282="Male"), "Male", IF(OR(Cleaned_Data!$C282="Female", Cleaned_Data!$C282="Female"), "Female", "Diverse"))</f>
        <v>Male</v>
      </c>
      <c r="AF282" s="10" t="str">
        <f>IF(Cleaned_Data!$D282="Middle","Average Income","High Income")</f>
        <v>Average Income</v>
      </c>
      <c r="AG282" s="10">
        <v>1.3157894736842106E-2</v>
      </c>
    </row>
    <row r="283" spans="1:33" x14ac:dyDescent="0.3">
      <c r="A283" s="10" t="s">
        <v>650</v>
      </c>
      <c r="B283" s="10">
        <v>48</v>
      </c>
      <c r="C283" s="10" t="s">
        <v>29</v>
      </c>
      <c r="D283" s="10" t="s">
        <v>30</v>
      </c>
      <c r="E283" s="10" t="s">
        <v>69</v>
      </c>
      <c r="F283" s="10" t="s">
        <v>56</v>
      </c>
      <c r="G283" s="10" t="s">
        <v>44</v>
      </c>
      <c r="H283" s="10" t="s">
        <v>651</v>
      </c>
      <c r="I283" s="10" t="s">
        <v>101</v>
      </c>
      <c r="J283" s="13">
        <v>161.38</v>
      </c>
      <c r="K283" s="10">
        <v>11</v>
      </c>
      <c r="L283" s="10" t="s">
        <v>35</v>
      </c>
      <c r="M283" s="10">
        <v>5</v>
      </c>
      <c r="N283" s="10">
        <v>3</v>
      </c>
      <c r="O283" s="10">
        <v>0</v>
      </c>
      <c r="P283" s="10" t="s">
        <v>36</v>
      </c>
      <c r="Q283" s="10" t="s">
        <v>85</v>
      </c>
      <c r="R283" s="10">
        <f t="shared" si="8"/>
        <v>0.01</v>
      </c>
      <c r="S283" s="10">
        <v>1</v>
      </c>
      <c r="T283" s="10">
        <v>10</v>
      </c>
      <c r="U283" s="10" t="s">
        <v>44</v>
      </c>
      <c r="V283" s="10" t="s">
        <v>38</v>
      </c>
      <c r="W283" s="10" t="s">
        <v>61</v>
      </c>
      <c r="X283" s="14">
        <v>45524</v>
      </c>
      <c r="Y283" s="10" t="b">
        <v>1</v>
      </c>
      <c r="Z283" s="10" t="b">
        <v>1</v>
      </c>
      <c r="AA283" s="10" t="str">
        <f t="shared" si="9"/>
        <v>Loyalty Member</v>
      </c>
      <c r="AB283" s="10" t="s">
        <v>62</v>
      </c>
      <c r="AC283" s="10" t="s">
        <v>53</v>
      </c>
      <c r="AD283" s="10">
        <v>10</v>
      </c>
      <c r="AE283" s="10" t="str">
        <f>IF(OR(Cleaned_Data!$C283="Male", Cleaned_Data!$C283="Male"), "Male", IF(OR(Cleaned_Data!$C283="Female", Cleaned_Data!$C283="Female"), "Female", "Diverse"))</f>
        <v>Female</v>
      </c>
      <c r="AF283" s="10" t="str">
        <f>IF(Cleaned_Data!$D283="Middle","Average Income","High Income")</f>
        <v>Average Income</v>
      </c>
      <c r="AG283" s="10">
        <v>9.7727272727272732E-3</v>
      </c>
    </row>
    <row r="284" spans="1:33" x14ac:dyDescent="0.3">
      <c r="A284" s="10" t="s">
        <v>652</v>
      </c>
      <c r="B284" s="10">
        <v>19</v>
      </c>
      <c r="C284" s="10" t="s">
        <v>43</v>
      </c>
      <c r="D284" s="10" t="s">
        <v>30</v>
      </c>
      <c r="E284" s="10" t="s">
        <v>55</v>
      </c>
      <c r="F284" s="10" t="s">
        <v>32</v>
      </c>
      <c r="G284" s="10" t="s">
        <v>30</v>
      </c>
      <c r="H284" s="10" t="s">
        <v>653</v>
      </c>
      <c r="I284" s="10" t="s">
        <v>123</v>
      </c>
      <c r="J284" s="13">
        <v>249.78</v>
      </c>
      <c r="K284" s="10">
        <v>4</v>
      </c>
      <c r="L284" s="10" t="s">
        <v>48</v>
      </c>
      <c r="M284" s="10">
        <v>5</v>
      </c>
      <c r="N284" s="10">
        <v>4</v>
      </c>
      <c r="O284" s="10">
        <v>0</v>
      </c>
      <c r="P284" s="10" t="s">
        <v>59</v>
      </c>
      <c r="Q284" s="10" t="s">
        <v>85</v>
      </c>
      <c r="R284" s="10">
        <f t="shared" si="8"/>
        <v>0</v>
      </c>
      <c r="S284" s="10">
        <v>0</v>
      </c>
      <c r="T284" s="10">
        <v>1</v>
      </c>
      <c r="U284" s="10" t="s">
        <v>36</v>
      </c>
      <c r="V284" s="10" t="s">
        <v>79</v>
      </c>
      <c r="W284" s="10" t="s">
        <v>51</v>
      </c>
      <c r="X284" s="14">
        <v>45620</v>
      </c>
      <c r="Y284" s="10" t="b">
        <v>0</v>
      </c>
      <c r="Z284" s="10" t="b">
        <v>0</v>
      </c>
      <c r="AA284" s="10" t="str">
        <f t="shared" si="9"/>
        <v>Non-Member</v>
      </c>
      <c r="AB284" s="10" t="s">
        <v>52</v>
      </c>
      <c r="AC284" s="10" t="s">
        <v>41</v>
      </c>
      <c r="AD284" s="10">
        <v>11</v>
      </c>
      <c r="AE284" s="10" t="str">
        <f>IF(OR(Cleaned_Data!$C284="Male", Cleaned_Data!$C284="Male"), "Male", IF(OR(Cleaned_Data!$C284="Female", Cleaned_Data!$C284="Female"), "Female", "Diverse"))</f>
        <v>Male</v>
      </c>
      <c r="AF284" s="10" t="str">
        <f>IF(Cleaned_Data!$D284="Middle","Average Income","High Income")</f>
        <v>Average Income</v>
      </c>
      <c r="AG284" s="10">
        <v>1.0243902439024391E-2</v>
      </c>
    </row>
    <row r="285" spans="1:33" x14ac:dyDescent="0.3">
      <c r="A285" s="10" t="s">
        <v>654</v>
      </c>
      <c r="B285" s="10">
        <v>39</v>
      </c>
      <c r="C285" s="10" t="s">
        <v>29</v>
      </c>
      <c r="D285" s="10" t="s">
        <v>30</v>
      </c>
      <c r="E285" s="10" t="s">
        <v>76</v>
      </c>
      <c r="F285" s="10" t="s">
        <v>45</v>
      </c>
      <c r="G285" s="10" t="s">
        <v>44</v>
      </c>
      <c r="H285" s="10" t="s">
        <v>655</v>
      </c>
      <c r="I285" s="10" t="s">
        <v>183</v>
      </c>
      <c r="J285" s="13">
        <v>149.88</v>
      </c>
      <c r="K285" s="10">
        <v>9</v>
      </c>
      <c r="L285" s="10" t="s">
        <v>35</v>
      </c>
      <c r="M285" s="10">
        <v>3</v>
      </c>
      <c r="N285" s="10">
        <v>2</v>
      </c>
      <c r="O285" s="10">
        <v>0</v>
      </c>
      <c r="P285" s="10" t="s">
        <v>59</v>
      </c>
      <c r="Q285" s="10" t="s">
        <v>37</v>
      </c>
      <c r="R285" s="10">
        <f t="shared" si="8"/>
        <v>0.01</v>
      </c>
      <c r="S285" s="10">
        <v>1</v>
      </c>
      <c r="T285" s="10">
        <v>10</v>
      </c>
      <c r="U285" s="10" t="s">
        <v>59</v>
      </c>
      <c r="V285" s="10" t="s">
        <v>60</v>
      </c>
      <c r="W285" s="10" t="s">
        <v>61</v>
      </c>
      <c r="X285" s="14">
        <v>45401</v>
      </c>
      <c r="Y285" s="10" t="b">
        <v>0</v>
      </c>
      <c r="Z285" s="10" t="b">
        <v>0</v>
      </c>
      <c r="AA285" s="10" t="str">
        <f t="shared" si="9"/>
        <v>Non-Member</v>
      </c>
      <c r="AB285" s="10" t="s">
        <v>62</v>
      </c>
      <c r="AC285" s="10" t="s">
        <v>53</v>
      </c>
      <c r="AD285" s="10">
        <v>4</v>
      </c>
      <c r="AE285" s="10" t="str">
        <f>IF(OR(Cleaned_Data!$C285="Male", Cleaned_Data!$C285="Male"), "Male", IF(OR(Cleaned_Data!$C285="Female", Cleaned_Data!$C285="Female"), "Female", "Diverse"))</f>
        <v>Female</v>
      </c>
      <c r="AF285" s="10" t="str">
        <f>IF(Cleaned_Data!$D285="Middle","Average Income","High Income")</f>
        <v>Average Income</v>
      </c>
      <c r="AG285" s="10">
        <v>8.6666666666666663E-3</v>
      </c>
    </row>
    <row r="286" spans="1:33" x14ac:dyDescent="0.3">
      <c r="A286" s="10" t="s">
        <v>656</v>
      </c>
      <c r="B286" s="10">
        <v>48</v>
      </c>
      <c r="C286" s="10" t="s">
        <v>29</v>
      </c>
      <c r="D286" s="10" t="s">
        <v>44</v>
      </c>
      <c r="E286" s="10" t="s">
        <v>76</v>
      </c>
      <c r="F286" s="10" t="s">
        <v>56</v>
      </c>
      <c r="G286" s="10" t="s">
        <v>30</v>
      </c>
      <c r="H286" s="10" t="s">
        <v>657</v>
      </c>
      <c r="I286" s="10" t="s">
        <v>246</v>
      </c>
      <c r="J286" s="13">
        <v>347.09</v>
      </c>
      <c r="K286" s="10">
        <v>5</v>
      </c>
      <c r="L286" s="10" t="s">
        <v>48</v>
      </c>
      <c r="M286" s="10">
        <v>5</v>
      </c>
      <c r="N286" s="10">
        <v>2</v>
      </c>
      <c r="O286" s="10">
        <v>0</v>
      </c>
      <c r="P286" s="10" t="s">
        <v>49</v>
      </c>
      <c r="Q286" s="10" t="s">
        <v>37</v>
      </c>
      <c r="R286" s="10">
        <f t="shared" si="8"/>
        <v>0.02</v>
      </c>
      <c r="S286" s="10">
        <v>2</v>
      </c>
      <c r="T286" s="10">
        <v>1</v>
      </c>
      <c r="U286" s="10" t="s">
        <v>36</v>
      </c>
      <c r="V286" s="10" t="s">
        <v>60</v>
      </c>
      <c r="W286" s="10" t="s">
        <v>66</v>
      </c>
      <c r="X286" s="14">
        <v>45317</v>
      </c>
      <c r="Y286" s="10" t="b">
        <v>0</v>
      </c>
      <c r="Z286" s="10" t="b">
        <v>0</v>
      </c>
      <c r="AA286" s="10" t="str">
        <f t="shared" si="9"/>
        <v>Non-Member</v>
      </c>
      <c r="AB286" s="10" t="s">
        <v>74</v>
      </c>
      <c r="AC286" s="10" t="s">
        <v>41</v>
      </c>
      <c r="AD286" s="10">
        <v>7</v>
      </c>
      <c r="AE286" s="10" t="str">
        <f>IF(OR(Cleaned_Data!$C286="Male", Cleaned_Data!$C286="Male"), "Male", IF(OR(Cleaned_Data!$C286="Female", Cleaned_Data!$C286="Female"), "Female", "Diverse"))</f>
        <v>Female</v>
      </c>
      <c r="AF286" s="10" t="str">
        <f>IF(Cleaned_Data!$D286="Middle","Average Income","High Income")</f>
        <v>High Income</v>
      </c>
      <c r="AG286" s="10">
        <v>1.1000000000000001E-2</v>
      </c>
    </row>
    <row r="287" spans="1:33" x14ac:dyDescent="0.3">
      <c r="A287" s="10" t="s">
        <v>658</v>
      </c>
      <c r="B287" s="10">
        <v>43</v>
      </c>
      <c r="C287" s="10" t="s">
        <v>29</v>
      </c>
      <c r="D287" s="10" t="s">
        <v>44</v>
      </c>
      <c r="E287" s="10" t="s">
        <v>69</v>
      </c>
      <c r="F287" s="10" t="s">
        <v>56</v>
      </c>
      <c r="G287" s="10" t="s">
        <v>44</v>
      </c>
      <c r="H287" s="10" t="s">
        <v>659</v>
      </c>
      <c r="I287" s="10" t="s">
        <v>104</v>
      </c>
      <c r="J287" s="13">
        <v>345.49</v>
      </c>
      <c r="K287" s="10">
        <v>9</v>
      </c>
      <c r="L287" s="10" t="s">
        <v>35</v>
      </c>
      <c r="M287" s="10">
        <v>3</v>
      </c>
      <c r="N287" s="10">
        <v>1</v>
      </c>
      <c r="O287" s="10">
        <v>2</v>
      </c>
      <c r="P287" s="10" t="s">
        <v>44</v>
      </c>
      <c r="Q287" s="10" t="s">
        <v>50</v>
      </c>
      <c r="R287" s="10">
        <f t="shared" si="8"/>
        <v>0</v>
      </c>
      <c r="S287" s="10">
        <v>0</v>
      </c>
      <c r="T287" s="10">
        <v>10</v>
      </c>
      <c r="U287" s="10" t="s">
        <v>49</v>
      </c>
      <c r="V287" s="10" t="s">
        <v>38</v>
      </c>
      <c r="W287" s="10" t="s">
        <v>51</v>
      </c>
      <c r="X287" s="14">
        <v>45541</v>
      </c>
      <c r="Y287" s="10" t="b">
        <v>1</v>
      </c>
      <c r="Z287" s="10" t="b">
        <v>0</v>
      </c>
      <c r="AA287" s="10" t="str">
        <f t="shared" si="9"/>
        <v>Non-Member</v>
      </c>
      <c r="AB287" s="10" t="s">
        <v>62</v>
      </c>
      <c r="AC287" s="10" t="s">
        <v>67</v>
      </c>
      <c r="AD287" s="10">
        <v>3</v>
      </c>
      <c r="AE287" s="10" t="str">
        <f>IF(OR(Cleaned_Data!$C287="Male", Cleaned_Data!$C287="Male"), "Male", IF(OR(Cleaned_Data!$C287="Female", Cleaned_Data!$C287="Female"), "Female", "Diverse"))</f>
        <v>Female</v>
      </c>
      <c r="AF287" s="10" t="str">
        <f>IF(Cleaned_Data!$D287="Middle","Average Income","High Income")</f>
        <v>High Income</v>
      </c>
      <c r="AG287" s="10">
        <v>7.3170731707317069E-3</v>
      </c>
    </row>
    <row r="288" spans="1:33" x14ac:dyDescent="0.3">
      <c r="A288" s="10" t="s">
        <v>660</v>
      </c>
      <c r="B288" s="10">
        <v>31</v>
      </c>
      <c r="C288" s="10" t="s">
        <v>29</v>
      </c>
      <c r="D288" s="10" t="s">
        <v>44</v>
      </c>
      <c r="E288" s="10" t="s">
        <v>76</v>
      </c>
      <c r="F288" s="10" t="s">
        <v>32</v>
      </c>
      <c r="G288" s="10" t="s">
        <v>44</v>
      </c>
      <c r="H288" s="10" t="s">
        <v>661</v>
      </c>
      <c r="I288" s="10" t="s">
        <v>104</v>
      </c>
      <c r="J288" s="13">
        <v>297.24</v>
      </c>
      <c r="K288" s="10">
        <v>2</v>
      </c>
      <c r="L288" s="10" t="s">
        <v>35</v>
      </c>
      <c r="M288" s="10">
        <v>1</v>
      </c>
      <c r="N288" s="10">
        <v>4</v>
      </c>
      <c r="O288" s="10">
        <v>0</v>
      </c>
      <c r="P288" s="10" t="s">
        <v>49</v>
      </c>
      <c r="Q288" s="10" t="s">
        <v>50</v>
      </c>
      <c r="R288" s="10">
        <f t="shared" si="8"/>
        <v>0</v>
      </c>
      <c r="S288" s="10">
        <v>0</v>
      </c>
      <c r="T288" s="10">
        <v>9</v>
      </c>
      <c r="U288" s="10" t="s">
        <v>44</v>
      </c>
      <c r="V288" s="10" t="s">
        <v>79</v>
      </c>
      <c r="W288" s="10" t="s">
        <v>51</v>
      </c>
      <c r="X288" s="14">
        <v>45472</v>
      </c>
      <c r="Y288" s="10" t="b">
        <v>1</v>
      </c>
      <c r="Z288" s="10" t="b">
        <v>1</v>
      </c>
      <c r="AA288" s="10" t="str">
        <f t="shared" si="9"/>
        <v>Loyalty Member</v>
      </c>
      <c r="AB288" s="10" t="s">
        <v>74</v>
      </c>
      <c r="AC288" s="10" t="s">
        <v>67</v>
      </c>
      <c r="AD288" s="10">
        <v>7</v>
      </c>
      <c r="AE288" s="10" t="str">
        <f>IF(OR(Cleaned_Data!$C288="Male", Cleaned_Data!$C288="Male"), "Male", IF(OR(Cleaned_Data!$C288="Female", Cleaned_Data!$C288="Female"), "Female", "Diverse"))</f>
        <v>Female</v>
      </c>
      <c r="AF288" s="10" t="str">
        <f>IF(Cleaned_Data!$D288="Middle","Average Income","High Income")</f>
        <v>High Income</v>
      </c>
      <c r="AG288" s="10">
        <v>7.3170731707317069E-3</v>
      </c>
    </row>
    <row r="289" spans="1:33" x14ac:dyDescent="0.3">
      <c r="A289" s="10" t="s">
        <v>662</v>
      </c>
      <c r="B289" s="10">
        <v>28</v>
      </c>
      <c r="C289" s="10" t="s">
        <v>29</v>
      </c>
      <c r="D289" s="10" t="s">
        <v>30</v>
      </c>
      <c r="E289" s="10" t="s">
        <v>76</v>
      </c>
      <c r="F289" s="10" t="s">
        <v>32</v>
      </c>
      <c r="G289" s="10" t="s">
        <v>44</v>
      </c>
      <c r="H289" s="10" t="s">
        <v>663</v>
      </c>
      <c r="I289" s="10" t="s">
        <v>65</v>
      </c>
      <c r="J289" s="13">
        <v>494.34</v>
      </c>
      <c r="K289" s="10">
        <v>12</v>
      </c>
      <c r="L289" s="10" t="s">
        <v>78</v>
      </c>
      <c r="M289" s="10">
        <v>5</v>
      </c>
      <c r="N289" s="10">
        <v>3</v>
      </c>
      <c r="O289" s="10">
        <v>0.25</v>
      </c>
      <c r="P289" s="10" t="s">
        <v>44</v>
      </c>
      <c r="Q289" s="10" t="s">
        <v>85</v>
      </c>
      <c r="R289" s="10">
        <f t="shared" si="8"/>
        <v>0.01</v>
      </c>
      <c r="S289" s="10">
        <v>1</v>
      </c>
      <c r="T289" s="10">
        <v>8</v>
      </c>
      <c r="U289" s="10" t="s">
        <v>59</v>
      </c>
      <c r="V289" s="10" t="s">
        <v>79</v>
      </c>
      <c r="W289" s="10" t="s">
        <v>61</v>
      </c>
      <c r="X289" s="14">
        <v>45354</v>
      </c>
      <c r="Y289" s="10" t="b">
        <v>0</v>
      </c>
      <c r="Z289" s="10" t="b">
        <v>0</v>
      </c>
      <c r="AA289" s="10" t="str">
        <f t="shared" si="9"/>
        <v>Non-Member</v>
      </c>
      <c r="AB289" s="10" t="s">
        <v>52</v>
      </c>
      <c r="AC289" s="10" t="s">
        <v>67</v>
      </c>
      <c r="AD289" s="10">
        <v>3</v>
      </c>
      <c r="AE289" s="10" t="str">
        <f>IF(OR(Cleaned_Data!$C289="Male", Cleaned_Data!$C289="Male"), "Male", IF(OR(Cleaned_Data!$C289="Female", Cleaned_Data!$C289="Female"), "Female", "Diverse"))</f>
        <v>Female</v>
      </c>
      <c r="AF289" s="10" t="str">
        <f>IF(Cleaned_Data!$D289="Middle","Average Income","High Income")</f>
        <v>Average Income</v>
      </c>
      <c r="AG289" s="10">
        <v>9.3999999999999986E-3</v>
      </c>
    </row>
    <row r="290" spans="1:33" x14ac:dyDescent="0.3">
      <c r="A290" s="10" t="s">
        <v>664</v>
      </c>
      <c r="B290" s="10">
        <v>29</v>
      </c>
      <c r="C290" s="10" t="s">
        <v>352</v>
      </c>
      <c r="D290" s="10" t="s">
        <v>30</v>
      </c>
      <c r="E290" s="10" t="s">
        <v>31</v>
      </c>
      <c r="F290" s="10" t="s">
        <v>56</v>
      </c>
      <c r="G290" s="10" t="s">
        <v>44</v>
      </c>
      <c r="H290" s="10" t="s">
        <v>665</v>
      </c>
      <c r="I290" s="10" t="s">
        <v>101</v>
      </c>
      <c r="J290" s="13">
        <v>443.52</v>
      </c>
      <c r="K290" s="10">
        <v>5</v>
      </c>
      <c r="L290" s="10" t="s">
        <v>48</v>
      </c>
      <c r="M290" s="10">
        <v>5</v>
      </c>
      <c r="N290" s="10">
        <v>3</v>
      </c>
      <c r="O290" s="10">
        <v>0</v>
      </c>
      <c r="P290" s="10" t="s">
        <v>36</v>
      </c>
      <c r="Q290" s="10" t="s">
        <v>37</v>
      </c>
      <c r="R290" s="10">
        <f t="shared" si="8"/>
        <v>0</v>
      </c>
      <c r="S290" s="10">
        <v>0</v>
      </c>
      <c r="T290" s="10">
        <v>7</v>
      </c>
      <c r="U290" s="10" t="s">
        <v>59</v>
      </c>
      <c r="V290" s="10" t="s">
        <v>38</v>
      </c>
      <c r="W290" s="10" t="s">
        <v>86</v>
      </c>
      <c r="X290" s="14">
        <v>45422</v>
      </c>
      <c r="Y290" s="10" t="b">
        <v>1</v>
      </c>
      <c r="Z290" s="10" t="b">
        <v>0</v>
      </c>
      <c r="AA290" s="10" t="str">
        <f t="shared" si="9"/>
        <v>Non-Member</v>
      </c>
      <c r="AB290" s="10" t="s">
        <v>40</v>
      </c>
      <c r="AC290" s="10" t="s">
        <v>53</v>
      </c>
      <c r="AD290" s="10">
        <v>9</v>
      </c>
      <c r="AE290" s="10" t="str">
        <f>IF(OR(Cleaned_Data!$C290="Male", Cleaned_Data!$C290="Male"), "Male", IF(OR(Cleaned_Data!$C290="Female", Cleaned_Data!$C290="Female"), "Female", "Diverse"))</f>
        <v>Diverse</v>
      </c>
      <c r="AF290" s="10" t="str">
        <f>IF(Cleaned_Data!$D290="Middle","Average Income","High Income")</f>
        <v>Average Income</v>
      </c>
      <c r="AG290" s="10">
        <v>9.7727272727272732E-3</v>
      </c>
    </row>
    <row r="291" spans="1:33" x14ac:dyDescent="0.3">
      <c r="A291" s="10" t="s">
        <v>666</v>
      </c>
      <c r="B291" s="10">
        <v>45</v>
      </c>
      <c r="C291" s="10" t="s">
        <v>148</v>
      </c>
      <c r="D291" s="10" t="s">
        <v>30</v>
      </c>
      <c r="E291" s="10" t="s">
        <v>76</v>
      </c>
      <c r="F291" s="10" t="s">
        <v>45</v>
      </c>
      <c r="G291" s="10" t="s">
        <v>44</v>
      </c>
      <c r="H291" s="10" t="s">
        <v>667</v>
      </c>
      <c r="I291" s="10" t="s">
        <v>246</v>
      </c>
      <c r="J291" s="13">
        <v>457.18</v>
      </c>
      <c r="K291" s="10">
        <v>7</v>
      </c>
      <c r="L291" s="10" t="s">
        <v>48</v>
      </c>
      <c r="M291" s="10">
        <v>4</v>
      </c>
      <c r="N291" s="10">
        <v>3</v>
      </c>
      <c r="O291" s="10">
        <v>2</v>
      </c>
      <c r="P291" s="10" t="s">
        <v>44</v>
      </c>
      <c r="Q291" s="10" t="s">
        <v>85</v>
      </c>
      <c r="R291" s="10">
        <f t="shared" si="8"/>
        <v>0.02</v>
      </c>
      <c r="S291" s="10">
        <v>2</v>
      </c>
      <c r="T291" s="10">
        <v>6</v>
      </c>
      <c r="U291" s="10" t="s">
        <v>49</v>
      </c>
      <c r="V291" s="10" t="s">
        <v>60</v>
      </c>
      <c r="W291" s="10" t="s">
        <v>66</v>
      </c>
      <c r="X291" s="14">
        <v>45524</v>
      </c>
      <c r="Y291" s="10" t="b">
        <v>1</v>
      </c>
      <c r="Z291" s="10" t="b">
        <v>1</v>
      </c>
      <c r="AA291" s="10" t="str">
        <f t="shared" si="9"/>
        <v>Loyalty Member</v>
      </c>
      <c r="AB291" s="10" t="s">
        <v>52</v>
      </c>
      <c r="AC291" s="10" t="s">
        <v>67</v>
      </c>
      <c r="AD291" s="10">
        <v>10</v>
      </c>
      <c r="AE291" s="10" t="str">
        <f>IF(OR(Cleaned_Data!$C291="Male", Cleaned_Data!$C291="Male"), "Male", IF(OR(Cleaned_Data!$C291="Female", Cleaned_Data!$C291="Female"), "Female", "Diverse"))</f>
        <v>Diverse</v>
      </c>
      <c r="AF291" s="10" t="str">
        <f>IF(Cleaned_Data!$D291="Middle","Average Income","High Income")</f>
        <v>Average Income</v>
      </c>
      <c r="AG291" s="10">
        <v>1.1000000000000001E-2</v>
      </c>
    </row>
    <row r="292" spans="1:33" x14ac:dyDescent="0.3">
      <c r="A292" s="10" t="s">
        <v>668</v>
      </c>
      <c r="B292" s="10">
        <v>38</v>
      </c>
      <c r="C292" s="10" t="s">
        <v>43</v>
      </c>
      <c r="D292" s="10" t="s">
        <v>30</v>
      </c>
      <c r="E292" s="10" t="s">
        <v>55</v>
      </c>
      <c r="F292" s="10" t="s">
        <v>56</v>
      </c>
      <c r="G292" s="10" t="s">
        <v>44</v>
      </c>
      <c r="H292" s="10" t="s">
        <v>669</v>
      </c>
      <c r="I292" s="10" t="s">
        <v>82</v>
      </c>
      <c r="J292" s="13">
        <v>407.88</v>
      </c>
      <c r="K292" s="10">
        <v>4</v>
      </c>
      <c r="L292" s="10" t="s">
        <v>48</v>
      </c>
      <c r="M292" s="10">
        <v>1</v>
      </c>
      <c r="N292" s="10">
        <v>3</v>
      </c>
      <c r="O292" s="10">
        <v>1</v>
      </c>
      <c r="P292" s="10" t="s">
        <v>36</v>
      </c>
      <c r="Q292" s="10" t="s">
        <v>85</v>
      </c>
      <c r="R292" s="10">
        <f t="shared" si="8"/>
        <v>0.01</v>
      </c>
      <c r="S292" s="10">
        <v>1</v>
      </c>
      <c r="T292" s="10">
        <v>10</v>
      </c>
      <c r="U292" s="10" t="s">
        <v>49</v>
      </c>
      <c r="V292" s="10" t="s">
        <v>38</v>
      </c>
      <c r="W292" s="10" t="s">
        <v>86</v>
      </c>
      <c r="X292" s="14">
        <v>45607</v>
      </c>
      <c r="Y292" s="10" t="b">
        <v>0</v>
      </c>
      <c r="Z292" s="10" t="b">
        <v>0</v>
      </c>
      <c r="AA292" s="10" t="str">
        <f t="shared" si="9"/>
        <v>Non-Member</v>
      </c>
      <c r="AB292" s="10" t="s">
        <v>74</v>
      </c>
      <c r="AC292" s="10" t="s">
        <v>53</v>
      </c>
      <c r="AD292" s="10">
        <v>14</v>
      </c>
      <c r="AE292" s="10" t="str">
        <f>IF(OR(Cleaned_Data!$C292="Male", Cleaned_Data!$C292="Male"), "Male", IF(OR(Cleaned_Data!$C292="Female", Cleaned_Data!$C292="Female"), "Female", "Diverse"))</f>
        <v>Male</v>
      </c>
      <c r="AF292" s="10" t="str">
        <f>IF(Cleaned_Data!$D292="Middle","Average Income","High Income")</f>
        <v>Average Income</v>
      </c>
      <c r="AG292" s="10">
        <v>1.0270270270270269E-2</v>
      </c>
    </row>
    <row r="293" spans="1:33" x14ac:dyDescent="0.3">
      <c r="A293" s="10" t="s">
        <v>670</v>
      </c>
      <c r="B293" s="10">
        <v>30</v>
      </c>
      <c r="C293" s="10" t="s">
        <v>43</v>
      </c>
      <c r="D293" s="10" t="s">
        <v>30</v>
      </c>
      <c r="E293" s="10" t="s">
        <v>69</v>
      </c>
      <c r="F293" s="10" t="s">
        <v>32</v>
      </c>
      <c r="G293" s="10" t="s">
        <v>30</v>
      </c>
      <c r="H293" s="10" t="s">
        <v>671</v>
      </c>
      <c r="I293" s="10" t="s">
        <v>82</v>
      </c>
      <c r="J293" s="13">
        <v>448.68</v>
      </c>
      <c r="K293" s="10">
        <v>8</v>
      </c>
      <c r="L293" s="10" t="s">
        <v>48</v>
      </c>
      <c r="M293" s="10">
        <v>4</v>
      </c>
      <c r="N293" s="10">
        <v>4</v>
      </c>
      <c r="O293" s="10">
        <v>2</v>
      </c>
      <c r="P293" s="10" t="s">
        <v>44</v>
      </c>
      <c r="Q293" s="10" t="s">
        <v>37</v>
      </c>
      <c r="R293" s="10">
        <f t="shared" si="8"/>
        <v>0.01</v>
      </c>
      <c r="S293" s="10">
        <v>1</v>
      </c>
      <c r="T293" s="10">
        <v>3</v>
      </c>
      <c r="U293" s="10" t="s">
        <v>49</v>
      </c>
      <c r="V293" s="10" t="s">
        <v>38</v>
      </c>
      <c r="W293" s="10" t="s">
        <v>61</v>
      </c>
      <c r="X293" s="14">
        <v>45437</v>
      </c>
      <c r="Y293" s="10" t="b">
        <v>1</v>
      </c>
      <c r="Z293" s="10" t="b">
        <v>0</v>
      </c>
      <c r="AA293" s="10" t="str">
        <f t="shared" si="9"/>
        <v>Non-Member</v>
      </c>
      <c r="AB293" s="10" t="s">
        <v>52</v>
      </c>
      <c r="AC293" s="10" t="s">
        <v>67</v>
      </c>
      <c r="AD293" s="10">
        <v>8</v>
      </c>
      <c r="AE293" s="10" t="str">
        <f>IF(OR(Cleaned_Data!$C293="Male", Cleaned_Data!$C293="Male"), "Male", IF(OR(Cleaned_Data!$C293="Female", Cleaned_Data!$C293="Female"), "Female", "Diverse"))</f>
        <v>Male</v>
      </c>
      <c r="AF293" s="10" t="str">
        <f>IF(Cleaned_Data!$D293="Middle","Average Income","High Income")</f>
        <v>Average Income</v>
      </c>
      <c r="AG293" s="10">
        <v>1.0270270270270269E-2</v>
      </c>
    </row>
    <row r="294" spans="1:33" x14ac:dyDescent="0.3">
      <c r="A294" s="10" t="s">
        <v>672</v>
      </c>
      <c r="B294" s="10">
        <v>40</v>
      </c>
      <c r="C294" s="10" t="s">
        <v>29</v>
      </c>
      <c r="D294" s="10" t="s">
        <v>44</v>
      </c>
      <c r="E294" s="10" t="s">
        <v>69</v>
      </c>
      <c r="F294" s="10" t="s">
        <v>32</v>
      </c>
      <c r="G294" s="10" t="s">
        <v>44</v>
      </c>
      <c r="H294" s="10" t="s">
        <v>673</v>
      </c>
      <c r="I294" s="10" t="s">
        <v>117</v>
      </c>
      <c r="J294" s="13">
        <v>255.96</v>
      </c>
      <c r="K294" s="10">
        <v>7</v>
      </c>
      <c r="L294" s="10" t="s">
        <v>78</v>
      </c>
      <c r="M294" s="10">
        <v>5</v>
      </c>
      <c r="N294" s="10">
        <v>1</v>
      </c>
      <c r="O294" s="10">
        <v>1</v>
      </c>
      <c r="P294" s="10" t="s">
        <v>44</v>
      </c>
      <c r="Q294" s="10" t="s">
        <v>85</v>
      </c>
      <c r="R294" s="10">
        <f t="shared" si="8"/>
        <v>0</v>
      </c>
      <c r="S294" s="10">
        <v>0</v>
      </c>
      <c r="T294" s="10">
        <v>10</v>
      </c>
      <c r="U294" s="10" t="s">
        <v>36</v>
      </c>
      <c r="V294" s="10" t="s">
        <v>38</v>
      </c>
      <c r="W294" s="10" t="s">
        <v>86</v>
      </c>
      <c r="X294" s="14">
        <v>45649</v>
      </c>
      <c r="Y294" s="10" t="b">
        <v>0</v>
      </c>
      <c r="Z294" s="10" t="b">
        <v>0</v>
      </c>
      <c r="AA294" s="10" t="str">
        <f t="shared" si="9"/>
        <v>Non-Member</v>
      </c>
      <c r="AB294" s="10" t="s">
        <v>40</v>
      </c>
      <c r="AC294" s="10" t="s">
        <v>41</v>
      </c>
      <c r="AD294" s="10">
        <v>13</v>
      </c>
      <c r="AE294" s="10" t="str">
        <f>IF(OR(Cleaned_Data!$C294="Male", Cleaned_Data!$C294="Male"), "Male", IF(OR(Cleaned_Data!$C294="Female", Cleaned_Data!$C294="Female"), "Female", "Diverse"))</f>
        <v>Female</v>
      </c>
      <c r="AF294" s="10" t="str">
        <f>IF(Cleaned_Data!$D294="Middle","Average Income","High Income")</f>
        <v>High Income</v>
      </c>
      <c r="AG294" s="10">
        <v>0.01</v>
      </c>
    </row>
    <row r="295" spans="1:33" x14ac:dyDescent="0.3">
      <c r="A295" s="10" t="s">
        <v>674</v>
      </c>
      <c r="B295" s="10">
        <v>45</v>
      </c>
      <c r="C295" s="10" t="s">
        <v>43</v>
      </c>
      <c r="D295" s="10" t="s">
        <v>30</v>
      </c>
      <c r="E295" s="10" t="s">
        <v>31</v>
      </c>
      <c r="F295" s="10" t="s">
        <v>45</v>
      </c>
      <c r="G295" s="10" t="s">
        <v>44</v>
      </c>
      <c r="H295" s="10" t="s">
        <v>675</v>
      </c>
      <c r="I295" s="10" t="s">
        <v>98</v>
      </c>
      <c r="J295" s="13">
        <v>146.07</v>
      </c>
      <c r="K295" s="10">
        <v>7</v>
      </c>
      <c r="L295" s="10" t="s">
        <v>48</v>
      </c>
      <c r="M295" s="10">
        <v>4</v>
      </c>
      <c r="N295" s="10">
        <v>2</v>
      </c>
      <c r="O295" s="10">
        <v>1</v>
      </c>
      <c r="P295" s="10" t="s">
        <v>59</v>
      </c>
      <c r="Q295" s="10" t="s">
        <v>85</v>
      </c>
      <c r="R295" s="10">
        <f t="shared" si="8"/>
        <v>0.01</v>
      </c>
      <c r="S295" s="10">
        <v>1</v>
      </c>
      <c r="T295" s="10">
        <v>6</v>
      </c>
      <c r="U295" s="10" t="s">
        <v>36</v>
      </c>
      <c r="V295" s="10" t="s">
        <v>38</v>
      </c>
      <c r="W295" s="10" t="s">
        <v>39</v>
      </c>
      <c r="X295" s="14">
        <v>45480</v>
      </c>
      <c r="Y295" s="10" t="b">
        <v>1</v>
      </c>
      <c r="Z295" s="10" t="b">
        <v>1</v>
      </c>
      <c r="AA295" s="10" t="str">
        <f t="shared" si="9"/>
        <v>Loyalty Member</v>
      </c>
      <c r="AB295" s="10" t="s">
        <v>40</v>
      </c>
      <c r="AC295" s="10" t="s">
        <v>53</v>
      </c>
      <c r="AD295" s="10">
        <v>1</v>
      </c>
      <c r="AE295" s="10" t="str">
        <f>IF(OR(Cleaned_Data!$C295="Male", Cleaned_Data!$C295="Male"), "Male", IF(OR(Cleaned_Data!$C295="Female", Cleaned_Data!$C295="Female"), "Female", "Diverse"))</f>
        <v>Male</v>
      </c>
      <c r="AF295" s="10" t="str">
        <f>IF(Cleaned_Data!$D295="Middle","Average Income","High Income")</f>
        <v>Average Income</v>
      </c>
      <c r="AG295" s="10">
        <v>9.189189189189189E-3</v>
      </c>
    </row>
    <row r="296" spans="1:33" x14ac:dyDescent="0.3">
      <c r="A296" s="10" t="s">
        <v>676</v>
      </c>
      <c r="B296" s="10">
        <v>44</v>
      </c>
      <c r="C296" s="10" t="s">
        <v>29</v>
      </c>
      <c r="D296" s="10" t="s">
        <v>44</v>
      </c>
      <c r="E296" s="10" t="s">
        <v>55</v>
      </c>
      <c r="F296" s="10" t="s">
        <v>45</v>
      </c>
      <c r="G296" s="10" t="s">
        <v>30</v>
      </c>
      <c r="H296" s="10" t="s">
        <v>677</v>
      </c>
      <c r="I296" s="10" t="s">
        <v>142</v>
      </c>
      <c r="J296" s="13">
        <v>311.89999999999998</v>
      </c>
      <c r="K296" s="10">
        <v>4</v>
      </c>
      <c r="L296" s="10" t="s">
        <v>48</v>
      </c>
      <c r="M296" s="10">
        <v>2</v>
      </c>
      <c r="N296" s="10">
        <v>4</v>
      </c>
      <c r="O296" s="10">
        <v>2</v>
      </c>
      <c r="P296" s="10" t="s">
        <v>59</v>
      </c>
      <c r="Q296" s="10" t="s">
        <v>85</v>
      </c>
      <c r="R296" s="10">
        <f t="shared" si="8"/>
        <v>0</v>
      </c>
      <c r="S296" s="10">
        <v>0</v>
      </c>
      <c r="T296" s="10">
        <v>6</v>
      </c>
      <c r="U296" s="10" t="s">
        <v>44</v>
      </c>
      <c r="V296" s="10" t="s">
        <v>60</v>
      </c>
      <c r="W296" s="10" t="s">
        <v>39</v>
      </c>
      <c r="X296" s="14">
        <v>45656</v>
      </c>
      <c r="Y296" s="10" t="b">
        <v>0</v>
      </c>
      <c r="Z296" s="10" t="b">
        <v>1</v>
      </c>
      <c r="AA296" s="10" t="str">
        <f t="shared" si="9"/>
        <v>Loyalty Member</v>
      </c>
      <c r="AB296" s="10" t="s">
        <v>74</v>
      </c>
      <c r="AC296" s="10" t="s">
        <v>41</v>
      </c>
      <c r="AD296" s="10">
        <v>2</v>
      </c>
      <c r="AE296" s="10" t="str">
        <f>IF(OR(Cleaned_Data!$C296="Male", Cleaned_Data!$C296="Male"), "Male", IF(OR(Cleaned_Data!$C296="Female", Cleaned_Data!$C296="Female"), "Female", "Diverse"))</f>
        <v>Female</v>
      </c>
      <c r="AF296" s="10" t="str">
        <f>IF(Cleaned_Data!$D296="Middle","Average Income","High Income")</f>
        <v>High Income</v>
      </c>
      <c r="AG296" s="10">
        <v>8.5365853658536592E-3</v>
      </c>
    </row>
    <row r="297" spans="1:33" x14ac:dyDescent="0.3">
      <c r="A297" s="10" t="s">
        <v>678</v>
      </c>
      <c r="B297" s="10">
        <v>38</v>
      </c>
      <c r="C297" s="10" t="s">
        <v>29</v>
      </c>
      <c r="D297" s="10" t="s">
        <v>30</v>
      </c>
      <c r="E297" s="10" t="s">
        <v>69</v>
      </c>
      <c r="F297" s="10" t="s">
        <v>45</v>
      </c>
      <c r="G297" s="10" t="s">
        <v>30</v>
      </c>
      <c r="H297" s="10" t="s">
        <v>679</v>
      </c>
      <c r="I297" s="10" t="s">
        <v>34</v>
      </c>
      <c r="J297" s="13">
        <v>301.60000000000002</v>
      </c>
      <c r="K297" s="10">
        <v>4</v>
      </c>
      <c r="L297" s="10" t="s">
        <v>35</v>
      </c>
      <c r="M297" s="10">
        <v>4</v>
      </c>
      <c r="N297" s="10">
        <v>5</v>
      </c>
      <c r="O297" s="10">
        <v>1</v>
      </c>
      <c r="P297" s="10" t="s">
        <v>59</v>
      </c>
      <c r="Q297" s="10" t="s">
        <v>50</v>
      </c>
      <c r="R297" s="10">
        <f t="shared" si="8"/>
        <v>0.02</v>
      </c>
      <c r="S297" s="10">
        <v>2</v>
      </c>
      <c r="T297" s="10">
        <v>10</v>
      </c>
      <c r="U297" s="10" t="s">
        <v>44</v>
      </c>
      <c r="V297" s="10" t="s">
        <v>79</v>
      </c>
      <c r="W297" s="10" t="s">
        <v>39</v>
      </c>
      <c r="X297" s="14">
        <v>45362</v>
      </c>
      <c r="Y297" s="10" t="b">
        <v>0</v>
      </c>
      <c r="Z297" s="10" t="b">
        <v>0</v>
      </c>
      <c r="AA297" s="10" t="str">
        <f t="shared" si="9"/>
        <v>Non-Member</v>
      </c>
      <c r="AB297" s="10" t="s">
        <v>62</v>
      </c>
      <c r="AC297" s="10" t="s">
        <v>53</v>
      </c>
      <c r="AD297" s="10">
        <v>13</v>
      </c>
      <c r="AE297" s="10" t="str">
        <f>IF(OR(Cleaned_Data!$C297="Male", Cleaned_Data!$C297="Male"), "Male", IF(OR(Cleaned_Data!$C297="Female", Cleaned_Data!$C297="Female"), "Female", "Diverse"))</f>
        <v>Female</v>
      </c>
      <c r="AF297" s="10" t="str">
        <f>IF(Cleaned_Data!$D297="Middle","Average Income","High Income")</f>
        <v>Average Income</v>
      </c>
      <c r="AG297" s="10">
        <v>1.1363636363636364E-2</v>
      </c>
    </row>
    <row r="298" spans="1:33" x14ac:dyDescent="0.3">
      <c r="A298" s="10" t="s">
        <v>680</v>
      </c>
      <c r="B298" s="10">
        <v>23</v>
      </c>
      <c r="C298" s="10" t="s">
        <v>212</v>
      </c>
      <c r="D298" s="10" t="s">
        <v>30</v>
      </c>
      <c r="E298" s="10" t="s">
        <v>69</v>
      </c>
      <c r="F298" s="10" t="s">
        <v>32</v>
      </c>
      <c r="G298" s="10" t="s">
        <v>44</v>
      </c>
      <c r="H298" s="10" t="s">
        <v>681</v>
      </c>
      <c r="I298" s="10" t="s">
        <v>120</v>
      </c>
      <c r="J298" s="13">
        <v>297.45</v>
      </c>
      <c r="K298" s="10">
        <v>3</v>
      </c>
      <c r="L298" s="10" t="s">
        <v>35</v>
      </c>
      <c r="M298" s="10">
        <v>1</v>
      </c>
      <c r="N298" s="10">
        <v>5</v>
      </c>
      <c r="O298" s="10">
        <v>0</v>
      </c>
      <c r="P298" s="10" t="s">
        <v>49</v>
      </c>
      <c r="Q298" s="10" t="s">
        <v>85</v>
      </c>
      <c r="R298" s="10">
        <f t="shared" si="8"/>
        <v>0</v>
      </c>
      <c r="S298" s="10">
        <v>0</v>
      </c>
      <c r="T298" s="10">
        <v>7</v>
      </c>
      <c r="U298" s="10" t="s">
        <v>59</v>
      </c>
      <c r="V298" s="10" t="s">
        <v>38</v>
      </c>
      <c r="W298" s="10" t="s">
        <v>61</v>
      </c>
      <c r="X298" s="14">
        <v>45480</v>
      </c>
      <c r="Y298" s="10" t="b">
        <v>0</v>
      </c>
      <c r="Z298" s="10" t="b">
        <v>0</v>
      </c>
      <c r="AA298" s="10" t="str">
        <f t="shared" si="9"/>
        <v>Non-Member</v>
      </c>
      <c r="AB298" s="10" t="s">
        <v>74</v>
      </c>
      <c r="AC298" s="10" t="s">
        <v>41</v>
      </c>
      <c r="AD298" s="10">
        <v>4</v>
      </c>
      <c r="AE298" s="10" t="str">
        <f>IF(OR(Cleaned_Data!$C298="Male", Cleaned_Data!$C298="Male"), "Male", IF(OR(Cleaned_Data!$C298="Female", Cleaned_Data!$C298="Female"), "Female", "Diverse"))</f>
        <v>Diverse</v>
      </c>
      <c r="AF298" s="10" t="str">
        <f>IF(Cleaned_Data!$D298="Middle","Average Income","High Income")</f>
        <v>Average Income</v>
      </c>
      <c r="AG298" s="10">
        <v>9.3023255813953487E-3</v>
      </c>
    </row>
    <row r="299" spans="1:33" x14ac:dyDescent="0.3">
      <c r="A299" s="10" t="s">
        <v>682</v>
      </c>
      <c r="B299" s="10">
        <v>30</v>
      </c>
      <c r="C299" s="10" t="s">
        <v>352</v>
      </c>
      <c r="D299" s="10" t="s">
        <v>44</v>
      </c>
      <c r="E299" s="10" t="s">
        <v>69</v>
      </c>
      <c r="F299" s="10" t="s">
        <v>32</v>
      </c>
      <c r="G299" s="10" t="s">
        <v>44</v>
      </c>
      <c r="H299" s="10" t="s">
        <v>683</v>
      </c>
      <c r="I299" s="10" t="s">
        <v>90</v>
      </c>
      <c r="J299" s="13">
        <v>157.26</v>
      </c>
      <c r="K299" s="10">
        <v>3</v>
      </c>
      <c r="L299" s="10" t="s">
        <v>78</v>
      </c>
      <c r="M299" s="10">
        <v>1</v>
      </c>
      <c r="N299" s="10">
        <v>3</v>
      </c>
      <c r="O299" s="10">
        <v>1</v>
      </c>
      <c r="P299" s="10" t="s">
        <v>49</v>
      </c>
      <c r="Q299" s="10" t="s">
        <v>50</v>
      </c>
      <c r="R299" s="10">
        <f t="shared" si="8"/>
        <v>0.01</v>
      </c>
      <c r="S299" s="10">
        <v>1</v>
      </c>
      <c r="T299" s="10">
        <v>1</v>
      </c>
      <c r="U299" s="10" t="s">
        <v>36</v>
      </c>
      <c r="V299" s="10" t="s">
        <v>79</v>
      </c>
      <c r="W299" s="10" t="s">
        <v>86</v>
      </c>
      <c r="X299" s="14">
        <v>45497</v>
      </c>
      <c r="Y299" s="10" t="b">
        <v>0</v>
      </c>
      <c r="Z299" s="10" t="b">
        <v>0</v>
      </c>
      <c r="AA299" s="10" t="str">
        <f t="shared" si="9"/>
        <v>Non-Member</v>
      </c>
      <c r="AB299" s="10" t="s">
        <v>40</v>
      </c>
      <c r="AC299" s="10" t="s">
        <v>53</v>
      </c>
      <c r="AD299" s="10">
        <v>8</v>
      </c>
      <c r="AE299" s="10" t="str">
        <f>IF(OR(Cleaned_Data!$C299="Male", Cleaned_Data!$C299="Male"), "Male", IF(OR(Cleaned_Data!$C299="Female", Cleaned_Data!$C299="Female"), "Female", "Diverse"))</f>
        <v>Diverse</v>
      </c>
      <c r="AF299" s="10" t="str">
        <f>IF(Cleaned_Data!$D299="Middle","Average Income","High Income")</f>
        <v>High Income</v>
      </c>
      <c r="AG299" s="10">
        <v>8.431372549019607E-3</v>
      </c>
    </row>
    <row r="300" spans="1:33" x14ac:dyDescent="0.3">
      <c r="A300" s="10" t="s">
        <v>684</v>
      </c>
      <c r="B300" s="10">
        <v>42</v>
      </c>
      <c r="C300" s="10" t="s">
        <v>43</v>
      </c>
      <c r="D300" s="10" t="s">
        <v>44</v>
      </c>
      <c r="E300" s="10" t="s">
        <v>69</v>
      </c>
      <c r="F300" s="10" t="s">
        <v>56</v>
      </c>
      <c r="G300" s="10" t="s">
        <v>30</v>
      </c>
      <c r="H300" s="10" t="s">
        <v>685</v>
      </c>
      <c r="I300" s="10" t="s">
        <v>142</v>
      </c>
      <c r="J300" s="13">
        <v>239.46</v>
      </c>
      <c r="K300" s="10">
        <v>3</v>
      </c>
      <c r="L300" s="10" t="s">
        <v>35</v>
      </c>
      <c r="M300" s="10">
        <v>3</v>
      </c>
      <c r="N300" s="10">
        <v>1</v>
      </c>
      <c r="O300" s="10">
        <v>0</v>
      </c>
      <c r="P300" s="10" t="s">
        <v>59</v>
      </c>
      <c r="Q300" s="10" t="s">
        <v>50</v>
      </c>
      <c r="R300" s="10">
        <f t="shared" si="8"/>
        <v>0.02</v>
      </c>
      <c r="S300" s="10">
        <v>2</v>
      </c>
      <c r="T300" s="10">
        <v>8</v>
      </c>
      <c r="U300" s="10" t="s">
        <v>44</v>
      </c>
      <c r="V300" s="10" t="s">
        <v>79</v>
      </c>
      <c r="W300" s="10" t="s">
        <v>66</v>
      </c>
      <c r="X300" s="14">
        <v>45508</v>
      </c>
      <c r="Y300" s="10" t="b">
        <v>1</v>
      </c>
      <c r="Z300" s="10" t="b">
        <v>1</v>
      </c>
      <c r="AA300" s="10" t="str">
        <f t="shared" si="9"/>
        <v>Loyalty Member</v>
      </c>
      <c r="AB300" s="10" t="s">
        <v>74</v>
      </c>
      <c r="AC300" s="10" t="s">
        <v>53</v>
      </c>
      <c r="AD300" s="10">
        <v>7</v>
      </c>
      <c r="AE300" s="10" t="str">
        <f>IF(OR(Cleaned_Data!$C300="Male", Cleaned_Data!$C300="Male"), "Male", IF(OR(Cleaned_Data!$C300="Female", Cleaned_Data!$C300="Female"), "Female", "Diverse"))</f>
        <v>Male</v>
      </c>
      <c r="AF300" s="10" t="str">
        <f>IF(Cleaned_Data!$D300="Middle","Average Income","High Income")</f>
        <v>High Income</v>
      </c>
      <c r="AG300" s="10">
        <v>8.5365853658536592E-3</v>
      </c>
    </row>
    <row r="301" spans="1:33" x14ac:dyDescent="0.3">
      <c r="A301" s="10" t="s">
        <v>686</v>
      </c>
      <c r="B301" s="10">
        <v>28</v>
      </c>
      <c r="C301" s="10" t="s">
        <v>29</v>
      </c>
      <c r="D301" s="10" t="s">
        <v>44</v>
      </c>
      <c r="E301" s="10" t="s">
        <v>69</v>
      </c>
      <c r="F301" s="10" t="s">
        <v>45</v>
      </c>
      <c r="G301" s="10" t="s">
        <v>44</v>
      </c>
      <c r="H301" s="10" t="s">
        <v>687</v>
      </c>
      <c r="I301" s="10" t="s">
        <v>34</v>
      </c>
      <c r="J301" s="13">
        <v>240.82</v>
      </c>
      <c r="K301" s="10">
        <v>10</v>
      </c>
      <c r="L301" s="10" t="s">
        <v>35</v>
      </c>
      <c r="M301" s="10">
        <v>1</v>
      </c>
      <c r="N301" s="10">
        <v>3</v>
      </c>
      <c r="O301" s="10">
        <v>2</v>
      </c>
      <c r="P301" s="10" t="s">
        <v>44</v>
      </c>
      <c r="Q301" s="10" t="s">
        <v>37</v>
      </c>
      <c r="R301" s="10">
        <f t="shared" si="8"/>
        <v>0</v>
      </c>
      <c r="S301" s="10">
        <v>0</v>
      </c>
      <c r="T301" s="10">
        <v>3</v>
      </c>
      <c r="U301" s="10" t="s">
        <v>49</v>
      </c>
      <c r="V301" s="10" t="s">
        <v>38</v>
      </c>
      <c r="W301" s="10" t="s">
        <v>51</v>
      </c>
      <c r="X301" s="14">
        <v>45293</v>
      </c>
      <c r="Y301" s="10" t="b">
        <v>1</v>
      </c>
      <c r="Z301" s="10" t="b">
        <v>0</v>
      </c>
      <c r="AA301" s="10" t="str">
        <f t="shared" si="9"/>
        <v>Non-Member</v>
      </c>
      <c r="AB301" s="10" t="s">
        <v>74</v>
      </c>
      <c r="AC301" s="10" t="s">
        <v>41</v>
      </c>
      <c r="AD301" s="10">
        <v>8</v>
      </c>
      <c r="AE301" s="10" t="str">
        <f>IF(OR(Cleaned_Data!$C301="Male", Cleaned_Data!$C301="Male"), "Male", IF(OR(Cleaned_Data!$C301="Female", Cleaned_Data!$C301="Female"), "Female", "Diverse"))</f>
        <v>Female</v>
      </c>
      <c r="AF301" s="10" t="str">
        <f>IF(Cleaned_Data!$D301="Middle","Average Income","High Income")</f>
        <v>High Income</v>
      </c>
      <c r="AG301" s="10">
        <v>1.1363636363636364E-2</v>
      </c>
    </row>
    <row r="302" spans="1:33" x14ac:dyDescent="0.3">
      <c r="A302" s="10" t="s">
        <v>688</v>
      </c>
      <c r="B302" s="10">
        <v>44</v>
      </c>
      <c r="C302" s="10" t="s">
        <v>29</v>
      </c>
      <c r="D302" s="10" t="s">
        <v>30</v>
      </c>
      <c r="E302" s="10" t="s">
        <v>55</v>
      </c>
      <c r="F302" s="10" t="s">
        <v>56</v>
      </c>
      <c r="G302" s="10" t="s">
        <v>44</v>
      </c>
      <c r="H302" s="10" t="s">
        <v>689</v>
      </c>
      <c r="I302" s="10" t="s">
        <v>90</v>
      </c>
      <c r="J302" s="13">
        <v>302.07</v>
      </c>
      <c r="K302" s="10">
        <v>6</v>
      </c>
      <c r="L302" s="10" t="s">
        <v>35</v>
      </c>
      <c r="M302" s="10">
        <v>1</v>
      </c>
      <c r="N302" s="10">
        <v>5</v>
      </c>
      <c r="O302" s="10">
        <v>1</v>
      </c>
      <c r="P302" s="10" t="s">
        <v>49</v>
      </c>
      <c r="Q302" s="10" t="s">
        <v>50</v>
      </c>
      <c r="R302" s="10">
        <f t="shared" si="8"/>
        <v>0.02</v>
      </c>
      <c r="S302" s="10">
        <v>2</v>
      </c>
      <c r="T302" s="10">
        <v>5</v>
      </c>
      <c r="U302" s="10" t="s">
        <v>49</v>
      </c>
      <c r="V302" s="10" t="s">
        <v>79</v>
      </c>
      <c r="W302" s="10" t="s">
        <v>66</v>
      </c>
      <c r="X302" s="14">
        <v>45391</v>
      </c>
      <c r="Y302" s="10" t="b">
        <v>1</v>
      </c>
      <c r="Z302" s="10" t="b">
        <v>0</v>
      </c>
      <c r="AA302" s="10" t="str">
        <f t="shared" si="9"/>
        <v>Non-Member</v>
      </c>
      <c r="AB302" s="10" t="s">
        <v>74</v>
      </c>
      <c r="AC302" s="10" t="s">
        <v>67</v>
      </c>
      <c r="AD302" s="10">
        <v>13</v>
      </c>
      <c r="AE302" s="10" t="str">
        <f>IF(OR(Cleaned_Data!$C302="Male", Cleaned_Data!$C302="Male"), "Male", IF(OR(Cleaned_Data!$C302="Female", Cleaned_Data!$C302="Female"), "Female", "Diverse"))</f>
        <v>Female</v>
      </c>
      <c r="AF302" s="10" t="str">
        <f>IF(Cleaned_Data!$D302="Middle","Average Income","High Income")</f>
        <v>Average Income</v>
      </c>
      <c r="AG302" s="10">
        <v>8.431372549019607E-3</v>
      </c>
    </row>
    <row r="303" spans="1:33" x14ac:dyDescent="0.3">
      <c r="A303" s="10" t="s">
        <v>690</v>
      </c>
      <c r="B303" s="10">
        <v>45</v>
      </c>
      <c r="C303" s="10" t="s">
        <v>43</v>
      </c>
      <c r="D303" s="10" t="s">
        <v>30</v>
      </c>
      <c r="E303" s="10" t="s">
        <v>69</v>
      </c>
      <c r="F303" s="10" t="s">
        <v>32</v>
      </c>
      <c r="G303" s="10" t="s">
        <v>30</v>
      </c>
      <c r="H303" s="10" t="s">
        <v>691</v>
      </c>
      <c r="I303" s="10" t="s">
        <v>120</v>
      </c>
      <c r="J303" s="13">
        <v>367.99</v>
      </c>
      <c r="K303" s="10">
        <v>2</v>
      </c>
      <c r="L303" s="10" t="s">
        <v>78</v>
      </c>
      <c r="M303" s="10">
        <v>2</v>
      </c>
      <c r="N303" s="10">
        <v>5</v>
      </c>
      <c r="O303" s="10">
        <v>1</v>
      </c>
      <c r="P303" s="10" t="s">
        <v>36</v>
      </c>
      <c r="Q303" s="10" t="s">
        <v>50</v>
      </c>
      <c r="R303" s="10">
        <f t="shared" si="8"/>
        <v>0.02</v>
      </c>
      <c r="S303" s="10">
        <v>2</v>
      </c>
      <c r="T303" s="10">
        <v>2</v>
      </c>
      <c r="U303" s="10" t="s">
        <v>44</v>
      </c>
      <c r="V303" s="10" t="s">
        <v>60</v>
      </c>
      <c r="W303" s="10" t="s">
        <v>61</v>
      </c>
      <c r="X303" s="14">
        <v>45580</v>
      </c>
      <c r="Y303" s="10" t="b">
        <v>0</v>
      </c>
      <c r="Z303" s="10" t="b">
        <v>0</v>
      </c>
      <c r="AA303" s="10" t="str">
        <f t="shared" si="9"/>
        <v>Non-Member</v>
      </c>
      <c r="AB303" s="10" t="s">
        <v>74</v>
      </c>
      <c r="AC303" s="10" t="s">
        <v>67</v>
      </c>
      <c r="AD303" s="10">
        <v>8</v>
      </c>
      <c r="AE303" s="10" t="str">
        <f>IF(OR(Cleaned_Data!$C303="Male", Cleaned_Data!$C303="Male"), "Male", IF(OR(Cleaned_Data!$C303="Female", Cleaned_Data!$C303="Female"), "Female", "Diverse"))</f>
        <v>Male</v>
      </c>
      <c r="AF303" s="10" t="str">
        <f>IF(Cleaned_Data!$D303="Middle","Average Income","High Income")</f>
        <v>Average Income</v>
      </c>
      <c r="AG303" s="10">
        <v>9.3023255813953487E-3</v>
      </c>
    </row>
    <row r="304" spans="1:33" x14ac:dyDescent="0.3">
      <c r="A304" s="10" t="s">
        <v>692</v>
      </c>
      <c r="B304" s="10">
        <v>46</v>
      </c>
      <c r="C304" s="10" t="s">
        <v>29</v>
      </c>
      <c r="D304" s="10" t="s">
        <v>44</v>
      </c>
      <c r="E304" s="10" t="s">
        <v>31</v>
      </c>
      <c r="F304" s="10" t="s">
        <v>56</v>
      </c>
      <c r="G304" s="10" t="s">
        <v>30</v>
      </c>
      <c r="H304" s="10" t="s">
        <v>693</v>
      </c>
      <c r="I304" s="10" t="s">
        <v>158</v>
      </c>
      <c r="J304" s="13">
        <v>359.75</v>
      </c>
      <c r="K304" s="10">
        <v>7</v>
      </c>
      <c r="L304" s="10" t="s">
        <v>48</v>
      </c>
      <c r="M304" s="10">
        <v>5</v>
      </c>
      <c r="N304" s="10">
        <v>1</v>
      </c>
      <c r="O304" s="10">
        <v>1</v>
      </c>
      <c r="P304" s="10" t="s">
        <v>44</v>
      </c>
      <c r="Q304" s="10" t="s">
        <v>50</v>
      </c>
      <c r="R304" s="10">
        <f t="shared" si="8"/>
        <v>0.01</v>
      </c>
      <c r="S304" s="10">
        <v>1</v>
      </c>
      <c r="T304" s="10">
        <v>6</v>
      </c>
      <c r="U304" s="10" t="s">
        <v>59</v>
      </c>
      <c r="V304" s="10" t="s">
        <v>38</v>
      </c>
      <c r="W304" s="10" t="s">
        <v>66</v>
      </c>
      <c r="X304" s="14">
        <v>45314</v>
      </c>
      <c r="Y304" s="10" t="b">
        <v>0</v>
      </c>
      <c r="Z304" s="10" t="b">
        <v>0</v>
      </c>
      <c r="AA304" s="10" t="str">
        <f t="shared" si="9"/>
        <v>Non-Member</v>
      </c>
      <c r="AB304" s="10" t="s">
        <v>52</v>
      </c>
      <c r="AC304" s="10" t="s">
        <v>53</v>
      </c>
      <c r="AD304" s="10">
        <v>3</v>
      </c>
      <c r="AE304" s="10" t="str">
        <f>IF(OR(Cleaned_Data!$C304="Male", Cleaned_Data!$C304="Male"), "Male", IF(OR(Cleaned_Data!$C304="Female", Cleaned_Data!$C304="Female"), "Female", "Diverse"))</f>
        <v>Female</v>
      </c>
      <c r="AF304" s="10" t="str">
        <f>IF(Cleaned_Data!$D304="Middle","Average Income","High Income")</f>
        <v>High Income</v>
      </c>
      <c r="AG304" s="10">
        <v>1.0243902439024391E-2</v>
      </c>
    </row>
    <row r="305" spans="1:33" x14ac:dyDescent="0.3">
      <c r="A305" s="10" t="s">
        <v>694</v>
      </c>
      <c r="B305" s="10">
        <v>28</v>
      </c>
      <c r="C305" s="10" t="s">
        <v>29</v>
      </c>
      <c r="D305" s="10" t="s">
        <v>30</v>
      </c>
      <c r="E305" s="10" t="s">
        <v>76</v>
      </c>
      <c r="F305" s="10" t="s">
        <v>32</v>
      </c>
      <c r="G305" s="10" t="s">
        <v>44</v>
      </c>
      <c r="H305" s="10" t="s">
        <v>695</v>
      </c>
      <c r="I305" s="10" t="s">
        <v>2076</v>
      </c>
      <c r="J305" s="13">
        <v>204.44</v>
      </c>
      <c r="K305" s="10">
        <v>2</v>
      </c>
      <c r="L305" s="10" t="s">
        <v>35</v>
      </c>
      <c r="M305" s="10">
        <v>5</v>
      </c>
      <c r="N305" s="10">
        <v>3</v>
      </c>
      <c r="O305" s="10">
        <v>2</v>
      </c>
      <c r="P305" s="10" t="s">
        <v>36</v>
      </c>
      <c r="Q305" s="10" t="s">
        <v>37</v>
      </c>
      <c r="R305" s="10">
        <f t="shared" si="8"/>
        <v>0.01</v>
      </c>
      <c r="S305" s="10">
        <v>1</v>
      </c>
      <c r="T305" s="10">
        <v>3</v>
      </c>
      <c r="U305" s="10" t="s">
        <v>44</v>
      </c>
      <c r="V305" s="10" t="s">
        <v>79</v>
      </c>
      <c r="W305" s="10" t="s">
        <v>61</v>
      </c>
      <c r="X305" s="14">
        <v>45627</v>
      </c>
      <c r="Y305" s="10" t="b">
        <v>0</v>
      </c>
      <c r="Z305" s="10" t="b">
        <v>1</v>
      </c>
      <c r="AA305" s="10" t="str">
        <f t="shared" si="9"/>
        <v>Loyalty Member</v>
      </c>
      <c r="AB305" s="10" t="s">
        <v>62</v>
      </c>
      <c r="AC305" s="10" t="s">
        <v>53</v>
      </c>
      <c r="AD305" s="10">
        <v>13</v>
      </c>
      <c r="AE305" s="10" t="str">
        <f>IF(OR(Cleaned_Data!$C305="Male", Cleaned_Data!$C305="Male"), "Male", IF(OR(Cleaned_Data!$C305="Female", Cleaned_Data!$C305="Female"), "Female", "Diverse"))</f>
        <v>Female</v>
      </c>
      <c r="AF305" s="10" t="str">
        <f>IF(Cleaned_Data!$D305="Middle","Average Income","High Income")</f>
        <v>Average Income</v>
      </c>
      <c r="AG305" s="10">
        <v>8.1395348837209301E-3</v>
      </c>
    </row>
    <row r="306" spans="1:33" x14ac:dyDescent="0.3">
      <c r="A306" s="10" t="s">
        <v>696</v>
      </c>
      <c r="B306" s="10">
        <v>27</v>
      </c>
      <c r="C306" s="10" t="s">
        <v>43</v>
      </c>
      <c r="D306" s="10" t="s">
        <v>44</v>
      </c>
      <c r="E306" s="10" t="s">
        <v>55</v>
      </c>
      <c r="F306" s="10" t="s">
        <v>56</v>
      </c>
      <c r="G306" s="10" t="s">
        <v>44</v>
      </c>
      <c r="H306" s="10" t="s">
        <v>697</v>
      </c>
      <c r="I306" s="10" t="s">
        <v>34</v>
      </c>
      <c r="J306" s="13">
        <v>228.93</v>
      </c>
      <c r="K306" s="10">
        <v>7</v>
      </c>
      <c r="L306" s="10" t="s">
        <v>78</v>
      </c>
      <c r="M306" s="10">
        <v>1</v>
      </c>
      <c r="N306" s="10">
        <v>1</v>
      </c>
      <c r="O306" s="10">
        <v>2</v>
      </c>
      <c r="P306" s="10" t="s">
        <v>59</v>
      </c>
      <c r="Q306" s="10" t="s">
        <v>50</v>
      </c>
      <c r="R306" s="10">
        <f t="shared" si="8"/>
        <v>0.02</v>
      </c>
      <c r="S306" s="10">
        <v>2</v>
      </c>
      <c r="T306" s="10">
        <v>2</v>
      </c>
      <c r="U306" s="10" t="s">
        <v>49</v>
      </c>
      <c r="V306" s="10" t="s">
        <v>79</v>
      </c>
      <c r="W306" s="10" t="s">
        <v>51</v>
      </c>
      <c r="X306" s="14">
        <v>45341</v>
      </c>
      <c r="Y306" s="10" t="b">
        <v>1</v>
      </c>
      <c r="Z306" s="10" t="b">
        <v>1</v>
      </c>
      <c r="AA306" s="10" t="str">
        <f t="shared" si="9"/>
        <v>Loyalty Member</v>
      </c>
      <c r="AB306" s="10" t="s">
        <v>62</v>
      </c>
      <c r="AC306" s="10" t="s">
        <v>67</v>
      </c>
      <c r="AD306" s="10">
        <v>11</v>
      </c>
      <c r="AE306" s="10" t="str">
        <f>IF(OR(Cleaned_Data!$C306="Male", Cleaned_Data!$C306="Male"), "Male", IF(OR(Cleaned_Data!$C306="Female", Cleaned_Data!$C306="Female"), "Female", "Diverse"))</f>
        <v>Male</v>
      </c>
      <c r="AF306" s="10" t="str">
        <f>IF(Cleaned_Data!$D306="Middle","Average Income","High Income")</f>
        <v>High Income</v>
      </c>
      <c r="AG306" s="10">
        <v>1.1363636363636364E-2</v>
      </c>
    </row>
    <row r="307" spans="1:33" x14ac:dyDescent="0.3">
      <c r="A307" s="10" t="s">
        <v>698</v>
      </c>
      <c r="B307" s="10">
        <v>20</v>
      </c>
      <c r="C307" s="10" t="s">
        <v>29</v>
      </c>
      <c r="D307" s="10" t="s">
        <v>44</v>
      </c>
      <c r="E307" s="10" t="s">
        <v>55</v>
      </c>
      <c r="F307" s="10" t="s">
        <v>45</v>
      </c>
      <c r="G307" s="10" t="s">
        <v>30</v>
      </c>
      <c r="H307" s="10" t="s">
        <v>546</v>
      </c>
      <c r="I307" s="10" t="s">
        <v>58</v>
      </c>
      <c r="J307" s="13">
        <v>355.31</v>
      </c>
      <c r="K307" s="10">
        <v>11</v>
      </c>
      <c r="L307" s="10" t="s">
        <v>78</v>
      </c>
      <c r="M307" s="10">
        <v>1</v>
      </c>
      <c r="N307" s="10">
        <v>1</v>
      </c>
      <c r="O307" s="10">
        <v>0</v>
      </c>
      <c r="P307" s="10" t="s">
        <v>44</v>
      </c>
      <c r="Q307" s="10" t="s">
        <v>50</v>
      </c>
      <c r="R307" s="10">
        <f t="shared" si="8"/>
        <v>0.01</v>
      </c>
      <c r="S307" s="10">
        <v>1</v>
      </c>
      <c r="T307" s="10">
        <v>2</v>
      </c>
      <c r="U307" s="10" t="s">
        <v>49</v>
      </c>
      <c r="V307" s="10" t="s">
        <v>79</v>
      </c>
      <c r="W307" s="10" t="s">
        <v>61</v>
      </c>
      <c r="X307" s="14">
        <v>45523</v>
      </c>
      <c r="Y307" s="10" t="b">
        <v>0</v>
      </c>
      <c r="Z307" s="10" t="b">
        <v>1</v>
      </c>
      <c r="AA307" s="10" t="str">
        <f t="shared" si="9"/>
        <v>Loyalty Member</v>
      </c>
      <c r="AB307" s="10" t="s">
        <v>62</v>
      </c>
      <c r="AC307" s="10" t="s">
        <v>67</v>
      </c>
      <c r="AD307" s="10">
        <v>12</v>
      </c>
      <c r="AE307" s="10" t="str">
        <f>IF(OR(Cleaned_Data!$C307="Male", Cleaned_Data!$C307="Male"), "Male", IF(OR(Cleaned_Data!$C307="Female", Cleaned_Data!$C307="Female"), "Female", "Diverse"))</f>
        <v>Female</v>
      </c>
      <c r="AF307" s="10" t="str">
        <f>IF(Cleaned_Data!$D307="Middle","Average Income","High Income")</f>
        <v>High Income</v>
      </c>
      <c r="AG307" s="10">
        <v>1.131578947368421E-2</v>
      </c>
    </row>
    <row r="308" spans="1:33" x14ac:dyDescent="0.3">
      <c r="A308" s="10" t="s">
        <v>699</v>
      </c>
      <c r="B308" s="10">
        <v>40</v>
      </c>
      <c r="C308" s="10" t="s">
        <v>43</v>
      </c>
      <c r="D308" s="10" t="s">
        <v>44</v>
      </c>
      <c r="E308" s="10" t="s">
        <v>31</v>
      </c>
      <c r="F308" s="10" t="s">
        <v>45</v>
      </c>
      <c r="G308" s="10" t="s">
        <v>44</v>
      </c>
      <c r="H308" s="10" t="s">
        <v>700</v>
      </c>
      <c r="I308" s="10" t="s">
        <v>101</v>
      </c>
      <c r="J308" s="13">
        <v>334.67</v>
      </c>
      <c r="K308" s="10">
        <v>12</v>
      </c>
      <c r="L308" s="10" t="s">
        <v>48</v>
      </c>
      <c r="M308" s="10">
        <v>2</v>
      </c>
      <c r="N308" s="10">
        <v>1</v>
      </c>
      <c r="O308" s="10">
        <v>2</v>
      </c>
      <c r="P308" s="10" t="s">
        <v>36</v>
      </c>
      <c r="Q308" s="10" t="s">
        <v>37</v>
      </c>
      <c r="R308" s="10">
        <f t="shared" si="8"/>
        <v>0.02</v>
      </c>
      <c r="S308" s="10">
        <v>2</v>
      </c>
      <c r="T308" s="10">
        <v>5</v>
      </c>
      <c r="U308" s="10" t="s">
        <v>36</v>
      </c>
      <c r="V308" s="10" t="s">
        <v>38</v>
      </c>
      <c r="W308" s="10" t="s">
        <v>61</v>
      </c>
      <c r="X308" s="14">
        <v>45614</v>
      </c>
      <c r="Y308" s="10" t="b">
        <v>1</v>
      </c>
      <c r="Z308" s="10" t="b">
        <v>0</v>
      </c>
      <c r="AA308" s="10" t="str">
        <f t="shared" si="9"/>
        <v>Non-Member</v>
      </c>
      <c r="AB308" s="10" t="s">
        <v>40</v>
      </c>
      <c r="AC308" s="10" t="s">
        <v>53</v>
      </c>
      <c r="AD308" s="10">
        <v>13</v>
      </c>
      <c r="AE308" s="10" t="str">
        <f>IF(OR(Cleaned_Data!$C308="Male", Cleaned_Data!$C308="Male"), "Male", IF(OR(Cleaned_Data!$C308="Female", Cleaned_Data!$C308="Female"), "Female", "Diverse"))</f>
        <v>Male</v>
      </c>
      <c r="AF308" s="10" t="str">
        <f>IF(Cleaned_Data!$D308="Middle","Average Income","High Income")</f>
        <v>High Income</v>
      </c>
      <c r="AG308" s="10">
        <v>9.7727272727272732E-3</v>
      </c>
    </row>
    <row r="309" spans="1:33" x14ac:dyDescent="0.3">
      <c r="A309" s="10" t="s">
        <v>701</v>
      </c>
      <c r="B309" s="10">
        <v>36</v>
      </c>
      <c r="C309" s="10" t="s">
        <v>43</v>
      </c>
      <c r="D309" s="10" t="s">
        <v>30</v>
      </c>
      <c r="E309" s="10" t="s">
        <v>69</v>
      </c>
      <c r="F309" s="10" t="s">
        <v>56</v>
      </c>
      <c r="G309" s="10" t="s">
        <v>30</v>
      </c>
      <c r="H309" s="10" t="s">
        <v>702</v>
      </c>
      <c r="I309" s="10" t="s">
        <v>82</v>
      </c>
      <c r="J309" s="13">
        <v>182.72</v>
      </c>
      <c r="K309" s="10">
        <v>5</v>
      </c>
      <c r="L309" s="10" t="s">
        <v>78</v>
      </c>
      <c r="M309" s="10">
        <v>2</v>
      </c>
      <c r="N309" s="10">
        <v>1</v>
      </c>
      <c r="O309" s="10">
        <v>2</v>
      </c>
      <c r="P309" s="10" t="s">
        <v>44</v>
      </c>
      <c r="Q309" s="10" t="s">
        <v>85</v>
      </c>
      <c r="R309" s="10">
        <f t="shared" si="8"/>
        <v>0.01</v>
      </c>
      <c r="S309" s="10">
        <v>1</v>
      </c>
      <c r="T309" s="10">
        <v>7</v>
      </c>
      <c r="U309" s="10" t="s">
        <v>36</v>
      </c>
      <c r="V309" s="10" t="s">
        <v>79</v>
      </c>
      <c r="W309" s="10" t="s">
        <v>66</v>
      </c>
      <c r="X309" s="14">
        <v>45447</v>
      </c>
      <c r="Y309" s="10" t="b">
        <v>0</v>
      </c>
      <c r="Z309" s="10" t="b">
        <v>0</v>
      </c>
      <c r="AA309" s="10" t="str">
        <f t="shared" si="9"/>
        <v>Non-Member</v>
      </c>
      <c r="AB309" s="10" t="s">
        <v>62</v>
      </c>
      <c r="AC309" s="10" t="s">
        <v>41</v>
      </c>
      <c r="AD309" s="10">
        <v>13</v>
      </c>
      <c r="AE309" s="10" t="str">
        <f>IF(OR(Cleaned_Data!$C309="Male", Cleaned_Data!$C309="Male"), "Male", IF(OR(Cleaned_Data!$C309="Female", Cleaned_Data!$C309="Female"), "Female", "Diverse"))</f>
        <v>Male</v>
      </c>
      <c r="AF309" s="10" t="str">
        <f>IF(Cleaned_Data!$D309="Middle","Average Income","High Income")</f>
        <v>Average Income</v>
      </c>
      <c r="AG309" s="10">
        <v>1.0270270270270269E-2</v>
      </c>
    </row>
    <row r="310" spans="1:33" x14ac:dyDescent="0.3">
      <c r="A310" s="10" t="s">
        <v>703</v>
      </c>
      <c r="B310" s="10">
        <v>43</v>
      </c>
      <c r="C310" s="10" t="s">
        <v>43</v>
      </c>
      <c r="D310" s="10" t="s">
        <v>44</v>
      </c>
      <c r="E310" s="10" t="s">
        <v>69</v>
      </c>
      <c r="F310" s="10" t="s">
        <v>45</v>
      </c>
      <c r="G310" s="10" t="s">
        <v>30</v>
      </c>
      <c r="H310" s="10" t="s">
        <v>704</v>
      </c>
      <c r="I310" s="10" t="s">
        <v>246</v>
      </c>
      <c r="J310" s="13">
        <v>260.22000000000003</v>
      </c>
      <c r="K310" s="10">
        <v>11</v>
      </c>
      <c r="L310" s="10" t="s">
        <v>48</v>
      </c>
      <c r="M310" s="10">
        <v>4</v>
      </c>
      <c r="N310" s="10">
        <v>3</v>
      </c>
      <c r="O310" s="10">
        <v>0</v>
      </c>
      <c r="P310" s="10" t="s">
        <v>36</v>
      </c>
      <c r="Q310" s="10" t="s">
        <v>50</v>
      </c>
      <c r="R310" s="10">
        <f t="shared" si="8"/>
        <v>0.02</v>
      </c>
      <c r="S310" s="10">
        <v>2</v>
      </c>
      <c r="T310" s="10">
        <v>5</v>
      </c>
      <c r="U310" s="10" t="s">
        <v>44</v>
      </c>
      <c r="V310" s="10" t="s">
        <v>79</v>
      </c>
      <c r="W310" s="10" t="s">
        <v>39</v>
      </c>
      <c r="X310" s="14">
        <v>45616</v>
      </c>
      <c r="Y310" s="10" t="b">
        <v>0</v>
      </c>
      <c r="Z310" s="10" t="b">
        <v>1</v>
      </c>
      <c r="AA310" s="10" t="str">
        <f t="shared" si="9"/>
        <v>Loyalty Member</v>
      </c>
      <c r="AB310" s="10" t="s">
        <v>40</v>
      </c>
      <c r="AC310" s="10" t="s">
        <v>67</v>
      </c>
      <c r="AD310" s="10">
        <v>13</v>
      </c>
      <c r="AE310" s="10" t="str">
        <f>IF(OR(Cleaned_Data!$C310="Male", Cleaned_Data!$C310="Male"), "Male", IF(OR(Cleaned_Data!$C310="Female", Cleaned_Data!$C310="Female"), "Female", "Diverse"))</f>
        <v>Male</v>
      </c>
      <c r="AF310" s="10" t="str">
        <f>IF(Cleaned_Data!$D310="Middle","Average Income","High Income")</f>
        <v>High Income</v>
      </c>
      <c r="AG310" s="10">
        <v>1.1000000000000001E-2</v>
      </c>
    </row>
    <row r="311" spans="1:33" x14ac:dyDescent="0.3">
      <c r="A311" s="10" t="s">
        <v>705</v>
      </c>
      <c r="B311" s="10">
        <v>26</v>
      </c>
      <c r="C311" s="10" t="s">
        <v>29</v>
      </c>
      <c r="D311" s="10" t="s">
        <v>44</v>
      </c>
      <c r="E311" s="10" t="s">
        <v>55</v>
      </c>
      <c r="F311" s="10" t="s">
        <v>45</v>
      </c>
      <c r="G311" s="10" t="s">
        <v>30</v>
      </c>
      <c r="H311" s="10" t="s">
        <v>706</v>
      </c>
      <c r="I311" s="10" t="s">
        <v>47</v>
      </c>
      <c r="J311" s="13">
        <v>454.93</v>
      </c>
      <c r="K311" s="10">
        <v>8</v>
      </c>
      <c r="L311" s="10" t="s">
        <v>78</v>
      </c>
      <c r="M311" s="10">
        <v>3</v>
      </c>
      <c r="N311" s="10">
        <v>5</v>
      </c>
      <c r="O311" s="10">
        <v>0</v>
      </c>
      <c r="P311" s="10" t="s">
        <v>59</v>
      </c>
      <c r="Q311" s="10" t="s">
        <v>37</v>
      </c>
      <c r="R311" s="10">
        <f t="shared" si="8"/>
        <v>0.02</v>
      </c>
      <c r="S311" s="10">
        <v>2</v>
      </c>
      <c r="T311" s="10">
        <v>7</v>
      </c>
      <c r="U311" s="10" t="s">
        <v>49</v>
      </c>
      <c r="V311" s="10" t="s">
        <v>79</v>
      </c>
      <c r="W311" s="10" t="s">
        <v>61</v>
      </c>
      <c r="X311" s="14">
        <v>45403</v>
      </c>
      <c r="Y311" s="10" t="b">
        <v>0</v>
      </c>
      <c r="Z311" s="10" t="b">
        <v>0</v>
      </c>
      <c r="AA311" s="10" t="str">
        <f t="shared" si="9"/>
        <v>Non-Member</v>
      </c>
      <c r="AB311" s="10" t="s">
        <v>52</v>
      </c>
      <c r="AC311" s="10" t="s">
        <v>41</v>
      </c>
      <c r="AD311" s="10">
        <v>11</v>
      </c>
      <c r="AE311" s="10" t="str">
        <f>IF(OR(Cleaned_Data!$C311="Male", Cleaned_Data!$C311="Male"), "Male", IF(OR(Cleaned_Data!$C311="Female", Cleaned_Data!$C311="Female"), "Female", "Diverse"))</f>
        <v>Female</v>
      </c>
      <c r="AF311" s="10" t="str">
        <f>IF(Cleaned_Data!$D311="Middle","Average Income","High Income")</f>
        <v>High Income</v>
      </c>
      <c r="AG311" s="10">
        <v>9.3181818181818175E-3</v>
      </c>
    </row>
    <row r="312" spans="1:33" x14ac:dyDescent="0.3">
      <c r="A312" s="10" t="s">
        <v>707</v>
      </c>
      <c r="B312" s="10">
        <v>29</v>
      </c>
      <c r="C312" s="10" t="s">
        <v>43</v>
      </c>
      <c r="D312" s="10" t="s">
        <v>30</v>
      </c>
      <c r="E312" s="10" t="s">
        <v>69</v>
      </c>
      <c r="F312" s="10" t="s">
        <v>32</v>
      </c>
      <c r="G312" s="10" t="s">
        <v>44</v>
      </c>
      <c r="H312" s="10" t="s">
        <v>708</v>
      </c>
      <c r="I312" s="10" t="s">
        <v>188</v>
      </c>
      <c r="J312" s="13">
        <v>325.42</v>
      </c>
      <c r="K312" s="10">
        <v>11</v>
      </c>
      <c r="L312" s="10" t="s">
        <v>48</v>
      </c>
      <c r="M312" s="10">
        <v>2</v>
      </c>
      <c r="N312" s="10">
        <v>4</v>
      </c>
      <c r="O312" s="10">
        <v>2</v>
      </c>
      <c r="P312" s="10" t="s">
        <v>59</v>
      </c>
      <c r="Q312" s="10" t="s">
        <v>50</v>
      </c>
      <c r="R312" s="10">
        <f t="shared" si="8"/>
        <v>0.01</v>
      </c>
      <c r="S312" s="10">
        <v>1</v>
      </c>
      <c r="T312" s="10">
        <v>1</v>
      </c>
      <c r="U312" s="10" t="s">
        <v>44</v>
      </c>
      <c r="V312" s="10" t="s">
        <v>79</v>
      </c>
      <c r="W312" s="10" t="s">
        <v>66</v>
      </c>
      <c r="X312" s="14">
        <v>45585</v>
      </c>
      <c r="Y312" s="10" t="b">
        <v>1</v>
      </c>
      <c r="Z312" s="10" t="b">
        <v>0</v>
      </c>
      <c r="AA312" s="10" t="str">
        <f t="shared" si="9"/>
        <v>Non-Member</v>
      </c>
      <c r="AB312" s="10" t="s">
        <v>62</v>
      </c>
      <c r="AC312" s="10" t="s">
        <v>67</v>
      </c>
      <c r="AD312" s="10">
        <v>7</v>
      </c>
      <c r="AE312" s="10" t="str">
        <f>IF(OR(Cleaned_Data!$C312="Male", Cleaned_Data!$C312="Male"), "Male", IF(OR(Cleaned_Data!$C312="Female", Cleaned_Data!$C312="Female"), "Female", "Diverse"))</f>
        <v>Male</v>
      </c>
      <c r="AF312" s="10" t="str">
        <f>IF(Cleaned_Data!$D312="Middle","Average Income","High Income")</f>
        <v>Average Income</v>
      </c>
      <c r="AG312" s="10">
        <v>8.8235294117647058E-3</v>
      </c>
    </row>
    <row r="313" spans="1:33" x14ac:dyDescent="0.3">
      <c r="A313" s="10" t="s">
        <v>709</v>
      </c>
      <c r="B313" s="10">
        <v>34</v>
      </c>
      <c r="C313" s="10" t="s">
        <v>29</v>
      </c>
      <c r="D313" s="10" t="s">
        <v>30</v>
      </c>
      <c r="E313" s="10" t="s">
        <v>69</v>
      </c>
      <c r="F313" s="10" t="s">
        <v>45</v>
      </c>
      <c r="G313" s="10" t="s">
        <v>44</v>
      </c>
      <c r="H313" s="10" t="s">
        <v>710</v>
      </c>
      <c r="I313" s="10" t="s">
        <v>246</v>
      </c>
      <c r="J313" s="13">
        <v>351.36</v>
      </c>
      <c r="K313" s="10">
        <v>2</v>
      </c>
      <c r="L313" s="10" t="s">
        <v>48</v>
      </c>
      <c r="M313" s="10">
        <v>5</v>
      </c>
      <c r="N313" s="10">
        <v>3</v>
      </c>
      <c r="O313" s="10">
        <v>2</v>
      </c>
      <c r="P313" s="10" t="s">
        <v>44</v>
      </c>
      <c r="Q313" s="10" t="s">
        <v>85</v>
      </c>
      <c r="R313" s="10">
        <f t="shared" si="8"/>
        <v>0.02</v>
      </c>
      <c r="S313" s="10">
        <v>2</v>
      </c>
      <c r="T313" s="10">
        <v>6</v>
      </c>
      <c r="U313" s="10" t="s">
        <v>36</v>
      </c>
      <c r="V313" s="10" t="s">
        <v>79</v>
      </c>
      <c r="W313" s="10" t="s">
        <v>66</v>
      </c>
      <c r="X313" s="14">
        <v>45331</v>
      </c>
      <c r="Y313" s="10" t="b">
        <v>0</v>
      </c>
      <c r="Z313" s="10" t="b">
        <v>1</v>
      </c>
      <c r="AA313" s="10" t="str">
        <f t="shared" si="9"/>
        <v>Loyalty Member</v>
      </c>
      <c r="AB313" s="10" t="s">
        <v>40</v>
      </c>
      <c r="AC313" s="10" t="s">
        <v>53</v>
      </c>
      <c r="AD313" s="10">
        <v>7</v>
      </c>
      <c r="AE313" s="10" t="str">
        <f>IF(OR(Cleaned_Data!$C313="Male", Cleaned_Data!$C313="Male"), "Male", IF(OR(Cleaned_Data!$C313="Female", Cleaned_Data!$C313="Female"), "Female", "Diverse"))</f>
        <v>Female</v>
      </c>
      <c r="AF313" s="10" t="str">
        <f>IF(Cleaned_Data!$D313="Middle","Average Income","High Income")</f>
        <v>Average Income</v>
      </c>
      <c r="AG313" s="10">
        <v>1.1000000000000001E-2</v>
      </c>
    </row>
    <row r="314" spans="1:33" x14ac:dyDescent="0.3">
      <c r="A314" s="10" t="s">
        <v>711</v>
      </c>
      <c r="B314" s="10">
        <v>40</v>
      </c>
      <c r="C314" s="10" t="s">
        <v>43</v>
      </c>
      <c r="D314" s="10" t="s">
        <v>44</v>
      </c>
      <c r="E314" s="10" t="s">
        <v>55</v>
      </c>
      <c r="F314" s="10" t="s">
        <v>32</v>
      </c>
      <c r="G314" s="10" t="s">
        <v>30</v>
      </c>
      <c r="H314" s="10" t="s">
        <v>712</v>
      </c>
      <c r="I314" s="10" t="s">
        <v>123</v>
      </c>
      <c r="J314" s="13">
        <v>333.63</v>
      </c>
      <c r="K314" s="10">
        <v>8</v>
      </c>
      <c r="L314" s="10" t="s">
        <v>35</v>
      </c>
      <c r="M314" s="10">
        <v>4</v>
      </c>
      <c r="N314" s="10">
        <v>5</v>
      </c>
      <c r="O314" s="10">
        <v>2</v>
      </c>
      <c r="P314" s="10" t="s">
        <v>36</v>
      </c>
      <c r="Q314" s="10" t="s">
        <v>85</v>
      </c>
      <c r="R314" s="10">
        <f t="shared" si="8"/>
        <v>0.02</v>
      </c>
      <c r="S314" s="10">
        <v>2</v>
      </c>
      <c r="T314" s="10">
        <v>2</v>
      </c>
      <c r="U314" s="10" t="s">
        <v>44</v>
      </c>
      <c r="V314" s="10" t="s">
        <v>60</v>
      </c>
      <c r="W314" s="10" t="s">
        <v>66</v>
      </c>
      <c r="X314" s="14">
        <v>45631</v>
      </c>
      <c r="Y314" s="10" t="b">
        <v>0</v>
      </c>
      <c r="Z314" s="10" t="b">
        <v>0</v>
      </c>
      <c r="AA314" s="10" t="str">
        <f t="shared" si="9"/>
        <v>Non-Member</v>
      </c>
      <c r="AB314" s="10" t="s">
        <v>40</v>
      </c>
      <c r="AC314" s="10" t="s">
        <v>67</v>
      </c>
      <c r="AD314" s="10">
        <v>14</v>
      </c>
      <c r="AE314" s="10" t="str">
        <f>IF(OR(Cleaned_Data!$C314="Male", Cleaned_Data!$C314="Male"), "Male", IF(OR(Cleaned_Data!$C314="Female", Cleaned_Data!$C314="Female"), "Female", "Diverse"))</f>
        <v>Male</v>
      </c>
      <c r="AF314" s="10" t="str">
        <f>IF(Cleaned_Data!$D314="Middle","Average Income","High Income")</f>
        <v>High Income</v>
      </c>
      <c r="AG314" s="10">
        <v>1.0243902439024391E-2</v>
      </c>
    </row>
    <row r="315" spans="1:33" x14ac:dyDescent="0.3">
      <c r="A315" s="10" t="s">
        <v>713</v>
      </c>
      <c r="B315" s="10">
        <v>42</v>
      </c>
      <c r="C315" s="10" t="s">
        <v>29</v>
      </c>
      <c r="D315" s="10" t="s">
        <v>44</v>
      </c>
      <c r="E315" s="10" t="s">
        <v>31</v>
      </c>
      <c r="F315" s="10" t="s">
        <v>32</v>
      </c>
      <c r="G315" s="10" t="s">
        <v>30</v>
      </c>
      <c r="H315" s="10" t="s">
        <v>714</v>
      </c>
      <c r="I315" s="10" t="s">
        <v>188</v>
      </c>
      <c r="J315" s="13">
        <v>469.9</v>
      </c>
      <c r="K315" s="10">
        <v>4</v>
      </c>
      <c r="L315" s="10" t="s">
        <v>35</v>
      </c>
      <c r="M315" s="10">
        <v>2</v>
      </c>
      <c r="N315" s="10">
        <v>5</v>
      </c>
      <c r="O315" s="10">
        <v>1</v>
      </c>
      <c r="P315" s="10" t="s">
        <v>59</v>
      </c>
      <c r="Q315" s="10" t="s">
        <v>50</v>
      </c>
      <c r="R315" s="10">
        <f t="shared" si="8"/>
        <v>0.01</v>
      </c>
      <c r="S315" s="10">
        <v>1</v>
      </c>
      <c r="T315" s="10">
        <v>7</v>
      </c>
      <c r="U315" s="10" t="s">
        <v>36</v>
      </c>
      <c r="V315" s="10" t="s">
        <v>79</v>
      </c>
      <c r="W315" s="10" t="s">
        <v>86</v>
      </c>
      <c r="X315" s="14">
        <v>45471</v>
      </c>
      <c r="Y315" s="10" t="b">
        <v>0</v>
      </c>
      <c r="Z315" s="10" t="b">
        <v>0</v>
      </c>
      <c r="AA315" s="10" t="str">
        <f t="shared" si="9"/>
        <v>Non-Member</v>
      </c>
      <c r="AB315" s="10" t="s">
        <v>74</v>
      </c>
      <c r="AC315" s="10" t="s">
        <v>41</v>
      </c>
      <c r="AD315" s="10">
        <v>7</v>
      </c>
      <c r="AE315" s="10" t="str">
        <f>IF(OR(Cleaned_Data!$C315="Male", Cleaned_Data!$C315="Male"), "Male", IF(OR(Cleaned_Data!$C315="Female", Cleaned_Data!$C315="Female"), "Female", "Diverse"))</f>
        <v>Female</v>
      </c>
      <c r="AF315" s="10" t="str">
        <f>IF(Cleaned_Data!$D315="Middle","Average Income","High Income")</f>
        <v>High Income</v>
      </c>
      <c r="AG315" s="10">
        <v>8.8235294117647058E-3</v>
      </c>
    </row>
    <row r="316" spans="1:33" x14ac:dyDescent="0.3">
      <c r="A316" s="10" t="s">
        <v>715</v>
      </c>
      <c r="B316" s="10">
        <v>28</v>
      </c>
      <c r="C316" s="10" t="s">
        <v>43</v>
      </c>
      <c r="D316" s="10" t="s">
        <v>44</v>
      </c>
      <c r="E316" s="10" t="s">
        <v>31</v>
      </c>
      <c r="F316" s="10" t="s">
        <v>32</v>
      </c>
      <c r="G316" s="10" t="s">
        <v>44</v>
      </c>
      <c r="H316" s="10" t="s">
        <v>716</v>
      </c>
      <c r="I316" s="10" t="s">
        <v>93</v>
      </c>
      <c r="J316" s="13">
        <v>207.52</v>
      </c>
      <c r="K316" s="10">
        <v>4</v>
      </c>
      <c r="L316" s="10" t="s">
        <v>48</v>
      </c>
      <c r="M316" s="10">
        <v>3</v>
      </c>
      <c r="N316" s="10">
        <v>4</v>
      </c>
      <c r="O316" s="10">
        <v>1</v>
      </c>
      <c r="P316" s="10" t="s">
        <v>59</v>
      </c>
      <c r="Q316" s="10" t="s">
        <v>50</v>
      </c>
      <c r="R316" s="10">
        <f t="shared" si="8"/>
        <v>0.01</v>
      </c>
      <c r="S316" s="10">
        <v>1</v>
      </c>
      <c r="T316" s="10">
        <v>8</v>
      </c>
      <c r="U316" s="10" t="s">
        <v>44</v>
      </c>
      <c r="V316" s="10" t="s">
        <v>79</v>
      </c>
      <c r="W316" s="10" t="s">
        <v>61</v>
      </c>
      <c r="X316" s="14">
        <v>45510</v>
      </c>
      <c r="Y316" s="10" t="b">
        <v>0</v>
      </c>
      <c r="Z316" s="10" t="b">
        <v>0</v>
      </c>
      <c r="AA316" s="10" t="str">
        <f t="shared" si="9"/>
        <v>Non-Member</v>
      </c>
      <c r="AB316" s="10" t="s">
        <v>62</v>
      </c>
      <c r="AC316" s="10" t="s">
        <v>41</v>
      </c>
      <c r="AD316" s="10">
        <v>2</v>
      </c>
      <c r="AE316" s="10" t="str">
        <f>IF(OR(Cleaned_Data!$C316="Male", Cleaned_Data!$C316="Male"), "Male", IF(OR(Cleaned_Data!$C316="Female", Cleaned_Data!$C316="Female"), "Female", "Diverse"))</f>
        <v>Male</v>
      </c>
      <c r="AF316" s="10" t="str">
        <f>IF(Cleaned_Data!$D316="Middle","Average Income","High Income")</f>
        <v>High Income</v>
      </c>
      <c r="AG316" s="10">
        <v>8.5365853658536592E-3</v>
      </c>
    </row>
    <row r="317" spans="1:33" x14ac:dyDescent="0.3">
      <c r="A317" s="10" t="s">
        <v>717</v>
      </c>
      <c r="B317" s="10">
        <v>49</v>
      </c>
      <c r="C317" s="10" t="s">
        <v>43</v>
      </c>
      <c r="D317" s="10" t="s">
        <v>44</v>
      </c>
      <c r="E317" s="10" t="s">
        <v>55</v>
      </c>
      <c r="F317" s="10" t="s">
        <v>32</v>
      </c>
      <c r="G317" s="10" t="s">
        <v>44</v>
      </c>
      <c r="H317" s="10" t="s">
        <v>718</v>
      </c>
      <c r="I317" s="10" t="s">
        <v>126</v>
      </c>
      <c r="J317" s="13">
        <v>125.89</v>
      </c>
      <c r="K317" s="10">
        <v>7</v>
      </c>
      <c r="L317" s="10" t="s">
        <v>48</v>
      </c>
      <c r="M317" s="10">
        <v>3</v>
      </c>
      <c r="N317" s="10">
        <v>3</v>
      </c>
      <c r="O317" s="10">
        <v>2</v>
      </c>
      <c r="P317" s="10" t="s">
        <v>59</v>
      </c>
      <c r="Q317" s="10" t="s">
        <v>50</v>
      </c>
      <c r="R317" s="10">
        <f t="shared" si="8"/>
        <v>0.01</v>
      </c>
      <c r="S317" s="10">
        <v>1</v>
      </c>
      <c r="T317" s="10">
        <v>6</v>
      </c>
      <c r="U317" s="10" t="s">
        <v>49</v>
      </c>
      <c r="V317" s="10" t="s">
        <v>79</v>
      </c>
      <c r="W317" s="10" t="s">
        <v>61</v>
      </c>
      <c r="X317" s="14">
        <v>45618</v>
      </c>
      <c r="Y317" s="10" t="b">
        <v>0</v>
      </c>
      <c r="Z317" s="10" t="b">
        <v>0</v>
      </c>
      <c r="AA317" s="10" t="str">
        <f t="shared" si="9"/>
        <v>Non-Member</v>
      </c>
      <c r="AB317" s="10" t="s">
        <v>52</v>
      </c>
      <c r="AC317" s="10" t="s">
        <v>41</v>
      </c>
      <c r="AD317" s="10">
        <v>13</v>
      </c>
      <c r="AE317" s="10" t="str">
        <f>IF(OR(Cleaned_Data!$C317="Male", Cleaned_Data!$C317="Male"), "Male", IF(OR(Cleaned_Data!$C317="Female", Cleaned_Data!$C317="Female"), "Female", "Diverse"))</f>
        <v>Male</v>
      </c>
      <c r="AF317" s="10" t="str">
        <f>IF(Cleaned_Data!$D317="Middle","Average Income","High Income")</f>
        <v>High Income</v>
      </c>
      <c r="AG317" s="10">
        <v>8.2978723404255311E-3</v>
      </c>
    </row>
    <row r="318" spans="1:33" x14ac:dyDescent="0.3">
      <c r="A318" s="10" t="s">
        <v>719</v>
      </c>
      <c r="B318" s="10">
        <v>46</v>
      </c>
      <c r="C318" s="10" t="s">
        <v>29</v>
      </c>
      <c r="D318" s="10" t="s">
        <v>44</v>
      </c>
      <c r="E318" s="10" t="s">
        <v>55</v>
      </c>
      <c r="F318" s="10" t="s">
        <v>56</v>
      </c>
      <c r="G318" s="10" t="s">
        <v>30</v>
      </c>
      <c r="H318" s="10" t="s">
        <v>720</v>
      </c>
      <c r="I318" s="10" t="s">
        <v>117</v>
      </c>
      <c r="J318" s="13">
        <v>170.77</v>
      </c>
      <c r="K318" s="10">
        <v>9</v>
      </c>
      <c r="L318" s="10" t="s">
        <v>78</v>
      </c>
      <c r="M318" s="10">
        <v>5</v>
      </c>
      <c r="N318" s="10">
        <v>2</v>
      </c>
      <c r="O318" s="10">
        <v>1</v>
      </c>
      <c r="P318" s="10" t="s">
        <v>49</v>
      </c>
      <c r="Q318" s="10" t="s">
        <v>37</v>
      </c>
      <c r="R318" s="10">
        <f t="shared" si="8"/>
        <v>0.02</v>
      </c>
      <c r="S318" s="10">
        <v>2</v>
      </c>
      <c r="T318" s="10">
        <v>1</v>
      </c>
      <c r="U318" s="10" t="s">
        <v>59</v>
      </c>
      <c r="V318" s="10" t="s">
        <v>60</v>
      </c>
      <c r="W318" s="10" t="s">
        <v>39</v>
      </c>
      <c r="X318" s="14">
        <v>45508</v>
      </c>
      <c r="Y318" s="10" t="b">
        <v>0</v>
      </c>
      <c r="Z318" s="10" t="b">
        <v>0</v>
      </c>
      <c r="AA318" s="10" t="str">
        <f t="shared" si="9"/>
        <v>Non-Member</v>
      </c>
      <c r="AB318" s="10" t="s">
        <v>62</v>
      </c>
      <c r="AC318" s="10" t="s">
        <v>41</v>
      </c>
      <c r="AD318" s="10">
        <v>4</v>
      </c>
      <c r="AE318" s="10" t="str">
        <f>IF(OR(Cleaned_Data!$C318="Male", Cleaned_Data!$C318="Male"), "Male", IF(OR(Cleaned_Data!$C318="Female", Cleaned_Data!$C318="Female"), "Female", "Diverse"))</f>
        <v>Female</v>
      </c>
      <c r="AF318" s="10" t="str">
        <f>IF(Cleaned_Data!$D318="Middle","Average Income","High Income")</f>
        <v>High Income</v>
      </c>
      <c r="AG318" s="10">
        <v>0.01</v>
      </c>
    </row>
    <row r="319" spans="1:33" x14ac:dyDescent="0.3">
      <c r="A319" s="10" t="s">
        <v>721</v>
      </c>
      <c r="B319" s="10">
        <v>44</v>
      </c>
      <c r="C319" s="10" t="s">
        <v>29</v>
      </c>
      <c r="D319" s="10" t="s">
        <v>44</v>
      </c>
      <c r="E319" s="10" t="s">
        <v>76</v>
      </c>
      <c r="F319" s="10" t="s">
        <v>56</v>
      </c>
      <c r="G319" s="10" t="s">
        <v>44</v>
      </c>
      <c r="H319" s="10" t="s">
        <v>722</v>
      </c>
      <c r="I319" s="10" t="s">
        <v>117</v>
      </c>
      <c r="J319" s="13">
        <v>63.91</v>
      </c>
      <c r="K319" s="10">
        <v>2</v>
      </c>
      <c r="L319" s="10" t="s">
        <v>78</v>
      </c>
      <c r="M319" s="10">
        <v>1</v>
      </c>
      <c r="N319" s="10">
        <v>4</v>
      </c>
      <c r="O319" s="10">
        <v>2</v>
      </c>
      <c r="P319" s="10" t="s">
        <v>36</v>
      </c>
      <c r="Q319" s="10" t="s">
        <v>50</v>
      </c>
      <c r="R319" s="10">
        <f t="shared" si="8"/>
        <v>0</v>
      </c>
      <c r="S319" s="10">
        <v>0</v>
      </c>
      <c r="T319" s="10">
        <v>6</v>
      </c>
      <c r="U319" s="10" t="s">
        <v>49</v>
      </c>
      <c r="V319" s="10" t="s">
        <v>60</v>
      </c>
      <c r="W319" s="10" t="s">
        <v>86</v>
      </c>
      <c r="X319" s="14">
        <v>45303</v>
      </c>
      <c r="Y319" s="10" t="b">
        <v>0</v>
      </c>
      <c r="Z319" s="10" t="b">
        <v>1</v>
      </c>
      <c r="AA319" s="10" t="str">
        <f t="shared" si="9"/>
        <v>Loyalty Member</v>
      </c>
      <c r="AB319" s="10" t="s">
        <v>74</v>
      </c>
      <c r="AC319" s="10" t="s">
        <v>41</v>
      </c>
      <c r="AD319" s="10">
        <v>12</v>
      </c>
      <c r="AE319" s="10" t="str">
        <f>IF(OR(Cleaned_Data!$C319="Male", Cleaned_Data!$C319="Male"), "Male", IF(OR(Cleaned_Data!$C319="Female", Cleaned_Data!$C319="Female"), "Female", "Diverse"))</f>
        <v>Female</v>
      </c>
      <c r="AF319" s="10" t="str">
        <f>IF(Cleaned_Data!$D319="Middle","Average Income","High Income")</f>
        <v>High Income</v>
      </c>
      <c r="AG319" s="10">
        <v>0.01</v>
      </c>
    </row>
    <row r="320" spans="1:33" x14ac:dyDescent="0.3">
      <c r="A320" s="10" t="s">
        <v>723</v>
      </c>
      <c r="B320" s="10">
        <v>29</v>
      </c>
      <c r="C320" s="10" t="s">
        <v>43</v>
      </c>
      <c r="D320" s="10" t="s">
        <v>44</v>
      </c>
      <c r="E320" s="10" t="s">
        <v>31</v>
      </c>
      <c r="F320" s="10" t="s">
        <v>45</v>
      </c>
      <c r="G320" s="10" t="s">
        <v>30</v>
      </c>
      <c r="H320" s="10" t="s">
        <v>724</v>
      </c>
      <c r="I320" s="10" t="s">
        <v>183</v>
      </c>
      <c r="J320" s="13">
        <v>340.55</v>
      </c>
      <c r="K320" s="10">
        <v>7</v>
      </c>
      <c r="L320" s="10" t="s">
        <v>48</v>
      </c>
      <c r="M320" s="10">
        <v>4</v>
      </c>
      <c r="N320" s="10">
        <v>5</v>
      </c>
      <c r="O320" s="10">
        <v>0</v>
      </c>
      <c r="P320" s="10" t="s">
        <v>59</v>
      </c>
      <c r="Q320" s="10" t="s">
        <v>50</v>
      </c>
      <c r="R320" s="10">
        <f t="shared" si="8"/>
        <v>0</v>
      </c>
      <c r="S320" s="10">
        <v>0</v>
      </c>
      <c r="T320" s="10">
        <v>7</v>
      </c>
      <c r="U320" s="10" t="s">
        <v>36</v>
      </c>
      <c r="V320" s="10" t="s">
        <v>79</v>
      </c>
      <c r="W320" s="10" t="s">
        <v>39</v>
      </c>
      <c r="X320" s="14">
        <v>45615</v>
      </c>
      <c r="Y320" s="10" t="b">
        <v>0</v>
      </c>
      <c r="Z320" s="10" t="b">
        <v>1</v>
      </c>
      <c r="AA320" s="10" t="str">
        <f t="shared" si="9"/>
        <v>Loyalty Member</v>
      </c>
      <c r="AB320" s="10" t="s">
        <v>74</v>
      </c>
      <c r="AC320" s="10" t="s">
        <v>67</v>
      </c>
      <c r="AD320" s="10">
        <v>1</v>
      </c>
      <c r="AE320" s="10" t="str">
        <f>IF(OR(Cleaned_Data!$C320="Male", Cleaned_Data!$C320="Male"), "Male", IF(OR(Cleaned_Data!$C320="Female", Cleaned_Data!$C320="Female"), "Female", "Diverse"))</f>
        <v>Male</v>
      </c>
      <c r="AF320" s="10" t="str">
        <f>IF(Cleaned_Data!$D320="Middle","Average Income","High Income")</f>
        <v>High Income</v>
      </c>
      <c r="AG320" s="10">
        <v>8.6666666666666663E-3</v>
      </c>
    </row>
    <row r="321" spans="1:33" x14ac:dyDescent="0.3">
      <c r="A321" s="10" t="s">
        <v>725</v>
      </c>
      <c r="B321" s="10">
        <v>47</v>
      </c>
      <c r="C321" s="10" t="s">
        <v>43</v>
      </c>
      <c r="D321" s="10" t="s">
        <v>30</v>
      </c>
      <c r="E321" s="10" t="s">
        <v>76</v>
      </c>
      <c r="F321" s="10" t="s">
        <v>32</v>
      </c>
      <c r="G321" s="10" t="s">
        <v>44</v>
      </c>
      <c r="H321" s="10" t="s">
        <v>726</v>
      </c>
      <c r="I321" s="10" t="s">
        <v>120</v>
      </c>
      <c r="J321" s="13">
        <v>378.14</v>
      </c>
      <c r="K321" s="10">
        <v>6</v>
      </c>
      <c r="L321" s="10" t="s">
        <v>35</v>
      </c>
      <c r="M321" s="10">
        <v>2</v>
      </c>
      <c r="N321" s="10">
        <v>2</v>
      </c>
      <c r="O321" s="10">
        <v>1</v>
      </c>
      <c r="P321" s="10" t="s">
        <v>49</v>
      </c>
      <c r="Q321" s="10" t="s">
        <v>85</v>
      </c>
      <c r="R321" s="10">
        <f t="shared" si="8"/>
        <v>0.01</v>
      </c>
      <c r="S321" s="10">
        <v>1</v>
      </c>
      <c r="T321" s="10">
        <v>6</v>
      </c>
      <c r="U321" s="10" t="s">
        <v>44</v>
      </c>
      <c r="V321" s="10" t="s">
        <v>60</v>
      </c>
      <c r="W321" s="10" t="s">
        <v>51</v>
      </c>
      <c r="X321" s="14">
        <v>45539</v>
      </c>
      <c r="Y321" s="10" t="b">
        <v>0</v>
      </c>
      <c r="Z321" s="10" t="b">
        <v>0</v>
      </c>
      <c r="AA321" s="10" t="str">
        <f t="shared" si="9"/>
        <v>Non-Member</v>
      </c>
      <c r="AB321" s="10" t="s">
        <v>52</v>
      </c>
      <c r="AC321" s="10" t="s">
        <v>53</v>
      </c>
      <c r="AD321" s="10">
        <v>7</v>
      </c>
      <c r="AE321" s="10" t="str">
        <f>IF(OR(Cleaned_Data!$C321="Male", Cleaned_Data!$C321="Male"), "Male", IF(OR(Cleaned_Data!$C321="Female", Cleaned_Data!$C321="Female"), "Female", "Diverse"))</f>
        <v>Male</v>
      </c>
      <c r="AF321" s="10" t="str">
        <f>IF(Cleaned_Data!$D321="Middle","Average Income","High Income")</f>
        <v>Average Income</v>
      </c>
      <c r="AG321" s="10">
        <v>9.3023255813953487E-3</v>
      </c>
    </row>
    <row r="322" spans="1:33" x14ac:dyDescent="0.3">
      <c r="A322" s="10" t="s">
        <v>727</v>
      </c>
      <c r="B322" s="10">
        <v>37</v>
      </c>
      <c r="C322" s="10" t="s">
        <v>29</v>
      </c>
      <c r="D322" s="10" t="s">
        <v>30</v>
      </c>
      <c r="E322" s="10" t="s">
        <v>31</v>
      </c>
      <c r="F322" s="10" t="s">
        <v>32</v>
      </c>
      <c r="G322" s="10" t="s">
        <v>30</v>
      </c>
      <c r="H322" s="10" t="s">
        <v>254</v>
      </c>
      <c r="I322" s="10" t="s">
        <v>126</v>
      </c>
      <c r="J322" s="13">
        <v>235.84</v>
      </c>
      <c r="K322" s="10">
        <v>9</v>
      </c>
      <c r="L322" s="10" t="s">
        <v>35</v>
      </c>
      <c r="M322" s="10">
        <v>5</v>
      </c>
      <c r="N322" s="10">
        <v>2</v>
      </c>
      <c r="O322" s="10">
        <v>0</v>
      </c>
      <c r="P322" s="10" t="s">
        <v>36</v>
      </c>
      <c r="Q322" s="10" t="s">
        <v>85</v>
      </c>
      <c r="R322" s="10">
        <f t="shared" si="8"/>
        <v>0.02</v>
      </c>
      <c r="S322" s="10">
        <v>2</v>
      </c>
      <c r="T322" s="10">
        <v>3</v>
      </c>
      <c r="U322" s="10" t="s">
        <v>36</v>
      </c>
      <c r="V322" s="10" t="s">
        <v>79</v>
      </c>
      <c r="W322" s="10" t="s">
        <v>86</v>
      </c>
      <c r="X322" s="14">
        <v>45507</v>
      </c>
      <c r="Y322" s="10" t="b">
        <v>0</v>
      </c>
      <c r="Z322" s="10" t="b">
        <v>0</v>
      </c>
      <c r="AA322" s="10" t="str">
        <f t="shared" si="9"/>
        <v>Non-Member</v>
      </c>
      <c r="AB322" s="10" t="s">
        <v>74</v>
      </c>
      <c r="AC322" s="10" t="s">
        <v>41</v>
      </c>
      <c r="AD322" s="10">
        <v>14</v>
      </c>
      <c r="AE322" s="10" t="str">
        <f>IF(OR(Cleaned_Data!$C322="Male", Cleaned_Data!$C322="Male"), "Male", IF(OR(Cleaned_Data!$C322="Female", Cleaned_Data!$C322="Female"), "Female", "Diverse"))</f>
        <v>Female</v>
      </c>
      <c r="AF322" s="10" t="str">
        <f>IF(Cleaned_Data!$D322="Middle","Average Income","High Income")</f>
        <v>Average Income</v>
      </c>
      <c r="AG322" s="10">
        <v>8.2978723404255311E-3</v>
      </c>
    </row>
    <row r="323" spans="1:33" x14ac:dyDescent="0.3">
      <c r="A323" s="10" t="s">
        <v>728</v>
      </c>
      <c r="B323" s="10">
        <v>47</v>
      </c>
      <c r="C323" s="10" t="s">
        <v>43</v>
      </c>
      <c r="D323" s="10" t="s">
        <v>44</v>
      </c>
      <c r="E323" s="10" t="s">
        <v>69</v>
      </c>
      <c r="F323" s="10" t="s">
        <v>45</v>
      </c>
      <c r="G323" s="10" t="s">
        <v>30</v>
      </c>
      <c r="H323" s="10" t="s">
        <v>729</v>
      </c>
      <c r="I323" s="10" t="s">
        <v>135</v>
      </c>
      <c r="J323" s="13">
        <v>164.44</v>
      </c>
      <c r="K323" s="10">
        <v>5</v>
      </c>
      <c r="L323" s="10" t="s">
        <v>48</v>
      </c>
      <c r="M323" s="10">
        <v>5</v>
      </c>
      <c r="N323" s="10">
        <v>1</v>
      </c>
      <c r="O323" s="10">
        <v>2</v>
      </c>
      <c r="P323" s="10" t="s">
        <v>59</v>
      </c>
      <c r="Q323" s="10" t="s">
        <v>37</v>
      </c>
      <c r="R323" s="10">
        <f t="shared" ref="R323:R386" si="10">S323/100</f>
        <v>0.01</v>
      </c>
      <c r="S323" s="10">
        <v>1</v>
      </c>
      <c r="T323" s="10">
        <v>10</v>
      </c>
      <c r="U323" s="10" t="s">
        <v>44</v>
      </c>
      <c r="V323" s="10" t="s">
        <v>60</v>
      </c>
      <c r="W323" s="10" t="s">
        <v>66</v>
      </c>
      <c r="X323" s="14">
        <v>45390</v>
      </c>
      <c r="Y323" s="10" t="b">
        <v>0</v>
      </c>
      <c r="Z323" s="10" t="b">
        <v>0</v>
      </c>
      <c r="AA323" s="10" t="str">
        <f t="shared" ref="AA323:AA386" si="11">IF(Z323=TRUE, "Loyalty Member", "Non-Member")</f>
        <v>Non-Member</v>
      </c>
      <c r="AB323" s="10" t="s">
        <v>62</v>
      </c>
      <c r="AC323" s="10" t="s">
        <v>41</v>
      </c>
      <c r="AD323" s="10">
        <v>5</v>
      </c>
      <c r="AE323" s="10" t="str">
        <f>IF(OR(Cleaned_Data!$C323="Male", Cleaned_Data!$C323="Male"), "Male", IF(OR(Cleaned_Data!$C323="Female", Cleaned_Data!$C323="Female"), "Female", "Diverse"))</f>
        <v>Male</v>
      </c>
      <c r="AF323" s="10" t="str">
        <f>IF(Cleaned_Data!$D323="Middle","Average Income","High Income")</f>
        <v>High Income</v>
      </c>
      <c r="AG323" s="10">
        <v>8.5294117647058826E-3</v>
      </c>
    </row>
    <row r="324" spans="1:33" x14ac:dyDescent="0.3">
      <c r="A324" s="10" t="s">
        <v>730</v>
      </c>
      <c r="B324" s="10">
        <v>24</v>
      </c>
      <c r="C324" s="10" t="s">
        <v>43</v>
      </c>
      <c r="D324" s="10" t="s">
        <v>44</v>
      </c>
      <c r="E324" s="10" t="s">
        <v>31</v>
      </c>
      <c r="F324" s="10" t="s">
        <v>32</v>
      </c>
      <c r="G324" s="10" t="s">
        <v>44</v>
      </c>
      <c r="H324" s="10" t="s">
        <v>731</v>
      </c>
      <c r="I324" s="10" t="s">
        <v>90</v>
      </c>
      <c r="J324" s="13">
        <v>455.81</v>
      </c>
      <c r="K324" s="10">
        <v>3</v>
      </c>
      <c r="L324" s="10" t="s">
        <v>78</v>
      </c>
      <c r="M324" s="10">
        <v>2</v>
      </c>
      <c r="N324" s="10">
        <v>3</v>
      </c>
      <c r="O324" s="10">
        <v>1</v>
      </c>
      <c r="P324" s="10" t="s">
        <v>59</v>
      </c>
      <c r="Q324" s="10" t="s">
        <v>37</v>
      </c>
      <c r="R324" s="10">
        <f t="shared" si="10"/>
        <v>0.01</v>
      </c>
      <c r="S324" s="10">
        <v>1</v>
      </c>
      <c r="T324" s="10">
        <v>6</v>
      </c>
      <c r="U324" s="10" t="s">
        <v>49</v>
      </c>
      <c r="V324" s="10" t="s">
        <v>60</v>
      </c>
      <c r="W324" s="10" t="s">
        <v>61</v>
      </c>
      <c r="X324" s="14">
        <v>45403</v>
      </c>
      <c r="Y324" s="10" t="b">
        <v>0</v>
      </c>
      <c r="Z324" s="10" t="b">
        <v>0</v>
      </c>
      <c r="AA324" s="10" t="str">
        <f t="shared" si="11"/>
        <v>Non-Member</v>
      </c>
      <c r="AB324" s="10" t="s">
        <v>52</v>
      </c>
      <c r="AC324" s="10" t="s">
        <v>67</v>
      </c>
      <c r="AD324" s="10">
        <v>6</v>
      </c>
      <c r="AE324" s="10" t="str">
        <f>IF(OR(Cleaned_Data!$C324="Male", Cleaned_Data!$C324="Male"), "Male", IF(OR(Cleaned_Data!$C324="Female", Cleaned_Data!$C324="Female"), "Female", "Diverse"))</f>
        <v>Male</v>
      </c>
      <c r="AF324" s="10" t="str">
        <f>IF(Cleaned_Data!$D324="Middle","Average Income","High Income")</f>
        <v>High Income</v>
      </c>
      <c r="AG324" s="10">
        <v>8.431372549019607E-3</v>
      </c>
    </row>
    <row r="325" spans="1:33" x14ac:dyDescent="0.3">
      <c r="A325" s="10" t="s">
        <v>732</v>
      </c>
      <c r="B325" s="10">
        <v>36</v>
      </c>
      <c r="C325" s="10" t="s">
        <v>43</v>
      </c>
      <c r="D325" s="10" t="s">
        <v>44</v>
      </c>
      <c r="E325" s="10" t="s">
        <v>69</v>
      </c>
      <c r="F325" s="10" t="s">
        <v>56</v>
      </c>
      <c r="G325" s="10" t="s">
        <v>44</v>
      </c>
      <c r="H325" s="10" t="s">
        <v>733</v>
      </c>
      <c r="I325" s="10" t="s">
        <v>104</v>
      </c>
      <c r="J325" s="13">
        <v>298.32</v>
      </c>
      <c r="K325" s="10">
        <v>7</v>
      </c>
      <c r="L325" s="10" t="s">
        <v>48</v>
      </c>
      <c r="M325" s="10">
        <v>3</v>
      </c>
      <c r="N325" s="10">
        <v>5</v>
      </c>
      <c r="O325" s="10">
        <v>1</v>
      </c>
      <c r="P325" s="10" t="s">
        <v>59</v>
      </c>
      <c r="Q325" s="10" t="s">
        <v>37</v>
      </c>
      <c r="R325" s="10">
        <f t="shared" si="10"/>
        <v>0.02</v>
      </c>
      <c r="S325" s="10">
        <v>2</v>
      </c>
      <c r="T325" s="10">
        <v>8</v>
      </c>
      <c r="U325" s="10" t="s">
        <v>36</v>
      </c>
      <c r="V325" s="10" t="s">
        <v>38</v>
      </c>
      <c r="W325" s="10" t="s">
        <v>66</v>
      </c>
      <c r="X325" s="14">
        <v>45460</v>
      </c>
      <c r="Y325" s="10" t="b">
        <v>1</v>
      </c>
      <c r="Z325" s="10" t="b">
        <v>0</v>
      </c>
      <c r="AA325" s="10" t="str">
        <f t="shared" si="11"/>
        <v>Non-Member</v>
      </c>
      <c r="AB325" s="10" t="s">
        <v>52</v>
      </c>
      <c r="AC325" s="10" t="s">
        <v>53</v>
      </c>
      <c r="AD325" s="10">
        <v>12</v>
      </c>
      <c r="AE325" s="10" t="str">
        <f>IF(OR(Cleaned_Data!$C325="Male", Cleaned_Data!$C325="Male"), "Male", IF(OR(Cleaned_Data!$C325="Female", Cleaned_Data!$C325="Female"), "Female", "Diverse"))</f>
        <v>Male</v>
      </c>
      <c r="AF325" s="10" t="str">
        <f>IF(Cleaned_Data!$D325="Middle","Average Income","High Income")</f>
        <v>High Income</v>
      </c>
      <c r="AG325" s="10">
        <v>7.3170731707317069E-3</v>
      </c>
    </row>
    <row r="326" spans="1:33" x14ac:dyDescent="0.3">
      <c r="A326" s="10" t="s">
        <v>734</v>
      </c>
      <c r="B326" s="10">
        <v>36</v>
      </c>
      <c r="C326" s="10" t="s">
        <v>29</v>
      </c>
      <c r="D326" s="10" t="s">
        <v>44</v>
      </c>
      <c r="E326" s="10" t="s">
        <v>55</v>
      </c>
      <c r="F326" s="10" t="s">
        <v>32</v>
      </c>
      <c r="G326" s="10" t="s">
        <v>44</v>
      </c>
      <c r="H326" s="10" t="s">
        <v>735</v>
      </c>
      <c r="I326" s="10" t="s">
        <v>107</v>
      </c>
      <c r="J326" s="13">
        <v>351.71</v>
      </c>
      <c r="K326" s="10">
        <v>7</v>
      </c>
      <c r="L326" s="10" t="s">
        <v>48</v>
      </c>
      <c r="M326" s="10">
        <v>2</v>
      </c>
      <c r="N326" s="10">
        <v>2</v>
      </c>
      <c r="O326" s="10">
        <v>0</v>
      </c>
      <c r="P326" s="10" t="s">
        <v>49</v>
      </c>
      <c r="Q326" s="10" t="s">
        <v>85</v>
      </c>
      <c r="R326" s="10">
        <f t="shared" si="10"/>
        <v>0.01</v>
      </c>
      <c r="S326" s="10">
        <v>1</v>
      </c>
      <c r="T326" s="10">
        <v>6</v>
      </c>
      <c r="U326" s="10" t="s">
        <v>49</v>
      </c>
      <c r="V326" s="10" t="s">
        <v>38</v>
      </c>
      <c r="W326" s="10" t="s">
        <v>66</v>
      </c>
      <c r="X326" s="14">
        <v>45370</v>
      </c>
      <c r="Y326" s="10" t="b">
        <v>1</v>
      </c>
      <c r="Z326" s="10" t="b">
        <v>0</v>
      </c>
      <c r="AA326" s="10" t="str">
        <f t="shared" si="11"/>
        <v>Non-Member</v>
      </c>
      <c r="AB326" s="10" t="s">
        <v>40</v>
      </c>
      <c r="AC326" s="10" t="s">
        <v>53</v>
      </c>
      <c r="AD326" s="10">
        <v>8</v>
      </c>
      <c r="AE326" s="10" t="str">
        <f>IF(OR(Cleaned_Data!$C326="Male", Cleaned_Data!$C326="Male"), "Male", IF(OR(Cleaned_Data!$C326="Female", Cleaned_Data!$C326="Female"), "Female", "Diverse"))</f>
        <v>Female</v>
      </c>
      <c r="AF326" s="10" t="str">
        <f>IF(Cleaned_Data!$D326="Middle","Average Income","High Income")</f>
        <v>High Income</v>
      </c>
      <c r="AG326" s="10">
        <v>1.0277777777777776E-2</v>
      </c>
    </row>
    <row r="327" spans="1:33" x14ac:dyDescent="0.3">
      <c r="A327" s="10" t="s">
        <v>736</v>
      </c>
      <c r="B327" s="10">
        <v>49</v>
      </c>
      <c r="C327" s="10" t="s">
        <v>43</v>
      </c>
      <c r="D327" s="10" t="s">
        <v>30</v>
      </c>
      <c r="E327" s="10" t="s">
        <v>76</v>
      </c>
      <c r="F327" s="10" t="s">
        <v>32</v>
      </c>
      <c r="G327" s="10" t="s">
        <v>30</v>
      </c>
      <c r="H327" s="10" t="s">
        <v>737</v>
      </c>
      <c r="I327" s="10" t="s">
        <v>126</v>
      </c>
      <c r="J327" s="13">
        <v>393.48</v>
      </c>
      <c r="K327" s="10">
        <v>11</v>
      </c>
      <c r="L327" s="10" t="s">
        <v>48</v>
      </c>
      <c r="M327" s="10">
        <v>2</v>
      </c>
      <c r="N327" s="10">
        <v>2</v>
      </c>
      <c r="O327" s="10">
        <v>0</v>
      </c>
      <c r="P327" s="10" t="s">
        <v>44</v>
      </c>
      <c r="Q327" s="10" t="s">
        <v>85</v>
      </c>
      <c r="R327" s="10">
        <f t="shared" si="10"/>
        <v>0.01</v>
      </c>
      <c r="S327" s="10">
        <v>1</v>
      </c>
      <c r="T327" s="10">
        <v>10</v>
      </c>
      <c r="U327" s="10" t="s">
        <v>36</v>
      </c>
      <c r="V327" s="10" t="s">
        <v>38</v>
      </c>
      <c r="W327" s="10" t="s">
        <v>66</v>
      </c>
      <c r="X327" s="14">
        <v>45517</v>
      </c>
      <c r="Y327" s="10" t="b">
        <v>1</v>
      </c>
      <c r="Z327" s="10" t="b">
        <v>1</v>
      </c>
      <c r="AA327" s="10" t="str">
        <f t="shared" si="11"/>
        <v>Loyalty Member</v>
      </c>
      <c r="AB327" s="10" t="s">
        <v>40</v>
      </c>
      <c r="AC327" s="10" t="s">
        <v>53</v>
      </c>
      <c r="AD327" s="10">
        <v>3</v>
      </c>
      <c r="AE327" s="10" t="str">
        <f>IF(OR(Cleaned_Data!$C327="Male", Cleaned_Data!$C327="Male"), "Male", IF(OR(Cleaned_Data!$C327="Female", Cleaned_Data!$C327="Female"), "Female", "Diverse"))</f>
        <v>Male</v>
      </c>
      <c r="AF327" s="10" t="str">
        <f>IF(Cleaned_Data!$D327="Middle","Average Income","High Income")</f>
        <v>Average Income</v>
      </c>
      <c r="AG327" s="10">
        <v>8.2978723404255311E-3</v>
      </c>
    </row>
    <row r="328" spans="1:33" x14ac:dyDescent="0.3">
      <c r="A328" s="10" t="s">
        <v>738</v>
      </c>
      <c r="B328" s="10">
        <v>19</v>
      </c>
      <c r="C328" s="10" t="s">
        <v>148</v>
      </c>
      <c r="D328" s="10" t="s">
        <v>44</v>
      </c>
      <c r="E328" s="10" t="s">
        <v>55</v>
      </c>
      <c r="F328" s="10" t="s">
        <v>45</v>
      </c>
      <c r="G328" s="10" t="s">
        <v>44</v>
      </c>
      <c r="H328" s="10" t="s">
        <v>739</v>
      </c>
      <c r="I328" s="10" t="s">
        <v>58</v>
      </c>
      <c r="J328" s="13">
        <v>241.72</v>
      </c>
      <c r="K328" s="10">
        <v>6</v>
      </c>
      <c r="L328" s="10" t="s">
        <v>35</v>
      </c>
      <c r="M328" s="10">
        <v>5</v>
      </c>
      <c r="N328" s="10">
        <v>2</v>
      </c>
      <c r="O328" s="10">
        <v>1</v>
      </c>
      <c r="P328" s="10" t="s">
        <v>49</v>
      </c>
      <c r="Q328" s="10" t="s">
        <v>50</v>
      </c>
      <c r="R328" s="10">
        <f t="shared" si="10"/>
        <v>0</v>
      </c>
      <c r="S328" s="10">
        <v>0</v>
      </c>
      <c r="T328" s="10">
        <v>8</v>
      </c>
      <c r="U328" s="10" t="s">
        <v>44</v>
      </c>
      <c r="V328" s="10" t="s">
        <v>79</v>
      </c>
      <c r="W328" s="10" t="s">
        <v>61</v>
      </c>
      <c r="X328" s="14">
        <v>45441</v>
      </c>
      <c r="Y328" s="10" t="b">
        <v>0</v>
      </c>
      <c r="Z328" s="10" t="b">
        <v>1</v>
      </c>
      <c r="AA328" s="10" t="str">
        <f t="shared" si="11"/>
        <v>Loyalty Member</v>
      </c>
      <c r="AB328" s="10" t="s">
        <v>74</v>
      </c>
      <c r="AC328" s="10" t="s">
        <v>67</v>
      </c>
      <c r="AD328" s="10">
        <v>2</v>
      </c>
      <c r="AE328" s="10" t="str">
        <f>IF(OR(Cleaned_Data!$C328="Male", Cleaned_Data!$C328="Male"), "Male", IF(OR(Cleaned_Data!$C328="Female", Cleaned_Data!$C328="Female"), "Female", "Diverse"))</f>
        <v>Diverse</v>
      </c>
      <c r="AF328" s="10" t="str">
        <f>IF(Cleaned_Data!$D328="Middle","Average Income","High Income")</f>
        <v>High Income</v>
      </c>
      <c r="AG328" s="10">
        <v>1.131578947368421E-2</v>
      </c>
    </row>
    <row r="329" spans="1:33" x14ac:dyDescent="0.3">
      <c r="A329" s="10" t="s">
        <v>740</v>
      </c>
      <c r="B329" s="10">
        <v>27</v>
      </c>
      <c r="C329" s="10" t="s">
        <v>29</v>
      </c>
      <c r="D329" s="10" t="s">
        <v>44</v>
      </c>
      <c r="E329" s="10" t="s">
        <v>55</v>
      </c>
      <c r="F329" s="10" t="s">
        <v>32</v>
      </c>
      <c r="G329" s="10" t="s">
        <v>44</v>
      </c>
      <c r="H329" s="10" t="s">
        <v>645</v>
      </c>
      <c r="I329" s="10" t="s">
        <v>120</v>
      </c>
      <c r="J329" s="13">
        <v>280.2</v>
      </c>
      <c r="K329" s="10">
        <v>3</v>
      </c>
      <c r="L329" s="10" t="s">
        <v>48</v>
      </c>
      <c r="M329" s="10">
        <v>4</v>
      </c>
      <c r="N329" s="10">
        <v>2</v>
      </c>
      <c r="O329" s="10">
        <v>0</v>
      </c>
      <c r="P329" s="10" t="s">
        <v>49</v>
      </c>
      <c r="Q329" s="10" t="s">
        <v>37</v>
      </c>
      <c r="R329" s="10">
        <f t="shared" si="10"/>
        <v>0.02</v>
      </c>
      <c r="S329" s="10">
        <v>2</v>
      </c>
      <c r="T329" s="10">
        <v>7</v>
      </c>
      <c r="U329" s="10" t="s">
        <v>36</v>
      </c>
      <c r="V329" s="10" t="s">
        <v>79</v>
      </c>
      <c r="W329" s="10" t="s">
        <v>66</v>
      </c>
      <c r="X329" s="14">
        <v>45629</v>
      </c>
      <c r="Y329" s="10" t="b">
        <v>0</v>
      </c>
      <c r="Z329" s="10" t="b">
        <v>0</v>
      </c>
      <c r="AA329" s="10" t="str">
        <f t="shared" si="11"/>
        <v>Non-Member</v>
      </c>
      <c r="AB329" s="10" t="s">
        <v>40</v>
      </c>
      <c r="AC329" s="10" t="s">
        <v>41</v>
      </c>
      <c r="AD329" s="10">
        <v>13</v>
      </c>
      <c r="AE329" s="10" t="str">
        <f>IF(OR(Cleaned_Data!$C329="Male", Cleaned_Data!$C329="Male"), "Male", IF(OR(Cleaned_Data!$C329="Female", Cleaned_Data!$C329="Female"), "Female", "Diverse"))</f>
        <v>Female</v>
      </c>
      <c r="AF329" s="10" t="str">
        <f>IF(Cleaned_Data!$D329="Middle","Average Income","High Income")</f>
        <v>High Income</v>
      </c>
      <c r="AG329" s="10">
        <v>9.3023255813953487E-3</v>
      </c>
    </row>
    <row r="330" spans="1:33" x14ac:dyDescent="0.3">
      <c r="A330" s="10" t="s">
        <v>741</v>
      </c>
      <c r="B330" s="10">
        <v>36</v>
      </c>
      <c r="C330" s="10" t="s">
        <v>29</v>
      </c>
      <c r="D330" s="10" t="s">
        <v>30</v>
      </c>
      <c r="E330" s="10" t="s">
        <v>55</v>
      </c>
      <c r="F330" s="10" t="s">
        <v>56</v>
      </c>
      <c r="G330" s="10" t="s">
        <v>30</v>
      </c>
      <c r="H330" s="10" t="s">
        <v>742</v>
      </c>
      <c r="I330" s="10" t="s">
        <v>142</v>
      </c>
      <c r="J330" s="13">
        <v>178.04</v>
      </c>
      <c r="K330" s="10">
        <v>5</v>
      </c>
      <c r="L330" s="10" t="s">
        <v>35</v>
      </c>
      <c r="M330" s="10">
        <v>1</v>
      </c>
      <c r="N330" s="10">
        <v>1</v>
      </c>
      <c r="O330" s="10">
        <v>2</v>
      </c>
      <c r="P330" s="10" t="s">
        <v>36</v>
      </c>
      <c r="Q330" s="10" t="s">
        <v>37</v>
      </c>
      <c r="R330" s="10">
        <f t="shared" si="10"/>
        <v>0.02</v>
      </c>
      <c r="S330" s="10">
        <v>2</v>
      </c>
      <c r="T330" s="10">
        <v>10</v>
      </c>
      <c r="U330" s="10" t="s">
        <v>44</v>
      </c>
      <c r="V330" s="10" t="s">
        <v>60</v>
      </c>
      <c r="W330" s="10" t="s">
        <v>39</v>
      </c>
      <c r="X330" s="14">
        <v>45554</v>
      </c>
      <c r="Y330" s="10" t="b">
        <v>1</v>
      </c>
      <c r="Z330" s="10" t="b">
        <v>1</v>
      </c>
      <c r="AA330" s="10" t="str">
        <f t="shared" si="11"/>
        <v>Loyalty Member</v>
      </c>
      <c r="AB330" s="10" t="s">
        <v>62</v>
      </c>
      <c r="AC330" s="10" t="s">
        <v>67</v>
      </c>
      <c r="AD330" s="10">
        <v>11</v>
      </c>
      <c r="AE330" s="10" t="str">
        <f>IF(OR(Cleaned_Data!$C330="Male", Cleaned_Data!$C330="Male"), "Male", IF(OR(Cleaned_Data!$C330="Female", Cleaned_Data!$C330="Female"), "Female", "Diverse"))</f>
        <v>Female</v>
      </c>
      <c r="AF330" s="10" t="str">
        <f>IF(Cleaned_Data!$D330="Middle","Average Income","High Income")</f>
        <v>Average Income</v>
      </c>
      <c r="AG330" s="10">
        <v>8.5365853658536592E-3</v>
      </c>
    </row>
    <row r="331" spans="1:33" x14ac:dyDescent="0.3">
      <c r="A331" s="10" t="s">
        <v>743</v>
      </c>
      <c r="B331" s="10">
        <v>37</v>
      </c>
      <c r="C331" s="10" t="s">
        <v>43</v>
      </c>
      <c r="D331" s="10" t="s">
        <v>44</v>
      </c>
      <c r="E331" s="10" t="s">
        <v>31</v>
      </c>
      <c r="F331" s="10" t="s">
        <v>56</v>
      </c>
      <c r="G331" s="10" t="s">
        <v>30</v>
      </c>
      <c r="H331" s="10" t="s">
        <v>744</v>
      </c>
      <c r="I331" s="10" t="s">
        <v>2076</v>
      </c>
      <c r="J331" s="13">
        <v>347.99</v>
      </c>
      <c r="K331" s="10">
        <v>5</v>
      </c>
      <c r="L331" s="10" t="s">
        <v>35</v>
      </c>
      <c r="M331" s="10">
        <v>4</v>
      </c>
      <c r="N331" s="10">
        <v>4</v>
      </c>
      <c r="O331" s="10">
        <v>1</v>
      </c>
      <c r="P331" s="10" t="s">
        <v>59</v>
      </c>
      <c r="Q331" s="10" t="s">
        <v>37</v>
      </c>
      <c r="R331" s="10">
        <f t="shared" si="10"/>
        <v>0</v>
      </c>
      <c r="S331" s="10">
        <v>0</v>
      </c>
      <c r="T331" s="10">
        <v>1</v>
      </c>
      <c r="U331" s="10" t="s">
        <v>44</v>
      </c>
      <c r="V331" s="10" t="s">
        <v>79</v>
      </c>
      <c r="W331" s="10" t="s">
        <v>51</v>
      </c>
      <c r="X331" s="14">
        <v>45373</v>
      </c>
      <c r="Y331" s="10" t="b">
        <v>1</v>
      </c>
      <c r="Z331" s="10" t="b">
        <v>0</v>
      </c>
      <c r="AA331" s="10" t="str">
        <f t="shared" si="11"/>
        <v>Non-Member</v>
      </c>
      <c r="AB331" s="10" t="s">
        <v>74</v>
      </c>
      <c r="AC331" s="10" t="s">
        <v>53</v>
      </c>
      <c r="AD331" s="10">
        <v>6</v>
      </c>
      <c r="AE331" s="10" t="str">
        <f>IF(OR(Cleaned_Data!$C331="Male", Cleaned_Data!$C331="Male"), "Male", IF(OR(Cleaned_Data!$C331="Female", Cleaned_Data!$C331="Female"), "Female", "Diverse"))</f>
        <v>Male</v>
      </c>
      <c r="AF331" s="10" t="str">
        <f>IF(Cleaned_Data!$D331="Middle","Average Income","High Income")</f>
        <v>High Income</v>
      </c>
      <c r="AG331" s="10">
        <v>8.1395348837209301E-3</v>
      </c>
    </row>
    <row r="332" spans="1:33" x14ac:dyDescent="0.3">
      <c r="A332" s="10" t="s">
        <v>745</v>
      </c>
      <c r="B332" s="10">
        <v>45</v>
      </c>
      <c r="C332" s="10" t="s">
        <v>29</v>
      </c>
      <c r="D332" s="10" t="s">
        <v>30</v>
      </c>
      <c r="E332" s="10" t="s">
        <v>55</v>
      </c>
      <c r="F332" s="10" t="s">
        <v>56</v>
      </c>
      <c r="G332" s="10" t="s">
        <v>44</v>
      </c>
      <c r="H332" s="10" t="s">
        <v>746</v>
      </c>
      <c r="I332" s="10" t="s">
        <v>58</v>
      </c>
      <c r="J332" s="13">
        <v>343.81</v>
      </c>
      <c r="K332" s="10">
        <v>3</v>
      </c>
      <c r="L332" s="10" t="s">
        <v>48</v>
      </c>
      <c r="M332" s="10">
        <v>3</v>
      </c>
      <c r="N332" s="10">
        <v>5</v>
      </c>
      <c r="O332" s="10">
        <v>0</v>
      </c>
      <c r="P332" s="10" t="s">
        <v>44</v>
      </c>
      <c r="Q332" s="10" t="s">
        <v>37</v>
      </c>
      <c r="R332" s="10">
        <f t="shared" si="10"/>
        <v>0</v>
      </c>
      <c r="S332" s="10">
        <v>0</v>
      </c>
      <c r="T332" s="10">
        <v>7</v>
      </c>
      <c r="U332" s="10" t="s">
        <v>49</v>
      </c>
      <c r="V332" s="10" t="s">
        <v>79</v>
      </c>
      <c r="W332" s="10" t="s">
        <v>39</v>
      </c>
      <c r="X332" s="14">
        <v>45344</v>
      </c>
      <c r="Y332" s="10" t="b">
        <v>0</v>
      </c>
      <c r="Z332" s="10" t="b">
        <v>1</v>
      </c>
      <c r="AA332" s="10" t="str">
        <f t="shared" si="11"/>
        <v>Loyalty Member</v>
      </c>
      <c r="AB332" s="10" t="s">
        <v>40</v>
      </c>
      <c r="AC332" s="10" t="s">
        <v>53</v>
      </c>
      <c r="AD332" s="10">
        <v>3</v>
      </c>
      <c r="AE332" s="10" t="str">
        <f>IF(OR(Cleaned_Data!$C332="Male", Cleaned_Data!$C332="Male"), "Male", IF(OR(Cleaned_Data!$C332="Female", Cleaned_Data!$C332="Female"), "Female", "Diverse"))</f>
        <v>Female</v>
      </c>
      <c r="AF332" s="10" t="str">
        <f>IF(Cleaned_Data!$D332="Middle","Average Income","High Income")</f>
        <v>Average Income</v>
      </c>
      <c r="AG332" s="10">
        <v>1.131578947368421E-2</v>
      </c>
    </row>
    <row r="333" spans="1:33" x14ac:dyDescent="0.3">
      <c r="A333" s="10" t="s">
        <v>747</v>
      </c>
      <c r="B333" s="10">
        <v>47</v>
      </c>
      <c r="C333" s="10" t="s">
        <v>29</v>
      </c>
      <c r="D333" s="10" t="s">
        <v>30</v>
      </c>
      <c r="E333" s="10" t="s">
        <v>31</v>
      </c>
      <c r="F333" s="10" t="s">
        <v>56</v>
      </c>
      <c r="G333" s="10" t="s">
        <v>30</v>
      </c>
      <c r="H333" s="10" t="s">
        <v>748</v>
      </c>
      <c r="I333" s="10" t="s">
        <v>101</v>
      </c>
      <c r="J333" s="13">
        <v>105.29</v>
      </c>
      <c r="K333" s="10">
        <v>7</v>
      </c>
      <c r="L333" s="10" t="s">
        <v>48</v>
      </c>
      <c r="M333" s="10">
        <v>2</v>
      </c>
      <c r="N333" s="10">
        <v>5</v>
      </c>
      <c r="O333" s="10">
        <v>0</v>
      </c>
      <c r="P333" s="10" t="s">
        <v>59</v>
      </c>
      <c r="Q333" s="10" t="s">
        <v>85</v>
      </c>
      <c r="R333" s="10">
        <f t="shared" si="10"/>
        <v>0</v>
      </c>
      <c r="S333" s="10">
        <v>0</v>
      </c>
      <c r="T333" s="10">
        <v>1</v>
      </c>
      <c r="U333" s="10" t="s">
        <v>44</v>
      </c>
      <c r="V333" s="10" t="s">
        <v>79</v>
      </c>
      <c r="W333" s="10" t="s">
        <v>86</v>
      </c>
      <c r="X333" s="14">
        <v>45651</v>
      </c>
      <c r="Y333" s="10" t="b">
        <v>0</v>
      </c>
      <c r="Z333" s="10" t="b">
        <v>1</v>
      </c>
      <c r="AA333" s="10" t="str">
        <f t="shared" si="11"/>
        <v>Loyalty Member</v>
      </c>
      <c r="AB333" s="10" t="s">
        <v>40</v>
      </c>
      <c r="AC333" s="10" t="s">
        <v>67</v>
      </c>
      <c r="AD333" s="10">
        <v>4</v>
      </c>
      <c r="AE333" s="10" t="str">
        <f>IF(OR(Cleaned_Data!$C333="Male", Cleaned_Data!$C333="Male"), "Male", IF(OR(Cleaned_Data!$C333="Female", Cleaned_Data!$C333="Female"), "Female", "Diverse"))</f>
        <v>Female</v>
      </c>
      <c r="AF333" s="10" t="str">
        <f>IF(Cleaned_Data!$D333="Middle","Average Income","High Income")</f>
        <v>Average Income</v>
      </c>
      <c r="AG333" s="10">
        <v>9.7727272727272732E-3</v>
      </c>
    </row>
    <row r="334" spans="1:33" x14ac:dyDescent="0.3">
      <c r="A334" s="10" t="s">
        <v>749</v>
      </c>
      <c r="B334" s="10">
        <v>32</v>
      </c>
      <c r="C334" s="10" t="s">
        <v>43</v>
      </c>
      <c r="D334" s="10" t="s">
        <v>30</v>
      </c>
      <c r="E334" s="10" t="s">
        <v>55</v>
      </c>
      <c r="F334" s="10" t="s">
        <v>45</v>
      </c>
      <c r="G334" s="10" t="s">
        <v>30</v>
      </c>
      <c r="H334" s="10" t="s">
        <v>750</v>
      </c>
      <c r="I334" s="10" t="s">
        <v>107</v>
      </c>
      <c r="J334" s="13">
        <v>483.66</v>
      </c>
      <c r="K334" s="10">
        <v>3</v>
      </c>
      <c r="L334" s="10" t="s">
        <v>78</v>
      </c>
      <c r="M334" s="10">
        <v>1</v>
      </c>
      <c r="N334" s="10">
        <v>4</v>
      </c>
      <c r="O334" s="10">
        <v>1</v>
      </c>
      <c r="P334" s="10" t="s">
        <v>49</v>
      </c>
      <c r="Q334" s="10" t="s">
        <v>50</v>
      </c>
      <c r="R334" s="10">
        <f t="shared" si="10"/>
        <v>0.02</v>
      </c>
      <c r="S334" s="10">
        <v>2</v>
      </c>
      <c r="T334" s="10">
        <v>1</v>
      </c>
      <c r="U334" s="10" t="s">
        <v>49</v>
      </c>
      <c r="V334" s="10" t="s">
        <v>79</v>
      </c>
      <c r="W334" s="10" t="s">
        <v>66</v>
      </c>
      <c r="X334" s="14">
        <v>45531</v>
      </c>
      <c r="Y334" s="10" t="b">
        <v>0</v>
      </c>
      <c r="Z334" s="10" t="b">
        <v>0</v>
      </c>
      <c r="AA334" s="10" t="str">
        <f t="shared" si="11"/>
        <v>Non-Member</v>
      </c>
      <c r="AB334" s="10" t="s">
        <v>62</v>
      </c>
      <c r="AC334" s="10" t="s">
        <v>53</v>
      </c>
      <c r="AD334" s="10">
        <v>9</v>
      </c>
      <c r="AE334" s="10" t="str">
        <f>IF(OR(Cleaned_Data!$C334="Male", Cleaned_Data!$C334="Male"), "Male", IF(OR(Cleaned_Data!$C334="Female", Cleaned_Data!$C334="Female"), "Female", "Diverse"))</f>
        <v>Male</v>
      </c>
      <c r="AF334" s="10" t="str">
        <f>IF(Cleaned_Data!$D334="Middle","Average Income","High Income")</f>
        <v>Average Income</v>
      </c>
      <c r="AG334" s="10">
        <v>1.0277777777777776E-2</v>
      </c>
    </row>
    <row r="335" spans="1:33" x14ac:dyDescent="0.3">
      <c r="A335" s="10" t="s">
        <v>751</v>
      </c>
      <c r="B335" s="10">
        <v>48</v>
      </c>
      <c r="C335" s="10" t="s">
        <v>43</v>
      </c>
      <c r="D335" s="10" t="s">
        <v>30</v>
      </c>
      <c r="E335" s="10" t="s">
        <v>31</v>
      </c>
      <c r="F335" s="10" t="s">
        <v>32</v>
      </c>
      <c r="G335" s="10" t="s">
        <v>30</v>
      </c>
      <c r="H335" s="10" t="s">
        <v>752</v>
      </c>
      <c r="I335" s="10" t="s">
        <v>65</v>
      </c>
      <c r="J335" s="13">
        <v>69.41</v>
      </c>
      <c r="K335" s="10">
        <v>8</v>
      </c>
      <c r="L335" s="10" t="s">
        <v>35</v>
      </c>
      <c r="M335" s="10">
        <v>5</v>
      </c>
      <c r="N335" s="10">
        <v>3</v>
      </c>
      <c r="O335" s="10">
        <v>0</v>
      </c>
      <c r="P335" s="10" t="s">
        <v>44</v>
      </c>
      <c r="Q335" s="10" t="s">
        <v>37</v>
      </c>
      <c r="R335" s="10">
        <f t="shared" si="10"/>
        <v>0.01</v>
      </c>
      <c r="S335" s="10">
        <v>1</v>
      </c>
      <c r="T335" s="10">
        <v>9</v>
      </c>
      <c r="U335" s="10" t="s">
        <v>44</v>
      </c>
      <c r="V335" s="10" t="s">
        <v>38</v>
      </c>
      <c r="W335" s="10" t="s">
        <v>86</v>
      </c>
      <c r="X335" s="14">
        <v>45319</v>
      </c>
      <c r="Y335" s="10" t="b">
        <v>0</v>
      </c>
      <c r="Z335" s="10" t="b">
        <v>0</v>
      </c>
      <c r="AA335" s="10" t="str">
        <f t="shared" si="11"/>
        <v>Non-Member</v>
      </c>
      <c r="AB335" s="10" t="s">
        <v>52</v>
      </c>
      <c r="AC335" s="10" t="s">
        <v>53</v>
      </c>
      <c r="AD335" s="10">
        <v>5</v>
      </c>
      <c r="AE335" s="10" t="str">
        <f>IF(OR(Cleaned_Data!$C335="Male", Cleaned_Data!$C335="Male"), "Male", IF(OR(Cleaned_Data!$C335="Female", Cleaned_Data!$C335="Female"), "Female", "Diverse"))</f>
        <v>Male</v>
      </c>
      <c r="AF335" s="10" t="str">
        <f>IF(Cleaned_Data!$D335="Middle","Average Income","High Income")</f>
        <v>Average Income</v>
      </c>
      <c r="AG335" s="10">
        <v>9.3999999999999986E-3</v>
      </c>
    </row>
    <row r="336" spans="1:33" x14ac:dyDescent="0.3">
      <c r="A336" s="10" t="s">
        <v>753</v>
      </c>
      <c r="B336" s="10">
        <v>20</v>
      </c>
      <c r="C336" s="10" t="s">
        <v>148</v>
      </c>
      <c r="D336" s="10" t="s">
        <v>44</v>
      </c>
      <c r="E336" s="10" t="s">
        <v>55</v>
      </c>
      <c r="F336" s="10" t="s">
        <v>56</v>
      </c>
      <c r="G336" s="10" t="s">
        <v>30</v>
      </c>
      <c r="H336" s="10" t="s">
        <v>754</v>
      </c>
      <c r="I336" s="10" t="s">
        <v>126</v>
      </c>
      <c r="J336" s="13">
        <v>207.18</v>
      </c>
      <c r="K336" s="10">
        <v>11</v>
      </c>
      <c r="L336" s="10" t="s">
        <v>78</v>
      </c>
      <c r="M336" s="10">
        <v>1</v>
      </c>
      <c r="N336" s="10">
        <v>3</v>
      </c>
      <c r="O336" s="10">
        <v>0</v>
      </c>
      <c r="P336" s="10" t="s">
        <v>59</v>
      </c>
      <c r="Q336" s="10" t="s">
        <v>37</v>
      </c>
      <c r="R336" s="10">
        <f t="shared" si="10"/>
        <v>0.01</v>
      </c>
      <c r="S336" s="10">
        <v>1</v>
      </c>
      <c r="T336" s="10">
        <v>5</v>
      </c>
      <c r="U336" s="10" t="s">
        <v>44</v>
      </c>
      <c r="V336" s="10" t="s">
        <v>38</v>
      </c>
      <c r="W336" s="10" t="s">
        <v>51</v>
      </c>
      <c r="X336" s="14">
        <v>45612</v>
      </c>
      <c r="Y336" s="10" t="b">
        <v>0</v>
      </c>
      <c r="Z336" s="10" t="b">
        <v>0</v>
      </c>
      <c r="AA336" s="10" t="str">
        <f t="shared" si="11"/>
        <v>Non-Member</v>
      </c>
      <c r="AB336" s="10" t="s">
        <v>52</v>
      </c>
      <c r="AC336" s="10" t="s">
        <v>53</v>
      </c>
      <c r="AD336" s="10">
        <v>8</v>
      </c>
      <c r="AE336" s="10" t="str">
        <f>IF(OR(Cleaned_Data!$C336="Male", Cleaned_Data!$C336="Male"), "Male", IF(OR(Cleaned_Data!$C336="Female", Cleaned_Data!$C336="Female"), "Female", "Diverse"))</f>
        <v>Diverse</v>
      </c>
      <c r="AF336" s="10" t="str">
        <f>IF(Cleaned_Data!$D336="Middle","Average Income","High Income")</f>
        <v>High Income</v>
      </c>
      <c r="AG336" s="10">
        <v>8.2978723404255311E-3</v>
      </c>
    </row>
    <row r="337" spans="1:33" x14ac:dyDescent="0.3">
      <c r="A337" s="10" t="s">
        <v>755</v>
      </c>
      <c r="B337" s="10">
        <v>32</v>
      </c>
      <c r="C337" s="10" t="s">
        <v>43</v>
      </c>
      <c r="D337" s="10" t="s">
        <v>30</v>
      </c>
      <c r="E337" s="10" t="s">
        <v>76</v>
      </c>
      <c r="F337" s="10" t="s">
        <v>45</v>
      </c>
      <c r="G337" s="10" t="s">
        <v>44</v>
      </c>
      <c r="H337" s="10" t="s">
        <v>756</v>
      </c>
      <c r="I337" s="10" t="s">
        <v>142</v>
      </c>
      <c r="J337" s="13">
        <v>454.15</v>
      </c>
      <c r="K337" s="10">
        <v>11</v>
      </c>
      <c r="L337" s="10" t="s">
        <v>48</v>
      </c>
      <c r="M337" s="10">
        <v>2</v>
      </c>
      <c r="N337" s="10">
        <v>1</v>
      </c>
      <c r="O337" s="10">
        <v>1</v>
      </c>
      <c r="P337" s="10" t="s">
        <v>44</v>
      </c>
      <c r="Q337" s="10" t="s">
        <v>50</v>
      </c>
      <c r="R337" s="10">
        <f t="shared" si="10"/>
        <v>0.01</v>
      </c>
      <c r="S337" s="10">
        <v>1</v>
      </c>
      <c r="T337" s="10">
        <v>8</v>
      </c>
      <c r="U337" s="10" t="s">
        <v>44</v>
      </c>
      <c r="V337" s="10" t="s">
        <v>60</v>
      </c>
      <c r="W337" s="10" t="s">
        <v>86</v>
      </c>
      <c r="X337" s="14">
        <v>45634</v>
      </c>
      <c r="Y337" s="10" t="b">
        <v>1</v>
      </c>
      <c r="Z337" s="10" t="b">
        <v>1</v>
      </c>
      <c r="AA337" s="10" t="str">
        <f t="shared" si="11"/>
        <v>Loyalty Member</v>
      </c>
      <c r="AB337" s="10" t="s">
        <v>74</v>
      </c>
      <c r="AC337" s="10" t="s">
        <v>67</v>
      </c>
      <c r="AD337" s="10">
        <v>13</v>
      </c>
      <c r="AE337" s="10" t="str">
        <f>IF(OR(Cleaned_Data!$C337="Male", Cleaned_Data!$C337="Male"), "Male", IF(OR(Cleaned_Data!$C337="Female", Cleaned_Data!$C337="Female"), "Female", "Diverse"))</f>
        <v>Male</v>
      </c>
      <c r="AF337" s="10" t="str">
        <f>IF(Cleaned_Data!$D337="Middle","Average Income","High Income")</f>
        <v>Average Income</v>
      </c>
      <c r="AG337" s="10">
        <v>8.5365853658536592E-3</v>
      </c>
    </row>
    <row r="338" spans="1:33" x14ac:dyDescent="0.3">
      <c r="A338" s="10" t="s">
        <v>757</v>
      </c>
      <c r="B338" s="10">
        <v>25</v>
      </c>
      <c r="C338" s="10" t="s">
        <v>43</v>
      </c>
      <c r="D338" s="10" t="s">
        <v>44</v>
      </c>
      <c r="E338" s="10" t="s">
        <v>69</v>
      </c>
      <c r="F338" s="10" t="s">
        <v>45</v>
      </c>
      <c r="G338" s="10" t="s">
        <v>44</v>
      </c>
      <c r="H338" s="10" t="s">
        <v>758</v>
      </c>
      <c r="I338" s="10" t="s">
        <v>158</v>
      </c>
      <c r="J338" s="13">
        <v>113.01</v>
      </c>
      <c r="K338" s="10">
        <v>11</v>
      </c>
      <c r="L338" s="10" t="s">
        <v>48</v>
      </c>
      <c r="M338" s="10">
        <v>5</v>
      </c>
      <c r="N338" s="10">
        <v>2</v>
      </c>
      <c r="O338" s="10">
        <v>2</v>
      </c>
      <c r="P338" s="10" t="s">
        <v>59</v>
      </c>
      <c r="Q338" s="10" t="s">
        <v>85</v>
      </c>
      <c r="R338" s="10">
        <f t="shared" si="10"/>
        <v>0.01</v>
      </c>
      <c r="S338" s="10">
        <v>1</v>
      </c>
      <c r="T338" s="10">
        <v>1</v>
      </c>
      <c r="U338" s="10" t="s">
        <v>36</v>
      </c>
      <c r="V338" s="10" t="s">
        <v>38</v>
      </c>
      <c r="W338" s="10" t="s">
        <v>39</v>
      </c>
      <c r="X338" s="14">
        <v>45427</v>
      </c>
      <c r="Y338" s="10" t="b">
        <v>0</v>
      </c>
      <c r="Z338" s="10" t="b">
        <v>1</v>
      </c>
      <c r="AA338" s="10" t="str">
        <f t="shared" si="11"/>
        <v>Loyalty Member</v>
      </c>
      <c r="AB338" s="10" t="s">
        <v>62</v>
      </c>
      <c r="AC338" s="10" t="s">
        <v>67</v>
      </c>
      <c r="AD338" s="10">
        <v>4</v>
      </c>
      <c r="AE338" s="10" t="str">
        <f>IF(OR(Cleaned_Data!$C338="Male", Cleaned_Data!$C338="Male"), "Male", IF(OR(Cleaned_Data!$C338="Female", Cleaned_Data!$C338="Female"), "Female", "Diverse"))</f>
        <v>Male</v>
      </c>
      <c r="AF338" s="10" t="str">
        <f>IF(Cleaned_Data!$D338="Middle","Average Income","High Income")</f>
        <v>High Income</v>
      </c>
      <c r="AG338" s="10">
        <v>1.0243902439024391E-2</v>
      </c>
    </row>
    <row r="339" spans="1:33" x14ac:dyDescent="0.3">
      <c r="A339" s="10" t="s">
        <v>759</v>
      </c>
      <c r="B339" s="10">
        <v>42</v>
      </c>
      <c r="C339" s="10" t="s">
        <v>43</v>
      </c>
      <c r="D339" s="10" t="s">
        <v>30</v>
      </c>
      <c r="E339" s="10" t="s">
        <v>76</v>
      </c>
      <c r="F339" s="10" t="s">
        <v>32</v>
      </c>
      <c r="G339" s="10" t="s">
        <v>30</v>
      </c>
      <c r="H339" s="10" t="s">
        <v>760</v>
      </c>
      <c r="I339" s="10" t="s">
        <v>2076</v>
      </c>
      <c r="J339" s="13">
        <v>419.13</v>
      </c>
      <c r="K339" s="10">
        <v>4</v>
      </c>
      <c r="L339" s="10" t="s">
        <v>35</v>
      </c>
      <c r="M339" s="10">
        <v>3</v>
      </c>
      <c r="N339" s="10">
        <v>5</v>
      </c>
      <c r="O339" s="10">
        <v>1</v>
      </c>
      <c r="P339" s="10" t="s">
        <v>36</v>
      </c>
      <c r="Q339" s="10" t="s">
        <v>50</v>
      </c>
      <c r="R339" s="10">
        <f t="shared" si="10"/>
        <v>0</v>
      </c>
      <c r="S339" s="10">
        <v>0</v>
      </c>
      <c r="T339" s="10">
        <v>1</v>
      </c>
      <c r="U339" s="10" t="s">
        <v>36</v>
      </c>
      <c r="V339" s="10" t="s">
        <v>60</v>
      </c>
      <c r="W339" s="10" t="s">
        <v>86</v>
      </c>
      <c r="X339" s="14">
        <v>45507</v>
      </c>
      <c r="Y339" s="10" t="b">
        <v>0</v>
      </c>
      <c r="Z339" s="10" t="b">
        <v>1</v>
      </c>
      <c r="AA339" s="10" t="str">
        <f t="shared" si="11"/>
        <v>Loyalty Member</v>
      </c>
      <c r="AB339" s="10" t="s">
        <v>52</v>
      </c>
      <c r="AC339" s="10" t="s">
        <v>67</v>
      </c>
      <c r="AD339" s="10">
        <v>6</v>
      </c>
      <c r="AE339" s="10" t="str">
        <f>IF(OR(Cleaned_Data!$C339="Male", Cleaned_Data!$C339="Male"), "Male", IF(OR(Cleaned_Data!$C339="Female", Cleaned_Data!$C339="Female"), "Female", "Diverse"))</f>
        <v>Male</v>
      </c>
      <c r="AF339" s="10" t="str">
        <f>IF(Cleaned_Data!$D339="Middle","Average Income","High Income")</f>
        <v>Average Income</v>
      </c>
      <c r="AG339" s="10">
        <v>8.1395348837209301E-3</v>
      </c>
    </row>
    <row r="340" spans="1:33" x14ac:dyDescent="0.3">
      <c r="A340" s="10" t="s">
        <v>761</v>
      </c>
      <c r="B340" s="10">
        <v>37</v>
      </c>
      <c r="C340" s="10" t="s">
        <v>29</v>
      </c>
      <c r="D340" s="10" t="s">
        <v>44</v>
      </c>
      <c r="E340" s="10" t="s">
        <v>55</v>
      </c>
      <c r="F340" s="10" t="s">
        <v>32</v>
      </c>
      <c r="G340" s="10" t="s">
        <v>44</v>
      </c>
      <c r="H340" s="10" t="s">
        <v>762</v>
      </c>
      <c r="I340" s="10" t="s">
        <v>246</v>
      </c>
      <c r="J340" s="13">
        <v>183.86</v>
      </c>
      <c r="K340" s="10">
        <v>5</v>
      </c>
      <c r="L340" s="10" t="s">
        <v>35</v>
      </c>
      <c r="M340" s="10">
        <v>1</v>
      </c>
      <c r="N340" s="10">
        <v>1</v>
      </c>
      <c r="O340" s="10">
        <v>2</v>
      </c>
      <c r="P340" s="10" t="s">
        <v>49</v>
      </c>
      <c r="Q340" s="10" t="s">
        <v>50</v>
      </c>
      <c r="R340" s="10">
        <f t="shared" si="10"/>
        <v>0.01</v>
      </c>
      <c r="S340" s="10">
        <v>1</v>
      </c>
      <c r="T340" s="10">
        <v>4</v>
      </c>
      <c r="U340" s="10" t="s">
        <v>59</v>
      </c>
      <c r="V340" s="10" t="s">
        <v>60</v>
      </c>
      <c r="W340" s="10" t="s">
        <v>61</v>
      </c>
      <c r="X340" s="14">
        <v>45572</v>
      </c>
      <c r="Y340" s="10" t="b">
        <v>0</v>
      </c>
      <c r="Z340" s="10" t="b">
        <v>1</v>
      </c>
      <c r="AA340" s="10" t="str">
        <f t="shared" si="11"/>
        <v>Loyalty Member</v>
      </c>
      <c r="AB340" s="10" t="s">
        <v>52</v>
      </c>
      <c r="AC340" s="10" t="s">
        <v>53</v>
      </c>
      <c r="AD340" s="10">
        <v>3</v>
      </c>
      <c r="AE340" s="10" t="str">
        <f>IF(OR(Cleaned_Data!$C340="Male", Cleaned_Data!$C340="Male"), "Male", IF(OR(Cleaned_Data!$C340="Female", Cleaned_Data!$C340="Female"), "Female", "Diverse"))</f>
        <v>Female</v>
      </c>
      <c r="AF340" s="10" t="str">
        <f>IF(Cleaned_Data!$D340="Middle","Average Income","High Income")</f>
        <v>High Income</v>
      </c>
      <c r="AG340" s="10">
        <v>1.1000000000000001E-2</v>
      </c>
    </row>
    <row r="341" spans="1:33" x14ac:dyDescent="0.3">
      <c r="A341" s="10" t="s">
        <v>763</v>
      </c>
      <c r="B341" s="10">
        <v>21</v>
      </c>
      <c r="C341" s="10" t="s">
        <v>148</v>
      </c>
      <c r="D341" s="10" t="s">
        <v>30</v>
      </c>
      <c r="E341" s="10" t="s">
        <v>69</v>
      </c>
      <c r="F341" s="10" t="s">
        <v>56</v>
      </c>
      <c r="G341" s="10" t="s">
        <v>30</v>
      </c>
      <c r="H341" s="10" t="s">
        <v>764</v>
      </c>
      <c r="I341" s="10" t="s">
        <v>2076</v>
      </c>
      <c r="J341" s="13">
        <v>53.87</v>
      </c>
      <c r="K341" s="10">
        <v>10</v>
      </c>
      <c r="L341" s="10" t="s">
        <v>48</v>
      </c>
      <c r="M341" s="10">
        <v>4</v>
      </c>
      <c r="N341" s="10">
        <v>3</v>
      </c>
      <c r="O341" s="10">
        <v>0</v>
      </c>
      <c r="P341" s="10" t="s">
        <v>49</v>
      </c>
      <c r="Q341" s="10" t="s">
        <v>85</v>
      </c>
      <c r="R341" s="10">
        <f t="shared" si="10"/>
        <v>0</v>
      </c>
      <c r="S341" s="10">
        <v>0</v>
      </c>
      <c r="T341" s="10">
        <v>10</v>
      </c>
      <c r="U341" s="10" t="s">
        <v>44</v>
      </c>
      <c r="V341" s="10" t="s">
        <v>38</v>
      </c>
      <c r="W341" s="10" t="s">
        <v>86</v>
      </c>
      <c r="X341" s="14">
        <v>45468</v>
      </c>
      <c r="Y341" s="10" t="b">
        <v>1</v>
      </c>
      <c r="Z341" s="10" t="b">
        <v>0</v>
      </c>
      <c r="AA341" s="10" t="str">
        <f t="shared" si="11"/>
        <v>Non-Member</v>
      </c>
      <c r="AB341" s="10" t="s">
        <v>74</v>
      </c>
      <c r="AC341" s="10" t="s">
        <v>41</v>
      </c>
      <c r="AD341" s="10">
        <v>2</v>
      </c>
      <c r="AE341" s="10" t="str">
        <f>IF(OR(Cleaned_Data!$C341="Male", Cleaned_Data!$C341="Male"), "Male", IF(OR(Cleaned_Data!$C341="Female", Cleaned_Data!$C341="Female"), "Female", "Diverse"))</f>
        <v>Diverse</v>
      </c>
      <c r="AF341" s="10" t="str">
        <f>IF(Cleaned_Data!$D341="Middle","Average Income","High Income")</f>
        <v>Average Income</v>
      </c>
      <c r="AG341" s="10">
        <v>8.1395348837209301E-3</v>
      </c>
    </row>
    <row r="342" spans="1:33" x14ac:dyDescent="0.3">
      <c r="A342" s="10" t="s">
        <v>765</v>
      </c>
      <c r="B342" s="10">
        <v>43</v>
      </c>
      <c r="C342" s="10" t="s">
        <v>29</v>
      </c>
      <c r="D342" s="10" t="s">
        <v>44</v>
      </c>
      <c r="E342" s="10" t="s">
        <v>69</v>
      </c>
      <c r="F342" s="10" t="s">
        <v>32</v>
      </c>
      <c r="G342" s="10" t="s">
        <v>44</v>
      </c>
      <c r="H342" s="10" t="s">
        <v>766</v>
      </c>
      <c r="I342" s="10" t="s">
        <v>47</v>
      </c>
      <c r="J342" s="13">
        <v>427.82</v>
      </c>
      <c r="K342" s="10">
        <v>9</v>
      </c>
      <c r="L342" s="10" t="s">
        <v>48</v>
      </c>
      <c r="M342" s="10">
        <v>5</v>
      </c>
      <c r="N342" s="10">
        <v>5</v>
      </c>
      <c r="O342" s="10">
        <v>0</v>
      </c>
      <c r="P342" s="10" t="s">
        <v>49</v>
      </c>
      <c r="Q342" s="10" t="s">
        <v>37</v>
      </c>
      <c r="R342" s="10">
        <f t="shared" si="10"/>
        <v>0.01</v>
      </c>
      <c r="S342" s="10">
        <v>1</v>
      </c>
      <c r="T342" s="10">
        <v>2</v>
      </c>
      <c r="U342" s="10" t="s">
        <v>49</v>
      </c>
      <c r="V342" s="10" t="s">
        <v>79</v>
      </c>
      <c r="W342" s="10" t="s">
        <v>51</v>
      </c>
      <c r="X342" s="14">
        <v>45386</v>
      </c>
      <c r="Y342" s="10" t="b">
        <v>1</v>
      </c>
      <c r="Z342" s="10" t="b">
        <v>0</v>
      </c>
      <c r="AA342" s="10" t="str">
        <f t="shared" si="11"/>
        <v>Non-Member</v>
      </c>
      <c r="AB342" s="10" t="s">
        <v>52</v>
      </c>
      <c r="AC342" s="10" t="s">
        <v>41</v>
      </c>
      <c r="AD342" s="10">
        <v>14</v>
      </c>
      <c r="AE342" s="10" t="str">
        <f>IF(OR(Cleaned_Data!$C342="Male", Cleaned_Data!$C342="Male"), "Male", IF(OR(Cleaned_Data!$C342="Female", Cleaned_Data!$C342="Female"), "Female", "Diverse"))</f>
        <v>Female</v>
      </c>
      <c r="AF342" s="10" t="str">
        <f>IF(Cleaned_Data!$D342="Middle","Average Income","High Income")</f>
        <v>High Income</v>
      </c>
      <c r="AG342" s="10">
        <v>9.3181818181818175E-3</v>
      </c>
    </row>
    <row r="343" spans="1:33" x14ac:dyDescent="0.3">
      <c r="A343" s="10" t="s">
        <v>767</v>
      </c>
      <c r="B343" s="10">
        <v>29</v>
      </c>
      <c r="C343" s="10" t="s">
        <v>29</v>
      </c>
      <c r="D343" s="10" t="s">
        <v>44</v>
      </c>
      <c r="E343" s="10" t="s">
        <v>76</v>
      </c>
      <c r="F343" s="10" t="s">
        <v>32</v>
      </c>
      <c r="G343" s="10" t="s">
        <v>30</v>
      </c>
      <c r="H343" s="10" t="s">
        <v>768</v>
      </c>
      <c r="I343" s="10" t="s">
        <v>2076</v>
      </c>
      <c r="J343" s="13">
        <v>282.82</v>
      </c>
      <c r="K343" s="10">
        <v>6</v>
      </c>
      <c r="L343" s="10" t="s">
        <v>48</v>
      </c>
      <c r="M343" s="10">
        <v>5</v>
      </c>
      <c r="N343" s="10">
        <v>3</v>
      </c>
      <c r="O343" s="10">
        <v>2</v>
      </c>
      <c r="P343" s="10" t="s">
        <v>49</v>
      </c>
      <c r="Q343" s="10" t="s">
        <v>85</v>
      </c>
      <c r="R343" s="10">
        <f t="shared" si="10"/>
        <v>0.02</v>
      </c>
      <c r="S343" s="10">
        <v>2</v>
      </c>
      <c r="T343" s="10">
        <v>7</v>
      </c>
      <c r="U343" s="10" t="s">
        <v>36</v>
      </c>
      <c r="V343" s="10" t="s">
        <v>79</v>
      </c>
      <c r="W343" s="10" t="s">
        <v>66</v>
      </c>
      <c r="X343" s="14">
        <v>45351</v>
      </c>
      <c r="Y343" s="10" t="b">
        <v>0</v>
      </c>
      <c r="Z343" s="10" t="b">
        <v>1</v>
      </c>
      <c r="AA343" s="10" t="str">
        <f t="shared" si="11"/>
        <v>Loyalty Member</v>
      </c>
      <c r="AB343" s="10" t="s">
        <v>52</v>
      </c>
      <c r="AC343" s="10" t="s">
        <v>53</v>
      </c>
      <c r="AD343" s="10">
        <v>3</v>
      </c>
      <c r="AE343" s="10" t="str">
        <f>IF(OR(Cleaned_Data!$C343="Male", Cleaned_Data!$C343="Male"), "Male", IF(OR(Cleaned_Data!$C343="Female", Cleaned_Data!$C343="Female"), "Female", "Diverse"))</f>
        <v>Female</v>
      </c>
      <c r="AF343" s="10" t="str">
        <f>IF(Cleaned_Data!$D343="Middle","Average Income","High Income")</f>
        <v>High Income</v>
      </c>
      <c r="AG343" s="10">
        <v>8.1395348837209301E-3</v>
      </c>
    </row>
    <row r="344" spans="1:33" x14ac:dyDescent="0.3">
      <c r="A344" s="10" t="s">
        <v>769</v>
      </c>
      <c r="B344" s="10">
        <v>28</v>
      </c>
      <c r="C344" s="10" t="s">
        <v>43</v>
      </c>
      <c r="D344" s="10" t="s">
        <v>30</v>
      </c>
      <c r="E344" s="10" t="s">
        <v>76</v>
      </c>
      <c r="F344" s="10" t="s">
        <v>56</v>
      </c>
      <c r="G344" s="10" t="s">
        <v>30</v>
      </c>
      <c r="H344" s="10" t="s">
        <v>770</v>
      </c>
      <c r="I344" s="10" t="s">
        <v>117</v>
      </c>
      <c r="J344" s="13">
        <v>215.31</v>
      </c>
      <c r="K344" s="10">
        <v>7</v>
      </c>
      <c r="L344" s="10" t="s">
        <v>78</v>
      </c>
      <c r="M344" s="10">
        <v>5</v>
      </c>
      <c r="N344" s="10">
        <v>5</v>
      </c>
      <c r="O344" s="10">
        <v>2</v>
      </c>
      <c r="P344" s="10" t="s">
        <v>49</v>
      </c>
      <c r="Q344" s="10" t="s">
        <v>37</v>
      </c>
      <c r="R344" s="10">
        <f t="shared" si="10"/>
        <v>0.01</v>
      </c>
      <c r="S344" s="10">
        <v>1</v>
      </c>
      <c r="T344" s="10">
        <v>8</v>
      </c>
      <c r="U344" s="10" t="s">
        <v>49</v>
      </c>
      <c r="V344" s="10" t="s">
        <v>60</v>
      </c>
      <c r="W344" s="10" t="s">
        <v>66</v>
      </c>
      <c r="X344" s="14">
        <v>45391</v>
      </c>
      <c r="Y344" s="10" t="b">
        <v>0</v>
      </c>
      <c r="Z344" s="10" t="b">
        <v>1</v>
      </c>
      <c r="AA344" s="10" t="str">
        <f t="shared" si="11"/>
        <v>Loyalty Member</v>
      </c>
      <c r="AB344" s="10" t="s">
        <v>62</v>
      </c>
      <c r="AC344" s="10" t="s">
        <v>41</v>
      </c>
      <c r="AD344" s="10">
        <v>7</v>
      </c>
      <c r="AE344" s="10" t="str">
        <f>IF(OR(Cleaned_Data!$C344="Male", Cleaned_Data!$C344="Male"), "Male", IF(OR(Cleaned_Data!$C344="Female", Cleaned_Data!$C344="Female"), "Female", "Diverse"))</f>
        <v>Male</v>
      </c>
      <c r="AF344" s="10" t="str">
        <f>IF(Cleaned_Data!$D344="Middle","Average Income","High Income")</f>
        <v>Average Income</v>
      </c>
      <c r="AG344" s="10">
        <v>0.01</v>
      </c>
    </row>
    <row r="345" spans="1:33" x14ac:dyDescent="0.3">
      <c r="A345" s="10" t="s">
        <v>771</v>
      </c>
      <c r="B345" s="10">
        <v>43</v>
      </c>
      <c r="C345" s="10" t="s">
        <v>43</v>
      </c>
      <c r="D345" s="10" t="s">
        <v>30</v>
      </c>
      <c r="E345" s="10" t="s">
        <v>69</v>
      </c>
      <c r="F345" s="10" t="s">
        <v>56</v>
      </c>
      <c r="G345" s="10" t="s">
        <v>44</v>
      </c>
      <c r="H345" s="10" t="s">
        <v>772</v>
      </c>
      <c r="I345" s="10" t="s">
        <v>71</v>
      </c>
      <c r="J345" s="13">
        <v>183.66</v>
      </c>
      <c r="K345" s="10">
        <v>11</v>
      </c>
      <c r="L345" s="10" t="s">
        <v>78</v>
      </c>
      <c r="M345" s="10">
        <v>3</v>
      </c>
      <c r="N345" s="10">
        <v>1</v>
      </c>
      <c r="O345" s="10">
        <v>1</v>
      </c>
      <c r="P345" s="10" t="s">
        <v>59</v>
      </c>
      <c r="Q345" s="10" t="s">
        <v>85</v>
      </c>
      <c r="R345" s="10">
        <f t="shared" si="10"/>
        <v>0</v>
      </c>
      <c r="S345" s="10">
        <v>0</v>
      </c>
      <c r="T345" s="10">
        <v>10</v>
      </c>
      <c r="U345" s="10" t="s">
        <v>49</v>
      </c>
      <c r="V345" s="10" t="s">
        <v>38</v>
      </c>
      <c r="W345" s="10" t="s">
        <v>39</v>
      </c>
      <c r="X345" s="14">
        <v>45400</v>
      </c>
      <c r="Y345" s="10" t="b">
        <v>1</v>
      </c>
      <c r="Z345" s="10" t="b">
        <v>1</v>
      </c>
      <c r="AA345" s="10" t="str">
        <f t="shared" si="11"/>
        <v>Loyalty Member</v>
      </c>
      <c r="AB345" s="10" t="s">
        <v>74</v>
      </c>
      <c r="AC345" s="10" t="s">
        <v>41</v>
      </c>
      <c r="AD345" s="10">
        <v>6</v>
      </c>
      <c r="AE345" s="10" t="str">
        <f>IF(OR(Cleaned_Data!$C345="Male", Cleaned_Data!$C345="Male"), "Male", IF(OR(Cleaned_Data!$C345="Female", Cleaned_Data!$C345="Female"), "Female", "Diverse"))</f>
        <v>Male</v>
      </c>
      <c r="AF345" s="10" t="str">
        <f>IF(Cleaned_Data!$D345="Middle","Average Income","High Income")</f>
        <v>Average Income</v>
      </c>
      <c r="AG345" s="10">
        <v>8.7804878048780496E-3</v>
      </c>
    </row>
    <row r="346" spans="1:33" x14ac:dyDescent="0.3">
      <c r="A346" s="10" t="s">
        <v>773</v>
      </c>
      <c r="B346" s="10">
        <v>48</v>
      </c>
      <c r="C346" s="10" t="s">
        <v>29</v>
      </c>
      <c r="D346" s="10" t="s">
        <v>44</v>
      </c>
      <c r="E346" s="10" t="s">
        <v>76</v>
      </c>
      <c r="F346" s="10" t="s">
        <v>45</v>
      </c>
      <c r="G346" s="10" t="s">
        <v>30</v>
      </c>
      <c r="H346" s="10" t="s">
        <v>774</v>
      </c>
      <c r="I346" s="10" t="s">
        <v>123</v>
      </c>
      <c r="J346" s="13">
        <v>198.73</v>
      </c>
      <c r="K346" s="10">
        <v>10</v>
      </c>
      <c r="L346" s="10" t="s">
        <v>48</v>
      </c>
      <c r="M346" s="10">
        <v>1</v>
      </c>
      <c r="N346" s="10">
        <v>5</v>
      </c>
      <c r="O346" s="10">
        <v>2</v>
      </c>
      <c r="P346" s="10" t="s">
        <v>44</v>
      </c>
      <c r="Q346" s="10" t="s">
        <v>85</v>
      </c>
      <c r="R346" s="10">
        <f t="shared" si="10"/>
        <v>0.01</v>
      </c>
      <c r="S346" s="10">
        <v>1</v>
      </c>
      <c r="T346" s="10">
        <v>5</v>
      </c>
      <c r="U346" s="10" t="s">
        <v>36</v>
      </c>
      <c r="V346" s="10" t="s">
        <v>79</v>
      </c>
      <c r="W346" s="10" t="s">
        <v>66</v>
      </c>
      <c r="X346" s="14">
        <v>45324</v>
      </c>
      <c r="Y346" s="10" t="b">
        <v>1</v>
      </c>
      <c r="Z346" s="10" t="b">
        <v>0</v>
      </c>
      <c r="AA346" s="10" t="str">
        <f t="shared" si="11"/>
        <v>Non-Member</v>
      </c>
      <c r="AB346" s="10" t="s">
        <v>62</v>
      </c>
      <c r="AC346" s="10" t="s">
        <v>53</v>
      </c>
      <c r="AD346" s="10">
        <v>4</v>
      </c>
      <c r="AE346" s="10" t="str">
        <f>IF(OR(Cleaned_Data!$C346="Male", Cleaned_Data!$C346="Male"), "Male", IF(OR(Cleaned_Data!$C346="Female", Cleaned_Data!$C346="Female"), "Female", "Diverse"))</f>
        <v>Female</v>
      </c>
      <c r="AF346" s="10" t="str">
        <f>IF(Cleaned_Data!$D346="Middle","Average Income","High Income")</f>
        <v>High Income</v>
      </c>
      <c r="AG346" s="10">
        <v>1.0243902439024391E-2</v>
      </c>
    </row>
    <row r="347" spans="1:33" x14ac:dyDescent="0.3">
      <c r="A347" s="10" t="s">
        <v>775</v>
      </c>
      <c r="B347" s="10">
        <v>26</v>
      </c>
      <c r="C347" s="10" t="s">
        <v>29</v>
      </c>
      <c r="D347" s="10" t="s">
        <v>30</v>
      </c>
      <c r="E347" s="10" t="s">
        <v>31</v>
      </c>
      <c r="F347" s="10" t="s">
        <v>45</v>
      </c>
      <c r="G347" s="10" t="s">
        <v>44</v>
      </c>
      <c r="H347" s="10" t="s">
        <v>776</v>
      </c>
      <c r="I347" s="10" t="s">
        <v>2078</v>
      </c>
      <c r="J347" s="13">
        <v>265.72000000000003</v>
      </c>
      <c r="K347" s="10">
        <v>5</v>
      </c>
      <c r="L347" s="10" t="s">
        <v>35</v>
      </c>
      <c r="M347" s="10">
        <v>5</v>
      </c>
      <c r="N347" s="10">
        <v>4</v>
      </c>
      <c r="O347" s="10">
        <v>0</v>
      </c>
      <c r="P347" s="10" t="s">
        <v>36</v>
      </c>
      <c r="Q347" s="10" t="s">
        <v>85</v>
      </c>
      <c r="R347" s="10">
        <f t="shared" si="10"/>
        <v>0</v>
      </c>
      <c r="S347" s="10">
        <v>0</v>
      </c>
      <c r="T347" s="10">
        <v>9</v>
      </c>
      <c r="U347" s="10" t="s">
        <v>36</v>
      </c>
      <c r="V347" s="10" t="s">
        <v>38</v>
      </c>
      <c r="W347" s="10" t="s">
        <v>61</v>
      </c>
      <c r="X347" s="14">
        <v>45404</v>
      </c>
      <c r="Y347" s="10" t="b">
        <v>1</v>
      </c>
      <c r="Z347" s="10" t="b">
        <v>1</v>
      </c>
      <c r="AA347" s="10" t="str">
        <f t="shared" si="11"/>
        <v>Loyalty Member</v>
      </c>
      <c r="AB347" s="10" t="s">
        <v>74</v>
      </c>
      <c r="AC347" s="10" t="s">
        <v>67</v>
      </c>
      <c r="AD347" s="10">
        <v>13</v>
      </c>
      <c r="AE347" s="10" t="str">
        <f>IF(OR(Cleaned_Data!$C347="Male", Cleaned_Data!$C347="Male"), "Male", IF(OR(Cleaned_Data!$C347="Female", Cleaned_Data!$C347="Female"), "Female", "Diverse"))</f>
        <v>Female</v>
      </c>
      <c r="AF347" s="10" t="str">
        <f>IF(Cleaned_Data!$D347="Middle","Average Income","High Income")</f>
        <v>Average Income</v>
      </c>
      <c r="AG347" s="10">
        <v>1.3157894736842106E-2</v>
      </c>
    </row>
    <row r="348" spans="1:33" x14ac:dyDescent="0.3">
      <c r="A348" s="10" t="s">
        <v>777</v>
      </c>
      <c r="B348" s="10">
        <v>42</v>
      </c>
      <c r="C348" s="10" t="s">
        <v>43</v>
      </c>
      <c r="D348" s="10" t="s">
        <v>30</v>
      </c>
      <c r="E348" s="10" t="s">
        <v>31</v>
      </c>
      <c r="F348" s="10" t="s">
        <v>56</v>
      </c>
      <c r="G348" s="10" t="s">
        <v>44</v>
      </c>
      <c r="H348" s="10" t="s">
        <v>778</v>
      </c>
      <c r="I348" s="10" t="s">
        <v>120</v>
      </c>
      <c r="J348" s="13">
        <v>138.35</v>
      </c>
      <c r="K348" s="10">
        <v>2</v>
      </c>
      <c r="L348" s="10" t="s">
        <v>78</v>
      </c>
      <c r="M348" s="10">
        <v>4</v>
      </c>
      <c r="N348" s="10">
        <v>5</v>
      </c>
      <c r="O348" s="10">
        <v>2</v>
      </c>
      <c r="P348" s="10" t="s">
        <v>59</v>
      </c>
      <c r="Q348" s="10" t="s">
        <v>50</v>
      </c>
      <c r="R348" s="10">
        <f t="shared" si="10"/>
        <v>0</v>
      </c>
      <c r="S348" s="10">
        <v>0</v>
      </c>
      <c r="T348" s="10">
        <v>2</v>
      </c>
      <c r="U348" s="10" t="s">
        <v>59</v>
      </c>
      <c r="V348" s="10" t="s">
        <v>60</v>
      </c>
      <c r="W348" s="10" t="s">
        <v>66</v>
      </c>
      <c r="X348" s="14">
        <v>45487</v>
      </c>
      <c r="Y348" s="10" t="b">
        <v>1</v>
      </c>
      <c r="Z348" s="10" t="b">
        <v>1</v>
      </c>
      <c r="AA348" s="10" t="str">
        <f t="shared" si="11"/>
        <v>Loyalty Member</v>
      </c>
      <c r="AB348" s="10" t="s">
        <v>52</v>
      </c>
      <c r="AC348" s="10" t="s">
        <v>41</v>
      </c>
      <c r="AD348" s="10">
        <v>8</v>
      </c>
      <c r="AE348" s="10" t="str">
        <f>IF(OR(Cleaned_Data!$C348="Male", Cleaned_Data!$C348="Male"), "Male", IF(OR(Cleaned_Data!$C348="Female", Cleaned_Data!$C348="Female"), "Female", "Diverse"))</f>
        <v>Male</v>
      </c>
      <c r="AF348" s="10" t="str">
        <f>IF(Cleaned_Data!$D348="Middle","Average Income","High Income")</f>
        <v>Average Income</v>
      </c>
      <c r="AG348" s="10">
        <v>9.3023255813953487E-3</v>
      </c>
    </row>
    <row r="349" spans="1:33" x14ac:dyDescent="0.3">
      <c r="A349" s="10" t="s">
        <v>779</v>
      </c>
      <c r="B349" s="10">
        <v>27</v>
      </c>
      <c r="C349" s="10" t="s">
        <v>43</v>
      </c>
      <c r="D349" s="10" t="s">
        <v>30</v>
      </c>
      <c r="E349" s="10" t="s">
        <v>76</v>
      </c>
      <c r="F349" s="10" t="s">
        <v>32</v>
      </c>
      <c r="G349" s="10" t="s">
        <v>30</v>
      </c>
      <c r="H349" s="10" t="s">
        <v>780</v>
      </c>
      <c r="I349" s="10" t="s">
        <v>158</v>
      </c>
      <c r="J349" s="13">
        <v>441.87</v>
      </c>
      <c r="K349" s="10">
        <v>3</v>
      </c>
      <c r="L349" s="10" t="s">
        <v>35</v>
      </c>
      <c r="M349" s="10">
        <v>1</v>
      </c>
      <c r="N349" s="10">
        <v>2</v>
      </c>
      <c r="O349" s="10">
        <v>1</v>
      </c>
      <c r="P349" s="10" t="s">
        <v>44</v>
      </c>
      <c r="Q349" s="10" t="s">
        <v>37</v>
      </c>
      <c r="R349" s="10">
        <f t="shared" si="10"/>
        <v>0</v>
      </c>
      <c r="S349" s="10">
        <v>0</v>
      </c>
      <c r="T349" s="10">
        <v>10</v>
      </c>
      <c r="U349" s="10" t="s">
        <v>49</v>
      </c>
      <c r="V349" s="10" t="s">
        <v>60</v>
      </c>
      <c r="W349" s="10" t="s">
        <v>51</v>
      </c>
      <c r="X349" s="14">
        <v>45545</v>
      </c>
      <c r="Y349" s="10" t="b">
        <v>1</v>
      </c>
      <c r="Z349" s="10" t="b">
        <v>0</v>
      </c>
      <c r="AA349" s="10" t="str">
        <f t="shared" si="11"/>
        <v>Non-Member</v>
      </c>
      <c r="AB349" s="10" t="s">
        <v>52</v>
      </c>
      <c r="AC349" s="10" t="s">
        <v>41</v>
      </c>
      <c r="AD349" s="10">
        <v>13</v>
      </c>
      <c r="AE349" s="10" t="str">
        <f>IF(OR(Cleaned_Data!$C349="Male", Cleaned_Data!$C349="Male"), "Male", IF(OR(Cleaned_Data!$C349="Female", Cleaned_Data!$C349="Female"), "Female", "Diverse"))</f>
        <v>Male</v>
      </c>
      <c r="AF349" s="10" t="str">
        <f>IF(Cleaned_Data!$D349="Middle","Average Income","High Income")</f>
        <v>Average Income</v>
      </c>
      <c r="AG349" s="10">
        <v>1.0243902439024391E-2</v>
      </c>
    </row>
    <row r="350" spans="1:33" x14ac:dyDescent="0.3">
      <c r="A350" s="10" t="s">
        <v>781</v>
      </c>
      <c r="B350" s="10">
        <v>40</v>
      </c>
      <c r="C350" s="10" t="s">
        <v>29</v>
      </c>
      <c r="D350" s="10" t="s">
        <v>30</v>
      </c>
      <c r="E350" s="10" t="s">
        <v>31</v>
      </c>
      <c r="F350" s="10" t="s">
        <v>56</v>
      </c>
      <c r="G350" s="10" t="s">
        <v>30</v>
      </c>
      <c r="H350" s="10" t="s">
        <v>782</v>
      </c>
      <c r="I350" s="10" t="s">
        <v>183</v>
      </c>
      <c r="J350" s="13">
        <v>178.29</v>
      </c>
      <c r="K350" s="10">
        <v>4</v>
      </c>
      <c r="L350" s="10" t="s">
        <v>35</v>
      </c>
      <c r="M350" s="10">
        <v>4</v>
      </c>
      <c r="N350" s="10">
        <v>3</v>
      </c>
      <c r="O350" s="10">
        <v>2</v>
      </c>
      <c r="P350" s="10" t="s">
        <v>59</v>
      </c>
      <c r="Q350" s="10" t="s">
        <v>85</v>
      </c>
      <c r="R350" s="10">
        <f t="shared" si="10"/>
        <v>0.02</v>
      </c>
      <c r="S350" s="10">
        <v>2</v>
      </c>
      <c r="T350" s="10">
        <v>10</v>
      </c>
      <c r="U350" s="10" t="s">
        <v>44</v>
      </c>
      <c r="V350" s="10" t="s">
        <v>79</v>
      </c>
      <c r="W350" s="10" t="s">
        <v>86</v>
      </c>
      <c r="X350" s="14">
        <v>45502</v>
      </c>
      <c r="Y350" s="10" t="b">
        <v>0</v>
      </c>
      <c r="Z350" s="10" t="b">
        <v>1</v>
      </c>
      <c r="AA350" s="10" t="str">
        <f t="shared" si="11"/>
        <v>Loyalty Member</v>
      </c>
      <c r="AB350" s="10" t="s">
        <v>74</v>
      </c>
      <c r="AC350" s="10" t="s">
        <v>41</v>
      </c>
      <c r="AD350" s="10">
        <v>8</v>
      </c>
      <c r="AE350" s="10" t="str">
        <f>IF(OR(Cleaned_Data!$C350="Male", Cleaned_Data!$C350="Male"), "Male", IF(OR(Cleaned_Data!$C350="Female", Cleaned_Data!$C350="Female"), "Female", "Diverse"))</f>
        <v>Female</v>
      </c>
      <c r="AF350" s="10" t="str">
        <f>IF(Cleaned_Data!$D350="Middle","Average Income","High Income")</f>
        <v>Average Income</v>
      </c>
      <c r="AG350" s="10">
        <v>8.6666666666666663E-3</v>
      </c>
    </row>
    <row r="351" spans="1:33" x14ac:dyDescent="0.3">
      <c r="A351" s="10" t="s">
        <v>783</v>
      </c>
      <c r="B351" s="10">
        <v>23</v>
      </c>
      <c r="C351" s="10" t="s">
        <v>43</v>
      </c>
      <c r="D351" s="10" t="s">
        <v>30</v>
      </c>
      <c r="E351" s="10" t="s">
        <v>69</v>
      </c>
      <c r="F351" s="10" t="s">
        <v>45</v>
      </c>
      <c r="G351" s="10" t="s">
        <v>44</v>
      </c>
      <c r="H351" s="10" t="s">
        <v>784</v>
      </c>
      <c r="I351" s="10" t="s">
        <v>90</v>
      </c>
      <c r="J351" s="13">
        <v>77.08</v>
      </c>
      <c r="K351" s="10">
        <v>10</v>
      </c>
      <c r="L351" s="10" t="s">
        <v>35</v>
      </c>
      <c r="M351" s="10">
        <v>2</v>
      </c>
      <c r="N351" s="10">
        <v>1</v>
      </c>
      <c r="O351" s="10">
        <v>0</v>
      </c>
      <c r="P351" s="10" t="s">
        <v>44</v>
      </c>
      <c r="Q351" s="10" t="s">
        <v>50</v>
      </c>
      <c r="R351" s="10">
        <f t="shared" si="10"/>
        <v>0</v>
      </c>
      <c r="S351" s="10">
        <v>0</v>
      </c>
      <c r="T351" s="10">
        <v>8</v>
      </c>
      <c r="U351" s="10" t="s">
        <v>36</v>
      </c>
      <c r="V351" s="10" t="s">
        <v>38</v>
      </c>
      <c r="W351" s="10" t="s">
        <v>51</v>
      </c>
      <c r="X351" s="14">
        <v>45580</v>
      </c>
      <c r="Y351" s="10" t="b">
        <v>1</v>
      </c>
      <c r="Z351" s="10" t="b">
        <v>1</v>
      </c>
      <c r="AA351" s="10" t="str">
        <f t="shared" si="11"/>
        <v>Loyalty Member</v>
      </c>
      <c r="AB351" s="10" t="s">
        <v>62</v>
      </c>
      <c r="AC351" s="10" t="s">
        <v>53</v>
      </c>
      <c r="AD351" s="10">
        <v>1</v>
      </c>
      <c r="AE351" s="10" t="str">
        <f>IF(OR(Cleaned_Data!$C351="Male", Cleaned_Data!$C351="Male"), "Male", IF(OR(Cleaned_Data!$C351="Female", Cleaned_Data!$C351="Female"), "Female", "Diverse"))</f>
        <v>Male</v>
      </c>
      <c r="AF351" s="10" t="str">
        <f>IF(Cleaned_Data!$D351="Middle","Average Income","High Income")</f>
        <v>Average Income</v>
      </c>
      <c r="AG351" s="10">
        <v>8.431372549019607E-3</v>
      </c>
    </row>
    <row r="352" spans="1:33" x14ac:dyDescent="0.3">
      <c r="A352" s="10" t="s">
        <v>785</v>
      </c>
      <c r="B352" s="10">
        <v>46</v>
      </c>
      <c r="C352" s="10" t="s">
        <v>43</v>
      </c>
      <c r="D352" s="10" t="s">
        <v>44</v>
      </c>
      <c r="E352" s="10" t="s">
        <v>31</v>
      </c>
      <c r="F352" s="10" t="s">
        <v>45</v>
      </c>
      <c r="G352" s="10" t="s">
        <v>44</v>
      </c>
      <c r="H352" s="10" t="s">
        <v>786</v>
      </c>
      <c r="I352" s="10" t="s">
        <v>58</v>
      </c>
      <c r="J352" s="13">
        <v>266.89999999999998</v>
      </c>
      <c r="K352" s="10">
        <v>11</v>
      </c>
      <c r="L352" s="10" t="s">
        <v>35</v>
      </c>
      <c r="M352" s="10">
        <v>4</v>
      </c>
      <c r="N352" s="10">
        <v>2</v>
      </c>
      <c r="O352" s="10">
        <v>2</v>
      </c>
      <c r="P352" s="10" t="s">
        <v>59</v>
      </c>
      <c r="Q352" s="10" t="s">
        <v>50</v>
      </c>
      <c r="R352" s="10">
        <f t="shared" si="10"/>
        <v>0.01</v>
      </c>
      <c r="S352" s="10">
        <v>1</v>
      </c>
      <c r="T352" s="10">
        <v>8</v>
      </c>
      <c r="U352" s="10" t="s">
        <v>49</v>
      </c>
      <c r="V352" s="10" t="s">
        <v>79</v>
      </c>
      <c r="W352" s="10" t="s">
        <v>51</v>
      </c>
      <c r="X352" s="14">
        <v>45474</v>
      </c>
      <c r="Y352" s="10" t="b">
        <v>0</v>
      </c>
      <c r="Z352" s="10" t="b">
        <v>1</v>
      </c>
      <c r="AA352" s="10" t="str">
        <f t="shared" si="11"/>
        <v>Loyalty Member</v>
      </c>
      <c r="AB352" s="10" t="s">
        <v>52</v>
      </c>
      <c r="AC352" s="10" t="s">
        <v>67</v>
      </c>
      <c r="AD352" s="10">
        <v>13</v>
      </c>
      <c r="AE352" s="10" t="str">
        <f>IF(OR(Cleaned_Data!$C352="Male", Cleaned_Data!$C352="Male"), "Male", IF(OR(Cleaned_Data!$C352="Female", Cleaned_Data!$C352="Female"), "Female", "Diverse"))</f>
        <v>Male</v>
      </c>
      <c r="AF352" s="10" t="str">
        <f>IF(Cleaned_Data!$D352="Middle","Average Income","High Income")</f>
        <v>High Income</v>
      </c>
      <c r="AG352" s="10">
        <v>1.131578947368421E-2</v>
      </c>
    </row>
    <row r="353" spans="1:33" x14ac:dyDescent="0.3">
      <c r="A353" s="10" t="s">
        <v>787</v>
      </c>
      <c r="B353" s="10">
        <v>38</v>
      </c>
      <c r="C353" s="10" t="s">
        <v>29</v>
      </c>
      <c r="D353" s="10" t="s">
        <v>30</v>
      </c>
      <c r="E353" s="10" t="s">
        <v>76</v>
      </c>
      <c r="F353" s="10" t="s">
        <v>32</v>
      </c>
      <c r="G353" s="10" t="s">
        <v>44</v>
      </c>
      <c r="H353" s="10" t="s">
        <v>788</v>
      </c>
      <c r="I353" s="10" t="s">
        <v>117</v>
      </c>
      <c r="J353" s="13">
        <v>269.83999999999997</v>
      </c>
      <c r="K353" s="10">
        <v>4</v>
      </c>
      <c r="L353" s="10" t="s">
        <v>48</v>
      </c>
      <c r="M353" s="10">
        <v>5</v>
      </c>
      <c r="N353" s="10">
        <v>4</v>
      </c>
      <c r="O353" s="10">
        <v>0</v>
      </c>
      <c r="P353" s="10" t="s">
        <v>59</v>
      </c>
      <c r="Q353" s="10" t="s">
        <v>50</v>
      </c>
      <c r="R353" s="10">
        <f t="shared" si="10"/>
        <v>0.02</v>
      </c>
      <c r="S353" s="10">
        <v>2</v>
      </c>
      <c r="T353" s="10">
        <v>9</v>
      </c>
      <c r="U353" s="10" t="s">
        <v>59</v>
      </c>
      <c r="V353" s="10" t="s">
        <v>38</v>
      </c>
      <c r="W353" s="10" t="s">
        <v>39</v>
      </c>
      <c r="X353" s="14">
        <v>45416</v>
      </c>
      <c r="Y353" s="10" t="b">
        <v>1</v>
      </c>
      <c r="Z353" s="10" t="b">
        <v>1</v>
      </c>
      <c r="AA353" s="10" t="str">
        <f t="shared" si="11"/>
        <v>Loyalty Member</v>
      </c>
      <c r="AB353" s="10" t="s">
        <v>52</v>
      </c>
      <c r="AC353" s="10" t="s">
        <v>41</v>
      </c>
      <c r="AD353" s="10">
        <v>2</v>
      </c>
      <c r="AE353" s="10" t="str">
        <f>IF(OR(Cleaned_Data!$C353="Male", Cleaned_Data!$C353="Male"), "Male", IF(OR(Cleaned_Data!$C353="Female", Cleaned_Data!$C353="Female"), "Female", "Diverse"))</f>
        <v>Female</v>
      </c>
      <c r="AF353" s="10" t="str">
        <f>IF(Cleaned_Data!$D353="Middle","Average Income","High Income")</f>
        <v>Average Income</v>
      </c>
      <c r="AG353" s="10">
        <v>0.01</v>
      </c>
    </row>
    <row r="354" spans="1:33" x14ac:dyDescent="0.3">
      <c r="A354" s="10" t="s">
        <v>789</v>
      </c>
      <c r="B354" s="10">
        <v>23</v>
      </c>
      <c r="C354" s="10" t="s">
        <v>43</v>
      </c>
      <c r="D354" s="10" t="s">
        <v>30</v>
      </c>
      <c r="E354" s="10" t="s">
        <v>31</v>
      </c>
      <c r="F354" s="10" t="s">
        <v>56</v>
      </c>
      <c r="G354" s="10" t="s">
        <v>44</v>
      </c>
      <c r="H354" s="10" t="s">
        <v>790</v>
      </c>
      <c r="I354" s="10" t="s">
        <v>65</v>
      </c>
      <c r="J354" s="13">
        <v>334.22</v>
      </c>
      <c r="K354" s="10">
        <v>8</v>
      </c>
      <c r="L354" s="10" t="s">
        <v>78</v>
      </c>
      <c r="M354" s="10">
        <v>2</v>
      </c>
      <c r="N354" s="10">
        <v>2</v>
      </c>
      <c r="O354" s="10">
        <v>2</v>
      </c>
      <c r="P354" s="10" t="s">
        <v>36</v>
      </c>
      <c r="Q354" s="10" t="s">
        <v>85</v>
      </c>
      <c r="R354" s="10">
        <f t="shared" si="10"/>
        <v>0.02</v>
      </c>
      <c r="S354" s="10">
        <v>2</v>
      </c>
      <c r="T354" s="10">
        <v>8</v>
      </c>
      <c r="U354" s="10" t="s">
        <v>36</v>
      </c>
      <c r="V354" s="10" t="s">
        <v>38</v>
      </c>
      <c r="W354" s="10" t="s">
        <v>86</v>
      </c>
      <c r="X354" s="14">
        <v>45353</v>
      </c>
      <c r="Y354" s="10" t="b">
        <v>0</v>
      </c>
      <c r="Z354" s="10" t="b">
        <v>0</v>
      </c>
      <c r="AA354" s="10" t="str">
        <f t="shared" si="11"/>
        <v>Non-Member</v>
      </c>
      <c r="AB354" s="10" t="s">
        <v>40</v>
      </c>
      <c r="AC354" s="10" t="s">
        <v>53</v>
      </c>
      <c r="AD354" s="10">
        <v>1</v>
      </c>
      <c r="AE354" s="10" t="str">
        <f>IF(OR(Cleaned_Data!$C354="Male", Cleaned_Data!$C354="Male"), "Male", IF(OR(Cleaned_Data!$C354="Female", Cleaned_Data!$C354="Female"), "Female", "Diverse"))</f>
        <v>Male</v>
      </c>
      <c r="AF354" s="10" t="str">
        <f>IF(Cleaned_Data!$D354="Middle","Average Income","High Income")</f>
        <v>Average Income</v>
      </c>
      <c r="AG354" s="10">
        <v>9.3999999999999986E-3</v>
      </c>
    </row>
    <row r="355" spans="1:33" x14ac:dyDescent="0.3">
      <c r="A355" s="10" t="s">
        <v>791</v>
      </c>
      <c r="B355" s="10">
        <v>40</v>
      </c>
      <c r="C355" s="10" t="s">
        <v>29</v>
      </c>
      <c r="D355" s="10" t="s">
        <v>30</v>
      </c>
      <c r="E355" s="10" t="s">
        <v>31</v>
      </c>
      <c r="F355" s="10" t="s">
        <v>45</v>
      </c>
      <c r="G355" s="10" t="s">
        <v>44</v>
      </c>
      <c r="H355" s="10" t="s">
        <v>792</v>
      </c>
      <c r="I355" s="10" t="s">
        <v>2078</v>
      </c>
      <c r="J355" s="13">
        <v>474.56</v>
      </c>
      <c r="K355" s="10">
        <v>8</v>
      </c>
      <c r="L355" s="10" t="s">
        <v>48</v>
      </c>
      <c r="M355" s="10">
        <v>1</v>
      </c>
      <c r="N355" s="10">
        <v>5</v>
      </c>
      <c r="O355" s="10">
        <v>2</v>
      </c>
      <c r="P355" s="10" t="s">
        <v>59</v>
      </c>
      <c r="Q355" s="10" t="s">
        <v>50</v>
      </c>
      <c r="R355" s="10">
        <f t="shared" si="10"/>
        <v>0.01</v>
      </c>
      <c r="S355" s="10">
        <v>1</v>
      </c>
      <c r="T355" s="10">
        <v>6</v>
      </c>
      <c r="U355" s="10" t="s">
        <v>44</v>
      </c>
      <c r="V355" s="10" t="s">
        <v>60</v>
      </c>
      <c r="W355" s="10" t="s">
        <v>51</v>
      </c>
      <c r="X355" s="14">
        <v>45399</v>
      </c>
      <c r="Y355" s="10" t="b">
        <v>1</v>
      </c>
      <c r="Z355" s="10" t="b">
        <v>0</v>
      </c>
      <c r="AA355" s="10" t="str">
        <f t="shared" si="11"/>
        <v>Non-Member</v>
      </c>
      <c r="AB355" s="10" t="s">
        <v>74</v>
      </c>
      <c r="AC355" s="10" t="s">
        <v>53</v>
      </c>
      <c r="AD355" s="10">
        <v>12</v>
      </c>
      <c r="AE355" s="10" t="str">
        <f>IF(OR(Cleaned_Data!$C355="Male", Cleaned_Data!$C355="Male"), "Male", IF(OR(Cleaned_Data!$C355="Female", Cleaned_Data!$C355="Female"), "Female", "Diverse"))</f>
        <v>Female</v>
      </c>
      <c r="AF355" s="10" t="str">
        <f>IF(Cleaned_Data!$D355="Middle","Average Income","High Income")</f>
        <v>Average Income</v>
      </c>
      <c r="AG355" s="10">
        <v>1.3157894736842106E-2</v>
      </c>
    </row>
    <row r="356" spans="1:33" x14ac:dyDescent="0.3">
      <c r="A356" s="10" t="s">
        <v>793</v>
      </c>
      <c r="B356" s="10">
        <v>34</v>
      </c>
      <c r="C356" s="10" t="s">
        <v>43</v>
      </c>
      <c r="D356" s="10" t="s">
        <v>44</v>
      </c>
      <c r="E356" s="10" t="s">
        <v>31</v>
      </c>
      <c r="F356" s="10" t="s">
        <v>56</v>
      </c>
      <c r="G356" s="10" t="s">
        <v>44</v>
      </c>
      <c r="H356" s="10" t="s">
        <v>794</v>
      </c>
      <c r="I356" s="10" t="s">
        <v>117</v>
      </c>
      <c r="J356" s="13">
        <v>360.91</v>
      </c>
      <c r="K356" s="10">
        <v>4</v>
      </c>
      <c r="L356" s="10" t="s">
        <v>35</v>
      </c>
      <c r="M356" s="10">
        <v>3</v>
      </c>
      <c r="N356" s="10">
        <v>5</v>
      </c>
      <c r="O356" s="10">
        <v>1</v>
      </c>
      <c r="P356" s="10" t="s">
        <v>44</v>
      </c>
      <c r="Q356" s="10" t="s">
        <v>37</v>
      </c>
      <c r="R356" s="10">
        <f t="shared" si="10"/>
        <v>0</v>
      </c>
      <c r="S356" s="10">
        <v>0</v>
      </c>
      <c r="T356" s="10">
        <v>8</v>
      </c>
      <c r="U356" s="10" t="s">
        <v>44</v>
      </c>
      <c r="V356" s="10" t="s">
        <v>79</v>
      </c>
      <c r="W356" s="10" t="s">
        <v>39</v>
      </c>
      <c r="X356" s="14">
        <v>45534</v>
      </c>
      <c r="Y356" s="10" t="b">
        <v>1</v>
      </c>
      <c r="Z356" s="10" t="b">
        <v>1</v>
      </c>
      <c r="AA356" s="10" t="str">
        <f t="shared" si="11"/>
        <v>Loyalty Member</v>
      </c>
      <c r="AB356" s="10" t="s">
        <v>74</v>
      </c>
      <c r="AC356" s="10" t="s">
        <v>41</v>
      </c>
      <c r="AD356" s="10">
        <v>4</v>
      </c>
      <c r="AE356" s="10" t="str">
        <f>IF(OR(Cleaned_Data!$C356="Male", Cleaned_Data!$C356="Male"), "Male", IF(OR(Cleaned_Data!$C356="Female", Cleaned_Data!$C356="Female"), "Female", "Diverse"))</f>
        <v>Male</v>
      </c>
      <c r="AF356" s="10" t="str">
        <f>IF(Cleaned_Data!$D356="Middle","Average Income","High Income")</f>
        <v>High Income</v>
      </c>
      <c r="AG356" s="10">
        <v>0.01</v>
      </c>
    </row>
    <row r="357" spans="1:33" x14ac:dyDescent="0.3">
      <c r="A357" s="10" t="s">
        <v>795</v>
      </c>
      <c r="B357" s="10">
        <v>44</v>
      </c>
      <c r="C357" s="10" t="s">
        <v>29</v>
      </c>
      <c r="D357" s="10" t="s">
        <v>30</v>
      </c>
      <c r="E357" s="10" t="s">
        <v>69</v>
      </c>
      <c r="F357" s="10" t="s">
        <v>32</v>
      </c>
      <c r="G357" s="10" t="s">
        <v>44</v>
      </c>
      <c r="H357" s="10" t="s">
        <v>796</v>
      </c>
      <c r="I357" s="10" t="s">
        <v>158</v>
      </c>
      <c r="J357" s="13">
        <v>373.49</v>
      </c>
      <c r="K357" s="10">
        <v>6</v>
      </c>
      <c r="L357" s="10" t="s">
        <v>78</v>
      </c>
      <c r="M357" s="10">
        <v>4</v>
      </c>
      <c r="N357" s="10">
        <v>1</v>
      </c>
      <c r="O357" s="10">
        <v>0</v>
      </c>
      <c r="P357" s="10" t="s">
        <v>49</v>
      </c>
      <c r="Q357" s="10" t="s">
        <v>85</v>
      </c>
      <c r="R357" s="10">
        <f t="shared" si="10"/>
        <v>0</v>
      </c>
      <c r="S357" s="10">
        <v>0</v>
      </c>
      <c r="T357" s="10">
        <v>10</v>
      </c>
      <c r="U357" s="10" t="s">
        <v>59</v>
      </c>
      <c r="V357" s="10" t="s">
        <v>38</v>
      </c>
      <c r="W357" s="10" t="s">
        <v>86</v>
      </c>
      <c r="X357" s="14">
        <v>45405</v>
      </c>
      <c r="Y357" s="10" t="b">
        <v>1</v>
      </c>
      <c r="Z357" s="10" t="b">
        <v>1</v>
      </c>
      <c r="AA357" s="10" t="str">
        <f t="shared" si="11"/>
        <v>Loyalty Member</v>
      </c>
      <c r="AB357" s="10" t="s">
        <v>62</v>
      </c>
      <c r="AC357" s="10" t="s">
        <v>53</v>
      </c>
      <c r="AD357" s="10">
        <v>1</v>
      </c>
      <c r="AE357" s="10" t="str">
        <f>IF(OR(Cleaned_Data!$C357="Male", Cleaned_Data!$C357="Male"), "Male", IF(OR(Cleaned_Data!$C357="Female", Cleaned_Data!$C357="Female"), "Female", "Diverse"))</f>
        <v>Female</v>
      </c>
      <c r="AF357" s="10" t="str">
        <f>IF(Cleaned_Data!$D357="Middle","Average Income","High Income")</f>
        <v>Average Income</v>
      </c>
      <c r="AG357" s="10">
        <v>1.0243902439024391E-2</v>
      </c>
    </row>
    <row r="358" spans="1:33" x14ac:dyDescent="0.3">
      <c r="A358" s="10" t="s">
        <v>797</v>
      </c>
      <c r="B358" s="10">
        <v>32</v>
      </c>
      <c r="C358" s="10" t="s">
        <v>29</v>
      </c>
      <c r="D358" s="10" t="s">
        <v>44</v>
      </c>
      <c r="E358" s="10" t="s">
        <v>31</v>
      </c>
      <c r="F358" s="10" t="s">
        <v>56</v>
      </c>
      <c r="G358" s="10" t="s">
        <v>30</v>
      </c>
      <c r="H358" s="10" t="s">
        <v>798</v>
      </c>
      <c r="I358" s="10" t="s">
        <v>90</v>
      </c>
      <c r="J358" s="13">
        <v>462.3</v>
      </c>
      <c r="K358" s="10">
        <v>5</v>
      </c>
      <c r="L358" s="10" t="s">
        <v>35</v>
      </c>
      <c r="M358" s="10">
        <v>3</v>
      </c>
      <c r="N358" s="10">
        <v>3</v>
      </c>
      <c r="O358" s="10">
        <v>2</v>
      </c>
      <c r="P358" s="10" t="s">
        <v>36</v>
      </c>
      <c r="Q358" s="10" t="s">
        <v>50</v>
      </c>
      <c r="R358" s="10">
        <f t="shared" si="10"/>
        <v>0.02</v>
      </c>
      <c r="S358" s="10">
        <v>2</v>
      </c>
      <c r="T358" s="10">
        <v>4</v>
      </c>
      <c r="U358" s="10" t="s">
        <v>49</v>
      </c>
      <c r="V358" s="10" t="s">
        <v>38</v>
      </c>
      <c r="W358" s="10" t="s">
        <v>86</v>
      </c>
      <c r="X358" s="14">
        <v>45621</v>
      </c>
      <c r="Y358" s="10" t="b">
        <v>1</v>
      </c>
      <c r="Z358" s="10" t="b">
        <v>1</v>
      </c>
      <c r="AA358" s="10" t="str">
        <f t="shared" si="11"/>
        <v>Loyalty Member</v>
      </c>
      <c r="AB358" s="10" t="s">
        <v>62</v>
      </c>
      <c r="AC358" s="10" t="s">
        <v>53</v>
      </c>
      <c r="AD358" s="10">
        <v>4</v>
      </c>
      <c r="AE358" s="10" t="str">
        <f>IF(OR(Cleaned_Data!$C358="Male", Cleaned_Data!$C358="Male"), "Male", IF(OR(Cleaned_Data!$C358="Female", Cleaned_Data!$C358="Female"), "Female", "Diverse"))</f>
        <v>Female</v>
      </c>
      <c r="AF358" s="10" t="str">
        <f>IF(Cleaned_Data!$D358="Middle","Average Income","High Income")</f>
        <v>High Income</v>
      </c>
      <c r="AG358" s="10">
        <v>8.431372549019607E-3</v>
      </c>
    </row>
    <row r="359" spans="1:33" x14ac:dyDescent="0.3">
      <c r="A359" s="10" t="s">
        <v>799</v>
      </c>
      <c r="B359" s="10">
        <v>42</v>
      </c>
      <c r="C359" s="10" t="s">
        <v>29</v>
      </c>
      <c r="D359" s="10" t="s">
        <v>30</v>
      </c>
      <c r="E359" s="10" t="s">
        <v>55</v>
      </c>
      <c r="F359" s="10" t="s">
        <v>56</v>
      </c>
      <c r="G359" s="10" t="s">
        <v>30</v>
      </c>
      <c r="H359" s="10" t="s">
        <v>800</v>
      </c>
      <c r="I359" s="10" t="s">
        <v>126</v>
      </c>
      <c r="J359" s="13">
        <v>332.67</v>
      </c>
      <c r="K359" s="10">
        <v>8</v>
      </c>
      <c r="L359" s="10" t="s">
        <v>48</v>
      </c>
      <c r="M359" s="10">
        <v>1</v>
      </c>
      <c r="N359" s="10">
        <v>4</v>
      </c>
      <c r="O359" s="10">
        <v>2</v>
      </c>
      <c r="P359" s="10" t="s">
        <v>49</v>
      </c>
      <c r="Q359" s="10" t="s">
        <v>37</v>
      </c>
      <c r="R359" s="10">
        <f t="shared" si="10"/>
        <v>0.01</v>
      </c>
      <c r="S359" s="10">
        <v>1</v>
      </c>
      <c r="T359" s="10">
        <v>2</v>
      </c>
      <c r="U359" s="10" t="s">
        <v>44</v>
      </c>
      <c r="V359" s="10" t="s">
        <v>60</v>
      </c>
      <c r="W359" s="10" t="s">
        <v>66</v>
      </c>
      <c r="X359" s="14">
        <v>45637</v>
      </c>
      <c r="Y359" s="10" t="b">
        <v>0</v>
      </c>
      <c r="Z359" s="10" t="b">
        <v>1</v>
      </c>
      <c r="AA359" s="10" t="str">
        <f t="shared" si="11"/>
        <v>Loyalty Member</v>
      </c>
      <c r="AB359" s="10" t="s">
        <v>62</v>
      </c>
      <c r="AC359" s="10" t="s">
        <v>67</v>
      </c>
      <c r="AD359" s="10">
        <v>4</v>
      </c>
      <c r="AE359" s="10" t="str">
        <f>IF(OR(Cleaned_Data!$C359="Male", Cleaned_Data!$C359="Male"), "Male", IF(OR(Cleaned_Data!$C359="Female", Cleaned_Data!$C359="Female"), "Female", "Diverse"))</f>
        <v>Female</v>
      </c>
      <c r="AF359" s="10" t="str">
        <f>IF(Cleaned_Data!$D359="Middle","Average Income","High Income")</f>
        <v>Average Income</v>
      </c>
      <c r="AG359" s="10">
        <v>8.2978723404255311E-3</v>
      </c>
    </row>
    <row r="360" spans="1:33" x14ac:dyDescent="0.3">
      <c r="A360" s="10" t="s">
        <v>801</v>
      </c>
      <c r="B360" s="10">
        <v>22</v>
      </c>
      <c r="C360" s="10" t="s">
        <v>29</v>
      </c>
      <c r="D360" s="10" t="s">
        <v>44</v>
      </c>
      <c r="E360" s="10" t="s">
        <v>76</v>
      </c>
      <c r="F360" s="10" t="s">
        <v>56</v>
      </c>
      <c r="G360" s="10" t="s">
        <v>30</v>
      </c>
      <c r="H360" s="10" t="s">
        <v>802</v>
      </c>
      <c r="I360" s="10" t="s">
        <v>65</v>
      </c>
      <c r="J360" s="13">
        <v>235.39</v>
      </c>
      <c r="K360" s="10">
        <v>9</v>
      </c>
      <c r="L360" s="10" t="s">
        <v>78</v>
      </c>
      <c r="M360" s="10">
        <v>5</v>
      </c>
      <c r="N360" s="10">
        <v>4</v>
      </c>
      <c r="O360" s="10">
        <v>1</v>
      </c>
      <c r="P360" s="10" t="s">
        <v>36</v>
      </c>
      <c r="Q360" s="10" t="s">
        <v>50</v>
      </c>
      <c r="R360" s="10">
        <f t="shared" si="10"/>
        <v>0</v>
      </c>
      <c r="S360" s="10">
        <v>0</v>
      </c>
      <c r="T360" s="10">
        <v>6</v>
      </c>
      <c r="U360" s="10" t="s">
        <v>36</v>
      </c>
      <c r="V360" s="10" t="s">
        <v>60</v>
      </c>
      <c r="W360" s="10" t="s">
        <v>39</v>
      </c>
      <c r="X360" s="14">
        <v>45437</v>
      </c>
      <c r="Y360" s="10" t="b">
        <v>0</v>
      </c>
      <c r="Z360" s="10" t="b">
        <v>1</v>
      </c>
      <c r="AA360" s="10" t="str">
        <f t="shared" si="11"/>
        <v>Loyalty Member</v>
      </c>
      <c r="AB360" s="10" t="s">
        <v>74</v>
      </c>
      <c r="AC360" s="10" t="s">
        <v>41</v>
      </c>
      <c r="AD360" s="10">
        <v>6</v>
      </c>
      <c r="AE360" s="10" t="str">
        <f>IF(OR(Cleaned_Data!$C360="Male", Cleaned_Data!$C360="Male"), "Male", IF(OR(Cleaned_Data!$C360="Female", Cleaned_Data!$C360="Female"), "Female", "Diverse"))</f>
        <v>Female</v>
      </c>
      <c r="AF360" s="10" t="str">
        <f>IF(Cleaned_Data!$D360="Middle","Average Income","High Income")</f>
        <v>High Income</v>
      </c>
      <c r="AG360" s="10">
        <v>9.3999999999999986E-3</v>
      </c>
    </row>
    <row r="361" spans="1:33" x14ac:dyDescent="0.3">
      <c r="A361" s="10" t="s">
        <v>803</v>
      </c>
      <c r="B361" s="10">
        <v>44</v>
      </c>
      <c r="C361" s="10" t="s">
        <v>29</v>
      </c>
      <c r="D361" s="10" t="s">
        <v>30</v>
      </c>
      <c r="E361" s="10" t="s">
        <v>31</v>
      </c>
      <c r="F361" s="10" t="s">
        <v>45</v>
      </c>
      <c r="G361" s="10" t="s">
        <v>30</v>
      </c>
      <c r="H361" s="10" t="s">
        <v>804</v>
      </c>
      <c r="I361" s="10" t="s">
        <v>2076</v>
      </c>
      <c r="J361" s="13">
        <v>269.77999999999997</v>
      </c>
      <c r="K361" s="10">
        <v>7</v>
      </c>
      <c r="L361" s="10" t="s">
        <v>48</v>
      </c>
      <c r="M361" s="10">
        <v>2</v>
      </c>
      <c r="N361" s="10">
        <v>3</v>
      </c>
      <c r="O361" s="10">
        <v>1</v>
      </c>
      <c r="P361" s="10" t="s">
        <v>49</v>
      </c>
      <c r="Q361" s="10" t="s">
        <v>37</v>
      </c>
      <c r="R361" s="10">
        <f t="shared" si="10"/>
        <v>0.02</v>
      </c>
      <c r="S361" s="10">
        <v>2</v>
      </c>
      <c r="T361" s="10">
        <v>7</v>
      </c>
      <c r="U361" s="10" t="s">
        <v>49</v>
      </c>
      <c r="V361" s="10" t="s">
        <v>79</v>
      </c>
      <c r="W361" s="10" t="s">
        <v>66</v>
      </c>
      <c r="X361" s="14">
        <v>45498</v>
      </c>
      <c r="Y361" s="10" t="b">
        <v>1</v>
      </c>
      <c r="Z361" s="10" t="b">
        <v>1</v>
      </c>
      <c r="AA361" s="10" t="str">
        <f t="shared" si="11"/>
        <v>Loyalty Member</v>
      </c>
      <c r="AB361" s="10" t="s">
        <v>40</v>
      </c>
      <c r="AC361" s="10" t="s">
        <v>41</v>
      </c>
      <c r="AD361" s="10">
        <v>5</v>
      </c>
      <c r="AE361" s="10" t="str">
        <f>IF(OR(Cleaned_Data!$C361="Male", Cleaned_Data!$C361="Male"), "Male", IF(OR(Cleaned_Data!$C361="Female", Cleaned_Data!$C361="Female"), "Female", "Diverse"))</f>
        <v>Female</v>
      </c>
      <c r="AF361" s="10" t="str">
        <f>IF(Cleaned_Data!$D361="Middle","Average Income","High Income")</f>
        <v>Average Income</v>
      </c>
      <c r="AG361" s="10">
        <v>8.1395348837209301E-3</v>
      </c>
    </row>
    <row r="362" spans="1:33" x14ac:dyDescent="0.3">
      <c r="A362" s="10" t="s">
        <v>805</v>
      </c>
      <c r="B362" s="10">
        <v>29</v>
      </c>
      <c r="C362" s="10" t="s">
        <v>43</v>
      </c>
      <c r="D362" s="10" t="s">
        <v>30</v>
      </c>
      <c r="E362" s="10" t="s">
        <v>31</v>
      </c>
      <c r="F362" s="10" t="s">
        <v>32</v>
      </c>
      <c r="G362" s="10" t="s">
        <v>30</v>
      </c>
      <c r="H362" s="10" t="s">
        <v>806</v>
      </c>
      <c r="I362" s="10" t="s">
        <v>34</v>
      </c>
      <c r="J362" s="13">
        <v>498.33</v>
      </c>
      <c r="K362" s="10">
        <v>2</v>
      </c>
      <c r="L362" s="10" t="s">
        <v>78</v>
      </c>
      <c r="M362" s="10">
        <v>3</v>
      </c>
      <c r="N362" s="10">
        <v>5</v>
      </c>
      <c r="O362" s="10">
        <v>2</v>
      </c>
      <c r="P362" s="10" t="s">
        <v>49</v>
      </c>
      <c r="Q362" s="10" t="s">
        <v>85</v>
      </c>
      <c r="R362" s="10">
        <f t="shared" si="10"/>
        <v>0.01</v>
      </c>
      <c r="S362" s="10">
        <v>1</v>
      </c>
      <c r="T362" s="10">
        <v>9</v>
      </c>
      <c r="U362" s="10" t="s">
        <v>49</v>
      </c>
      <c r="V362" s="10" t="s">
        <v>60</v>
      </c>
      <c r="W362" s="10" t="s">
        <v>51</v>
      </c>
      <c r="X362" s="14">
        <v>45420</v>
      </c>
      <c r="Y362" s="10" t="b">
        <v>1</v>
      </c>
      <c r="Z362" s="10" t="b">
        <v>1</v>
      </c>
      <c r="AA362" s="10" t="str">
        <f t="shared" si="11"/>
        <v>Loyalty Member</v>
      </c>
      <c r="AB362" s="10" t="s">
        <v>52</v>
      </c>
      <c r="AC362" s="10" t="s">
        <v>67</v>
      </c>
      <c r="AD362" s="10">
        <v>1</v>
      </c>
      <c r="AE362" s="10" t="str">
        <f>IF(OR(Cleaned_Data!$C362="Male", Cleaned_Data!$C362="Male"), "Male", IF(OR(Cleaned_Data!$C362="Female", Cleaned_Data!$C362="Female"), "Female", "Diverse"))</f>
        <v>Male</v>
      </c>
      <c r="AF362" s="10" t="str">
        <f>IF(Cleaned_Data!$D362="Middle","Average Income","High Income")</f>
        <v>Average Income</v>
      </c>
      <c r="AG362" s="10">
        <v>1.1363636363636364E-2</v>
      </c>
    </row>
    <row r="363" spans="1:33" x14ac:dyDescent="0.3">
      <c r="A363" s="10" t="s">
        <v>807</v>
      </c>
      <c r="B363" s="10">
        <v>30</v>
      </c>
      <c r="C363" s="10" t="s">
        <v>29</v>
      </c>
      <c r="D363" s="10" t="s">
        <v>44</v>
      </c>
      <c r="E363" s="10" t="s">
        <v>55</v>
      </c>
      <c r="F363" s="10" t="s">
        <v>45</v>
      </c>
      <c r="G363" s="10" t="s">
        <v>44</v>
      </c>
      <c r="H363" s="10" t="s">
        <v>808</v>
      </c>
      <c r="I363" s="10" t="s">
        <v>142</v>
      </c>
      <c r="J363" s="13">
        <v>182.94</v>
      </c>
      <c r="K363" s="10">
        <v>7</v>
      </c>
      <c r="L363" s="10" t="s">
        <v>35</v>
      </c>
      <c r="M363" s="10">
        <v>1</v>
      </c>
      <c r="N363" s="10">
        <v>5</v>
      </c>
      <c r="O363" s="10">
        <v>2</v>
      </c>
      <c r="P363" s="10" t="s">
        <v>36</v>
      </c>
      <c r="Q363" s="10" t="s">
        <v>50</v>
      </c>
      <c r="R363" s="10">
        <f t="shared" si="10"/>
        <v>0.02</v>
      </c>
      <c r="S363" s="10">
        <v>2</v>
      </c>
      <c r="T363" s="10">
        <v>7</v>
      </c>
      <c r="U363" s="10" t="s">
        <v>59</v>
      </c>
      <c r="V363" s="10" t="s">
        <v>79</v>
      </c>
      <c r="W363" s="10" t="s">
        <v>66</v>
      </c>
      <c r="X363" s="14">
        <v>45440</v>
      </c>
      <c r="Y363" s="10" t="b">
        <v>1</v>
      </c>
      <c r="Z363" s="10" t="b">
        <v>1</v>
      </c>
      <c r="AA363" s="10" t="str">
        <f t="shared" si="11"/>
        <v>Loyalty Member</v>
      </c>
      <c r="AB363" s="10" t="s">
        <v>40</v>
      </c>
      <c r="AC363" s="10" t="s">
        <v>67</v>
      </c>
      <c r="AD363" s="10">
        <v>12</v>
      </c>
      <c r="AE363" s="10" t="str">
        <f>IF(OR(Cleaned_Data!$C363="Male", Cleaned_Data!$C363="Male"), "Male", IF(OR(Cleaned_Data!$C363="Female", Cleaned_Data!$C363="Female"), "Female", "Diverse"))</f>
        <v>Female</v>
      </c>
      <c r="AF363" s="10" t="str">
        <f>IF(Cleaned_Data!$D363="Middle","Average Income","High Income")</f>
        <v>High Income</v>
      </c>
      <c r="AG363" s="10">
        <v>8.5365853658536592E-3</v>
      </c>
    </row>
    <row r="364" spans="1:33" x14ac:dyDescent="0.3">
      <c r="A364" s="10" t="s">
        <v>809</v>
      </c>
      <c r="B364" s="10">
        <v>19</v>
      </c>
      <c r="C364" s="10" t="s">
        <v>29</v>
      </c>
      <c r="D364" s="10" t="s">
        <v>30</v>
      </c>
      <c r="E364" s="10" t="s">
        <v>76</v>
      </c>
      <c r="F364" s="10" t="s">
        <v>56</v>
      </c>
      <c r="G364" s="10" t="s">
        <v>44</v>
      </c>
      <c r="H364" s="10" t="s">
        <v>810</v>
      </c>
      <c r="I364" s="10" t="s">
        <v>142</v>
      </c>
      <c r="J364" s="13">
        <v>121.7</v>
      </c>
      <c r="K364" s="10">
        <v>7</v>
      </c>
      <c r="L364" s="10" t="s">
        <v>35</v>
      </c>
      <c r="M364" s="10">
        <v>4</v>
      </c>
      <c r="N364" s="10">
        <v>3</v>
      </c>
      <c r="O364" s="10">
        <v>0</v>
      </c>
      <c r="P364" s="10" t="s">
        <v>44</v>
      </c>
      <c r="Q364" s="10" t="s">
        <v>85</v>
      </c>
      <c r="R364" s="10">
        <f t="shared" si="10"/>
        <v>0.02</v>
      </c>
      <c r="S364" s="10">
        <v>2</v>
      </c>
      <c r="T364" s="10">
        <v>5</v>
      </c>
      <c r="U364" s="10" t="s">
        <v>36</v>
      </c>
      <c r="V364" s="10" t="s">
        <v>60</v>
      </c>
      <c r="W364" s="10" t="s">
        <v>39</v>
      </c>
      <c r="X364" s="14">
        <v>45467</v>
      </c>
      <c r="Y364" s="10" t="b">
        <v>1</v>
      </c>
      <c r="Z364" s="10" t="b">
        <v>1</v>
      </c>
      <c r="AA364" s="10" t="str">
        <f t="shared" si="11"/>
        <v>Loyalty Member</v>
      </c>
      <c r="AB364" s="10" t="s">
        <v>74</v>
      </c>
      <c r="AC364" s="10" t="s">
        <v>53</v>
      </c>
      <c r="AD364" s="10">
        <v>8</v>
      </c>
      <c r="AE364" s="10" t="str">
        <f>IF(OR(Cleaned_Data!$C364="Male", Cleaned_Data!$C364="Male"), "Male", IF(OR(Cleaned_Data!$C364="Female", Cleaned_Data!$C364="Female"), "Female", "Diverse"))</f>
        <v>Female</v>
      </c>
      <c r="AF364" s="10" t="str">
        <f>IF(Cleaned_Data!$D364="Middle","Average Income","High Income")</f>
        <v>Average Income</v>
      </c>
      <c r="AG364" s="10">
        <v>8.5365853658536592E-3</v>
      </c>
    </row>
    <row r="365" spans="1:33" x14ac:dyDescent="0.3">
      <c r="A365" s="10" t="s">
        <v>811</v>
      </c>
      <c r="B365" s="10">
        <v>45</v>
      </c>
      <c r="C365" s="10" t="s">
        <v>29</v>
      </c>
      <c r="D365" s="10" t="s">
        <v>44</v>
      </c>
      <c r="E365" s="10" t="s">
        <v>69</v>
      </c>
      <c r="F365" s="10" t="s">
        <v>56</v>
      </c>
      <c r="G365" s="10" t="s">
        <v>30</v>
      </c>
      <c r="H365" s="10" t="s">
        <v>812</v>
      </c>
      <c r="I365" s="10" t="s">
        <v>120</v>
      </c>
      <c r="J365" s="13">
        <v>489.27</v>
      </c>
      <c r="K365" s="10">
        <v>4</v>
      </c>
      <c r="L365" s="10" t="s">
        <v>35</v>
      </c>
      <c r="M365" s="10">
        <v>1</v>
      </c>
      <c r="N365" s="10">
        <v>4</v>
      </c>
      <c r="O365" s="10">
        <v>1</v>
      </c>
      <c r="P365" s="10" t="s">
        <v>44</v>
      </c>
      <c r="Q365" s="10" t="s">
        <v>37</v>
      </c>
      <c r="R365" s="10">
        <f t="shared" si="10"/>
        <v>0.01</v>
      </c>
      <c r="S365" s="10">
        <v>1</v>
      </c>
      <c r="T365" s="10">
        <v>3</v>
      </c>
      <c r="U365" s="10" t="s">
        <v>36</v>
      </c>
      <c r="V365" s="10" t="s">
        <v>38</v>
      </c>
      <c r="W365" s="10" t="s">
        <v>61</v>
      </c>
      <c r="X365" s="14">
        <v>45304</v>
      </c>
      <c r="Y365" s="10" t="b">
        <v>0</v>
      </c>
      <c r="Z365" s="10" t="b">
        <v>0</v>
      </c>
      <c r="AA365" s="10" t="str">
        <f t="shared" si="11"/>
        <v>Non-Member</v>
      </c>
      <c r="AB365" s="10" t="s">
        <v>52</v>
      </c>
      <c r="AC365" s="10" t="s">
        <v>53</v>
      </c>
      <c r="AD365" s="10">
        <v>3</v>
      </c>
      <c r="AE365" s="10" t="str">
        <f>IF(OR(Cleaned_Data!$C365="Male", Cleaned_Data!$C365="Male"), "Male", IF(OR(Cleaned_Data!$C365="Female", Cleaned_Data!$C365="Female"), "Female", "Diverse"))</f>
        <v>Female</v>
      </c>
      <c r="AF365" s="10" t="str">
        <f>IF(Cleaned_Data!$D365="Middle","Average Income","High Income")</f>
        <v>High Income</v>
      </c>
      <c r="AG365" s="10">
        <v>9.3023255813953487E-3</v>
      </c>
    </row>
    <row r="366" spans="1:33" x14ac:dyDescent="0.3">
      <c r="A366" s="10" t="s">
        <v>813</v>
      </c>
      <c r="B366" s="10">
        <v>38</v>
      </c>
      <c r="C366" s="10" t="s">
        <v>43</v>
      </c>
      <c r="D366" s="10" t="s">
        <v>30</v>
      </c>
      <c r="E366" s="10" t="s">
        <v>31</v>
      </c>
      <c r="F366" s="10" t="s">
        <v>32</v>
      </c>
      <c r="G366" s="10" t="s">
        <v>30</v>
      </c>
      <c r="H366" s="10" t="s">
        <v>814</v>
      </c>
      <c r="I366" s="10" t="s">
        <v>120</v>
      </c>
      <c r="J366" s="13">
        <v>303.93</v>
      </c>
      <c r="K366" s="10">
        <v>6</v>
      </c>
      <c r="L366" s="10" t="s">
        <v>35</v>
      </c>
      <c r="M366" s="10">
        <v>3</v>
      </c>
      <c r="N366" s="10">
        <v>2</v>
      </c>
      <c r="O366" s="10">
        <v>0</v>
      </c>
      <c r="P366" s="10" t="s">
        <v>44</v>
      </c>
      <c r="Q366" s="10" t="s">
        <v>50</v>
      </c>
      <c r="R366" s="10">
        <f t="shared" si="10"/>
        <v>0.01</v>
      </c>
      <c r="S366" s="10">
        <v>1</v>
      </c>
      <c r="T366" s="10">
        <v>10</v>
      </c>
      <c r="U366" s="10" t="s">
        <v>59</v>
      </c>
      <c r="V366" s="10" t="s">
        <v>60</v>
      </c>
      <c r="W366" s="10" t="s">
        <v>61</v>
      </c>
      <c r="X366" s="14">
        <v>45364</v>
      </c>
      <c r="Y366" s="10" t="b">
        <v>1</v>
      </c>
      <c r="Z366" s="10" t="b">
        <v>0</v>
      </c>
      <c r="AA366" s="10" t="str">
        <f t="shared" si="11"/>
        <v>Non-Member</v>
      </c>
      <c r="AB366" s="10" t="s">
        <v>40</v>
      </c>
      <c r="AC366" s="10" t="s">
        <v>41</v>
      </c>
      <c r="AD366" s="10">
        <v>2</v>
      </c>
      <c r="AE366" s="10" t="str">
        <f>IF(OR(Cleaned_Data!$C366="Male", Cleaned_Data!$C366="Male"), "Male", IF(OR(Cleaned_Data!$C366="Female", Cleaned_Data!$C366="Female"), "Female", "Diverse"))</f>
        <v>Male</v>
      </c>
      <c r="AF366" s="10" t="str">
        <f>IF(Cleaned_Data!$D366="Middle","Average Income","High Income")</f>
        <v>Average Income</v>
      </c>
      <c r="AG366" s="10">
        <v>9.3023255813953487E-3</v>
      </c>
    </row>
    <row r="367" spans="1:33" x14ac:dyDescent="0.3">
      <c r="A367" s="10" t="s">
        <v>815</v>
      </c>
      <c r="B367" s="10">
        <v>24</v>
      </c>
      <c r="C367" s="10" t="s">
        <v>29</v>
      </c>
      <c r="D367" s="10" t="s">
        <v>30</v>
      </c>
      <c r="E367" s="10" t="s">
        <v>31</v>
      </c>
      <c r="F367" s="10" t="s">
        <v>32</v>
      </c>
      <c r="G367" s="10" t="s">
        <v>30</v>
      </c>
      <c r="H367" s="10" t="s">
        <v>816</v>
      </c>
      <c r="I367" s="10" t="s">
        <v>47</v>
      </c>
      <c r="J367" s="13">
        <v>302.74</v>
      </c>
      <c r="K367" s="10">
        <v>11</v>
      </c>
      <c r="L367" s="10" t="s">
        <v>35</v>
      </c>
      <c r="M367" s="10">
        <v>1</v>
      </c>
      <c r="N367" s="10">
        <v>5</v>
      </c>
      <c r="O367" s="10">
        <v>0</v>
      </c>
      <c r="P367" s="10" t="s">
        <v>44</v>
      </c>
      <c r="Q367" s="10" t="s">
        <v>85</v>
      </c>
      <c r="R367" s="10">
        <f t="shared" si="10"/>
        <v>0</v>
      </c>
      <c r="S367" s="10">
        <v>0</v>
      </c>
      <c r="T367" s="10">
        <v>6</v>
      </c>
      <c r="U367" s="10" t="s">
        <v>44</v>
      </c>
      <c r="V367" s="10" t="s">
        <v>60</v>
      </c>
      <c r="W367" s="10" t="s">
        <v>51</v>
      </c>
      <c r="X367" s="14">
        <v>45471</v>
      </c>
      <c r="Y367" s="10" t="b">
        <v>1</v>
      </c>
      <c r="Z367" s="10" t="b">
        <v>1</v>
      </c>
      <c r="AA367" s="10" t="str">
        <f t="shared" si="11"/>
        <v>Loyalty Member</v>
      </c>
      <c r="AB367" s="10" t="s">
        <v>52</v>
      </c>
      <c r="AC367" s="10" t="s">
        <v>67</v>
      </c>
      <c r="AD367" s="10">
        <v>5</v>
      </c>
      <c r="AE367" s="10" t="str">
        <f>IF(OR(Cleaned_Data!$C367="Male", Cleaned_Data!$C367="Male"), "Male", IF(OR(Cleaned_Data!$C367="Female", Cleaned_Data!$C367="Female"), "Female", "Diverse"))</f>
        <v>Female</v>
      </c>
      <c r="AF367" s="10" t="str">
        <f>IF(Cleaned_Data!$D367="Middle","Average Income","High Income")</f>
        <v>Average Income</v>
      </c>
      <c r="AG367" s="10">
        <v>9.3181818181818175E-3</v>
      </c>
    </row>
    <row r="368" spans="1:33" x14ac:dyDescent="0.3">
      <c r="A368" s="10" t="s">
        <v>817</v>
      </c>
      <c r="B368" s="10">
        <v>42</v>
      </c>
      <c r="C368" s="10" t="s">
        <v>352</v>
      </c>
      <c r="D368" s="10" t="s">
        <v>44</v>
      </c>
      <c r="E368" s="10" t="s">
        <v>55</v>
      </c>
      <c r="F368" s="10" t="s">
        <v>32</v>
      </c>
      <c r="G368" s="10" t="s">
        <v>44</v>
      </c>
      <c r="H368" s="10" t="s">
        <v>818</v>
      </c>
      <c r="I368" s="10" t="s">
        <v>188</v>
      </c>
      <c r="J368" s="13">
        <v>157.21</v>
      </c>
      <c r="K368" s="10">
        <v>11</v>
      </c>
      <c r="L368" s="10" t="s">
        <v>78</v>
      </c>
      <c r="M368" s="10">
        <v>3</v>
      </c>
      <c r="N368" s="10">
        <v>3</v>
      </c>
      <c r="O368" s="10">
        <v>0</v>
      </c>
      <c r="P368" s="10" t="s">
        <v>49</v>
      </c>
      <c r="Q368" s="10" t="s">
        <v>50</v>
      </c>
      <c r="R368" s="10">
        <f t="shared" si="10"/>
        <v>0</v>
      </c>
      <c r="S368" s="10">
        <v>0</v>
      </c>
      <c r="T368" s="10">
        <v>3</v>
      </c>
      <c r="U368" s="10" t="s">
        <v>44</v>
      </c>
      <c r="V368" s="10" t="s">
        <v>38</v>
      </c>
      <c r="W368" s="10" t="s">
        <v>61</v>
      </c>
      <c r="X368" s="14">
        <v>45412</v>
      </c>
      <c r="Y368" s="10" t="b">
        <v>1</v>
      </c>
      <c r="Z368" s="10" t="b">
        <v>0</v>
      </c>
      <c r="AA368" s="10" t="str">
        <f t="shared" si="11"/>
        <v>Non-Member</v>
      </c>
      <c r="AB368" s="10" t="s">
        <v>52</v>
      </c>
      <c r="AC368" s="10" t="s">
        <v>67</v>
      </c>
      <c r="AD368" s="10">
        <v>5</v>
      </c>
      <c r="AE368" s="10" t="str">
        <f>IF(OR(Cleaned_Data!$C368="Male", Cleaned_Data!$C368="Male"), "Male", IF(OR(Cleaned_Data!$C368="Female", Cleaned_Data!$C368="Female"), "Female", "Diverse"))</f>
        <v>Diverse</v>
      </c>
      <c r="AF368" s="10" t="str">
        <f>IF(Cleaned_Data!$D368="Middle","Average Income","High Income")</f>
        <v>High Income</v>
      </c>
      <c r="AG368" s="10">
        <v>8.8235294117647058E-3</v>
      </c>
    </row>
    <row r="369" spans="1:33" x14ac:dyDescent="0.3">
      <c r="A369" s="10" t="s">
        <v>819</v>
      </c>
      <c r="B369" s="10">
        <v>46</v>
      </c>
      <c r="C369" s="10" t="s">
        <v>29</v>
      </c>
      <c r="D369" s="10" t="s">
        <v>44</v>
      </c>
      <c r="E369" s="10" t="s">
        <v>69</v>
      </c>
      <c r="F369" s="10" t="s">
        <v>45</v>
      </c>
      <c r="G369" s="10" t="s">
        <v>44</v>
      </c>
      <c r="H369" s="10" t="s">
        <v>820</v>
      </c>
      <c r="I369" s="10" t="s">
        <v>90</v>
      </c>
      <c r="J369" s="13">
        <v>159.44999999999999</v>
      </c>
      <c r="K369" s="10">
        <v>2</v>
      </c>
      <c r="L369" s="10" t="s">
        <v>78</v>
      </c>
      <c r="M369" s="10">
        <v>3</v>
      </c>
      <c r="N369" s="10">
        <v>2</v>
      </c>
      <c r="O369" s="10">
        <v>2</v>
      </c>
      <c r="P369" s="10" t="s">
        <v>49</v>
      </c>
      <c r="Q369" s="10" t="s">
        <v>85</v>
      </c>
      <c r="R369" s="10">
        <f t="shared" si="10"/>
        <v>0</v>
      </c>
      <c r="S369" s="10">
        <v>0</v>
      </c>
      <c r="T369" s="10">
        <v>5</v>
      </c>
      <c r="U369" s="10" t="s">
        <v>36</v>
      </c>
      <c r="V369" s="10" t="s">
        <v>60</v>
      </c>
      <c r="W369" s="10" t="s">
        <v>61</v>
      </c>
      <c r="X369" s="14">
        <v>45457</v>
      </c>
      <c r="Y369" s="10" t="b">
        <v>1</v>
      </c>
      <c r="Z369" s="10" t="b">
        <v>0</v>
      </c>
      <c r="AA369" s="10" t="str">
        <f t="shared" si="11"/>
        <v>Non-Member</v>
      </c>
      <c r="AB369" s="10" t="s">
        <v>62</v>
      </c>
      <c r="AC369" s="10" t="s">
        <v>53</v>
      </c>
      <c r="AD369" s="10">
        <v>14</v>
      </c>
      <c r="AE369" s="10" t="str">
        <f>IF(OR(Cleaned_Data!$C369="Male", Cleaned_Data!$C369="Male"), "Male", IF(OR(Cleaned_Data!$C369="Female", Cleaned_Data!$C369="Female"), "Female", "Diverse"))</f>
        <v>Female</v>
      </c>
      <c r="AF369" s="10" t="str">
        <f>IF(Cleaned_Data!$D369="Middle","Average Income","High Income")</f>
        <v>High Income</v>
      </c>
      <c r="AG369" s="10">
        <v>8.431372549019607E-3</v>
      </c>
    </row>
    <row r="370" spans="1:33" x14ac:dyDescent="0.3">
      <c r="A370" s="10" t="s">
        <v>821</v>
      </c>
      <c r="B370" s="10">
        <v>44</v>
      </c>
      <c r="C370" s="10" t="s">
        <v>29</v>
      </c>
      <c r="D370" s="10" t="s">
        <v>44</v>
      </c>
      <c r="E370" s="10" t="s">
        <v>69</v>
      </c>
      <c r="F370" s="10" t="s">
        <v>45</v>
      </c>
      <c r="G370" s="10" t="s">
        <v>30</v>
      </c>
      <c r="H370" s="10" t="s">
        <v>822</v>
      </c>
      <c r="I370" s="10" t="s">
        <v>98</v>
      </c>
      <c r="J370" s="13">
        <v>312.93</v>
      </c>
      <c r="K370" s="10">
        <v>2</v>
      </c>
      <c r="L370" s="10" t="s">
        <v>48</v>
      </c>
      <c r="M370" s="10">
        <v>2</v>
      </c>
      <c r="N370" s="10">
        <v>2</v>
      </c>
      <c r="O370" s="10">
        <v>1</v>
      </c>
      <c r="P370" s="10" t="s">
        <v>44</v>
      </c>
      <c r="Q370" s="10" t="s">
        <v>85</v>
      </c>
      <c r="R370" s="10">
        <f t="shared" si="10"/>
        <v>0</v>
      </c>
      <c r="S370" s="10">
        <v>0</v>
      </c>
      <c r="T370" s="10">
        <v>7</v>
      </c>
      <c r="U370" s="10" t="s">
        <v>36</v>
      </c>
      <c r="V370" s="10" t="s">
        <v>60</v>
      </c>
      <c r="W370" s="10" t="s">
        <v>51</v>
      </c>
      <c r="X370" s="14">
        <v>45508</v>
      </c>
      <c r="Y370" s="10" t="b">
        <v>1</v>
      </c>
      <c r="Z370" s="10" t="b">
        <v>1</v>
      </c>
      <c r="AA370" s="10" t="str">
        <f t="shared" si="11"/>
        <v>Loyalty Member</v>
      </c>
      <c r="AB370" s="10" t="s">
        <v>52</v>
      </c>
      <c r="AC370" s="10" t="s">
        <v>41</v>
      </c>
      <c r="AD370" s="10">
        <v>3</v>
      </c>
      <c r="AE370" s="10" t="str">
        <f>IF(OR(Cleaned_Data!$C370="Male", Cleaned_Data!$C370="Male"), "Male", IF(OR(Cleaned_Data!$C370="Female", Cleaned_Data!$C370="Female"), "Female", "Diverse"))</f>
        <v>Female</v>
      </c>
      <c r="AF370" s="10" t="str">
        <f>IF(Cleaned_Data!$D370="Middle","Average Income","High Income")</f>
        <v>High Income</v>
      </c>
      <c r="AG370" s="10">
        <v>9.189189189189189E-3</v>
      </c>
    </row>
    <row r="371" spans="1:33" x14ac:dyDescent="0.3">
      <c r="A371" s="10" t="s">
        <v>823</v>
      </c>
      <c r="B371" s="10">
        <v>38</v>
      </c>
      <c r="C371" s="10" t="s">
        <v>43</v>
      </c>
      <c r="D371" s="10" t="s">
        <v>44</v>
      </c>
      <c r="E371" s="10" t="s">
        <v>31</v>
      </c>
      <c r="F371" s="10" t="s">
        <v>56</v>
      </c>
      <c r="G371" s="10" t="s">
        <v>30</v>
      </c>
      <c r="H371" s="10" t="s">
        <v>824</v>
      </c>
      <c r="I371" s="10" t="s">
        <v>107</v>
      </c>
      <c r="J371" s="13">
        <v>65.680000000000007</v>
      </c>
      <c r="K371" s="10">
        <v>4</v>
      </c>
      <c r="L371" s="10" t="s">
        <v>48</v>
      </c>
      <c r="M371" s="10">
        <v>4</v>
      </c>
      <c r="N371" s="10">
        <v>4</v>
      </c>
      <c r="O371" s="10">
        <v>0</v>
      </c>
      <c r="P371" s="10" t="s">
        <v>49</v>
      </c>
      <c r="Q371" s="10" t="s">
        <v>50</v>
      </c>
      <c r="R371" s="10">
        <f t="shared" si="10"/>
        <v>0</v>
      </c>
      <c r="S371" s="10">
        <v>0</v>
      </c>
      <c r="T371" s="10">
        <v>8</v>
      </c>
      <c r="U371" s="10" t="s">
        <v>49</v>
      </c>
      <c r="V371" s="10" t="s">
        <v>60</v>
      </c>
      <c r="W371" s="10" t="s">
        <v>66</v>
      </c>
      <c r="X371" s="14">
        <v>45419</v>
      </c>
      <c r="Y371" s="10" t="b">
        <v>0</v>
      </c>
      <c r="Z371" s="10" t="b">
        <v>0</v>
      </c>
      <c r="AA371" s="10" t="str">
        <f t="shared" si="11"/>
        <v>Non-Member</v>
      </c>
      <c r="AB371" s="10" t="s">
        <v>62</v>
      </c>
      <c r="AC371" s="10" t="s">
        <v>53</v>
      </c>
      <c r="AD371" s="10">
        <v>12</v>
      </c>
      <c r="AE371" s="10" t="str">
        <f>IF(OR(Cleaned_Data!$C371="Male", Cleaned_Data!$C371="Male"), "Male", IF(OR(Cleaned_Data!$C371="Female", Cleaned_Data!$C371="Female"), "Female", "Diverse"))</f>
        <v>Male</v>
      </c>
      <c r="AF371" s="10" t="str">
        <f>IF(Cleaned_Data!$D371="Middle","Average Income","High Income")</f>
        <v>High Income</v>
      </c>
      <c r="AG371" s="10">
        <v>1.0277777777777776E-2</v>
      </c>
    </row>
    <row r="372" spans="1:33" x14ac:dyDescent="0.3">
      <c r="A372" s="10" t="s">
        <v>825</v>
      </c>
      <c r="B372" s="10">
        <v>44</v>
      </c>
      <c r="C372" s="10" t="s">
        <v>43</v>
      </c>
      <c r="D372" s="10" t="s">
        <v>30</v>
      </c>
      <c r="E372" s="10" t="s">
        <v>55</v>
      </c>
      <c r="F372" s="10" t="s">
        <v>56</v>
      </c>
      <c r="G372" s="10" t="s">
        <v>30</v>
      </c>
      <c r="H372" s="10" t="s">
        <v>826</v>
      </c>
      <c r="I372" s="10" t="s">
        <v>120</v>
      </c>
      <c r="J372" s="13">
        <v>61.86</v>
      </c>
      <c r="K372" s="10">
        <v>5</v>
      </c>
      <c r="L372" s="10" t="s">
        <v>48</v>
      </c>
      <c r="M372" s="10">
        <v>4</v>
      </c>
      <c r="N372" s="10">
        <v>5</v>
      </c>
      <c r="O372" s="10">
        <v>2</v>
      </c>
      <c r="P372" s="10" t="s">
        <v>36</v>
      </c>
      <c r="Q372" s="10" t="s">
        <v>50</v>
      </c>
      <c r="R372" s="10">
        <f t="shared" si="10"/>
        <v>0.02</v>
      </c>
      <c r="S372" s="10">
        <v>2</v>
      </c>
      <c r="T372" s="10">
        <v>8</v>
      </c>
      <c r="U372" s="10" t="s">
        <v>36</v>
      </c>
      <c r="V372" s="10" t="s">
        <v>60</v>
      </c>
      <c r="W372" s="10" t="s">
        <v>86</v>
      </c>
      <c r="X372" s="14">
        <v>45611</v>
      </c>
      <c r="Y372" s="10" t="b">
        <v>0</v>
      </c>
      <c r="Z372" s="10" t="b">
        <v>1</v>
      </c>
      <c r="AA372" s="10" t="str">
        <f t="shared" si="11"/>
        <v>Loyalty Member</v>
      </c>
      <c r="AB372" s="10" t="s">
        <v>40</v>
      </c>
      <c r="AC372" s="10" t="s">
        <v>53</v>
      </c>
      <c r="AD372" s="10">
        <v>9</v>
      </c>
      <c r="AE372" s="10" t="str">
        <f>IF(OR(Cleaned_Data!$C372="Male", Cleaned_Data!$C372="Male"), "Male", IF(OR(Cleaned_Data!$C372="Female", Cleaned_Data!$C372="Female"), "Female", "Diverse"))</f>
        <v>Male</v>
      </c>
      <c r="AF372" s="10" t="str">
        <f>IF(Cleaned_Data!$D372="Middle","Average Income","High Income")</f>
        <v>Average Income</v>
      </c>
      <c r="AG372" s="10">
        <v>9.3023255813953487E-3</v>
      </c>
    </row>
    <row r="373" spans="1:33" x14ac:dyDescent="0.3">
      <c r="A373" s="10" t="s">
        <v>827</v>
      </c>
      <c r="B373" s="10">
        <v>18</v>
      </c>
      <c r="C373" s="10" t="s">
        <v>29</v>
      </c>
      <c r="D373" s="10" t="s">
        <v>44</v>
      </c>
      <c r="E373" s="10" t="s">
        <v>55</v>
      </c>
      <c r="F373" s="10" t="s">
        <v>56</v>
      </c>
      <c r="G373" s="10" t="s">
        <v>30</v>
      </c>
      <c r="H373" s="10" t="s">
        <v>828</v>
      </c>
      <c r="I373" s="10" t="s">
        <v>117</v>
      </c>
      <c r="J373" s="13">
        <v>343.77</v>
      </c>
      <c r="K373" s="10">
        <v>6</v>
      </c>
      <c r="L373" s="10" t="s">
        <v>35</v>
      </c>
      <c r="M373" s="10">
        <v>5</v>
      </c>
      <c r="N373" s="10">
        <v>4</v>
      </c>
      <c r="O373" s="10">
        <v>2</v>
      </c>
      <c r="P373" s="10" t="s">
        <v>36</v>
      </c>
      <c r="Q373" s="10" t="s">
        <v>50</v>
      </c>
      <c r="R373" s="10">
        <f t="shared" si="10"/>
        <v>0.02</v>
      </c>
      <c r="S373" s="10">
        <v>2</v>
      </c>
      <c r="T373" s="10">
        <v>4</v>
      </c>
      <c r="U373" s="10" t="s">
        <v>49</v>
      </c>
      <c r="V373" s="10" t="s">
        <v>79</v>
      </c>
      <c r="W373" s="10" t="s">
        <v>39</v>
      </c>
      <c r="X373" s="14">
        <v>45338</v>
      </c>
      <c r="Y373" s="10" t="b">
        <v>1</v>
      </c>
      <c r="Z373" s="10" t="b">
        <v>0</v>
      </c>
      <c r="AA373" s="10" t="str">
        <f t="shared" si="11"/>
        <v>Non-Member</v>
      </c>
      <c r="AB373" s="10" t="s">
        <v>62</v>
      </c>
      <c r="AC373" s="10" t="s">
        <v>41</v>
      </c>
      <c r="AD373" s="10">
        <v>3</v>
      </c>
      <c r="AE373" s="10" t="str">
        <f>IF(OR(Cleaned_Data!$C373="Male", Cleaned_Data!$C373="Male"), "Male", IF(OR(Cleaned_Data!$C373="Female", Cleaned_Data!$C373="Female"), "Female", "Diverse"))</f>
        <v>Female</v>
      </c>
      <c r="AF373" s="10" t="str">
        <f>IF(Cleaned_Data!$D373="Middle","Average Income","High Income")</f>
        <v>High Income</v>
      </c>
      <c r="AG373" s="10">
        <v>0.01</v>
      </c>
    </row>
    <row r="374" spans="1:33" x14ac:dyDescent="0.3">
      <c r="A374" s="10" t="s">
        <v>829</v>
      </c>
      <c r="B374" s="10">
        <v>37</v>
      </c>
      <c r="C374" s="10" t="s">
        <v>43</v>
      </c>
      <c r="D374" s="10" t="s">
        <v>30</v>
      </c>
      <c r="E374" s="10" t="s">
        <v>76</v>
      </c>
      <c r="F374" s="10" t="s">
        <v>56</v>
      </c>
      <c r="G374" s="10" t="s">
        <v>44</v>
      </c>
      <c r="H374" s="10" t="s">
        <v>830</v>
      </c>
      <c r="I374" s="10" t="s">
        <v>65</v>
      </c>
      <c r="J374" s="13">
        <v>107.21</v>
      </c>
      <c r="K374" s="10">
        <v>2</v>
      </c>
      <c r="L374" s="10" t="s">
        <v>78</v>
      </c>
      <c r="M374" s="10">
        <v>4</v>
      </c>
      <c r="N374" s="10">
        <v>2</v>
      </c>
      <c r="O374" s="10">
        <v>1</v>
      </c>
      <c r="P374" s="10" t="s">
        <v>36</v>
      </c>
      <c r="Q374" s="10" t="s">
        <v>50</v>
      </c>
      <c r="R374" s="10">
        <f t="shared" si="10"/>
        <v>0.02</v>
      </c>
      <c r="S374" s="10">
        <v>2</v>
      </c>
      <c r="T374" s="10">
        <v>9</v>
      </c>
      <c r="U374" s="10" t="s">
        <v>49</v>
      </c>
      <c r="V374" s="10" t="s">
        <v>79</v>
      </c>
      <c r="W374" s="10" t="s">
        <v>66</v>
      </c>
      <c r="X374" s="14">
        <v>45509</v>
      </c>
      <c r="Y374" s="10" t="b">
        <v>1</v>
      </c>
      <c r="Z374" s="10" t="b">
        <v>1</v>
      </c>
      <c r="AA374" s="10" t="str">
        <f t="shared" si="11"/>
        <v>Loyalty Member</v>
      </c>
      <c r="AB374" s="10" t="s">
        <v>74</v>
      </c>
      <c r="AC374" s="10" t="s">
        <v>53</v>
      </c>
      <c r="AD374" s="10">
        <v>6</v>
      </c>
      <c r="AE374" s="10" t="str">
        <f>IF(OR(Cleaned_Data!$C374="Male", Cleaned_Data!$C374="Male"), "Male", IF(OR(Cleaned_Data!$C374="Female", Cleaned_Data!$C374="Female"), "Female", "Diverse"))</f>
        <v>Male</v>
      </c>
      <c r="AF374" s="10" t="str">
        <f>IF(Cleaned_Data!$D374="Middle","Average Income","High Income")</f>
        <v>Average Income</v>
      </c>
      <c r="AG374" s="10">
        <v>9.3999999999999986E-3</v>
      </c>
    </row>
    <row r="375" spans="1:33" x14ac:dyDescent="0.3">
      <c r="A375" s="10" t="s">
        <v>831</v>
      </c>
      <c r="B375" s="10">
        <v>31</v>
      </c>
      <c r="C375" s="10" t="s">
        <v>148</v>
      </c>
      <c r="D375" s="10" t="s">
        <v>44</v>
      </c>
      <c r="E375" s="10" t="s">
        <v>55</v>
      </c>
      <c r="F375" s="10" t="s">
        <v>56</v>
      </c>
      <c r="G375" s="10" t="s">
        <v>30</v>
      </c>
      <c r="H375" s="10" t="s">
        <v>832</v>
      </c>
      <c r="I375" s="10" t="s">
        <v>65</v>
      </c>
      <c r="J375" s="13">
        <v>148.97999999999999</v>
      </c>
      <c r="K375" s="10">
        <v>12</v>
      </c>
      <c r="L375" s="10" t="s">
        <v>78</v>
      </c>
      <c r="M375" s="10">
        <v>5</v>
      </c>
      <c r="N375" s="10">
        <v>1</v>
      </c>
      <c r="O375" s="10">
        <v>2</v>
      </c>
      <c r="P375" s="10" t="s">
        <v>36</v>
      </c>
      <c r="Q375" s="10" t="s">
        <v>85</v>
      </c>
      <c r="R375" s="10">
        <f t="shared" si="10"/>
        <v>0</v>
      </c>
      <c r="S375" s="10">
        <v>0</v>
      </c>
      <c r="T375" s="10">
        <v>8</v>
      </c>
      <c r="U375" s="10" t="s">
        <v>59</v>
      </c>
      <c r="V375" s="10" t="s">
        <v>38</v>
      </c>
      <c r="W375" s="10" t="s">
        <v>61</v>
      </c>
      <c r="X375" s="14">
        <v>45515</v>
      </c>
      <c r="Y375" s="10" t="b">
        <v>1</v>
      </c>
      <c r="Z375" s="10" t="b">
        <v>1</v>
      </c>
      <c r="AA375" s="10" t="str">
        <f t="shared" si="11"/>
        <v>Loyalty Member</v>
      </c>
      <c r="AB375" s="10" t="s">
        <v>52</v>
      </c>
      <c r="AC375" s="10" t="s">
        <v>53</v>
      </c>
      <c r="AD375" s="10">
        <v>13</v>
      </c>
      <c r="AE375" s="10" t="str">
        <f>IF(OR(Cleaned_Data!$C375="Male", Cleaned_Data!$C375="Male"), "Male", IF(OR(Cleaned_Data!$C375="Female", Cleaned_Data!$C375="Female"), "Female", "Diverse"))</f>
        <v>Diverse</v>
      </c>
      <c r="AF375" s="10" t="str">
        <f>IF(Cleaned_Data!$D375="Middle","Average Income","High Income")</f>
        <v>High Income</v>
      </c>
      <c r="AG375" s="10">
        <v>9.3999999999999986E-3</v>
      </c>
    </row>
    <row r="376" spans="1:33" x14ac:dyDescent="0.3">
      <c r="A376" s="10" t="s">
        <v>833</v>
      </c>
      <c r="B376" s="10">
        <v>22</v>
      </c>
      <c r="C376" s="10" t="s">
        <v>29</v>
      </c>
      <c r="D376" s="10" t="s">
        <v>44</v>
      </c>
      <c r="E376" s="10" t="s">
        <v>69</v>
      </c>
      <c r="F376" s="10" t="s">
        <v>56</v>
      </c>
      <c r="G376" s="10" t="s">
        <v>30</v>
      </c>
      <c r="H376" s="10" t="s">
        <v>834</v>
      </c>
      <c r="I376" s="10" t="s">
        <v>104</v>
      </c>
      <c r="J376" s="13">
        <v>490.41</v>
      </c>
      <c r="K376" s="10">
        <v>4</v>
      </c>
      <c r="L376" s="10" t="s">
        <v>35</v>
      </c>
      <c r="M376" s="10">
        <v>3</v>
      </c>
      <c r="N376" s="10">
        <v>4</v>
      </c>
      <c r="O376" s="10">
        <v>0</v>
      </c>
      <c r="P376" s="10" t="s">
        <v>59</v>
      </c>
      <c r="Q376" s="10" t="s">
        <v>37</v>
      </c>
      <c r="R376" s="10">
        <f t="shared" si="10"/>
        <v>0</v>
      </c>
      <c r="S376" s="10">
        <v>0</v>
      </c>
      <c r="T376" s="10">
        <v>2</v>
      </c>
      <c r="U376" s="10" t="s">
        <v>44</v>
      </c>
      <c r="V376" s="10" t="s">
        <v>38</v>
      </c>
      <c r="W376" s="10" t="s">
        <v>66</v>
      </c>
      <c r="X376" s="14">
        <v>45641</v>
      </c>
      <c r="Y376" s="10" t="b">
        <v>0</v>
      </c>
      <c r="Z376" s="10" t="b">
        <v>1</v>
      </c>
      <c r="AA376" s="10" t="str">
        <f t="shared" si="11"/>
        <v>Loyalty Member</v>
      </c>
      <c r="AB376" s="10" t="s">
        <v>74</v>
      </c>
      <c r="AC376" s="10" t="s">
        <v>67</v>
      </c>
      <c r="AD376" s="10">
        <v>3</v>
      </c>
      <c r="AE376" s="10" t="str">
        <f>IF(OR(Cleaned_Data!$C376="Male", Cleaned_Data!$C376="Male"), "Male", IF(OR(Cleaned_Data!$C376="Female", Cleaned_Data!$C376="Female"), "Female", "Diverse"))</f>
        <v>Female</v>
      </c>
      <c r="AF376" s="10" t="str">
        <f>IF(Cleaned_Data!$D376="Middle","Average Income","High Income")</f>
        <v>High Income</v>
      </c>
      <c r="AG376" s="10">
        <v>7.3170731707317069E-3</v>
      </c>
    </row>
    <row r="377" spans="1:33" x14ac:dyDescent="0.3">
      <c r="A377" s="10" t="s">
        <v>835</v>
      </c>
      <c r="B377" s="10">
        <v>33</v>
      </c>
      <c r="C377" s="10" t="s">
        <v>43</v>
      </c>
      <c r="D377" s="10" t="s">
        <v>44</v>
      </c>
      <c r="E377" s="10" t="s">
        <v>31</v>
      </c>
      <c r="F377" s="10" t="s">
        <v>45</v>
      </c>
      <c r="G377" s="10" t="s">
        <v>30</v>
      </c>
      <c r="H377" s="10" t="s">
        <v>836</v>
      </c>
      <c r="I377" s="10" t="s">
        <v>158</v>
      </c>
      <c r="J377" s="13">
        <v>461.34</v>
      </c>
      <c r="K377" s="10">
        <v>4</v>
      </c>
      <c r="L377" s="10" t="s">
        <v>48</v>
      </c>
      <c r="M377" s="10">
        <v>3</v>
      </c>
      <c r="N377" s="10">
        <v>1</v>
      </c>
      <c r="O377" s="10">
        <v>0</v>
      </c>
      <c r="P377" s="10" t="s">
        <v>44</v>
      </c>
      <c r="Q377" s="10" t="s">
        <v>37</v>
      </c>
      <c r="R377" s="10">
        <f t="shared" si="10"/>
        <v>0.01</v>
      </c>
      <c r="S377" s="10">
        <v>1</v>
      </c>
      <c r="T377" s="10">
        <v>9</v>
      </c>
      <c r="U377" s="10" t="s">
        <v>59</v>
      </c>
      <c r="V377" s="10" t="s">
        <v>79</v>
      </c>
      <c r="W377" s="10" t="s">
        <v>86</v>
      </c>
      <c r="X377" s="14">
        <v>45357</v>
      </c>
      <c r="Y377" s="10" t="b">
        <v>0</v>
      </c>
      <c r="Z377" s="10" t="b">
        <v>1</v>
      </c>
      <c r="AA377" s="10" t="str">
        <f t="shared" si="11"/>
        <v>Loyalty Member</v>
      </c>
      <c r="AB377" s="10" t="s">
        <v>52</v>
      </c>
      <c r="AC377" s="10" t="s">
        <v>67</v>
      </c>
      <c r="AD377" s="10">
        <v>7</v>
      </c>
      <c r="AE377" s="10" t="str">
        <f>IF(OR(Cleaned_Data!$C377="Male", Cleaned_Data!$C377="Male"), "Male", IF(OR(Cleaned_Data!$C377="Female", Cleaned_Data!$C377="Female"), "Female", "Diverse"))</f>
        <v>Male</v>
      </c>
      <c r="AF377" s="10" t="str">
        <f>IF(Cleaned_Data!$D377="Middle","Average Income","High Income")</f>
        <v>High Income</v>
      </c>
      <c r="AG377" s="10">
        <v>1.0243902439024391E-2</v>
      </c>
    </row>
    <row r="378" spans="1:33" x14ac:dyDescent="0.3">
      <c r="A378" s="10" t="s">
        <v>837</v>
      </c>
      <c r="B378" s="10">
        <v>20</v>
      </c>
      <c r="C378" s="10" t="s">
        <v>29</v>
      </c>
      <c r="D378" s="10" t="s">
        <v>44</v>
      </c>
      <c r="E378" s="10" t="s">
        <v>55</v>
      </c>
      <c r="F378" s="10" t="s">
        <v>56</v>
      </c>
      <c r="G378" s="10" t="s">
        <v>44</v>
      </c>
      <c r="H378" s="10" t="s">
        <v>838</v>
      </c>
      <c r="I378" s="10" t="s">
        <v>58</v>
      </c>
      <c r="J378" s="13">
        <v>338.89</v>
      </c>
      <c r="K378" s="10">
        <v>7</v>
      </c>
      <c r="L378" s="10" t="s">
        <v>48</v>
      </c>
      <c r="M378" s="10">
        <v>4</v>
      </c>
      <c r="N378" s="10">
        <v>2</v>
      </c>
      <c r="O378" s="10">
        <v>1</v>
      </c>
      <c r="P378" s="10" t="s">
        <v>59</v>
      </c>
      <c r="Q378" s="10" t="s">
        <v>37</v>
      </c>
      <c r="R378" s="10">
        <f t="shared" si="10"/>
        <v>0.02</v>
      </c>
      <c r="S378" s="10">
        <v>2</v>
      </c>
      <c r="T378" s="10">
        <v>6</v>
      </c>
      <c r="U378" s="10" t="s">
        <v>36</v>
      </c>
      <c r="V378" s="10" t="s">
        <v>79</v>
      </c>
      <c r="W378" s="10" t="s">
        <v>39</v>
      </c>
      <c r="X378" s="14">
        <v>45433</v>
      </c>
      <c r="Y378" s="10" t="b">
        <v>1</v>
      </c>
      <c r="Z378" s="10" t="b">
        <v>1</v>
      </c>
      <c r="AA378" s="10" t="str">
        <f t="shared" si="11"/>
        <v>Loyalty Member</v>
      </c>
      <c r="AB378" s="10" t="s">
        <v>52</v>
      </c>
      <c r="AC378" s="10" t="s">
        <v>67</v>
      </c>
      <c r="AD378" s="10">
        <v>3</v>
      </c>
      <c r="AE378" s="10" t="str">
        <f>IF(OR(Cleaned_Data!$C378="Male", Cleaned_Data!$C378="Male"), "Male", IF(OR(Cleaned_Data!$C378="Female", Cleaned_Data!$C378="Female"), "Female", "Diverse"))</f>
        <v>Female</v>
      </c>
      <c r="AF378" s="10" t="str">
        <f>IF(Cleaned_Data!$D378="Middle","Average Income","High Income")</f>
        <v>High Income</v>
      </c>
      <c r="AG378" s="10">
        <v>1.131578947368421E-2</v>
      </c>
    </row>
    <row r="379" spans="1:33" x14ac:dyDescent="0.3">
      <c r="A379" s="10" t="s">
        <v>839</v>
      </c>
      <c r="B379" s="10">
        <v>26</v>
      </c>
      <c r="C379" s="10" t="s">
        <v>43</v>
      </c>
      <c r="D379" s="10" t="s">
        <v>44</v>
      </c>
      <c r="E379" s="10" t="s">
        <v>31</v>
      </c>
      <c r="F379" s="10" t="s">
        <v>45</v>
      </c>
      <c r="G379" s="10" t="s">
        <v>44</v>
      </c>
      <c r="H379" s="10" t="s">
        <v>840</v>
      </c>
      <c r="I379" s="10" t="s">
        <v>34</v>
      </c>
      <c r="J379" s="13">
        <v>222.63</v>
      </c>
      <c r="K379" s="10">
        <v>3</v>
      </c>
      <c r="L379" s="10" t="s">
        <v>35</v>
      </c>
      <c r="M379" s="10">
        <v>1</v>
      </c>
      <c r="N379" s="10">
        <v>1</v>
      </c>
      <c r="O379" s="10">
        <v>0</v>
      </c>
      <c r="P379" s="10" t="s">
        <v>49</v>
      </c>
      <c r="Q379" s="10" t="s">
        <v>37</v>
      </c>
      <c r="R379" s="10">
        <f t="shared" si="10"/>
        <v>0.02</v>
      </c>
      <c r="S379" s="10">
        <v>2</v>
      </c>
      <c r="T379" s="10">
        <v>2</v>
      </c>
      <c r="U379" s="10" t="s">
        <v>36</v>
      </c>
      <c r="V379" s="10" t="s">
        <v>38</v>
      </c>
      <c r="W379" s="10" t="s">
        <v>86</v>
      </c>
      <c r="X379" s="14">
        <v>45374</v>
      </c>
      <c r="Y379" s="10" t="b">
        <v>0</v>
      </c>
      <c r="Z379" s="10" t="b">
        <v>1</v>
      </c>
      <c r="AA379" s="10" t="str">
        <f t="shared" si="11"/>
        <v>Loyalty Member</v>
      </c>
      <c r="AB379" s="10" t="s">
        <v>62</v>
      </c>
      <c r="AC379" s="10" t="s">
        <v>67</v>
      </c>
      <c r="AD379" s="10">
        <v>6</v>
      </c>
      <c r="AE379" s="10" t="str">
        <f>IF(OR(Cleaned_Data!$C379="Male", Cleaned_Data!$C379="Male"), "Male", IF(OR(Cleaned_Data!$C379="Female", Cleaned_Data!$C379="Female"), "Female", "Diverse"))</f>
        <v>Male</v>
      </c>
      <c r="AF379" s="10" t="str">
        <f>IF(Cleaned_Data!$D379="Middle","Average Income","High Income")</f>
        <v>High Income</v>
      </c>
      <c r="AG379" s="10">
        <v>1.1363636363636364E-2</v>
      </c>
    </row>
    <row r="380" spans="1:33" x14ac:dyDescent="0.3">
      <c r="A380" s="10" t="s">
        <v>841</v>
      </c>
      <c r="B380" s="10">
        <v>26</v>
      </c>
      <c r="C380" s="10" t="s">
        <v>43</v>
      </c>
      <c r="D380" s="10" t="s">
        <v>44</v>
      </c>
      <c r="E380" s="10" t="s">
        <v>31</v>
      </c>
      <c r="F380" s="10" t="s">
        <v>45</v>
      </c>
      <c r="G380" s="10" t="s">
        <v>44</v>
      </c>
      <c r="H380" s="10" t="s">
        <v>842</v>
      </c>
      <c r="I380" s="10" t="s">
        <v>126</v>
      </c>
      <c r="J380" s="13">
        <v>71.95</v>
      </c>
      <c r="K380" s="10">
        <v>2</v>
      </c>
      <c r="L380" s="10" t="s">
        <v>35</v>
      </c>
      <c r="M380" s="10">
        <v>3</v>
      </c>
      <c r="N380" s="10">
        <v>5</v>
      </c>
      <c r="O380" s="10">
        <v>2</v>
      </c>
      <c r="P380" s="10" t="s">
        <v>36</v>
      </c>
      <c r="Q380" s="10" t="s">
        <v>85</v>
      </c>
      <c r="R380" s="10">
        <f t="shared" si="10"/>
        <v>0.02</v>
      </c>
      <c r="S380" s="10">
        <v>2</v>
      </c>
      <c r="T380" s="10">
        <v>10</v>
      </c>
      <c r="U380" s="10" t="s">
        <v>36</v>
      </c>
      <c r="V380" s="10" t="s">
        <v>79</v>
      </c>
      <c r="W380" s="10" t="s">
        <v>61</v>
      </c>
      <c r="X380" s="14">
        <v>45557</v>
      </c>
      <c r="Y380" s="10" t="b">
        <v>0</v>
      </c>
      <c r="Z380" s="10" t="b">
        <v>1</v>
      </c>
      <c r="AA380" s="10" t="str">
        <f t="shared" si="11"/>
        <v>Loyalty Member</v>
      </c>
      <c r="AB380" s="10" t="s">
        <v>74</v>
      </c>
      <c r="AC380" s="10" t="s">
        <v>41</v>
      </c>
      <c r="AD380" s="10">
        <v>13</v>
      </c>
      <c r="AE380" s="10" t="str">
        <f>IF(OR(Cleaned_Data!$C380="Male", Cleaned_Data!$C380="Male"), "Male", IF(OR(Cleaned_Data!$C380="Female", Cleaned_Data!$C380="Female"), "Female", "Diverse"))</f>
        <v>Male</v>
      </c>
      <c r="AF380" s="10" t="str">
        <f>IF(Cleaned_Data!$D380="Middle","Average Income","High Income")</f>
        <v>High Income</v>
      </c>
      <c r="AG380" s="10">
        <v>8.2978723404255311E-3</v>
      </c>
    </row>
    <row r="381" spans="1:33" x14ac:dyDescent="0.3">
      <c r="A381" s="10" t="s">
        <v>843</v>
      </c>
      <c r="B381" s="10">
        <v>21</v>
      </c>
      <c r="C381" s="10" t="s">
        <v>43</v>
      </c>
      <c r="D381" s="10" t="s">
        <v>44</v>
      </c>
      <c r="E381" s="10" t="s">
        <v>76</v>
      </c>
      <c r="F381" s="10" t="s">
        <v>45</v>
      </c>
      <c r="G381" s="10" t="s">
        <v>30</v>
      </c>
      <c r="H381" s="10" t="s">
        <v>844</v>
      </c>
      <c r="I381" s="10" t="s">
        <v>120</v>
      </c>
      <c r="J381" s="13">
        <v>264.52</v>
      </c>
      <c r="K381" s="10">
        <v>9</v>
      </c>
      <c r="L381" s="10" t="s">
        <v>78</v>
      </c>
      <c r="M381" s="10">
        <v>3</v>
      </c>
      <c r="N381" s="10">
        <v>3</v>
      </c>
      <c r="O381" s="10">
        <v>1</v>
      </c>
      <c r="P381" s="10" t="s">
        <v>36</v>
      </c>
      <c r="Q381" s="10" t="s">
        <v>50</v>
      </c>
      <c r="R381" s="10">
        <f t="shared" si="10"/>
        <v>0</v>
      </c>
      <c r="S381" s="10">
        <v>0</v>
      </c>
      <c r="T381" s="10">
        <v>10</v>
      </c>
      <c r="U381" s="10" t="s">
        <v>36</v>
      </c>
      <c r="V381" s="10" t="s">
        <v>60</v>
      </c>
      <c r="W381" s="10" t="s">
        <v>61</v>
      </c>
      <c r="X381" s="14">
        <v>45384</v>
      </c>
      <c r="Y381" s="10" t="b">
        <v>1</v>
      </c>
      <c r="Z381" s="10" t="b">
        <v>1</v>
      </c>
      <c r="AA381" s="10" t="str">
        <f t="shared" si="11"/>
        <v>Loyalty Member</v>
      </c>
      <c r="AB381" s="10" t="s">
        <v>74</v>
      </c>
      <c r="AC381" s="10" t="s">
        <v>41</v>
      </c>
      <c r="AD381" s="10">
        <v>6</v>
      </c>
      <c r="AE381" s="10" t="str">
        <f>IF(OR(Cleaned_Data!$C381="Male", Cleaned_Data!$C381="Male"), "Male", IF(OR(Cleaned_Data!$C381="Female", Cleaned_Data!$C381="Female"), "Female", "Diverse"))</f>
        <v>Male</v>
      </c>
      <c r="AF381" s="10" t="str">
        <f>IF(Cleaned_Data!$D381="Middle","Average Income","High Income")</f>
        <v>High Income</v>
      </c>
      <c r="AG381" s="10">
        <v>9.3023255813953487E-3</v>
      </c>
    </row>
    <row r="382" spans="1:33" x14ac:dyDescent="0.3">
      <c r="A382" s="10" t="s">
        <v>845</v>
      </c>
      <c r="B382" s="10">
        <v>43</v>
      </c>
      <c r="C382" s="10" t="s">
        <v>43</v>
      </c>
      <c r="D382" s="10" t="s">
        <v>44</v>
      </c>
      <c r="E382" s="10" t="s">
        <v>76</v>
      </c>
      <c r="F382" s="10" t="s">
        <v>45</v>
      </c>
      <c r="G382" s="10" t="s">
        <v>44</v>
      </c>
      <c r="H382" s="10" t="s">
        <v>846</v>
      </c>
      <c r="I382" s="10" t="s">
        <v>47</v>
      </c>
      <c r="J382" s="13">
        <v>414.8</v>
      </c>
      <c r="K382" s="10">
        <v>9</v>
      </c>
      <c r="L382" s="10" t="s">
        <v>35</v>
      </c>
      <c r="M382" s="10">
        <v>2</v>
      </c>
      <c r="N382" s="10">
        <v>3</v>
      </c>
      <c r="O382" s="10">
        <v>2</v>
      </c>
      <c r="P382" s="10" t="s">
        <v>59</v>
      </c>
      <c r="Q382" s="10" t="s">
        <v>85</v>
      </c>
      <c r="R382" s="10">
        <f t="shared" si="10"/>
        <v>0.02</v>
      </c>
      <c r="S382" s="10">
        <v>2</v>
      </c>
      <c r="T382" s="10">
        <v>9</v>
      </c>
      <c r="U382" s="10" t="s">
        <v>36</v>
      </c>
      <c r="V382" s="10" t="s">
        <v>79</v>
      </c>
      <c r="W382" s="10" t="s">
        <v>51</v>
      </c>
      <c r="X382" s="14">
        <v>45321</v>
      </c>
      <c r="Y382" s="10" t="b">
        <v>0</v>
      </c>
      <c r="Z382" s="10" t="b">
        <v>1</v>
      </c>
      <c r="AA382" s="10" t="str">
        <f t="shared" si="11"/>
        <v>Loyalty Member</v>
      </c>
      <c r="AB382" s="10" t="s">
        <v>74</v>
      </c>
      <c r="AC382" s="10" t="s">
        <v>41</v>
      </c>
      <c r="AD382" s="10">
        <v>7</v>
      </c>
      <c r="AE382" s="10" t="str">
        <f>IF(OR(Cleaned_Data!$C382="Male", Cleaned_Data!$C382="Male"), "Male", IF(OR(Cleaned_Data!$C382="Female", Cleaned_Data!$C382="Female"), "Female", "Diverse"))</f>
        <v>Male</v>
      </c>
      <c r="AF382" s="10" t="str">
        <f>IF(Cleaned_Data!$D382="Middle","Average Income","High Income")</f>
        <v>High Income</v>
      </c>
      <c r="AG382" s="10">
        <v>9.3181818181818175E-3</v>
      </c>
    </row>
    <row r="383" spans="1:33" x14ac:dyDescent="0.3">
      <c r="A383" s="10" t="s">
        <v>847</v>
      </c>
      <c r="B383" s="10">
        <v>50</v>
      </c>
      <c r="C383" s="10" t="s">
        <v>43</v>
      </c>
      <c r="D383" s="10" t="s">
        <v>30</v>
      </c>
      <c r="E383" s="10" t="s">
        <v>55</v>
      </c>
      <c r="F383" s="10" t="s">
        <v>32</v>
      </c>
      <c r="G383" s="10" t="s">
        <v>44</v>
      </c>
      <c r="H383" s="10" t="s">
        <v>848</v>
      </c>
      <c r="I383" s="10" t="s">
        <v>158</v>
      </c>
      <c r="J383" s="13">
        <v>50.79</v>
      </c>
      <c r="K383" s="10">
        <v>12</v>
      </c>
      <c r="L383" s="10" t="s">
        <v>35</v>
      </c>
      <c r="M383" s="10">
        <v>5</v>
      </c>
      <c r="N383" s="10">
        <v>1</v>
      </c>
      <c r="O383" s="10">
        <v>0</v>
      </c>
      <c r="P383" s="10" t="s">
        <v>49</v>
      </c>
      <c r="Q383" s="10" t="s">
        <v>37</v>
      </c>
      <c r="R383" s="10">
        <f t="shared" si="10"/>
        <v>0</v>
      </c>
      <c r="S383" s="10">
        <v>0</v>
      </c>
      <c r="T383" s="10">
        <v>2</v>
      </c>
      <c r="U383" s="10" t="s">
        <v>49</v>
      </c>
      <c r="V383" s="10" t="s">
        <v>79</v>
      </c>
      <c r="W383" s="10" t="s">
        <v>66</v>
      </c>
      <c r="X383" s="14">
        <v>45440</v>
      </c>
      <c r="Y383" s="10" t="b">
        <v>1</v>
      </c>
      <c r="Z383" s="10" t="b">
        <v>0</v>
      </c>
      <c r="AA383" s="10" t="str">
        <f t="shared" si="11"/>
        <v>Non-Member</v>
      </c>
      <c r="AB383" s="10" t="s">
        <v>74</v>
      </c>
      <c r="AC383" s="10" t="s">
        <v>53</v>
      </c>
      <c r="AD383" s="10">
        <v>3</v>
      </c>
      <c r="AE383" s="10" t="str">
        <f>IF(OR(Cleaned_Data!$C383="Male", Cleaned_Data!$C383="Male"), "Male", IF(OR(Cleaned_Data!$C383="Female", Cleaned_Data!$C383="Female"), "Female", "Diverse"))</f>
        <v>Male</v>
      </c>
      <c r="AF383" s="10" t="str">
        <f>IF(Cleaned_Data!$D383="Middle","Average Income","High Income")</f>
        <v>Average Income</v>
      </c>
      <c r="AG383" s="10">
        <v>1.0243902439024391E-2</v>
      </c>
    </row>
    <row r="384" spans="1:33" x14ac:dyDescent="0.3">
      <c r="A384" s="10" t="s">
        <v>849</v>
      </c>
      <c r="B384" s="10">
        <v>42</v>
      </c>
      <c r="C384" s="10" t="s">
        <v>29</v>
      </c>
      <c r="D384" s="10" t="s">
        <v>30</v>
      </c>
      <c r="E384" s="10" t="s">
        <v>31</v>
      </c>
      <c r="F384" s="10" t="s">
        <v>45</v>
      </c>
      <c r="G384" s="10" t="s">
        <v>30</v>
      </c>
      <c r="H384" s="10" t="s">
        <v>850</v>
      </c>
      <c r="I384" s="10" t="s">
        <v>107</v>
      </c>
      <c r="J384" s="13">
        <v>264.3</v>
      </c>
      <c r="K384" s="10">
        <v>10</v>
      </c>
      <c r="L384" s="10" t="s">
        <v>48</v>
      </c>
      <c r="M384" s="10">
        <v>5</v>
      </c>
      <c r="N384" s="10">
        <v>4</v>
      </c>
      <c r="O384" s="10">
        <v>1</v>
      </c>
      <c r="P384" s="10" t="s">
        <v>59</v>
      </c>
      <c r="Q384" s="10" t="s">
        <v>50</v>
      </c>
      <c r="R384" s="10">
        <f t="shared" si="10"/>
        <v>0.02</v>
      </c>
      <c r="S384" s="10">
        <v>2</v>
      </c>
      <c r="T384" s="10">
        <v>2</v>
      </c>
      <c r="U384" s="10" t="s">
        <v>44</v>
      </c>
      <c r="V384" s="10" t="s">
        <v>60</v>
      </c>
      <c r="W384" s="10" t="s">
        <v>51</v>
      </c>
      <c r="X384" s="14">
        <v>45524</v>
      </c>
      <c r="Y384" s="10" t="b">
        <v>1</v>
      </c>
      <c r="Z384" s="10" t="b">
        <v>1</v>
      </c>
      <c r="AA384" s="10" t="str">
        <f t="shared" si="11"/>
        <v>Loyalty Member</v>
      </c>
      <c r="AB384" s="10" t="s">
        <v>74</v>
      </c>
      <c r="AC384" s="10" t="s">
        <v>41</v>
      </c>
      <c r="AD384" s="10">
        <v>5</v>
      </c>
      <c r="AE384" s="10" t="str">
        <f>IF(OR(Cleaned_Data!$C384="Male", Cleaned_Data!$C384="Male"), "Male", IF(OR(Cleaned_Data!$C384="Female", Cleaned_Data!$C384="Female"), "Female", "Diverse"))</f>
        <v>Female</v>
      </c>
      <c r="AF384" s="10" t="str">
        <f>IF(Cleaned_Data!$D384="Middle","Average Income","High Income")</f>
        <v>Average Income</v>
      </c>
      <c r="AG384" s="10">
        <v>1.0277777777777776E-2</v>
      </c>
    </row>
    <row r="385" spans="1:33" x14ac:dyDescent="0.3">
      <c r="A385" s="10" t="s">
        <v>851</v>
      </c>
      <c r="B385" s="10">
        <v>29</v>
      </c>
      <c r="C385" s="10" t="s">
        <v>43</v>
      </c>
      <c r="D385" s="10" t="s">
        <v>44</v>
      </c>
      <c r="E385" s="10" t="s">
        <v>31</v>
      </c>
      <c r="F385" s="10" t="s">
        <v>32</v>
      </c>
      <c r="G385" s="10" t="s">
        <v>30</v>
      </c>
      <c r="H385" s="10" t="s">
        <v>852</v>
      </c>
      <c r="I385" s="10" t="s">
        <v>101</v>
      </c>
      <c r="J385" s="13">
        <v>122.46</v>
      </c>
      <c r="K385" s="10">
        <v>12</v>
      </c>
      <c r="L385" s="10" t="s">
        <v>35</v>
      </c>
      <c r="M385" s="10">
        <v>2</v>
      </c>
      <c r="N385" s="10">
        <v>3</v>
      </c>
      <c r="O385" s="10">
        <v>0</v>
      </c>
      <c r="P385" s="10" t="s">
        <v>44</v>
      </c>
      <c r="Q385" s="10" t="s">
        <v>50</v>
      </c>
      <c r="R385" s="10">
        <f t="shared" si="10"/>
        <v>0</v>
      </c>
      <c r="S385" s="10">
        <v>0</v>
      </c>
      <c r="T385" s="10">
        <v>3</v>
      </c>
      <c r="U385" s="10" t="s">
        <v>59</v>
      </c>
      <c r="V385" s="10" t="s">
        <v>38</v>
      </c>
      <c r="W385" s="10" t="s">
        <v>39</v>
      </c>
      <c r="X385" s="14">
        <v>45337</v>
      </c>
      <c r="Y385" s="10" t="b">
        <v>0</v>
      </c>
      <c r="Z385" s="10" t="b">
        <v>1</v>
      </c>
      <c r="AA385" s="10" t="str">
        <f t="shared" si="11"/>
        <v>Loyalty Member</v>
      </c>
      <c r="AB385" s="10" t="s">
        <v>52</v>
      </c>
      <c r="AC385" s="10" t="s">
        <v>53</v>
      </c>
      <c r="AD385" s="10">
        <v>6</v>
      </c>
      <c r="AE385" s="10" t="str">
        <f>IF(OR(Cleaned_Data!$C385="Male", Cleaned_Data!$C385="Male"), "Male", IF(OR(Cleaned_Data!$C385="Female", Cleaned_Data!$C385="Female"), "Female", "Diverse"))</f>
        <v>Male</v>
      </c>
      <c r="AF385" s="10" t="str">
        <f>IF(Cleaned_Data!$D385="Middle","Average Income","High Income")</f>
        <v>High Income</v>
      </c>
      <c r="AG385" s="10">
        <v>9.7727272727272732E-3</v>
      </c>
    </row>
    <row r="386" spans="1:33" x14ac:dyDescent="0.3">
      <c r="A386" s="10" t="s">
        <v>853</v>
      </c>
      <c r="B386" s="10">
        <v>20</v>
      </c>
      <c r="C386" s="10" t="s">
        <v>43</v>
      </c>
      <c r="D386" s="10" t="s">
        <v>30</v>
      </c>
      <c r="E386" s="10" t="s">
        <v>69</v>
      </c>
      <c r="F386" s="10" t="s">
        <v>45</v>
      </c>
      <c r="G386" s="10" t="s">
        <v>30</v>
      </c>
      <c r="H386" s="10" t="s">
        <v>854</v>
      </c>
      <c r="I386" s="10" t="s">
        <v>120</v>
      </c>
      <c r="J386" s="13">
        <v>238.01</v>
      </c>
      <c r="K386" s="10">
        <v>8</v>
      </c>
      <c r="L386" s="10" t="s">
        <v>48</v>
      </c>
      <c r="M386" s="10">
        <v>2</v>
      </c>
      <c r="N386" s="10">
        <v>2</v>
      </c>
      <c r="O386" s="10">
        <v>0</v>
      </c>
      <c r="P386" s="10" t="s">
        <v>44</v>
      </c>
      <c r="Q386" s="10" t="s">
        <v>37</v>
      </c>
      <c r="R386" s="10">
        <f t="shared" si="10"/>
        <v>0</v>
      </c>
      <c r="S386" s="10">
        <v>0</v>
      </c>
      <c r="T386" s="10">
        <v>9</v>
      </c>
      <c r="U386" s="10" t="s">
        <v>59</v>
      </c>
      <c r="V386" s="10" t="s">
        <v>79</v>
      </c>
      <c r="W386" s="10" t="s">
        <v>86</v>
      </c>
      <c r="X386" s="14">
        <v>45486</v>
      </c>
      <c r="Y386" s="10" t="b">
        <v>0</v>
      </c>
      <c r="Z386" s="10" t="b">
        <v>1</v>
      </c>
      <c r="AA386" s="10" t="str">
        <f t="shared" si="11"/>
        <v>Loyalty Member</v>
      </c>
      <c r="AB386" s="10" t="s">
        <v>40</v>
      </c>
      <c r="AC386" s="10" t="s">
        <v>53</v>
      </c>
      <c r="AD386" s="10">
        <v>5</v>
      </c>
      <c r="AE386" s="10" t="str">
        <f>IF(OR(Cleaned_Data!$C386="Male", Cleaned_Data!$C386="Male"), "Male", IF(OR(Cleaned_Data!$C386="Female", Cleaned_Data!$C386="Female"), "Female", "Diverse"))</f>
        <v>Male</v>
      </c>
      <c r="AF386" s="10" t="str">
        <f>IF(Cleaned_Data!$D386="Middle","Average Income","High Income")</f>
        <v>Average Income</v>
      </c>
      <c r="AG386" s="10">
        <v>9.3023255813953487E-3</v>
      </c>
    </row>
    <row r="387" spans="1:33" x14ac:dyDescent="0.3">
      <c r="A387" s="10" t="s">
        <v>855</v>
      </c>
      <c r="B387" s="10">
        <v>40</v>
      </c>
      <c r="C387" s="10" t="s">
        <v>190</v>
      </c>
      <c r="D387" s="10" t="s">
        <v>44</v>
      </c>
      <c r="E387" s="10" t="s">
        <v>31</v>
      </c>
      <c r="F387" s="10" t="s">
        <v>56</v>
      </c>
      <c r="G387" s="10" t="s">
        <v>30</v>
      </c>
      <c r="H387" s="10" t="s">
        <v>856</v>
      </c>
      <c r="I387" s="10" t="s">
        <v>65</v>
      </c>
      <c r="J387" s="13">
        <v>490.34</v>
      </c>
      <c r="K387" s="10">
        <v>4</v>
      </c>
      <c r="L387" s="10" t="s">
        <v>48</v>
      </c>
      <c r="M387" s="10">
        <v>5</v>
      </c>
      <c r="N387" s="10">
        <v>2</v>
      </c>
      <c r="O387" s="10">
        <v>2</v>
      </c>
      <c r="P387" s="10" t="s">
        <v>36</v>
      </c>
      <c r="Q387" s="10" t="s">
        <v>50</v>
      </c>
      <c r="R387" s="10">
        <f t="shared" ref="R387:R450" si="12">S387/100</f>
        <v>0.02</v>
      </c>
      <c r="S387" s="10">
        <v>2</v>
      </c>
      <c r="T387" s="10">
        <v>7</v>
      </c>
      <c r="U387" s="10" t="s">
        <v>44</v>
      </c>
      <c r="V387" s="10" t="s">
        <v>38</v>
      </c>
      <c r="W387" s="10" t="s">
        <v>66</v>
      </c>
      <c r="X387" s="14">
        <v>45399</v>
      </c>
      <c r="Y387" s="10" t="b">
        <v>0</v>
      </c>
      <c r="Z387" s="10" t="b">
        <v>1</v>
      </c>
      <c r="AA387" s="10" t="str">
        <f t="shared" ref="AA387:AA450" si="13">IF(Z387=TRUE, "Loyalty Member", "Non-Member")</f>
        <v>Loyalty Member</v>
      </c>
      <c r="AB387" s="10" t="s">
        <v>40</v>
      </c>
      <c r="AC387" s="10" t="s">
        <v>41</v>
      </c>
      <c r="AD387" s="10">
        <v>2</v>
      </c>
      <c r="AE387" s="10" t="str">
        <f>IF(OR(Cleaned_Data!$C387="Male", Cleaned_Data!$C387="Male"), "Male", IF(OR(Cleaned_Data!$C387="Female", Cleaned_Data!$C387="Female"), "Female", "Diverse"))</f>
        <v>Diverse</v>
      </c>
      <c r="AF387" s="10" t="str">
        <f>IF(Cleaned_Data!$D387="Middle","Average Income","High Income")</f>
        <v>High Income</v>
      </c>
      <c r="AG387" s="10">
        <v>9.3999999999999986E-3</v>
      </c>
    </row>
    <row r="388" spans="1:33" x14ac:dyDescent="0.3">
      <c r="A388" s="10" t="s">
        <v>857</v>
      </c>
      <c r="B388" s="10">
        <v>38</v>
      </c>
      <c r="C388" s="10" t="s">
        <v>43</v>
      </c>
      <c r="D388" s="10" t="s">
        <v>44</v>
      </c>
      <c r="E388" s="10" t="s">
        <v>76</v>
      </c>
      <c r="F388" s="10" t="s">
        <v>32</v>
      </c>
      <c r="G388" s="10" t="s">
        <v>30</v>
      </c>
      <c r="H388" s="10" t="s">
        <v>858</v>
      </c>
      <c r="I388" s="10" t="s">
        <v>246</v>
      </c>
      <c r="J388" s="13">
        <v>245.98</v>
      </c>
      <c r="K388" s="10">
        <v>4</v>
      </c>
      <c r="L388" s="10" t="s">
        <v>35</v>
      </c>
      <c r="M388" s="10">
        <v>5</v>
      </c>
      <c r="N388" s="10">
        <v>1</v>
      </c>
      <c r="O388" s="10">
        <v>1</v>
      </c>
      <c r="P388" s="10" t="s">
        <v>44</v>
      </c>
      <c r="Q388" s="10" t="s">
        <v>50</v>
      </c>
      <c r="R388" s="10">
        <f t="shared" si="12"/>
        <v>0</v>
      </c>
      <c r="S388" s="10">
        <v>0</v>
      </c>
      <c r="T388" s="10">
        <v>1</v>
      </c>
      <c r="U388" s="10" t="s">
        <v>49</v>
      </c>
      <c r="V388" s="10" t="s">
        <v>79</v>
      </c>
      <c r="W388" s="10" t="s">
        <v>51</v>
      </c>
      <c r="X388" s="14">
        <v>45625</v>
      </c>
      <c r="Y388" s="10" t="b">
        <v>0</v>
      </c>
      <c r="Z388" s="10" t="b">
        <v>0</v>
      </c>
      <c r="AA388" s="10" t="str">
        <f t="shared" si="13"/>
        <v>Non-Member</v>
      </c>
      <c r="AB388" s="10" t="s">
        <v>74</v>
      </c>
      <c r="AC388" s="10" t="s">
        <v>53</v>
      </c>
      <c r="AD388" s="10">
        <v>10</v>
      </c>
      <c r="AE388" s="10" t="str">
        <f>IF(OR(Cleaned_Data!$C388="Male", Cleaned_Data!$C388="Male"), "Male", IF(OR(Cleaned_Data!$C388="Female", Cleaned_Data!$C388="Female"), "Female", "Diverse"))</f>
        <v>Male</v>
      </c>
      <c r="AF388" s="10" t="str">
        <f>IF(Cleaned_Data!$D388="Middle","Average Income","High Income")</f>
        <v>High Income</v>
      </c>
      <c r="AG388" s="10">
        <v>1.1000000000000001E-2</v>
      </c>
    </row>
    <row r="389" spans="1:33" x14ac:dyDescent="0.3">
      <c r="A389" s="10" t="s">
        <v>859</v>
      </c>
      <c r="B389" s="10">
        <v>45</v>
      </c>
      <c r="C389" s="10" t="s">
        <v>212</v>
      </c>
      <c r="D389" s="10" t="s">
        <v>30</v>
      </c>
      <c r="E389" s="10" t="s">
        <v>69</v>
      </c>
      <c r="F389" s="10" t="s">
        <v>45</v>
      </c>
      <c r="G389" s="10" t="s">
        <v>44</v>
      </c>
      <c r="H389" s="10" t="s">
        <v>860</v>
      </c>
      <c r="I389" s="10" t="s">
        <v>107</v>
      </c>
      <c r="J389" s="13">
        <v>390.83</v>
      </c>
      <c r="K389" s="10">
        <v>9</v>
      </c>
      <c r="L389" s="10" t="s">
        <v>78</v>
      </c>
      <c r="M389" s="10">
        <v>5</v>
      </c>
      <c r="N389" s="10">
        <v>5</v>
      </c>
      <c r="O389" s="10">
        <v>0</v>
      </c>
      <c r="P389" s="10" t="s">
        <v>49</v>
      </c>
      <c r="Q389" s="10" t="s">
        <v>37</v>
      </c>
      <c r="R389" s="10">
        <f t="shared" si="12"/>
        <v>0</v>
      </c>
      <c r="S389" s="10">
        <v>0</v>
      </c>
      <c r="T389" s="10">
        <v>5</v>
      </c>
      <c r="U389" s="10" t="s">
        <v>44</v>
      </c>
      <c r="V389" s="10" t="s">
        <v>79</v>
      </c>
      <c r="W389" s="10" t="s">
        <v>86</v>
      </c>
      <c r="X389" s="14">
        <v>45593</v>
      </c>
      <c r="Y389" s="10" t="b">
        <v>0</v>
      </c>
      <c r="Z389" s="10" t="b">
        <v>1</v>
      </c>
      <c r="AA389" s="10" t="str">
        <f t="shared" si="13"/>
        <v>Loyalty Member</v>
      </c>
      <c r="AB389" s="10" t="s">
        <v>62</v>
      </c>
      <c r="AC389" s="10" t="s">
        <v>41</v>
      </c>
      <c r="AD389" s="10">
        <v>8</v>
      </c>
      <c r="AE389" s="10" t="str">
        <f>IF(OR(Cleaned_Data!$C389="Male", Cleaned_Data!$C389="Male"), "Male", IF(OR(Cleaned_Data!$C389="Female", Cleaned_Data!$C389="Female"), "Female", "Diverse"))</f>
        <v>Diverse</v>
      </c>
      <c r="AF389" s="10" t="str">
        <f>IF(Cleaned_Data!$D389="Middle","Average Income","High Income")</f>
        <v>Average Income</v>
      </c>
      <c r="AG389" s="10">
        <v>1.0277777777777776E-2</v>
      </c>
    </row>
    <row r="390" spans="1:33" x14ac:dyDescent="0.3">
      <c r="A390" s="10" t="s">
        <v>861</v>
      </c>
      <c r="B390" s="10">
        <v>49</v>
      </c>
      <c r="C390" s="10" t="s">
        <v>43</v>
      </c>
      <c r="D390" s="10" t="s">
        <v>44</v>
      </c>
      <c r="E390" s="10" t="s">
        <v>69</v>
      </c>
      <c r="F390" s="10" t="s">
        <v>45</v>
      </c>
      <c r="G390" s="10" t="s">
        <v>30</v>
      </c>
      <c r="H390" s="10" t="s">
        <v>862</v>
      </c>
      <c r="I390" s="10" t="s">
        <v>246</v>
      </c>
      <c r="J390" s="13">
        <v>158.84</v>
      </c>
      <c r="K390" s="10">
        <v>6</v>
      </c>
      <c r="L390" s="10" t="s">
        <v>78</v>
      </c>
      <c r="M390" s="10">
        <v>2</v>
      </c>
      <c r="N390" s="10">
        <v>1</v>
      </c>
      <c r="O390" s="10">
        <v>1</v>
      </c>
      <c r="P390" s="10" t="s">
        <v>36</v>
      </c>
      <c r="Q390" s="10" t="s">
        <v>50</v>
      </c>
      <c r="R390" s="10">
        <f t="shared" si="12"/>
        <v>0.01</v>
      </c>
      <c r="S390" s="10">
        <v>1</v>
      </c>
      <c r="T390" s="10">
        <v>8</v>
      </c>
      <c r="U390" s="10" t="s">
        <v>59</v>
      </c>
      <c r="V390" s="10" t="s">
        <v>79</v>
      </c>
      <c r="W390" s="10" t="s">
        <v>86</v>
      </c>
      <c r="X390" s="14">
        <v>45485</v>
      </c>
      <c r="Y390" s="10" t="b">
        <v>1</v>
      </c>
      <c r="Z390" s="10" t="b">
        <v>1</v>
      </c>
      <c r="AA390" s="10" t="str">
        <f t="shared" si="13"/>
        <v>Loyalty Member</v>
      </c>
      <c r="AB390" s="10" t="s">
        <v>40</v>
      </c>
      <c r="AC390" s="10" t="s">
        <v>67</v>
      </c>
      <c r="AD390" s="10">
        <v>5</v>
      </c>
      <c r="AE390" s="10" t="str">
        <f>IF(OR(Cleaned_Data!$C390="Male", Cleaned_Data!$C390="Male"), "Male", IF(OR(Cleaned_Data!$C390="Female", Cleaned_Data!$C390="Female"), "Female", "Diverse"))</f>
        <v>Male</v>
      </c>
      <c r="AF390" s="10" t="str">
        <f>IF(Cleaned_Data!$D390="Middle","Average Income","High Income")</f>
        <v>High Income</v>
      </c>
      <c r="AG390" s="10">
        <v>1.1000000000000001E-2</v>
      </c>
    </row>
    <row r="391" spans="1:33" x14ac:dyDescent="0.3">
      <c r="A391" s="10" t="s">
        <v>863</v>
      </c>
      <c r="B391" s="10">
        <v>37</v>
      </c>
      <c r="C391" s="10" t="s">
        <v>43</v>
      </c>
      <c r="D391" s="10" t="s">
        <v>30</v>
      </c>
      <c r="E391" s="10" t="s">
        <v>55</v>
      </c>
      <c r="F391" s="10" t="s">
        <v>45</v>
      </c>
      <c r="G391" s="10" t="s">
        <v>30</v>
      </c>
      <c r="H391" s="10" t="s">
        <v>864</v>
      </c>
      <c r="I391" s="10" t="s">
        <v>123</v>
      </c>
      <c r="J391" s="13">
        <v>439.24</v>
      </c>
      <c r="K391" s="10">
        <v>8</v>
      </c>
      <c r="L391" s="10" t="s">
        <v>35</v>
      </c>
      <c r="M391" s="10">
        <v>3</v>
      </c>
      <c r="N391" s="10">
        <v>3</v>
      </c>
      <c r="O391" s="10">
        <v>1</v>
      </c>
      <c r="P391" s="10" t="s">
        <v>44</v>
      </c>
      <c r="Q391" s="10" t="s">
        <v>37</v>
      </c>
      <c r="R391" s="10">
        <f t="shared" si="12"/>
        <v>0.02</v>
      </c>
      <c r="S391" s="10">
        <v>2</v>
      </c>
      <c r="T391" s="10">
        <v>9</v>
      </c>
      <c r="U391" s="10" t="s">
        <v>49</v>
      </c>
      <c r="V391" s="10" t="s">
        <v>38</v>
      </c>
      <c r="W391" s="10" t="s">
        <v>66</v>
      </c>
      <c r="X391" s="14">
        <v>45499</v>
      </c>
      <c r="Y391" s="10" t="b">
        <v>0</v>
      </c>
      <c r="Z391" s="10" t="b">
        <v>0</v>
      </c>
      <c r="AA391" s="10" t="str">
        <f t="shared" si="13"/>
        <v>Non-Member</v>
      </c>
      <c r="AB391" s="10" t="s">
        <v>52</v>
      </c>
      <c r="AC391" s="10" t="s">
        <v>53</v>
      </c>
      <c r="AD391" s="10">
        <v>10</v>
      </c>
      <c r="AE391" s="10" t="str">
        <f>IF(OR(Cleaned_Data!$C391="Male", Cleaned_Data!$C391="Male"), "Male", IF(OR(Cleaned_Data!$C391="Female", Cleaned_Data!$C391="Female"), "Female", "Diverse"))</f>
        <v>Male</v>
      </c>
      <c r="AF391" s="10" t="str">
        <f>IF(Cleaned_Data!$D391="Middle","Average Income","High Income")</f>
        <v>Average Income</v>
      </c>
      <c r="AG391" s="10">
        <v>1.0243902439024391E-2</v>
      </c>
    </row>
    <row r="392" spans="1:33" x14ac:dyDescent="0.3">
      <c r="A392" s="10" t="s">
        <v>865</v>
      </c>
      <c r="B392" s="10">
        <v>23</v>
      </c>
      <c r="C392" s="10" t="s">
        <v>212</v>
      </c>
      <c r="D392" s="10" t="s">
        <v>30</v>
      </c>
      <c r="E392" s="10" t="s">
        <v>69</v>
      </c>
      <c r="F392" s="10" t="s">
        <v>56</v>
      </c>
      <c r="G392" s="10" t="s">
        <v>44</v>
      </c>
      <c r="H392" s="10" t="s">
        <v>866</v>
      </c>
      <c r="I392" s="10" t="s">
        <v>126</v>
      </c>
      <c r="J392" s="13">
        <v>92.43</v>
      </c>
      <c r="K392" s="10">
        <v>12</v>
      </c>
      <c r="L392" s="10" t="s">
        <v>35</v>
      </c>
      <c r="M392" s="10">
        <v>4</v>
      </c>
      <c r="N392" s="10">
        <v>1</v>
      </c>
      <c r="O392" s="10">
        <v>0</v>
      </c>
      <c r="P392" s="10" t="s">
        <v>49</v>
      </c>
      <c r="Q392" s="10" t="s">
        <v>37</v>
      </c>
      <c r="R392" s="10">
        <f t="shared" si="12"/>
        <v>0.02</v>
      </c>
      <c r="S392" s="10">
        <v>2</v>
      </c>
      <c r="T392" s="10">
        <v>9</v>
      </c>
      <c r="U392" s="10" t="s">
        <v>36</v>
      </c>
      <c r="V392" s="10" t="s">
        <v>60</v>
      </c>
      <c r="W392" s="10" t="s">
        <v>66</v>
      </c>
      <c r="X392" s="14">
        <v>45631</v>
      </c>
      <c r="Y392" s="10" t="b">
        <v>0</v>
      </c>
      <c r="Z392" s="10" t="b">
        <v>1</v>
      </c>
      <c r="AA392" s="10" t="str">
        <f t="shared" si="13"/>
        <v>Loyalty Member</v>
      </c>
      <c r="AB392" s="10" t="s">
        <v>40</v>
      </c>
      <c r="AC392" s="10" t="s">
        <v>53</v>
      </c>
      <c r="AD392" s="10">
        <v>6</v>
      </c>
      <c r="AE392" s="10" t="str">
        <f>IF(OR(Cleaned_Data!$C392="Male", Cleaned_Data!$C392="Male"), "Male", IF(OR(Cleaned_Data!$C392="Female", Cleaned_Data!$C392="Female"), "Female", "Diverse"))</f>
        <v>Diverse</v>
      </c>
      <c r="AF392" s="10" t="str">
        <f>IF(Cleaned_Data!$D392="Middle","Average Income","High Income")</f>
        <v>Average Income</v>
      </c>
      <c r="AG392" s="10">
        <v>8.2978723404255311E-3</v>
      </c>
    </row>
    <row r="393" spans="1:33" x14ac:dyDescent="0.3">
      <c r="A393" s="10" t="s">
        <v>867</v>
      </c>
      <c r="B393" s="10">
        <v>48</v>
      </c>
      <c r="C393" s="10" t="s">
        <v>29</v>
      </c>
      <c r="D393" s="10" t="s">
        <v>44</v>
      </c>
      <c r="E393" s="10" t="s">
        <v>31</v>
      </c>
      <c r="F393" s="10" t="s">
        <v>56</v>
      </c>
      <c r="G393" s="10" t="s">
        <v>30</v>
      </c>
      <c r="H393" s="10" t="s">
        <v>868</v>
      </c>
      <c r="I393" s="10" t="s">
        <v>183</v>
      </c>
      <c r="J393" s="13">
        <v>333.15</v>
      </c>
      <c r="K393" s="10">
        <v>9</v>
      </c>
      <c r="L393" s="10" t="s">
        <v>35</v>
      </c>
      <c r="M393" s="10">
        <v>1</v>
      </c>
      <c r="N393" s="10">
        <v>5</v>
      </c>
      <c r="O393" s="10">
        <v>1</v>
      </c>
      <c r="P393" s="10" t="s">
        <v>44</v>
      </c>
      <c r="Q393" s="10" t="s">
        <v>85</v>
      </c>
      <c r="R393" s="10">
        <f t="shared" si="12"/>
        <v>0.01</v>
      </c>
      <c r="S393" s="10">
        <v>1</v>
      </c>
      <c r="T393" s="10">
        <v>8</v>
      </c>
      <c r="U393" s="10" t="s">
        <v>44</v>
      </c>
      <c r="V393" s="10" t="s">
        <v>60</v>
      </c>
      <c r="W393" s="10" t="s">
        <v>66</v>
      </c>
      <c r="X393" s="14">
        <v>45516</v>
      </c>
      <c r="Y393" s="10" t="b">
        <v>0</v>
      </c>
      <c r="Z393" s="10" t="b">
        <v>0</v>
      </c>
      <c r="AA393" s="10" t="str">
        <f t="shared" si="13"/>
        <v>Non-Member</v>
      </c>
      <c r="AB393" s="10" t="s">
        <v>62</v>
      </c>
      <c r="AC393" s="10" t="s">
        <v>53</v>
      </c>
      <c r="AD393" s="10">
        <v>14</v>
      </c>
      <c r="AE393" s="10" t="str">
        <f>IF(OR(Cleaned_Data!$C393="Male", Cleaned_Data!$C393="Male"), "Male", IF(OR(Cleaned_Data!$C393="Female", Cleaned_Data!$C393="Female"), "Female", "Diverse"))</f>
        <v>Female</v>
      </c>
      <c r="AF393" s="10" t="str">
        <f>IF(Cleaned_Data!$D393="Middle","Average Income","High Income")</f>
        <v>High Income</v>
      </c>
      <c r="AG393" s="10">
        <v>8.6666666666666663E-3</v>
      </c>
    </row>
    <row r="394" spans="1:33" x14ac:dyDescent="0.3">
      <c r="A394" s="10" t="s">
        <v>869</v>
      </c>
      <c r="B394" s="10">
        <v>19</v>
      </c>
      <c r="C394" s="10" t="s">
        <v>43</v>
      </c>
      <c r="D394" s="10" t="s">
        <v>30</v>
      </c>
      <c r="E394" s="10" t="s">
        <v>76</v>
      </c>
      <c r="F394" s="10" t="s">
        <v>56</v>
      </c>
      <c r="G394" s="10" t="s">
        <v>30</v>
      </c>
      <c r="H394" s="10" t="s">
        <v>870</v>
      </c>
      <c r="I394" s="10" t="s">
        <v>98</v>
      </c>
      <c r="J394" s="13">
        <v>64.22</v>
      </c>
      <c r="K394" s="10">
        <v>9</v>
      </c>
      <c r="L394" s="10" t="s">
        <v>78</v>
      </c>
      <c r="M394" s="10">
        <v>1</v>
      </c>
      <c r="N394" s="10">
        <v>1</v>
      </c>
      <c r="O394" s="10">
        <v>2</v>
      </c>
      <c r="P394" s="10" t="s">
        <v>44</v>
      </c>
      <c r="Q394" s="10" t="s">
        <v>37</v>
      </c>
      <c r="R394" s="10">
        <f t="shared" si="12"/>
        <v>0.01</v>
      </c>
      <c r="S394" s="10">
        <v>1</v>
      </c>
      <c r="T394" s="10">
        <v>9</v>
      </c>
      <c r="U394" s="10" t="s">
        <v>49</v>
      </c>
      <c r="V394" s="10" t="s">
        <v>60</v>
      </c>
      <c r="W394" s="10" t="s">
        <v>51</v>
      </c>
      <c r="X394" s="14">
        <v>45293</v>
      </c>
      <c r="Y394" s="10" t="b">
        <v>1</v>
      </c>
      <c r="Z394" s="10" t="b">
        <v>0</v>
      </c>
      <c r="AA394" s="10" t="str">
        <f t="shared" si="13"/>
        <v>Non-Member</v>
      </c>
      <c r="AB394" s="10" t="s">
        <v>62</v>
      </c>
      <c r="AC394" s="10" t="s">
        <v>41</v>
      </c>
      <c r="AD394" s="10">
        <v>10</v>
      </c>
      <c r="AE394" s="10" t="str">
        <f>IF(OR(Cleaned_Data!$C394="Male", Cleaned_Data!$C394="Male"), "Male", IF(OR(Cleaned_Data!$C394="Female", Cleaned_Data!$C394="Female"), "Female", "Diverse"))</f>
        <v>Male</v>
      </c>
      <c r="AF394" s="10" t="str">
        <f>IF(Cleaned_Data!$D394="Middle","Average Income","High Income")</f>
        <v>Average Income</v>
      </c>
      <c r="AG394" s="10">
        <v>9.189189189189189E-3</v>
      </c>
    </row>
    <row r="395" spans="1:33" x14ac:dyDescent="0.3">
      <c r="A395" s="10" t="s">
        <v>871</v>
      </c>
      <c r="B395" s="10">
        <v>46</v>
      </c>
      <c r="C395" s="10" t="s">
        <v>29</v>
      </c>
      <c r="D395" s="10" t="s">
        <v>44</v>
      </c>
      <c r="E395" s="10" t="s">
        <v>55</v>
      </c>
      <c r="F395" s="10" t="s">
        <v>45</v>
      </c>
      <c r="G395" s="10" t="s">
        <v>44</v>
      </c>
      <c r="H395" s="10" t="s">
        <v>872</v>
      </c>
      <c r="I395" s="10" t="s">
        <v>65</v>
      </c>
      <c r="J395" s="13">
        <v>290.52999999999997</v>
      </c>
      <c r="K395" s="10">
        <v>3</v>
      </c>
      <c r="L395" s="10" t="s">
        <v>78</v>
      </c>
      <c r="M395" s="10">
        <v>3</v>
      </c>
      <c r="N395" s="10">
        <v>2</v>
      </c>
      <c r="O395" s="10">
        <v>1</v>
      </c>
      <c r="P395" s="10" t="s">
        <v>59</v>
      </c>
      <c r="Q395" s="10" t="s">
        <v>85</v>
      </c>
      <c r="R395" s="10">
        <f t="shared" si="12"/>
        <v>0</v>
      </c>
      <c r="S395" s="10">
        <v>0</v>
      </c>
      <c r="T395" s="10">
        <v>6</v>
      </c>
      <c r="U395" s="10" t="s">
        <v>44</v>
      </c>
      <c r="V395" s="10" t="s">
        <v>79</v>
      </c>
      <c r="W395" s="10" t="s">
        <v>61</v>
      </c>
      <c r="X395" s="14">
        <v>45600</v>
      </c>
      <c r="Y395" s="10" t="b">
        <v>1</v>
      </c>
      <c r="Z395" s="10" t="b">
        <v>0</v>
      </c>
      <c r="AA395" s="10" t="str">
        <f t="shared" si="13"/>
        <v>Non-Member</v>
      </c>
      <c r="AB395" s="10" t="s">
        <v>74</v>
      </c>
      <c r="AC395" s="10" t="s">
        <v>41</v>
      </c>
      <c r="AD395" s="10">
        <v>10</v>
      </c>
      <c r="AE395" s="10" t="str">
        <f>IF(OR(Cleaned_Data!$C395="Male", Cleaned_Data!$C395="Male"), "Male", IF(OR(Cleaned_Data!$C395="Female", Cleaned_Data!$C395="Female"), "Female", "Diverse"))</f>
        <v>Female</v>
      </c>
      <c r="AF395" s="10" t="str">
        <f>IF(Cleaned_Data!$D395="Middle","Average Income","High Income")</f>
        <v>High Income</v>
      </c>
      <c r="AG395" s="10">
        <v>9.3999999999999986E-3</v>
      </c>
    </row>
    <row r="396" spans="1:33" x14ac:dyDescent="0.3">
      <c r="A396" s="10" t="s">
        <v>873</v>
      </c>
      <c r="B396" s="10">
        <v>39</v>
      </c>
      <c r="C396" s="10" t="s">
        <v>43</v>
      </c>
      <c r="D396" s="10" t="s">
        <v>30</v>
      </c>
      <c r="E396" s="10" t="s">
        <v>76</v>
      </c>
      <c r="F396" s="10" t="s">
        <v>32</v>
      </c>
      <c r="G396" s="10" t="s">
        <v>44</v>
      </c>
      <c r="H396" s="10" t="s">
        <v>874</v>
      </c>
      <c r="I396" s="10" t="s">
        <v>123</v>
      </c>
      <c r="J396" s="13">
        <v>251.8</v>
      </c>
      <c r="K396" s="10">
        <v>6</v>
      </c>
      <c r="L396" s="10" t="s">
        <v>35</v>
      </c>
      <c r="M396" s="10">
        <v>5</v>
      </c>
      <c r="N396" s="10">
        <v>1</v>
      </c>
      <c r="O396" s="10">
        <v>2</v>
      </c>
      <c r="P396" s="10" t="s">
        <v>44</v>
      </c>
      <c r="Q396" s="10" t="s">
        <v>85</v>
      </c>
      <c r="R396" s="10">
        <f t="shared" si="12"/>
        <v>0.01</v>
      </c>
      <c r="S396" s="10">
        <v>1</v>
      </c>
      <c r="T396" s="10">
        <v>8</v>
      </c>
      <c r="U396" s="10" t="s">
        <v>59</v>
      </c>
      <c r="V396" s="10" t="s">
        <v>60</v>
      </c>
      <c r="W396" s="10" t="s">
        <v>61</v>
      </c>
      <c r="X396" s="14">
        <v>45478</v>
      </c>
      <c r="Y396" s="10" t="b">
        <v>1</v>
      </c>
      <c r="Z396" s="10" t="b">
        <v>1</v>
      </c>
      <c r="AA396" s="10" t="str">
        <f t="shared" si="13"/>
        <v>Loyalty Member</v>
      </c>
      <c r="AB396" s="10" t="s">
        <v>62</v>
      </c>
      <c r="AC396" s="10" t="s">
        <v>41</v>
      </c>
      <c r="AD396" s="10">
        <v>11</v>
      </c>
      <c r="AE396" s="10" t="str">
        <f>IF(OR(Cleaned_Data!$C396="Male", Cleaned_Data!$C396="Male"), "Male", IF(OR(Cleaned_Data!$C396="Female", Cleaned_Data!$C396="Female"), "Female", "Diverse"))</f>
        <v>Male</v>
      </c>
      <c r="AF396" s="10" t="str">
        <f>IF(Cleaned_Data!$D396="Middle","Average Income","High Income")</f>
        <v>Average Income</v>
      </c>
      <c r="AG396" s="10">
        <v>1.0243902439024391E-2</v>
      </c>
    </row>
    <row r="397" spans="1:33" x14ac:dyDescent="0.3">
      <c r="A397" s="10" t="s">
        <v>875</v>
      </c>
      <c r="B397" s="10">
        <v>27</v>
      </c>
      <c r="C397" s="10" t="s">
        <v>212</v>
      </c>
      <c r="D397" s="10" t="s">
        <v>30</v>
      </c>
      <c r="E397" s="10" t="s">
        <v>76</v>
      </c>
      <c r="F397" s="10" t="s">
        <v>56</v>
      </c>
      <c r="G397" s="10" t="s">
        <v>30</v>
      </c>
      <c r="H397" s="10" t="s">
        <v>876</v>
      </c>
      <c r="I397" s="10" t="s">
        <v>90</v>
      </c>
      <c r="J397" s="13">
        <v>480.52</v>
      </c>
      <c r="K397" s="10">
        <v>3</v>
      </c>
      <c r="L397" s="10" t="s">
        <v>78</v>
      </c>
      <c r="M397" s="10">
        <v>5</v>
      </c>
      <c r="N397" s="10">
        <v>4</v>
      </c>
      <c r="O397" s="10">
        <v>2</v>
      </c>
      <c r="P397" s="10" t="s">
        <v>59</v>
      </c>
      <c r="Q397" s="10" t="s">
        <v>37</v>
      </c>
      <c r="R397" s="10">
        <f t="shared" si="12"/>
        <v>0.01</v>
      </c>
      <c r="S397" s="10">
        <v>1</v>
      </c>
      <c r="T397" s="10">
        <v>5</v>
      </c>
      <c r="U397" s="10" t="s">
        <v>36</v>
      </c>
      <c r="V397" s="10" t="s">
        <v>60</v>
      </c>
      <c r="W397" s="10" t="s">
        <v>86</v>
      </c>
      <c r="X397" s="14">
        <v>45412</v>
      </c>
      <c r="Y397" s="10" t="b">
        <v>0</v>
      </c>
      <c r="Z397" s="10" t="b">
        <v>0</v>
      </c>
      <c r="AA397" s="10" t="str">
        <f t="shared" si="13"/>
        <v>Non-Member</v>
      </c>
      <c r="AB397" s="10" t="s">
        <v>74</v>
      </c>
      <c r="AC397" s="10" t="s">
        <v>41</v>
      </c>
      <c r="AD397" s="10">
        <v>13</v>
      </c>
      <c r="AE397" s="10" t="str">
        <f>IF(OR(Cleaned_Data!$C397="Male", Cleaned_Data!$C397="Male"), "Male", IF(OR(Cleaned_Data!$C397="Female", Cleaned_Data!$C397="Female"), "Female", "Diverse"))</f>
        <v>Diverse</v>
      </c>
      <c r="AF397" s="10" t="str">
        <f>IF(Cleaned_Data!$D397="Middle","Average Income","High Income")</f>
        <v>Average Income</v>
      </c>
      <c r="AG397" s="10">
        <v>8.431372549019607E-3</v>
      </c>
    </row>
    <row r="398" spans="1:33" x14ac:dyDescent="0.3">
      <c r="A398" s="10" t="s">
        <v>877</v>
      </c>
      <c r="B398" s="10">
        <v>28</v>
      </c>
      <c r="C398" s="10" t="s">
        <v>29</v>
      </c>
      <c r="D398" s="10" t="s">
        <v>30</v>
      </c>
      <c r="E398" s="10" t="s">
        <v>31</v>
      </c>
      <c r="F398" s="10" t="s">
        <v>45</v>
      </c>
      <c r="G398" s="10" t="s">
        <v>44</v>
      </c>
      <c r="H398" s="10" t="s">
        <v>878</v>
      </c>
      <c r="I398" s="10" t="s">
        <v>2076</v>
      </c>
      <c r="J398" s="13">
        <v>461.71</v>
      </c>
      <c r="K398" s="10">
        <v>10</v>
      </c>
      <c r="L398" s="10" t="s">
        <v>35</v>
      </c>
      <c r="M398" s="10">
        <v>3</v>
      </c>
      <c r="N398" s="10">
        <v>1</v>
      </c>
      <c r="O398" s="10">
        <v>0</v>
      </c>
      <c r="P398" s="10" t="s">
        <v>59</v>
      </c>
      <c r="Q398" s="10" t="s">
        <v>50</v>
      </c>
      <c r="R398" s="10">
        <f t="shared" si="12"/>
        <v>0</v>
      </c>
      <c r="S398" s="10">
        <v>0</v>
      </c>
      <c r="T398" s="10">
        <v>9</v>
      </c>
      <c r="U398" s="10" t="s">
        <v>44</v>
      </c>
      <c r="V398" s="10" t="s">
        <v>60</v>
      </c>
      <c r="W398" s="10" t="s">
        <v>86</v>
      </c>
      <c r="X398" s="14">
        <v>45338</v>
      </c>
      <c r="Y398" s="10" t="b">
        <v>0</v>
      </c>
      <c r="Z398" s="10" t="b">
        <v>0</v>
      </c>
      <c r="AA398" s="10" t="str">
        <f t="shared" si="13"/>
        <v>Non-Member</v>
      </c>
      <c r="AB398" s="10" t="s">
        <v>74</v>
      </c>
      <c r="AC398" s="10" t="s">
        <v>53</v>
      </c>
      <c r="AD398" s="10">
        <v>11</v>
      </c>
      <c r="AE398" s="10" t="str">
        <f>IF(OR(Cleaned_Data!$C398="Male", Cleaned_Data!$C398="Male"), "Male", IF(OR(Cleaned_Data!$C398="Female", Cleaned_Data!$C398="Female"), "Female", "Diverse"))</f>
        <v>Female</v>
      </c>
      <c r="AF398" s="10" t="str">
        <f>IF(Cleaned_Data!$D398="Middle","Average Income","High Income")</f>
        <v>Average Income</v>
      </c>
      <c r="AG398" s="10">
        <v>8.1395348837209301E-3</v>
      </c>
    </row>
    <row r="399" spans="1:33" x14ac:dyDescent="0.3">
      <c r="A399" s="10" t="s">
        <v>879</v>
      </c>
      <c r="B399" s="10">
        <v>50</v>
      </c>
      <c r="C399" s="10" t="s">
        <v>29</v>
      </c>
      <c r="D399" s="10" t="s">
        <v>44</v>
      </c>
      <c r="E399" s="10" t="s">
        <v>31</v>
      </c>
      <c r="F399" s="10" t="s">
        <v>45</v>
      </c>
      <c r="G399" s="10" t="s">
        <v>30</v>
      </c>
      <c r="H399" s="10" t="s">
        <v>880</v>
      </c>
      <c r="I399" s="10" t="s">
        <v>120</v>
      </c>
      <c r="J399" s="13">
        <v>288.33999999999997</v>
      </c>
      <c r="K399" s="10">
        <v>12</v>
      </c>
      <c r="L399" s="10" t="s">
        <v>35</v>
      </c>
      <c r="M399" s="10">
        <v>5</v>
      </c>
      <c r="N399" s="10">
        <v>2</v>
      </c>
      <c r="O399" s="10">
        <v>2</v>
      </c>
      <c r="P399" s="10" t="s">
        <v>36</v>
      </c>
      <c r="Q399" s="10" t="s">
        <v>85</v>
      </c>
      <c r="R399" s="10">
        <f t="shared" si="12"/>
        <v>0</v>
      </c>
      <c r="S399" s="10">
        <v>0</v>
      </c>
      <c r="T399" s="10">
        <v>8</v>
      </c>
      <c r="U399" s="10" t="s">
        <v>59</v>
      </c>
      <c r="V399" s="10" t="s">
        <v>38</v>
      </c>
      <c r="W399" s="10" t="s">
        <v>86</v>
      </c>
      <c r="X399" s="14">
        <v>45371</v>
      </c>
      <c r="Y399" s="10" t="b">
        <v>0</v>
      </c>
      <c r="Z399" s="10" t="b">
        <v>0</v>
      </c>
      <c r="AA399" s="10" t="str">
        <f t="shared" si="13"/>
        <v>Non-Member</v>
      </c>
      <c r="AB399" s="10" t="s">
        <v>40</v>
      </c>
      <c r="AC399" s="10" t="s">
        <v>67</v>
      </c>
      <c r="AD399" s="10">
        <v>6</v>
      </c>
      <c r="AE399" s="10" t="str">
        <f>IF(OR(Cleaned_Data!$C399="Male", Cleaned_Data!$C399="Male"), "Male", IF(OR(Cleaned_Data!$C399="Female", Cleaned_Data!$C399="Female"), "Female", "Diverse"))</f>
        <v>Female</v>
      </c>
      <c r="AF399" s="10" t="str">
        <f>IF(Cleaned_Data!$D399="Middle","Average Income","High Income")</f>
        <v>High Income</v>
      </c>
      <c r="AG399" s="10">
        <v>9.3023255813953487E-3</v>
      </c>
    </row>
    <row r="400" spans="1:33" x14ac:dyDescent="0.3">
      <c r="A400" s="10" t="s">
        <v>881</v>
      </c>
      <c r="B400" s="10">
        <v>19</v>
      </c>
      <c r="C400" s="10" t="s">
        <v>29</v>
      </c>
      <c r="D400" s="10" t="s">
        <v>44</v>
      </c>
      <c r="E400" s="10" t="s">
        <v>76</v>
      </c>
      <c r="F400" s="10" t="s">
        <v>32</v>
      </c>
      <c r="G400" s="10" t="s">
        <v>44</v>
      </c>
      <c r="H400" s="10" t="s">
        <v>882</v>
      </c>
      <c r="I400" s="10" t="s">
        <v>34</v>
      </c>
      <c r="J400" s="13">
        <v>194.08</v>
      </c>
      <c r="K400" s="10">
        <v>3</v>
      </c>
      <c r="L400" s="10" t="s">
        <v>48</v>
      </c>
      <c r="M400" s="10">
        <v>5</v>
      </c>
      <c r="N400" s="10">
        <v>5</v>
      </c>
      <c r="O400" s="10">
        <v>1</v>
      </c>
      <c r="P400" s="10" t="s">
        <v>59</v>
      </c>
      <c r="Q400" s="10" t="s">
        <v>50</v>
      </c>
      <c r="R400" s="10">
        <f t="shared" si="12"/>
        <v>0</v>
      </c>
      <c r="S400" s="10">
        <v>0</v>
      </c>
      <c r="T400" s="10">
        <v>2</v>
      </c>
      <c r="U400" s="10" t="s">
        <v>36</v>
      </c>
      <c r="V400" s="10" t="s">
        <v>60</v>
      </c>
      <c r="W400" s="10" t="s">
        <v>51</v>
      </c>
      <c r="X400" s="14">
        <v>45592</v>
      </c>
      <c r="Y400" s="10" t="b">
        <v>1</v>
      </c>
      <c r="Z400" s="10" t="b">
        <v>1</v>
      </c>
      <c r="AA400" s="10" t="str">
        <f t="shared" si="13"/>
        <v>Loyalty Member</v>
      </c>
      <c r="AB400" s="10" t="s">
        <v>52</v>
      </c>
      <c r="AC400" s="10" t="s">
        <v>53</v>
      </c>
      <c r="AD400" s="10">
        <v>13</v>
      </c>
      <c r="AE400" s="10" t="str">
        <f>IF(OR(Cleaned_Data!$C400="Male", Cleaned_Data!$C400="Male"), "Male", IF(OR(Cleaned_Data!$C400="Female", Cleaned_Data!$C400="Female"), "Female", "Diverse"))</f>
        <v>Female</v>
      </c>
      <c r="AF400" s="10" t="str">
        <f>IF(Cleaned_Data!$D400="Middle","Average Income","High Income")</f>
        <v>High Income</v>
      </c>
      <c r="AG400" s="10">
        <v>1.1363636363636364E-2</v>
      </c>
    </row>
    <row r="401" spans="1:33" x14ac:dyDescent="0.3">
      <c r="A401" s="10" t="s">
        <v>883</v>
      </c>
      <c r="B401" s="10">
        <v>27</v>
      </c>
      <c r="C401" s="10" t="s">
        <v>274</v>
      </c>
      <c r="D401" s="10" t="s">
        <v>30</v>
      </c>
      <c r="E401" s="10" t="s">
        <v>69</v>
      </c>
      <c r="F401" s="10" t="s">
        <v>45</v>
      </c>
      <c r="G401" s="10" t="s">
        <v>44</v>
      </c>
      <c r="H401" s="10" t="s">
        <v>884</v>
      </c>
      <c r="I401" s="10" t="s">
        <v>2078</v>
      </c>
      <c r="J401" s="13">
        <v>198.45</v>
      </c>
      <c r="K401" s="10">
        <v>11</v>
      </c>
      <c r="L401" s="10" t="s">
        <v>78</v>
      </c>
      <c r="M401" s="10">
        <v>3</v>
      </c>
      <c r="N401" s="10">
        <v>5</v>
      </c>
      <c r="O401" s="10">
        <v>1</v>
      </c>
      <c r="P401" s="10" t="s">
        <v>44</v>
      </c>
      <c r="Q401" s="10" t="s">
        <v>50</v>
      </c>
      <c r="R401" s="10">
        <f t="shared" si="12"/>
        <v>0.02</v>
      </c>
      <c r="S401" s="10">
        <v>2</v>
      </c>
      <c r="T401" s="10">
        <v>8</v>
      </c>
      <c r="U401" s="10" t="s">
        <v>44</v>
      </c>
      <c r="V401" s="10" t="s">
        <v>38</v>
      </c>
      <c r="W401" s="10" t="s">
        <v>51</v>
      </c>
      <c r="X401" s="14">
        <v>45416</v>
      </c>
      <c r="Y401" s="10" t="b">
        <v>1</v>
      </c>
      <c r="Z401" s="10" t="b">
        <v>0</v>
      </c>
      <c r="AA401" s="10" t="str">
        <f t="shared" si="13"/>
        <v>Non-Member</v>
      </c>
      <c r="AB401" s="10" t="s">
        <v>52</v>
      </c>
      <c r="AC401" s="10" t="s">
        <v>41</v>
      </c>
      <c r="AD401" s="10">
        <v>5</v>
      </c>
      <c r="AE401" s="10" t="str">
        <f>IF(OR(Cleaned_Data!$C401="Male", Cleaned_Data!$C401="Male"), "Male", IF(OR(Cleaned_Data!$C401="Female", Cleaned_Data!$C401="Female"), "Female", "Diverse"))</f>
        <v>Diverse</v>
      </c>
      <c r="AF401" s="10" t="str">
        <f>IF(Cleaned_Data!$D401="Middle","Average Income","High Income")</f>
        <v>Average Income</v>
      </c>
      <c r="AG401" s="10">
        <v>1.3157894736842106E-2</v>
      </c>
    </row>
    <row r="402" spans="1:33" x14ac:dyDescent="0.3">
      <c r="A402" s="10" t="s">
        <v>885</v>
      </c>
      <c r="B402" s="10">
        <v>23</v>
      </c>
      <c r="C402" s="10" t="s">
        <v>43</v>
      </c>
      <c r="D402" s="10" t="s">
        <v>44</v>
      </c>
      <c r="E402" s="10" t="s">
        <v>31</v>
      </c>
      <c r="F402" s="10" t="s">
        <v>56</v>
      </c>
      <c r="G402" s="10" t="s">
        <v>30</v>
      </c>
      <c r="H402" s="10" t="s">
        <v>886</v>
      </c>
      <c r="I402" s="10" t="s">
        <v>123</v>
      </c>
      <c r="J402" s="13">
        <v>216.45</v>
      </c>
      <c r="K402" s="10">
        <v>5</v>
      </c>
      <c r="L402" s="10" t="s">
        <v>35</v>
      </c>
      <c r="M402" s="10">
        <v>5</v>
      </c>
      <c r="N402" s="10">
        <v>2</v>
      </c>
      <c r="O402" s="10">
        <v>0</v>
      </c>
      <c r="P402" s="10" t="s">
        <v>49</v>
      </c>
      <c r="Q402" s="10" t="s">
        <v>85</v>
      </c>
      <c r="R402" s="10">
        <f t="shared" si="12"/>
        <v>0.02</v>
      </c>
      <c r="S402" s="10">
        <v>2</v>
      </c>
      <c r="T402" s="10">
        <v>7</v>
      </c>
      <c r="U402" s="10" t="s">
        <v>59</v>
      </c>
      <c r="V402" s="10" t="s">
        <v>38</v>
      </c>
      <c r="W402" s="10" t="s">
        <v>39</v>
      </c>
      <c r="X402" s="14">
        <v>45596</v>
      </c>
      <c r="Y402" s="10" t="b">
        <v>0</v>
      </c>
      <c r="Z402" s="10" t="b">
        <v>0</v>
      </c>
      <c r="AA402" s="10" t="str">
        <f t="shared" si="13"/>
        <v>Non-Member</v>
      </c>
      <c r="AB402" s="10" t="s">
        <v>40</v>
      </c>
      <c r="AC402" s="10" t="s">
        <v>41</v>
      </c>
      <c r="AD402" s="10">
        <v>3</v>
      </c>
      <c r="AE402" s="10" t="str">
        <f>IF(OR(Cleaned_Data!$C402="Male", Cleaned_Data!$C402="Male"), "Male", IF(OR(Cleaned_Data!$C402="Female", Cleaned_Data!$C402="Female"), "Female", "Diverse"))</f>
        <v>Male</v>
      </c>
      <c r="AF402" s="10" t="str">
        <f>IF(Cleaned_Data!$D402="Middle","Average Income","High Income")</f>
        <v>High Income</v>
      </c>
      <c r="AG402" s="10">
        <v>1.0243902439024391E-2</v>
      </c>
    </row>
    <row r="403" spans="1:33" x14ac:dyDescent="0.3">
      <c r="A403" s="10" t="s">
        <v>887</v>
      </c>
      <c r="B403" s="10">
        <v>19</v>
      </c>
      <c r="C403" s="10" t="s">
        <v>29</v>
      </c>
      <c r="D403" s="10" t="s">
        <v>44</v>
      </c>
      <c r="E403" s="10" t="s">
        <v>69</v>
      </c>
      <c r="F403" s="10" t="s">
        <v>32</v>
      </c>
      <c r="G403" s="10" t="s">
        <v>44</v>
      </c>
      <c r="H403" s="10" t="s">
        <v>888</v>
      </c>
      <c r="I403" s="10" t="s">
        <v>123</v>
      </c>
      <c r="J403" s="13">
        <v>358.72</v>
      </c>
      <c r="K403" s="10">
        <v>5</v>
      </c>
      <c r="L403" s="10" t="s">
        <v>48</v>
      </c>
      <c r="M403" s="10">
        <v>3</v>
      </c>
      <c r="N403" s="10">
        <v>5</v>
      </c>
      <c r="O403" s="10">
        <v>1</v>
      </c>
      <c r="P403" s="10" t="s">
        <v>59</v>
      </c>
      <c r="Q403" s="10" t="s">
        <v>85</v>
      </c>
      <c r="R403" s="10">
        <f t="shared" si="12"/>
        <v>0</v>
      </c>
      <c r="S403" s="10">
        <v>0</v>
      </c>
      <c r="T403" s="10">
        <v>8</v>
      </c>
      <c r="U403" s="10" t="s">
        <v>59</v>
      </c>
      <c r="V403" s="10" t="s">
        <v>38</v>
      </c>
      <c r="W403" s="10" t="s">
        <v>39</v>
      </c>
      <c r="X403" s="14">
        <v>45328</v>
      </c>
      <c r="Y403" s="10" t="b">
        <v>1</v>
      </c>
      <c r="Z403" s="10" t="b">
        <v>1</v>
      </c>
      <c r="AA403" s="10" t="str">
        <f t="shared" si="13"/>
        <v>Loyalty Member</v>
      </c>
      <c r="AB403" s="10" t="s">
        <v>62</v>
      </c>
      <c r="AC403" s="10" t="s">
        <v>53</v>
      </c>
      <c r="AD403" s="10">
        <v>12</v>
      </c>
      <c r="AE403" s="10" t="str">
        <f>IF(OR(Cleaned_Data!$C403="Male", Cleaned_Data!$C403="Male"), "Male", IF(OR(Cleaned_Data!$C403="Female", Cleaned_Data!$C403="Female"), "Female", "Diverse"))</f>
        <v>Female</v>
      </c>
      <c r="AF403" s="10" t="str">
        <f>IF(Cleaned_Data!$D403="Middle","Average Income","High Income")</f>
        <v>High Income</v>
      </c>
      <c r="AG403" s="10">
        <v>1.0243902439024391E-2</v>
      </c>
    </row>
    <row r="404" spans="1:33" x14ac:dyDescent="0.3">
      <c r="A404" s="10" t="s">
        <v>889</v>
      </c>
      <c r="B404" s="10">
        <v>22</v>
      </c>
      <c r="C404" s="10" t="s">
        <v>29</v>
      </c>
      <c r="D404" s="10" t="s">
        <v>30</v>
      </c>
      <c r="E404" s="10" t="s">
        <v>69</v>
      </c>
      <c r="F404" s="10" t="s">
        <v>32</v>
      </c>
      <c r="G404" s="10" t="s">
        <v>44</v>
      </c>
      <c r="H404" s="10" t="s">
        <v>890</v>
      </c>
      <c r="I404" s="10" t="s">
        <v>98</v>
      </c>
      <c r="J404" s="13">
        <v>367.56</v>
      </c>
      <c r="K404" s="10">
        <v>9</v>
      </c>
      <c r="L404" s="10" t="s">
        <v>78</v>
      </c>
      <c r="M404" s="10">
        <v>4</v>
      </c>
      <c r="N404" s="10">
        <v>5</v>
      </c>
      <c r="O404" s="10">
        <v>1</v>
      </c>
      <c r="P404" s="10" t="s">
        <v>36</v>
      </c>
      <c r="Q404" s="10" t="s">
        <v>50</v>
      </c>
      <c r="R404" s="10">
        <f t="shared" si="12"/>
        <v>0</v>
      </c>
      <c r="S404" s="10">
        <v>0</v>
      </c>
      <c r="T404" s="10">
        <v>8</v>
      </c>
      <c r="U404" s="10" t="s">
        <v>59</v>
      </c>
      <c r="V404" s="10" t="s">
        <v>60</v>
      </c>
      <c r="W404" s="10" t="s">
        <v>66</v>
      </c>
      <c r="X404" s="14">
        <v>45491</v>
      </c>
      <c r="Y404" s="10" t="b">
        <v>0</v>
      </c>
      <c r="Z404" s="10" t="b">
        <v>0</v>
      </c>
      <c r="AA404" s="10" t="str">
        <f t="shared" si="13"/>
        <v>Non-Member</v>
      </c>
      <c r="AB404" s="10" t="s">
        <v>40</v>
      </c>
      <c r="AC404" s="10" t="s">
        <v>53</v>
      </c>
      <c r="AD404" s="10">
        <v>14</v>
      </c>
      <c r="AE404" s="10" t="str">
        <f>IF(OR(Cleaned_Data!$C404="Male", Cleaned_Data!$C404="Male"), "Male", IF(OR(Cleaned_Data!$C404="Female", Cleaned_Data!$C404="Female"), "Female", "Diverse"))</f>
        <v>Female</v>
      </c>
      <c r="AF404" s="10" t="str">
        <f>IF(Cleaned_Data!$D404="Middle","Average Income","High Income")</f>
        <v>Average Income</v>
      </c>
      <c r="AG404" s="10">
        <v>9.189189189189189E-3</v>
      </c>
    </row>
    <row r="405" spans="1:33" x14ac:dyDescent="0.3">
      <c r="A405" s="10" t="s">
        <v>891</v>
      </c>
      <c r="B405" s="10">
        <v>40</v>
      </c>
      <c r="C405" s="10" t="s">
        <v>43</v>
      </c>
      <c r="D405" s="10" t="s">
        <v>30</v>
      </c>
      <c r="E405" s="10" t="s">
        <v>76</v>
      </c>
      <c r="F405" s="10" t="s">
        <v>45</v>
      </c>
      <c r="G405" s="10" t="s">
        <v>44</v>
      </c>
      <c r="H405" s="10" t="s">
        <v>892</v>
      </c>
      <c r="I405" s="10" t="s">
        <v>183</v>
      </c>
      <c r="J405" s="13">
        <v>88.78</v>
      </c>
      <c r="K405" s="10">
        <v>10</v>
      </c>
      <c r="L405" s="10" t="s">
        <v>78</v>
      </c>
      <c r="M405" s="10">
        <v>5</v>
      </c>
      <c r="N405" s="10">
        <v>3</v>
      </c>
      <c r="O405" s="10">
        <v>0</v>
      </c>
      <c r="P405" s="10" t="s">
        <v>44</v>
      </c>
      <c r="Q405" s="10" t="s">
        <v>85</v>
      </c>
      <c r="R405" s="10">
        <f t="shared" si="12"/>
        <v>0.01</v>
      </c>
      <c r="S405" s="10">
        <v>1</v>
      </c>
      <c r="T405" s="10">
        <v>7</v>
      </c>
      <c r="U405" s="10" t="s">
        <v>49</v>
      </c>
      <c r="V405" s="10" t="s">
        <v>79</v>
      </c>
      <c r="W405" s="10" t="s">
        <v>51</v>
      </c>
      <c r="X405" s="14">
        <v>45297</v>
      </c>
      <c r="Y405" s="10" t="b">
        <v>0</v>
      </c>
      <c r="Z405" s="10" t="b">
        <v>0</v>
      </c>
      <c r="AA405" s="10" t="str">
        <f t="shared" si="13"/>
        <v>Non-Member</v>
      </c>
      <c r="AB405" s="10" t="s">
        <v>74</v>
      </c>
      <c r="AC405" s="10" t="s">
        <v>53</v>
      </c>
      <c r="AD405" s="10">
        <v>13</v>
      </c>
      <c r="AE405" s="10" t="str">
        <f>IF(OR(Cleaned_Data!$C405="Male", Cleaned_Data!$C405="Male"), "Male", IF(OR(Cleaned_Data!$C405="Female", Cleaned_Data!$C405="Female"), "Female", "Diverse"))</f>
        <v>Male</v>
      </c>
      <c r="AF405" s="10" t="str">
        <f>IF(Cleaned_Data!$D405="Middle","Average Income","High Income")</f>
        <v>Average Income</v>
      </c>
      <c r="AG405" s="10">
        <v>8.6666666666666663E-3</v>
      </c>
    </row>
    <row r="406" spans="1:33" x14ac:dyDescent="0.3">
      <c r="A406" s="10" t="s">
        <v>893</v>
      </c>
      <c r="B406" s="10">
        <v>48</v>
      </c>
      <c r="C406" s="10" t="s">
        <v>43</v>
      </c>
      <c r="D406" s="10" t="s">
        <v>30</v>
      </c>
      <c r="E406" s="10" t="s">
        <v>31</v>
      </c>
      <c r="F406" s="10" t="s">
        <v>32</v>
      </c>
      <c r="G406" s="10" t="s">
        <v>30</v>
      </c>
      <c r="H406" s="10" t="s">
        <v>894</v>
      </c>
      <c r="I406" s="10" t="s">
        <v>47</v>
      </c>
      <c r="J406" s="13">
        <v>465.85</v>
      </c>
      <c r="K406" s="10">
        <v>10</v>
      </c>
      <c r="L406" s="10" t="s">
        <v>78</v>
      </c>
      <c r="M406" s="10">
        <v>5</v>
      </c>
      <c r="N406" s="10">
        <v>3</v>
      </c>
      <c r="O406" s="10">
        <v>2</v>
      </c>
      <c r="P406" s="10" t="s">
        <v>36</v>
      </c>
      <c r="Q406" s="10" t="s">
        <v>37</v>
      </c>
      <c r="R406" s="10">
        <f t="shared" si="12"/>
        <v>0.02</v>
      </c>
      <c r="S406" s="10">
        <v>2</v>
      </c>
      <c r="T406" s="10">
        <v>10</v>
      </c>
      <c r="U406" s="10" t="s">
        <v>49</v>
      </c>
      <c r="V406" s="10" t="s">
        <v>79</v>
      </c>
      <c r="W406" s="10" t="s">
        <v>51</v>
      </c>
      <c r="X406" s="14">
        <v>45386</v>
      </c>
      <c r="Y406" s="10" t="b">
        <v>1</v>
      </c>
      <c r="Z406" s="10" t="b">
        <v>0</v>
      </c>
      <c r="AA406" s="10" t="str">
        <f t="shared" si="13"/>
        <v>Non-Member</v>
      </c>
      <c r="AB406" s="10" t="s">
        <v>52</v>
      </c>
      <c r="AC406" s="10" t="s">
        <v>53</v>
      </c>
      <c r="AD406" s="10">
        <v>7</v>
      </c>
      <c r="AE406" s="10" t="str">
        <f>IF(OR(Cleaned_Data!$C406="Male", Cleaned_Data!$C406="Male"), "Male", IF(OR(Cleaned_Data!$C406="Female", Cleaned_Data!$C406="Female"), "Female", "Diverse"))</f>
        <v>Male</v>
      </c>
      <c r="AF406" s="10" t="str">
        <f>IF(Cleaned_Data!$D406="Middle","Average Income","High Income")</f>
        <v>Average Income</v>
      </c>
      <c r="AG406" s="10">
        <v>9.3181818181818175E-3</v>
      </c>
    </row>
    <row r="407" spans="1:33" x14ac:dyDescent="0.3">
      <c r="A407" s="10" t="s">
        <v>895</v>
      </c>
      <c r="B407" s="10">
        <v>49</v>
      </c>
      <c r="C407" s="10" t="s">
        <v>43</v>
      </c>
      <c r="D407" s="10" t="s">
        <v>30</v>
      </c>
      <c r="E407" s="10" t="s">
        <v>31</v>
      </c>
      <c r="F407" s="10" t="s">
        <v>45</v>
      </c>
      <c r="G407" s="10" t="s">
        <v>44</v>
      </c>
      <c r="H407" s="10" t="s">
        <v>896</v>
      </c>
      <c r="I407" s="10" t="s">
        <v>183</v>
      </c>
      <c r="J407" s="13">
        <v>262.61</v>
      </c>
      <c r="K407" s="10">
        <v>3</v>
      </c>
      <c r="L407" s="10" t="s">
        <v>48</v>
      </c>
      <c r="M407" s="10">
        <v>2</v>
      </c>
      <c r="N407" s="10">
        <v>5</v>
      </c>
      <c r="O407" s="10">
        <v>1</v>
      </c>
      <c r="P407" s="10" t="s">
        <v>49</v>
      </c>
      <c r="Q407" s="10" t="s">
        <v>37</v>
      </c>
      <c r="R407" s="10">
        <f t="shared" si="12"/>
        <v>0</v>
      </c>
      <c r="S407" s="10">
        <v>0</v>
      </c>
      <c r="T407" s="10">
        <v>10</v>
      </c>
      <c r="U407" s="10" t="s">
        <v>49</v>
      </c>
      <c r="V407" s="10" t="s">
        <v>60</v>
      </c>
      <c r="W407" s="10" t="s">
        <v>66</v>
      </c>
      <c r="X407" s="14">
        <v>45350</v>
      </c>
      <c r="Y407" s="10" t="b">
        <v>0</v>
      </c>
      <c r="Z407" s="10" t="b">
        <v>1</v>
      </c>
      <c r="AA407" s="10" t="str">
        <f t="shared" si="13"/>
        <v>Loyalty Member</v>
      </c>
      <c r="AB407" s="10" t="s">
        <v>52</v>
      </c>
      <c r="AC407" s="10" t="s">
        <v>53</v>
      </c>
      <c r="AD407" s="10">
        <v>6</v>
      </c>
      <c r="AE407" s="10" t="str">
        <f>IF(OR(Cleaned_Data!$C407="Male", Cleaned_Data!$C407="Male"), "Male", IF(OR(Cleaned_Data!$C407="Female", Cleaned_Data!$C407="Female"), "Female", "Diverse"))</f>
        <v>Male</v>
      </c>
      <c r="AF407" s="10" t="str">
        <f>IF(Cleaned_Data!$D407="Middle","Average Income","High Income")</f>
        <v>Average Income</v>
      </c>
      <c r="AG407" s="10">
        <v>8.6666666666666663E-3</v>
      </c>
    </row>
    <row r="408" spans="1:33" x14ac:dyDescent="0.3">
      <c r="A408" s="10" t="s">
        <v>897</v>
      </c>
      <c r="B408" s="10">
        <v>45</v>
      </c>
      <c r="C408" s="10" t="s">
        <v>274</v>
      </c>
      <c r="D408" s="10" t="s">
        <v>30</v>
      </c>
      <c r="E408" s="10" t="s">
        <v>69</v>
      </c>
      <c r="F408" s="10" t="s">
        <v>56</v>
      </c>
      <c r="G408" s="10" t="s">
        <v>30</v>
      </c>
      <c r="H408" s="10" t="s">
        <v>898</v>
      </c>
      <c r="I408" s="10" t="s">
        <v>65</v>
      </c>
      <c r="J408" s="13">
        <v>91.24</v>
      </c>
      <c r="K408" s="10">
        <v>8</v>
      </c>
      <c r="L408" s="10" t="s">
        <v>48</v>
      </c>
      <c r="M408" s="10">
        <v>4</v>
      </c>
      <c r="N408" s="10">
        <v>3</v>
      </c>
      <c r="O408" s="10">
        <v>0</v>
      </c>
      <c r="P408" s="10" t="s">
        <v>44</v>
      </c>
      <c r="Q408" s="10" t="s">
        <v>37</v>
      </c>
      <c r="R408" s="10">
        <f t="shared" si="12"/>
        <v>0</v>
      </c>
      <c r="S408" s="10">
        <v>0</v>
      </c>
      <c r="T408" s="10">
        <v>4</v>
      </c>
      <c r="U408" s="10" t="s">
        <v>59</v>
      </c>
      <c r="V408" s="10" t="s">
        <v>38</v>
      </c>
      <c r="W408" s="10" t="s">
        <v>86</v>
      </c>
      <c r="X408" s="14">
        <v>45593</v>
      </c>
      <c r="Y408" s="10" t="b">
        <v>1</v>
      </c>
      <c r="Z408" s="10" t="b">
        <v>0</v>
      </c>
      <c r="AA408" s="10" t="str">
        <f t="shared" si="13"/>
        <v>Non-Member</v>
      </c>
      <c r="AB408" s="10" t="s">
        <v>52</v>
      </c>
      <c r="AC408" s="10" t="s">
        <v>53</v>
      </c>
      <c r="AD408" s="10">
        <v>4</v>
      </c>
      <c r="AE408" s="10" t="str">
        <f>IF(OR(Cleaned_Data!$C408="Male", Cleaned_Data!$C408="Male"), "Male", IF(OR(Cleaned_Data!$C408="Female", Cleaned_Data!$C408="Female"), "Female", "Diverse"))</f>
        <v>Diverse</v>
      </c>
      <c r="AF408" s="10" t="str">
        <f>IF(Cleaned_Data!$D408="Middle","Average Income","High Income")</f>
        <v>Average Income</v>
      </c>
      <c r="AG408" s="10">
        <v>9.3999999999999986E-3</v>
      </c>
    </row>
    <row r="409" spans="1:33" x14ac:dyDescent="0.3">
      <c r="A409" s="10" t="s">
        <v>899</v>
      </c>
      <c r="B409" s="10">
        <v>42</v>
      </c>
      <c r="C409" s="10" t="s">
        <v>29</v>
      </c>
      <c r="D409" s="10" t="s">
        <v>44</v>
      </c>
      <c r="E409" s="10" t="s">
        <v>31</v>
      </c>
      <c r="F409" s="10" t="s">
        <v>45</v>
      </c>
      <c r="G409" s="10" t="s">
        <v>44</v>
      </c>
      <c r="H409" s="10" t="s">
        <v>900</v>
      </c>
      <c r="I409" s="10" t="s">
        <v>98</v>
      </c>
      <c r="J409" s="13">
        <v>425.69</v>
      </c>
      <c r="K409" s="10">
        <v>5</v>
      </c>
      <c r="L409" s="10" t="s">
        <v>48</v>
      </c>
      <c r="M409" s="10">
        <v>2</v>
      </c>
      <c r="N409" s="10">
        <v>5</v>
      </c>
      <c r="O409" s="10">
        <v>0</v>
      </c>
      <c r="P409" s="10" t="s">
        <v>44</v>
      </c>
      <c r="Q409" s="10" t="s">
        <v>85</v>
      </c>
      <c r="R409" s="10">
        <f t="shared" si="12"/>
        <v>0</v>
      </c>
      <c r="S409" s="10">
        <v>0</v>
      </c>
      <c r="T409" s="10">
        <v>4</v>
      </c>
      <c r="U409" s="10" t="s">
        <v>49</v>
      </c>
      <c r="V409" s="10" t="s">
        <v>38</v>
      </c>
      <c r="W409" s="10" t="s">
        <v>39</v>
      </c>
      <c r="X409" s="14">
        <v>45464</v>
      </c>
      <c r="Y409" s="10" t="b">
        <v>0</v>
      </c>
      <c r="Z409" s="10" t="b">
        <v>1</v>
      </c>
      <c r="AA409" s="10" t="str">
        <f t="shared" si="13"/>
        <v>Loyalty Member</v>
      </c>
      <c r="AB409" s="10" t="s">
        <v>62</v>
      </c>
      <c r="AC409" s="10" t="s">
        <v>41</v>
      </c>
      <c r="AD409" s="10">
        <v>4</v>
      </c>
      <c r="AE409" s="10" t="str">
        <f>IF(OR(Cleaned_Data!$C409="Male", Cleaned_Data!$C409="Male"), "Male", IF(OR(Cleaned_Data!$C409="Female", Cleaned_Data!$C409="Female"), "Female", "Diverse"))</f>
        <v>Female</v>
      </c>
      <c r="AF409" s="10" t="str">
        <f>IF(Cleaned_Data!$D409="Middle","Average Income","High Income")</f>
        <v>High Income</v>
      </c>
      <c r="AG409" s="10">
        <v>9.189189189189189E-3</v>
      </c>
    </row>
    <row r="410" spans="1:33" x14ac:dyDescent="0.3">
      <c r="A410" s="10" t="s">
        <v>901</v>
      </c>
      <c r="B410" s="10">
        <v>41</v>
      </c>
      <c r="C410" s="10" t="s">
        <v>29</v>
      </c>
      <c r="D410" s="10" t="s">
        <v>44</v>
      </c>
      <c r="E410" s="10" t="s">
        <v>31</v>
      </c>
      <c r="F410" s="10" t="s">
        <v>32</v>
      </c>
      <c r="G410" s="10" t="s">
        <v>44</v>
      </c>
      <c r="H410" s="10" t="s">
        <v>902</v>
      </c>
      <c r="I410" s="10" t="s">
        <v>2076</v>
      </c>
      <c r="J410" s="13">
        <v>446.11</v>
      </c>
      <c r="K410" s="10">
        <v>9</v>
      </c>
      <c r="L410" s="10" t="s">
        <v>35</v>
      </c>
      <c r="M410" s="10">
        <v>3</v>
      </c>
      <c r="N410" s="10">
        <v>1</v>
      </c>
      <c r="O410" s="10">
        <v>1</v>
      </c>
      <c r="P410" s="10" t="s">
        <v>49</v>
      </c>
      <c r="Q410" s="10" t="s">
        <v>85</v>
      </c>
      <c r="R410" s="10">
        <f t="shared" si="12"/>
        <v>0</v>
      </c>
      <c r="S410" s="10">
        <v>0</v>
      </c>
      <c r="T410" s="10">
        <v>10</v>
      </c>
      <c r="U410" s="10" t="s">
        <v>49</v>
      </c>
      <c r="V410" s="10" t="s">
        <v>79</v>
      </c>
      <c r="W410" s="10" t="s">
        <v>51</v>
      </c>
      <c r="X410" s="14">
        <v>45449</v>
      </c>
      <c r="Y410" s="10" t="b">
        <v>1</v>
      </c>
      <c r="Z410" s="10" t="b">
        <v>1</v>
      </c>
      <c r="AA410" s="10" t="str">
        <f t="shared" si="13"/>
        <v>Loyalty Member</v>
      </c>
      <c r="AB410" s="10" t="s">
        <v>52</v>
      </c>
      <c r="AC410" s="10" t="s">
        <v>67</v>
      </c>
      <c r="AD410" s="10">
        <v>11</v>
      </c>
      <c r="AE410" s="10" t="str">
        <f>IF(OR(Cleaned_Data!$C410="Male", Cleaned_Data!$C410="Male"), "Male", IF(OR(Cleaned_Data!$C410="Female", Cleaned_Data!$C410="Female"), "Female", "Diverse"))</f>
        <v>Female</v>
      </c>
      <c r="AF410" s="10" t="str">
        <f>IF(Cleaned_Data!$D410="Middle","Average Income","High Income")</f>
        <v>High Income</v>
      </c>
      <c r="AG410" s="10">
        <v>8.1395348837209301E-3</v>
      </c>
    </row>
    <row r="411" spans="1:33" x14ac:dyDescent="0.3">
      <c r="A411" s="10" t="s">
        <v>903</v>
      </c>
      <c r="B411" s="10">
        <v>23</v>
      </c>
      <c r="C411" s="10" t="s">
        <v>88</v>
      </c>
      <c r="D411" s="10" t="s">
        <v>44</v>
      </c>
      <c r="E411" s="10" t="s">
        <v>55</v>
      </c>
      <c r="F411" s="10" t="s">
        <v>45</v>
      </c>
      <c r="G411" s="10" t="s">
        <v>44</v>
      </c>
      <c r="H411" s="10" t="s">
        <v>904</v>
      </c>
      <c r="I411" s="10" t="s">
        <v>120</v>
      </c>
      <c r="J411" s="13">
        <v>490.11</v>
      </c>
      <c r="K411" s="10">
        <v>8</v>
      </c>
      <c r="L411" s="10" t="s">
        <v>78</v>
      </c>
      <c r="M411" s="10">
        <v>3</v>
      </c>
      <c r="N411" s="10">
        <v>4</v>
      </c>
      <c r="O411" s="10">
        <v>2</v>
      </c>
      <c r="P411" s="10" t="s">
        <v>59</v>
      </c>
      <c r="Q411" s="10" t="s">
        <v>50</v>
      </c>
      <c r="R411" s="10">
        <f t="shared" si="12"/>
        <v>0.01</v>
      </c>
      <c r="S411" s="10">
        <v>1</v>
      </c>
      <c r="T411" s="10">
        <v>1</v>
      </c>
      <c r="U411" s="10" t="s">
        <v>59</v>
      </c>
      <c r="V411" s="10" t="s">
        <v>60</v>
      </c>
      <c r="W411" s="10" t="s">
        <v>66</v>
      </c>
      <c r="X411" s="14">
        <v>45650</v>
      </c>
      <c r="Y411" s="10" t="b">
        <v>0</v>
      </c>
      <c r="Z411" s="10" t="b">
        <v>0</v>
      </c>
      <c r="AA411" s="10" t="str">
        <f t="shared" si="13"/>
        <v>Non-Member</v>
      </c>
      <c r="AB411" s="10" t="s">
        <v>74</v>
      </c>
      <c r="AC411" s="10" t="s">
        <v>53</v>
      </c>
      <c r="AD411" s="10">
        <v>14</v>
      </c>
      <c r="AE411" s="10" t="str">
        <f>IF(OR(Cleaned_Data!$C411="Male", Cleaned_Data!$C411="Male"), "Male", IF(OR(Cleaned_Data!$C411="Female", Cleaned_Data!$C411="Female"), "Female", "Diverse"))</f>
        <v>Diverse</v>
      </c>
      <c r="AF411" s="10" t="str">
        <f>IF(Cleaned_Data!$D411="Middle","Average Income","High Income")</f>
        <v>High Income</v>
      </c>
      <c r="AG411" s="10">
        <v>9.3023255813953487E-3</v>
      </c>
    </row>
    <row r="412" spans="1:33" x14ac:dyDescent="0.3">
      <c r="A412" s="10" t="s">
        <v>905</v>
      </c>
      <c r="B412" s="10">
        <v>44</v>
      </c>
      <c r="C412" s="10" t="s">
        <v>29</v>
      </c>
      <c r="D412" s="10" t="s">
        <v>44</v>
      </c>
      <c r="E412" s="10" t="s">
        <v>76</v>
      </c>
      <c r="F412" s="10" t="s">
        <v>45</v>
      </c>
      <c r="G412" s="10" t="s">
        <v>30</v>
      </c>
      <c r="H412" s="10" t="s">
        <v>906</v>
      </c>
      <c r="I412" s="10" t="s">
        <v>90</v>
      </c>
      <c r="J412" s="13">
        <v>403.57</v>
      </c>
      <c r="K412" s="10">
        <v>6</v>
      </c>
      <c r="L412" s="10" t="s">
        <v>78</v>
      </c>
      <c r="M412" s="10">
        <v>2</v>
      </c>
      <c r="N412" s="10">
        <v>2</v>
      </c>
      <c r="O412" s="10">
        <v>2</v>
      </c>
      <c r="P412" s="10" t="s">
        <v>44</v>
      </c>
      <c r="Q412" s="10" t="s">
        <v>50</v>
      </c>
      <c r="R412" s="10">
        <f t="shared" si="12"/>
        <v>0.02</v>
      </c>
      <c r="S412" s="10">
        <v>2</v>
      </c>
      <c r="T412" s="10">
        <v>2</v>
      </c>
      <c r="U412" s="10" t="s">
        <v>36</v>
      </c>
      <c r="V412" s="10" t="s">
        <v>60</v>
      </c>
      <c r="W412" s="10" t="s">
        <v>66</v>
      </c>
      <c r="X412" s="14">
        <v>45610</v>
      </c>
      <c r="Y412" s="10" t="b">
        <v>0</v>
      </c>
      <c r="Z412" s="10" t="b">
        <v>0</v>
      </c>
      <c r="AA412" s="10" t="str">
        <f t="shared" si="13"/>
        <v>Non-Member</v>
      </c>
      <c r="AB412" s="10" t="s">
        <v>62</v>
      </c>
      <c r="AC412" s="10" t="s">
        <v>67</v>
      </c>
      <c r="AD412" s="10">
        <v>1</v>
      </c>
      <c r="AE412" s="10" t="str">
        <f>IF(OR(Cleaned_Data!$C412="Male", Cleaned_Data!$C412="Male"), "Male", IF(OR(Cleaned_Data!$C412="Female", Cleaned_Data!$C412="Female"), "Female", "Diverse"))</f>
        <v>Female</v>
      </c>
      <c r="AF412" s="10" t="str">
        <f>IF(Cleaned_Data!$D412="Middle","Average Income","High Income")</f>
        <v>High Income</v>
      </c>
      <c r="AG412" s="10">
        <v>8.431372549019607E-3</v>
      </c>
    </row>
    <row r="413" spans="1:33" x14ac:dyDescent="0.3">
      <c r="A413" s="10" t="s">
        <v>907</v>
      </c>
      <c r="B413" s="10">
        <v>42</v>
      </c>
      <c r="C413" s="10" t="s">
        <v>29</v>
      </c>
      <c r="D413" s="10" t="s">
        <v>44</v>
      </c>
      <c r="E413" s="10" t="s">
        <v>31</v>
      </c>
      <c r="F413" s="10" t="s">
        <v>32</v>
      </c>
      <c r="G413" s="10" t="s">
        <v>30</v>
      </c>
      <c r="H413" s="10" t="s">
        <v>908</v>
      </c>
      <c r="I413" s="10" t="s">
        <v>2076</v>
      </c>
      <c r="J413" s="13">
        <v>442.15</v>
      </c>
      <c r="K413" s="10">
        <v>10</v>
      </c>
      <c r="L413" s="10" t="s">
        <v>35</v>
      </c>
      <c r="M413" s="10">
        <v>2</v>
      </c>
      <c r="N413" s="10">
        <v>3</v>
      </c>
      <c r="O413" s="10">
        <v>1</v>
      </c>
      <c r="P413" s="10" t="s">
        <v>44</v>
      </c>
      <c r="Q413" s="10" t="s">
        <v>50</v>
      </c>
      <c r="R413" s="10">
        <f t="shared" si="12"/>
        <v>0.02</v>
      </c>
      <c r="S413" s="10">
        <v>2</v>
      </c>
      <c r="T413" s="10">
        <v>1</v>
      </c>
      <c r="U413" s="10" t="s">
        <v>36</v>
      </c>
      <c r="V413" s="10" t="s">
        <v>60</v>
      </c>
      <c r="W413" s="10" t="s">
        <v>39</v>
      </c>
      <c r="X413" s="14">
        <v>45644</v>
      </c>
      <c r="Y413" s="10" t="b">
        <v>0</v>
      </c>
      <c r="Z413" s="10" t="b">
        <v>1</v>
      </c>
      <c r="AA413" s="10" t="str">
        <f t="shared" si="13"/>
        <v>Loyalty Member</v>
      </c>
      <c r="AB413" s="10" t="s">
        <v>40</v>
      </c>
      <c r="AC413" s="10" t="s">
        <v>41</v>
      </c>
      <c r="AD413" s="10">
        <v>9</v>
      </c>
      <c r="AE413" s="10" t="str">
        <f>IF(OR(Cleaned_Data!$C413="Male", Cleaned_Data!$C413="Male"), "Male", IF(OR(Cleaned_Data!$C413="Female", Cleaned_Data!$C413="Female"), "Female", "Diverse"))</f>
        <v>Female</v>
      </c>
      <c r="AF413" s="10" t="str">
        <f>IF(Cleaned_Data!$D413="Middle","Average Income","High Income")</f>
        <v>High Income</v>
      </c>
      <c r="AG413" s="10">
        <v>8.1395348837209301E-3</v>
      </c>
    </row>
    <row r="414" spans="1:33" x14ac:dyDescent="0.3">
      <c r="A414" s="10" t="s">
        <v>909</v>
      </c>
      <c r="B414" s="10">
        <v>49</v>
      </c>
      <c r="C414" s="10" t="s">
        <v>29</v>
      </c>
      <c r="D414" s="10" t="s">
        <v>30</v>
      </c>
      <c r="E414" s="10" t="s">
        <v>69</v>
      </c>
      <c r="F414" s="10" t="s">
        <v>32</v>
      </c>
      <c r="G414" s="10" t="s">
        <v>44</v>
      </c>
      <c r="H414" s="10" t="s">
        <v>910</v>
      </c>
      <c r="I414" s="10" t="s">
        <v>90</v>
      </c>
      <c r="J414" s="13">
        <v>78.709999999999994</v>
      </c>
      <c r="K414" s="10">
        <v>5</v>
      </c>
      <c r="L414" s="10" t="s">
        <v>78</v>
      </c>
      <c r="M414" s="10">
        <v>4</v>
      </c>
      <c r="N414" s="10">
        <v>3</v>
      </c>
      <c r="O414" s="10">
        <v>1</v>
      </c>
      <c r="P414" s="10" t="s">
        <v>36</v>
      </c>
      <c r="Q414" s="10" t="s">
        <v>37</v>
      </c>
      <c r="R414" s="10">
        <f t="shared" si="12"/>
        <v>0.01</v>
      </c>
      <c r="S414" s="10">
        <v>1</v>
      </c>
      <c r="T414" s="10">
        <v>10</v>
      </c>
      <c r="U414" s="10" t="s">
        <v>59</v>
      </c>
      <c r="V414" s="10" t="s">
        <v>60</v>
      </c>
      <c r="W414" s="10" t="s">
        <v>51</v>
      </c>
      <c r="X414" s="14">
        <v>45392</v>
      </c>
      <c r="Y414" s="10" t="b">
        <v>1</v>
      </c>
      <c r="Z414" s="10" t="b">
        <v>1</v>
      </c>
      <c r="AA414" s="10" t="str">
        <f t="shared" si="13"/>
        <v>Loyalty Member</v>
      </c>
      <c r="AB414" s="10" t="s">
        <v>74</v>
      </c>
      <c r="AC414" s="10" t="s">
        <v>41</v>
      </c>
      <c r="AD414" s="10">
        <v>4</v>
      </c>
      <c r="AE414" s="10" t="str">
        <f>IF(OR(Cleaned_Data!$C414="Male", Cleaned_Data!$C414="Male"), "Male", IF(OR(Cleaned_Data!$C414="Female", Cleaned_Data!$C414="Female"), "Female", "Diverse"))</f>
        <v>Female</v>
      </c>
      <c r="AF414" s="10" t="str">
        <f>IF(Cleaned_Data!$D414="Middle","Average Income","High Income")</f>
        <v>Average Income</v>
      </c>
      <c r="AG414" s="10">
        <v>8.431372549019607E-3</v>
      </c>
    </row>
    <row r="415" spans="1:33" x14ac:dyDescent="0.3">
      <c r="A415" s="10" t="s">
        <v>911</v>
      </c>
      <c r="B415" s="10">
        <v>45</v>
      </c>
      <c r="C415" s="10" t="s">
        <v>29</v>
      </c>
      <c r="D415" s="10" t="s">
        <v>30</v>
      </c>
      <c r="E415" s="10" t="s">
        <v>69</v>
      </c>
      <c r="F415" s="10" t="s">
        <v>45</v>
      </c>
      <c r="G415" s="10" t="s">
        <v>44</v>
      </c>
      <c r="H415" s="10" t="s">
        <v>912</v>
      </c>
      <c r="I415" s="10" t="s">
        <v>71</v>
      </c>
      <c r="J415" s="13">
        <v>491.51</v>
      </c>
      <c r="K415" s="10">
        <v>2</v>
      </c>
      <c r="L415" s="10" t="s">
        <v>35</v>
      </c>
      <c r="M415" s="10">
        <v>2</v>
      </c>
      <c r="N415" s="10">
        <v>5</v>
      </c>
      <c r="O415" s="10">
        <v>0</v>
      </c>
      <c r="P415" s="10" t="s">
        <v>49</v>
      </c>
      <c r="Q415" s="10" t="s">
        <v>85</v>
      </c>
      <c r="R415" s="10">
        <f t="shared" si="12"/>
        <v>0.01</v>
      </c>
      <c r="S415" s="10">
        <v>1</v>
      </c>
      <c r="T415" s="10">
        <v>1</v>
      </c>
      <c r="U415" s="10" t="s">
        <v>44</v>
      </c>
      <c r="V415" s="10" t="s">
        <v>60</v>
      </c>
      <c r="W415" s="10" t="s">
        <v>51</v>
      </c>
      <c r="X415" s="14">
        <v>45632</v>
      </c>
      <c r="Y415" s="10" t="b">
        <v>1</v>
      </c>
      <c r="Z415" s="10" t="b">
        <v>0</v>
      </c>
      <c r="AA415" s="10" t="str">
        <f t="shared" si="13"/>
        <v>Non-Member</v>
      </c>
      <c r="AB415" s="10" t="s">
        <v>40</v>
      </c>
      <c r="AC415" s="10" t="s">
        <v>41</v>
      </c>
      <c r="AD415" s="10">
        <v>7</v>
      </c>
      <c r="AE415" s="10" t="str">
        <f>IF(OR(Cleaned_Data!$C415="Male", Cleaned_Data!$C415="Male"), "Male", IF(OR(Cleaned_Data!$C415="Female", Cleaned_Data!$C415="Female"), "Female", "Diverse"))</f>
        <v>Female</v>
      </c>
      <c r="AF415" s="10" t="str">
        <f>IF(Cleaned_Data!$D415="Middle","Average Income","High Income")</f>
        <v>Average Income</v>
      </c>
      <c r="AG415" s="10">
        <v>8.7804878048780496E-3</v>
      </c>
    </row>
    <row r="416" spans="1:33" x14ac:dyDescent="0.3">
      <c r="A416" s="10" t="s">
        <v>913</v>
      </c>
      <c r="B416" s="10">
        <v>36</v>
      </c>
      <c r="C416" s="10" t="s">
        <v>29</v>
      </c>
      <c r="D416" s="10" t="s">
        <v>30</v>
      </c>
      <c r="E416" s="10" t="s">
        <v>55</v>
      </c>
      <c r="F416" s="10" t="s">
        <v>32</v>
      </c>
      <c r="G416" s="10" t="s">
        <v>30</v>
      </c>
      <c r="H416" s="10" t="s">
        <v>914</v>
      </c>
      <c r="I416" s="10" t="s">
        <v>71</v>
      </c>
      <c r="J416" s="13">
        <v>457.39</v>
      </c>
      <c r="K416" s="10">
        <v>12</v>
      </c>
      <c r="L416" s="10" t="s">
        <v>48</v>
      </c>
      <c r="M416" s="10">
        <v>1</v>
      </c>
      <c r="N416" s="10">
        <v>1</v>
      </c>
      <c r="O416" s="10">
        <v>1</v>
      </c>
      <c r="P416" s="10" t="s">
        <v>44</v>
      </c>
      <c r="Q416" s="10" t="s">
        <v>50</v>
      </c>
      <c r="R416" s="10">
        <f t="shared" si="12"/>
        <v>0.01</v>
      </c>
      <c r="S416" s="10">
        <v>1</v>
      </c>
      <c r="T416" s="10">
        <v>5</v>
      </c>
      <c r="U416" s="10" t="s">
        <v>44</v>
      </c>
      <c r="V416" s="10" t="s">
        <v>79</v>
      </c>
      <c r="W416" s="10" t="s">
        <v>39</v>
      </c>
      <c r="X416" s="14">
        <v>45594</v>
      </c>
      <c r="Y416" s="10" t="b">
        <v>1</v>
      </c>
      <c r="Z416" s="10" t="b">
        <v>0</v>
      </c>
      <c r="AA416" s="10" t="str">
        <f t="shared" si="13"/>
        <v>Non-Member</v>
      </c>
      <c r="AB416" s="10" t="s">
        <v>62</v>
      </c>
      <c r="AC416" s="10" t="s">
        <v>53</v>
      </c>
      <c r="AD416" s="10">
        <v>9</v>
      </c>
      <c r="AE416" s="10" t="str">
        <f>IF(OR(Cleaned_Data!$C416="Male", Cleaned_Data!$C416="Male"), "Male", IF(OR(Cleaned_Data!$C416="Female", Cleaned_Data!$C416="Female"), "Female", "Diverse"))</f>
        <v>Female</v>
      </c>
      <c r="AF416" s="10" t="str">
        <f>IF(Cleaned_Data!$D416="Middle","Average Income","High Income")</f>
        <v>Average Income</v>
      </c>
      <c r="AG416" s="10">
        <v>8.7804878048780496E-3</v>
      </c>
    </row>
    <row r="417" spans="1:33" x14ac:dyDescent="0.3">
      <c r="A417" s="10" t="s">
        <v>915</v>
      </c>
      <c r="B417" s="10">
        <v>38</v>
      </c>
      <c r="C417" s="10" t="s">
        <v>29</v>
      </c>
      <c r="D417" s="10" t="s">
        <v>44</v>
      </c>
      <c r="E417" s="10" t="s">
        <v>76</v>
      </c>
      <c r="F417" s="10" t="s">
        <v>45</v>
      </c>
      <c r="G417" s="10" t="s">
        <v>44</v>
      </c>
      <c r="H417" s="10" t="s">
        <v>916</v>
      </c>
      <c r="I417" s="10" t="s">
        <v>47</v>
      </c>
      <c r="J417" s="13">
        <v>178.61</v>
      </c>
      <c r="K417" s="10">
        <v>12</v>
      </c>
      <c r="L417" s="10" t="s">
        <v>78</v>
      </c>
      <c r="M417" s="10">
        <v>5</v>
      </c>
      <c r="N417" s="10">
        <v>1</v>
      </c>
      <c r="O417" s="10">
        <v>2</v>
      </c>
      <c r="P417" s="10" t="s">
        <v>44</v>
      </c>
      <c r="Q417" s="10" t="s">
        <v>50</v>
      </c>
      <c r="R417" s="10">
        <f t="shared" si="12"/>
        <v>0</v>
      </c>
      <c r="S417" s="10">
        <v>0</v>
      </c>
      <c r="T417" s="10">
        <v>3</v>
      </c>
      <c r="U417" s="10" t="s">
        <v>36</v>
      </c>
      <c r="V417" s="10" t="s">
        <v>60</v>
      </c>
      <c r="W417" s="10" t="s">
        <v>39</v>
      </c>
      <c r="X417" s="14">
        <v>45483</v>
      </c>
      <c r="Y417" s="10" t="b">
        <v>1</v>
      </c>
      <c r="Z417" s="10" t="b">
        <v>0</v>
      </c>
      <c r="AA417" s="10" t="str">
        <f t="shared" si="13"/>
        <v>Non-Member</v>
      </c>
      <c r="AB417" s="10" t="s">
        <v>62</v>
      </c>
      <c r="AC417" s="10" t="s">
        <v>41</v>
      </c>
      <c r="AD417" s="10">
        <v>8</v>
      </c>
      <c r="AE417" s="10" t="str">
        <f>IF(OR(Cleaned_Data!$C417="Male", Cleaned_Data!$C417="Male"), "Male", IF(OR(Cleaned_Data!$C417="Female", Cleaned_Data!$C417="Female"), "Female", "Diverse"))</f>
        <v>Female</v>
      </c>
      <c r="AF417" s="10" t="str">
        <f>IF(Cleaned_Data!$D417="Middle","Average Income","High Income")</f>
        <v>High Income</v>
      </c>
      <c r="AG417" s="10">
        <v>9.3181818181818175E-3</v>
      </c>
    </row>
    <row r="418" spans="1:33" x14ac:dyDescent="0.3">
      <c r="A418" s="10" t="s">
        <v>917</v>
      </c>
      <c r="B418" s="10">
        <v>44</v>
      </c>
      <c r="C418" s="10" t="s">
        <v>43</v>
      </c>
      <c r="D418" s="10" t="s">
        <v>30</v>
      </c>
      <c r="E418" s="10" t="s">
        <v>55</v>
      </c>
      <c r="F418" s="10" t="s">
        <v>45</v>
      </c>
      <c r="G418" s="10" t="s">
        <v>30</v>
      </c>
      <c r="H418" s="10" t="s">
        <v>918</v>
      </c>
      <c r="I418" s="10" t="s">
        <v>104</v>
      </c>
      <c r="J418" s="13">
        <v>492.51</v>
      </c>
      <c r="K418" s="10">
        <v>7</v>
      </c>
      <c r="L418" s="10" t="s">
        <v>78</v>
      </c>
      <c r="M418" s="10">
        <v>1</v>
      </c>
      <c r="N418" s="10">
        <v>4</v>
      </c>
      <c r="O418" s="10">
        <v>1</v>
      </c>
      <c r="P418" s="10" t="s">
        <v>59</v>
      </c>
      <c r="Q418" s="10" t="s">
        <v>50</v>
      </c>
      <c r="R418" s="10">
        <f t="shared" si="12"/>
        <v>0</v>
      </c>
      <c r="S418" s="10">
        <v>0</v>
      </c>
      <c r="T418" s="10">
        <v>2</v>
      </c>
      <c r="U418" s="10" t="s">
        <v>49</v>
      </c>
      <c r="V418" s="10" t="s">
        <v>79</v>
      </c>
      <c r="W418" s="10" t="s">
        <v>51</v>
      </c>
      <c r="X418" s="14">
        <v>45321</v>
      </c>
      <c r="Y418" s="10" t="b">
        <v>1</v>
      </c>
      <c r="Z418" s="10" t="b">
        <v>1</v>
      </c>
      <c r="AA418" s="10" t="str">
        <f t="shared" si="13"/>
        <v>Loyalty Member</v>
      </c>
      <c r="AB418" s="10" t="s">
        <v>52</v>
      </c>
      <c r="AC418" s="10" t="s">
        <v>53</v>
      </c>
      <c r="AD418" s="10">
        <v>4</v>
      </c>
      <c r="AE418" s="10" t="str">
        <f>IF(OR(Cleaned_Data!$C418="Male", Cleaned_Data!$C418="Male"), "Male", IF(OR(Cleaned_Data!$C418="Female", Cleaned_Data!$C418="Female"), "Female", "Diverse"))</f>
        <v>Male</v>
      </c>
      <c r="AF418" s="10" t="str">
        <f>IF(Cleaned_Data!$D418="Middle","Average Income","High Income")</f>
        <v>Average Income</v>
      </c>
      <c r="AG418" s="10">
        <v>7.3170731707317069E-3</v>
      </c>
    </row>
    <row r="419" spans="1:33" x14ac:dyDescent="0.3">
      <c r="A419" s="10" t="s">
        <v>919</v>
      </c>
      <c r="B419" s="10">
        <v>37</v>
      </c>
      <c r="C419" s="10" t="s">
        <v>274</v>
      </c>
      <c r="D419" s="10" t="s">
        <v>44</v>
      </c>
      <c r="E419" s="10" t="s">
        <v>31</v>
      </c>
      <c r="F419" s="10" t="s">
        <v>32</v>
      </c>
      <c r="G419" s="10" t="s">
        <v>44</v>
      </c>
      <c r="H419" s="10" t="s">
        <v>920</v>
      </c>
      <c r="I419" s="10" t="s">
        <v>65</v>
      </c>
      <c r="J419" s="13">
        <v>411.4</v>
      </c>
      <c r="K419" s="10">
        <v>3</v>
      </c>
      <c r="L419" s="10" t="s">
        <v>48</v>
      </c>
      <c r="M419" s="10">
        <v>1</v>
      </c>
      <c r="N419" s="10">
        <v>3</v>
      </c>
      <c r="O419" s="10">
        <v>0</v>
      </c>
      <c r="P419" s="10" t="s">
        <v>44</v>
      </c>
      <c r="Q419" s="10" t="s">
        <v>37</v>
      </c>
      <c r="R419" s="10">
        <f t="shared" si="12"/>
        <v>0.02</v>
      </c>
      <c r="S419" s="10">
        <v>2</v>
      </c>
      <c r="T419" s="10">
        <v>9</v>
      </c>
      <c r="U419" s="10" t="s">
        <v>36</v>
      </c>
      <c r="V419" s="10" t="s">
        <v>60</v>
      </c>
      <c r="W419" s="10" t="s">
        <v>51</v>
      </c>
      <c r="X419" s="14">
        <v>45516</v>
      </c>
      <c r="Y419" s="10" t="b">
        <v>1</v>
      </c>
      <c r="Z419" s="10" t="b">
        <v>0</v>
      </c>
      <c r="AA419" s="10" t="str">
        <f t="shared" si="13"/>
        <v>Non-Member</v>
      </c>
      <c r="AB419" s="10" t="s">
        <v>62</v>
      </c>
      <c r="AC419" s="10" t="s">
        <v>53</v>
      </c>
      <c r="AD419" s="10">
        <v>6</v>
      </c>
      <c r="AE419" s="10" t="str">
        <f>IF(OR(Cleaned_Data!$C419="Male", Cleaned_Data!$C419="Male"), "Male", IF(OR(Cleaned_Data!$C419="Female", Cleaned_Data!$C419="Female"), "Female", "Diverse"))</f>
        <v>Diverse</v>
      </c>
      <c r="AF419" s="10" t="str">
        <f>IF(Cleaned_Data!$D419="Middle","Average Income","High Income")</f>
        <v>High Income</v>
      </c>
      <c r="AG419" s="10">
        <v>9.3999999999999986E-3</v>
      </c>
    </row>
    <row r="420" spans="1:33" x14ac:dyDescent="0.3">
      <c r="A420" s="10" t="s">
        <v>921</v>
      </c>
      <c r="B420" s="10">
        <v>36</v>
      </c>
      <c r="C420" s="10" t="s">
        <v>43</v>
      </c>
      <c r="D420" s="10" t="s">
        <v>30</v>
      </c>
      <c r="E420" s="10" t="s">
        <v>76</v>
      </c>
      <c r="F420" s="10" t="s">
        <v>56</v>
      </c>
      <c r="G420" s="10" t="s">
        <v>44</v>
      </c>
      <c r="H420" s="10" t="s">
        <v>922</v>
      </c>
      <c r="I420" s="10" t="s">
        <v>183</v>
      </c>
      <c r="J420" s="13">
        <v>96.52</v>
      </c>
      <c r="K420" s="10">
        <v>11</v>
      </c>
      <c r="L420" s="10" t="s">
        <v>48</v>
      </c>
      <c r="M420" s="10">
        <v>5</v>
      </c>
      <c r="N420" s="10">
        <v>3</v>
      </c>
      <c r="O420" s="10">
        <v>2</v>
      </c>
      <c r="P420" s="10" t="s">
        <v>59</v>
      </c>
      <c r="Q420" s="10" t="s">
        <v>50</v>
      </c>
      <c r="R420" s="10">
        <f t="shared" si="12"/>
        <v>0.01</v>
      </c>
      <c r="S420" s="10">
        <v>1</v>
      </c>
      <c r="T420" s="10">
        <v>3</v>
      </c>
      <c r="U420" s="10" t="s">
        <v>36</v>
      </c>
      <c r="V420" s="10" t="s">
        <v>38</v>
      </c>
      <c r="W420" s="10" t="s">
        <v>86</v>
      </c>
      <c r="X420" s="14">
        <v>45368</v>
      </c>
      <c r="Y420" s="10" t="b">
        <v>0</v>
      </c>
      <c r="Z420" s="10" t="b">
        <v>0</v>
      </c>
      <c r="AA420" s="10" t="str">
        <f t="shared" si="13"/>
        <v>Non-Member</v>
      </c>
      <c r="AB420" s="10" t="s">
        <v>74</v>
      </c>
      <c r="AC420" s="10" t="s">
        <v>53</v>
      </c>
      <c r="AD420" s="10">
        <v>11</v>
      </c>
      <c r="AE420" s="10" t="str">
        <f>IF(OR(Cleaned_Data!$C420="Male", Cleaned_Data!$C420="Male"), "Male", IF(OR(Cleaned_Data!$C420="Female", Cleaned_Data!$C420="Female"), "Female", "Diverse"))</f>
        <v>Male</v>
      </c>
      <c r="AF420" s="10" t="str">
        <f>IF(Cleaned_Data!$D420="Middle","Average Income","High Income")</f>
        <v>Average Income</v>
      </c>
      <c r="AG420" s="10">
        <v>8.6666666666666663E-3</v>
      </c>
    </row>
    <row r="421" spans="1:33" x14ac:dyDescent="0.3">
      <c r="A421" s="10" t="s">
        <v>923</v>
      </c>
      <c r="B421" s="10">
        <v>34</v>
      </c>
      <c r="C421" s="10" t="s">
        <v>43</v>
      </c>
      <c r="D421" s="10" t="s">
        <v>44</v>
      </c>
      <c r="E421" s="10" t="s">
        <v>31</v>
      </c>
      <c r="F421" s="10" t="s">
        <v>45</v>
      </c>
      <c r="G421" s="10" t="s">
        <v>30</v>
      </c>
      <c r="H421" s="10" t="s">
        <v>924</v>
      </c>
      <c r="I421" s="10" t="s">
        <v>93</v>
      </c>
      <c r="J421" s="13">
        <v>65.45</v>
      </c>
      <c r="K421" s="10">
        <v>6</v>
      </c>
      <c r="L421" s="10" t="s">
        <v>48</v>
      </c>
      <c r="M421" s="10">
        <v>2</v>
      </c>
      <c r="N421" s="10">
        <v>4</v>
      </c>
      <c r="O421" s="10">
        <v>1</v>
      </c>
      <c r="P421" s="10" t="s">
        <v>44</v>
      </c>
      <c r="Q421" s="10" t="s">
        <v>85</v>
      </c>
      <c r="R421" s="10">
        <f t="shared" si="12"/>
        <v>0</v>
      </c>
      <c r="S421" s="10">
        <v>0</v>
      </c>
      <c r="T421" s="10">
        <v>2</v>
      </c>
      <c r="U421" s="10" t="s">
        <v>49</v>
      </c>
      <c r="V421" s="10" t="s">
        <v>60</v>
      </c>
      <c r="W421" s="10" t="s">
        <v>39</v>
      </c>
      <c r="X421" s="14">
        <v>45556</v>
      </c>
      <c r="Y421" s="10" t="b">
        <v>1</v>
      </c>
      <c r="Z421" s="10" t="b">
        <v>1</v>
      </c>
      <c r="AA421" s="10" t="str">
        <f t="shared" si="13"/>
        <v>Loyalty Member</v>
      </c>
      <c r="AB421" s="10" t="s">
        <v>62</v>
      </c>
      <c r="AC421" s="10" t="s">
        <v>41</v>
      </c>
      <c r="AD421" s="10">
        <v>3</v>
      </c>
      <c r="AE421" s="10" t="str">
        <f>IF(OR(Cleaned_Data!$C421="Male", Cleaned_Data!$C421="Male"), "Male", IF(OR(Cleaned_Data!$C421="Female", Cleaned_Data!$C421="Female"), "Female", "Diverse"))</f>
        <v>Male</v>
      </c>
      <c r="AF421" s="10" t="str">
        <f>IF(Cleaned_Data!$D421="Middle","Average Income","High Income")</f>
        <v>High Income</v>
      </c>
      <c r="AG421" s="10">
        <v>8.5365853658536592E-3</v>
      </c>
    </row>
    <row r="422" spans="1:33" x14ac:dyDescent="0.3">
      <c r="A422" s="10" t="s">
        <v>925</v>
      </c>
      <c r="B422" s="10">
        <v>23</v>
      </c>
      <c r="C422" s="10" t="s">
        <v>43</v>
      </c>
      <c r="D422" s="10" t="s">
        <v>30</v>
      </c>
      <c r="E422" s="10" t="s">
        <v>55</v>
      </c>
      <c r="F422" s="10" t="s">
        <v>45</v>
      </c>
      <c r="G422" s="10" t="s">
        <v>30</v>
      </c>
      <c r="H422" s="10" t="s">
        <v>926</v>
      </c>
      <c r="I422" s="10" t="s">
        <v>104</v>
      </c>
      <c r="J422" s="13">
        <v>255.86</v>
      </c>
      <c r="K422" s="10">
        <v>3</v>
      </c>
      <c r="L422" s="10" t="s">
        <v>78</v>
      </c>
      <c r="M422" s="10">
        <v>4</v>
      </c>
      <c r="N422" s="10">
        <v>5</v>
      </c>
      <c r="O422" s="10">
        <v>2</v>
      </c>
      <c r="P422" s="10" t="s">
        <v>44</v>
      </c>
      <c r="Q422" s="10" t="s">
        <v>85</v>
      </c>
      <c r="R422" s="10">
        <f t="shared" si="12"/>
        <v>0</v>
      </c>
      <c r="S422" s="10">
        <v>0</v>
      </c>
      <c r="T422" s="10">
        <v>1</v>
      </c>
      <c r="U422" s="10" t="s">
        <v>59</v>
      </c>
      <c r="V422" s="10" t="s">
        <v>38</v>
      </c>
      <c r="W422" s="10" t="s">
        <v>51</v>
      </c>
      <c r="X422" s="14">
        <v>45376</v>
      </c>
      <c r="Y422" s="10" t="b">
        <v>1</v>
      </c>
      <c r="Z422" s="10" t="b">
        <v>0</v>
      </c>
      <c r="AA422" s="10" t="str">
        <f t="shared" si="13"/>
        <v>Non-Member</v>
      </c>
      <c r="AB422" s="10" t="s">
        <v>74</v>
      </c>
      <c r="AC422" s="10" t="s">
        <v>41</v>
      </c>
      <c r="AD422" s="10">
        <v>4</v>
      </c>
      <c r="AE422" s="10" t="str">
        <f>IF(OR(Cleaned_Data!$C422="Male", Cleaned_Data!$C422="Male"), "Male", IF(OR(Cleaned_Data!$C422="Female", Cleaned_Data!$C422="Female"), "Female", "Diverse"))</f>
        <v>Male</v>
      </c>
      <c r="AF422" s="10" t="str">
        <f>IF(Cleaned_Data!$D422="Middle","Average Income","High Income")</f>
        <v>Average Income</v>
      </c>
      <c r="AG422" s="10">
        <v>7.3170731707317069E-3</v>
      </c>
    </row>
    <row r="423" spans="1:33" x14ac:dyDescent="0.3">
      <c r="A423" s="10" t="s">
        <v>927</v>
      </c>
      <c r="B423" s="10">
        <v>35</v>
      </c>
      <c r="C423" s="10" t="s">
        <v>43</v>
      </c>
      <c r="D423" s="10" t="s">
        <v>44</v>
      </c>
      <c r="E423" s="10" t="s">
        <v>76</v>
      </c>
      <c r="F423" s="10" t="s">
        <v>32</v>
      </c>
      <c r="G423" s="10" t="s">
        <v>44</v>
      </c>
      <c r="H423" s="10" t="s">
        <v>928</v>
      </c>
      <c r="I423" s="10" t="s">
        <v>71</v>
      </c>
      <c r="J423" s="13">
        <v>74.69</v>
      </c>
      <c r="K423" s="10">
        <v>10</v>
      </c>
      <c r="L423" s="10" t="s">
        <v>48</v>
      </c>
      <c r="M423" s="10">
        <v>5</v>
      </c>
      <c r="N423" s="10">
        <v>3</v>
      </c>
      <c r="O423" s="10">
        <v>1</v>
      </c>
      <c r="P423" s="10" t="s">
        <v>59</v>
      </c>
      <c r="Q423" s="10" t="s">
        <v>37</v>
      </c>
      <c r="R423" s="10">
        <f t="shared" si="12"/>
        <v>0</v>
      </c>
      <c r="S423" s="10">
        <v>0</v>
      </c>
      <c r="T423" s="10">
        <v>6</v>
      </c>
      <c r="U423" s="10" t="s">
        <v>49</v>
      </c>
      <c r="V423" s="10" t="s">
        <v>79</v>
      </c>
      <c r="W423" s="10" t="s">
        <v>51</v>
      </c>
      <c r="X423" s="14">
        <v>45608</v>
      </c>
      <c r="Y423" s="10" t="b">
        <v>0</v>
      </c>
      <c r="Z423" s="10" t="b">
        <v>1</v>
      </c>
      <c r="AA423" s="10" t="str">
        <f t="shared" si="13"/>
        <v>Loyalty Member</v>
      </c>
      <c r="AB423" s="10" t="s">
        <v>40</v>
      </c>
      <c r="AC423" s="10" t="s">
        <v>41</v>
      </c>
      <c r="AD423" s="10">
        <v>3</v>
      </c>
      <c r="AE423" s="10" t="str">
        <f>IF(OR(Cleaned_Data!$C423="Male", Cleaned_Data!$C423="Male"), "Male", IF(OR(Cleaned_Data!$C423="Female", Cleaned_Data!$C423="Female"), "Female", "Diverse"))</f>
        <v>Male</v>
      </c>
      <c r="AF423" s="10" t="str">
        <f>IF(Cleaned_Data!$D423="Middle","Average Income","High Income")</f>
        <v>High Income</v>
      </c>
      <c r="AG423" s="10">
        <v>8.7804878048780496E-3</v>
      </c>
    </row>
    <row r="424" spans="1:33" x14ac:dyDescent="0.3">
      <c r="A424" s="10" t="s">
        <v>929</v>
      </c>
      <c r="B424" s="10">
        <v>45</v>
      </c>
      <c r="C424" s="10" t="s">
        <v>43</v>
      </c>
      <c r="D424" s="10" t="s">
        <v>30</v>
      </c>
      <c r="E424" s="10" t="s">
        <v>69</v>
      </c>
      <c r="F424" s="10" t="s">
        <v>56</v>
      </c>
      <c r="G424" s="10" t="s">
        <v>30</v>
      </c>
      <c r="H424" s="10" t="s">
        <v>930</v>
      </c>
      <c r="I424" s="10" t="s">
        <v>65</v>
      </c>
      <c r="J424" s="13">
        <v>430.75</v>
      </c>
      <c r="K424" s="10">
        <v>8</v>
      </c>
      <c r="L424" s="10" t="s">
        <v>35</v>
      </c>
      <c r="M424" s="10">
        <v>3</v>
      </c>
      <c r="N424" s="10">
        <v>4</v>
      </c>
      <c r="O424" s="10">
        <v>2</v>
      </c>
      <c r="P424" s="10" t="s">
        <v>59</v>
      </c>
      <c r="Q424" s="10" t="s">
        <v>85</v>
      </c>
      <c r="R424" s="10">
        <f t="shared" si="12"/>
        <v>0.01</v>
      </c>
      <c r="S424" s="10">
        <v>1</v>
      </c>
      <c r="T424" s="10">
        <v>5</v>
      </c>
      <c r="U424" s="10" t="s">
        <v>36</v>
      </c>
      <c r="V424" s="10" t="s">
        <v>38</v>
      </c>
      <c r="W424" s="10" t="s">
        <v>86</v>
      </c>
      <c r="X424" s="14">
        <v>45388</v>
      </c>
      <c r="Y424" s="10" t="b">
        <v>0</v>
      </c>
      <c r="Z424" s="10" t="b">
        <v>0</v>
      </c>
      <c r="AA424" s="10" t="str">
        <f t="shared" si="13"/>
        <v>Non-Member</v>
      </c>
      <c r="AB424" s="10" t="s">
        <v>40</v>
      </c>
      <c r="AC424" s="10" t="s">
        <v>41</v>
      </c>
      <c r="AD424" s="10">
        <v>6</v>
      </c>
      <c r="AE424" s="10" t="str">
        <f>IF(OR(Cleaned_Data!$C424="Male", Cleaned_Data!$C424="Male"), "Male", IF(OR(Cleaned_Data!$C424="Female", Cleaned_Data!$C424="Female"), "Female", "Diverse"))</f>
        <v>Male</v>
      </c>
      <c r="AF424" s="10" t="str">
        <f>IF(Cleaned_Data!$D424="Middle","Average Income","High Income")</f>
        <v>Average Income</v>
      </c>
      <c r="AG424" s="10">
        <v>9.3999999999999986E-3</v>
      </c>
    </row>
    <row r="425" spans="1:33" x14ac:dyDescent="0.3">
      <c r="A425" s="10" t="s">
        <v>931</v>
      </c>
      <c r="B425" s="10">
        <v>38</v>
      </c>
      <c r="C425" s="10" t="s">
        <v>43</v>
      </c>
      <c r="D425" s="10" t="s">
        <v>44</v>
      </c>
      <c r="E425" s="10" t="s">
        <v>69</v>
      </c>
      <c r="F425" s="10" t="s">
        <v>56</v>
      </c>
      <c r="G425" s="10" t="s">
        <v>44</v>
      </c>
      <c r="H425" s="10" t="s">
        <v>932</v>
      </c>
      <c r="I425" s="10" t="s">
        <v>120</v>
      </c>
      <c r="J425" s="13">
        <v>370.17</v>
      </c>
      <c r="K425" s="10">
        <v>2</v>
      </c>
      <c r="L425" s="10" t="s">
        <v>35</v>
      </c>
      <c r="M425" s="10">
        <v>5</v>
      </c>
      <c r="N425" s="10">
        <v>4</v>
      </c>
      <c r="O425" s="10">
        <v>2</v>
      </c>
      <c r="P425" s="10" t="s">
        <v>49</v>
      </c>
      <c r="Q425" s="10" t="s">
        <v>50</v>
      </c>
      <c r="R425" s="10">
        <f t="shared" si="12"/>
        <v>0.01</v>
      </c>
      <c r="S425" s="10">
        <v>1</v>
      </c>
      <c r="T425" s="10">
        <v>9</v>
      </c>
      <c r="U425" s="10" t="s">
        <v>59</v>
      </c>
      <c r="V425" s="10" t="s">
        <v>38</v>
      </c>
      <c r="W425" s="10" t="s">
        <v>86</v>
      </c>
      <c r="X425" s="14">
        <v>45619</v>
      </c>
      <c r="Y425" s="10" t="b">
        <v>0</v>
      </c>
      <c r="Z425" s="10" t="b">
        <v>1</v>
      </c>
      <c r="AA425" s="10" t="str">
        <f t="shared" si="13"/>
        <v>Loyalty Member</v>
      </c>
      <c r="AB425" s="10" t="s">
        <v>40</v>
      </c>
      <c r="AC425" s="10" t="s">
        <v>67</v>
      </c>
      <c r="AD425" s="10">
        <v>1</v>
      </c>
      <c r="AE425" s="10" t="str">
        <f>IF(OR(Cleaned_Data!$C425="Male", Cleaned_Data!$C425="Male"), "Male", IF(OR(Cleaned_Data!$C425="Female", Cleaned_Data!$C425="Female"), "Female", "Diverse"))</f>
        <v>Male</v>
      </c>
      <c r="AF425" s="10" t="str">
        <f>IF(Cleaned_Data!$D425="Middle","Average Income","High Income")</f>
        <v>High Income</v>
      </c>
      <c r="AG425" s="10">
        <v>9.3023255813953487E-3</v>
      </c>
    </row>
    <row r="426" spans="1:33" x14ac:dyDescent="0.3">
      <c r="A426" s="10" t="s">
        <v>933</v>
      </c>
      <c r="B426" s="10">
        <v>25</v>
      </c>
      <c r="C426" s="10" t="s">
        <v>43</v>
      </c>
      <c r="D426" s="10" t="s">
        <v>30</v>
      </c>
      <c r="E426" s="10" t="s">
        <v>76</v>
      </c>
      <c r="F426" s="10" t="s">
        <v>56</v>
      </c>
      <c r="G426" s="10" t="s">
        <v>44</v>
      </c>
      <c r="H426" s="10" t="s">
        <v>934</v>
      </c>
      <c r="I426" s="10" t="s">
        <v>117</v>
      </c>
      <c r="J426" s="13">
        <v>384.26</v>
      </c>
      <c r="K426" s="10">
        <v>6</v>
      </c>
      <c r="L426" s="10" t="s">
        <v>35</v>
      </c>
      <c r="M426" s="10">
        <v>4</v>
      </c>
      <c r="N426" s="10">
        <v>2</v>
      </c>
      <c r="O426" s="10">
        <v>1</v>
      </c>
      <c r="P426" s="10" t="s">
        <v>44</v>
      </c>
      <c r="Q426" s="10" t="s">
        <v>50</v>
      </c>
      <c r="R426" s="10">
        <f t="shared" si="12"/>
        <v>0</v>
      </c>
      <c r="S426" s="10">
        <v>0</v>
      </c>
      <c r="T426" s="10">
        <v>9</v>
      </c>
      <c r="U426" s="10" t="s">
        <v>49</v>
      </c>
      <c r="V426" s="10" t="s">
        <v>60</v>
      </c>
      <c r="W426" s="10" t="s">
        <v>51</v>
      </c>
      <c r="X426" s="14">
        <v>45484</v>
      </c>
      <c r="Y426" s="10" t="b">
        <v>0</v>
      </c>
      <c r="Z426" s="10" t="b">
        <v>1</v>
      </c>
      <c r="AA426" s="10" t="str">
        <f t="shared" si="13"/>
        <v>Loyalty Member</v>
      </c>
      <c r="AB426" s="10" t="s">
        <v>40</v>
      </c>
      <c r="AC426" s="10" t="s">
        <v>41</v>
      </c>
      <c r="AD426" s="10">
        <v>11</v>
      </c>
      <c r="AE426" s="10" t="str">
        <f>IF(OR(Cleaned_Data!$C426="Male", Cleaned_Data!$C426="Male"), "Male", IF(OR(Cleaned_Data!$C426="Female", Cleaned_Data!$C426="Female"), "Female", "Diverse"))</f>
        <v>Male</v>
      </c>
      <c r="AF426" s="10" t="str">
        <f>IF(Cleaned_Data!$D426="Middle","Average Income","High Income")</f>
        <v>Average Income</v>
      </c>
      <c r="AG426" s="10">
        <v>0.01</v>
      </c>
    </row>
    <row r="427" spans="1:33" x14ac:dyDescent="0.3">
      <c r="A427" s="10" t="s">
        <v>935</v>
      </c>
      <c r="B427" s="10">
        <v>26</v>
      </c>
      <c r="C427" s="10" t="s">
        <v>43</v>
      </c>
      <c r="D427" s="10" t="s">
        <v>30</v>
      </c>
      <c r="E427" s="10" t="s">
        <v>31</v>
      </c>
      <c r="F427" s="10" t="s">
        <v>56</v>
      </c>
      <c r="G427" s="10" t="s">
        <v>30</v>
      </c>
      <c r="H427" s="10" t="s">
        <v>936</v>
      </c>
      <c r="I427" s="10" t="s">
        <v>65</v>
      </c>
      <c r="J427" s="13">
        <v>128.01</v>
      </c>
      <c r="K427" s="10">
        <v>2</v>
      </c>
      <c r="L427" s="10" t="s">
        <v>35</v>
      </c>
      <c r="M427" s="10">
        <v>4</v>
      </c>
      <c r="N427" s="10">
        <v>2</v>
      </c>
      <c r="O427" s="10">
        <v>1</v>
      </c>
      <c r="P427" s="10" t="s">
        <v>49</v>
      </c>
      <c r="Q427" s="10" t="s">
        <v>37</v>
      </c>
      <c r="R427" s="10">
        <f t="shared" si="12"/>
        <v>0</v>
      </c>
      <c r="S427" s="10">
        <v>0</v>
      </c>
      <c r="T427" s="10">
        <v>1</v>
      </c>
      <c r="U427" s="10" t="s">
        <v>44</v>
      </c>
      <c r="V427" s="10" t="s">
        <v>60</v>
      </c>
      <c r="W427" s="10" t="s">
        <v>61</v>
      </c>
      <c r="X427" s="14">
        <v>45399</v>
      </c>
      <c r="Y427" s="10" t="b">
        <v>1</v>
      </c>
      <c r="Z427" s="10" t="b">
        <v>0</v>
      </c>
      <c r="AA427" s="10" t="str">
        <f t="shared" si="13"/>
        <v>Non-Member</v>
      </c>
      <c r="AB427" s="10" t="s">
        <v>40</v>
      </c>
      <c r="AC427" s="10" t="s">
        <v>41</v>
      </c>
      <c r="AD427" s="10">
        <v>10</v>
      </c>
      <c r="AE427" s="10" t="str">
        <f>IF(OR(Cleaned_Data!$C427="Male", Cleaned_Data!$C427="Male"), "Male", IF(OR(Cleaned_Data!$C427="Female", Cleaned_Data!$C427="Female"), "Female", "Diverse"))</f>
        <v>Male</v>
      </c>
      <c r="AF427" s="10" t="str">
        <f>IF(Cleaned_Data!$D427="Middle","Average Income","High Income")</f>
        <v>Average Income</v>
      </c>
      <c r="AG427" s="10">
        <v>9.3999999999999986E-3</v>
      </c>
    </row>
    <row r="428" spans="1:33" x14ac:dyDescent="0.3">
      <c r="A428" s="10" t="s">
        <v>937</v>
      </c>
      <c r="B428" s="10">
        <v>46</v>
      </c>
      <c r="C428" s="10" t="s">
        <v>29</v>
      </c>
      <c r="D428" s="10" t="s">
        <v>44</v>
      </c>
      <c r="E428" s="10" t="s">
        <v>31</v>
      </c>
      <c r="F428" s="10" t="s">
        <v>45</v>
      </c>
      <c r="G428" s="10" t="s">
        <v>44</v>
      </c>
      <c r="H428" s="10" t="s">
        <v>938</v>
      </c>
      <c r="I428" s="10" t="s">
        <v>98</v>
      </c>
      <c r="J428" s="13">
        <v>301.39999999999998</v>
      </c>
      <c r="K428" s="10">
        <v>4</v>
      </c>
      <c r="L428" s="10" t="s">
        <v>78</v>
      </c>
      <c r="M428" s="10">
        <v>5</v>
      </c>
      <c r="N428" s="10">
        <v>3</v>
      </c>
      <c r="O428" s="10">
        <v>0</v>
      </c>
      <c r="P428" s="10" t="s">
        <v>49</v>
      </c>
      <c r="Q428" s="10" t="s">
        <v>37</v>
      </c>
      <c r="R428" s="10">
        <f t="shared" si="12"/>
        <v>0</v>
      </c>
      <c r="S428" s="10">
        <v>0</v>
      </c>
      <c r="T428" s="10">
        <v>5</v>
      </c>
      <c r="U428" s="10" t="s">
        <v>36</v>
      </c>
      <c r="V428" s="10" t="s">
        <v>79</v>
      </c>
      <c r="W428" s="10" t="s">
        <v>61</v>
      </c>
      <c r="X428" s="14">
        <v>45549</v>
      </c>
      <c r="Y428" s="10" t="b">
        <v>0</v>
      </c>
      <c r="Z428" s="10" t="b">
        <v>1</v>
      </c>
      <c r="AA428" s="10" t="str">
        <f t="shared" si="13"/>
        <v>Loyalty Member</v>
      </c>
      <c r="AB428" s="10" t="s">
        <v>74</v>
      </c>
      <c r="AC428" s="10" t="s">
        <v>53</v>
      </c>
      <c r="AD428" s="10">
        <v>5</v>
      </c>
      <c r="AE428" s="10" t="str">
        <f>IF(OR(Cleaned_Data!$C428="Male", Cleaned_Data!$C428="Male"), "Male", IF(OR(Cleaned_Data!$C428="Female", Cleaned_Data!$C428="Female"), "Female", "Diverse"))</f>
        <v>Female</v>
      </c>
      <c r="AF428" s="10" t="str">
        <f>IF(Cleaned_Data!$D428="Middle","Average Income","High Income")</f>
        <v>High Income</v>
      </c>
      <c r="AG428" s="10">
        <v>9.189189189189189E-3</v>
      </c>
    </row>
    <row r="429" spans="1:33" x14ac:dyDescent="0.3">
      <c r="A429" s="10" t="s">
        <v>939</v>
      </c>
      <c r="B429" s="10">
        <v>18</v>
      </c>
      <c r="C429" s="10" t="s">
        <v>29</v>
      </c>
      <c r="D429" s="10" t="s">
        <v>44</v>
      </c>
      <c r="E429" s="10" t="s">
        <v>55</v>
      </c>
      <c r="F429" s="10" t="s">
        <v>45</v>
      </c>
      <c r="G429" s="10" t="s">
        <v>44</v>
      </c>
      <c r="H429" s="10" t="s">
        <v>940</v>
      </c>
      <c r="I429" s="10" t="s">
        <v>142</v>
      </c>
      <c r="J429" s="13">
        <v>397.25</v>
      </c>
      <c r="K429" s="10">
        <v>6</v>
      </c>
      <c r="L429" s="10" t="s">
        <v>35</v>
      </c>
      <c r="M429" s="10">
        <v>5</v>
      </c>
      <c r="N429" s="10">
        <v>2</v>
      </c>
      <c r="O429" s="10">
        <v>1</v>
      </c>
      <c r="P429" s="10" t="s">
        <v>59</v>
      </c>
      <c r="Q429" s="10" t="s">
        <v>50</v>
      </c>
      <c r="R429" s="10">
        <f t="shared" si="12"/>
        <v>0.01</v>
      </c>
      <c r="S429" s="10">
        <v>1</v>
      </c>
      <c r="T429" s="10">
        <v>10</v>
      </c>
      <c r="U429" s="10" t="s">
        <v>36</v>
      </c>
      <c r="V429" s="10" t="s">
        <v>79</v>
      </c>
      <c r="W429" s="10" t="s">
        <v>86</v>
      </c>
      <c r="X429" s="14">
        <v>45512</v>
      </c>
      <c r="Y429" s="10" t="b">
        <v>0</v>
      </c>
      <c r="Z429" s="10" t="b">
        <v>1</v>
      </c>
      <c r="AA429" s="10" t="str">
        <f t="shared" si="13"/>
        <v>Loyalty Member</v>
      </c>
      <c r="AB429" s="10" t="s">
        <v>52</v>
      </c>
      <c r="AC429" s="10" t="s">
        <v>41</v>
      </c>
      <c r="AD429" s="10">
        <v>2</v>
      </c>
      <c r="AE429" s="10" t="str">
        <f>IF(OR(Cleaned_Data!$C429="Male", Cleaned_Data!$C429="Male"), "Male", IF(OR(Cleaned_Data!$C429="Female", Cleaned_Data!$C429="Female"), "Female", "Diverse"))</f>
        <v>Female</v>
      </c>
      <c r="AF429" s="10" t="str">
        <f>IF(Cleaned_Data!$D429="Middle","Average Income","High Income")</f>
        <v>High Income</v>
      </c>
      <c r="AG429" s="10">
        <v>8.5365853658536592E-3</v>
      </c>
    </row>
    <row r="430" spans="1:33" x14ac:dyDescent="0.3">
      <c r="A430" s="10" t="s">
        <v>941</v>
      </c>
      <c r="B430" s="10">
        <v>46</v>
      </c>
      <c r="C430" s="10" t="s">
        <v>43</v>
      </c>
      <c r="D430" s="10" t="s">
        <v>30</v>
      </c>
      <c r="E430" s="10" t="s">
        <v>76</v>
      </c>
      <c r="F430" s="10" t="s">
        <v>45</v>
      </c>
      <c r="G430" s="10" t="s">
        <v>30</v>
      </c>
      <c r="H430" s="10" t="s">
        <v>942</v>
      </c>
      <c r="I430" s="10" t="s">
        <v>34</v>
      </c>
      <c r="J430" s="13">
        <v>96.18</v>
      </c>
      <c r="K430" s="10">
        <v>3</v>
      </c>
      <c r="L430" s="10" t="s">
        <v>35</v>
      </c>
      <c r="M430" s="10">
        <v>3</v>
      </c>
      <c r="N430" s="10">
        <v>4</v>
      </c>
      <c r="O430" s="10">
        <v>0</v>
      </c>
      <c r="P430" s="10" t="s">
        <v>36</v>
      </c>
      <c r="Q430" s="10" t="s">
        <v>37</v>
      </c>
      <c r="R430" s="10">
        <f t="shared" si="12"/>
        <v>0.01</v>
      </c>
      <c r="S430" s="10">
        <v>1</v>
      </c>
      <c r="T430" s="10">
        <v>9</v>
      </c>
      <c r="U430" s="10" t="s">
        <v>49</v>
      </c>
      <c r="V430" s="10" t="s">
        <v>60</v>
      </c>
      <c r="W430" s="10" t="s">
        <v>86</v>
      </c>
      <c r="X430" s="14">
        <v>45417</v>
      </c>
      <c r="Y430" s="10" t="b">
        <v>0</v>
      </c>
      <c r="Z430" s="10" t="b">
        <v>0</v>
      </c>
      <c r="AA430" s="10" t="str">
        <f t="shared" si="13"/>
        <v>Non-Member</v>
      </c>
      <c r="AB430" s="10" t="s">
        <v>74</v>
      </c>
      <c r="AC430" s="10" t="s">
        <v>67</v>
      </c>
      <c r="AD430" s="10">
        <v>10</v>
      </c>
      <c r="AE430" s="10" t="str">
        <f>IF(OR(Cleaned_Data!$C430="Male", Cleaned_Data!$C430="Male"), "Male", IF(OR(Cleaned_Data!$C430="Female", Cleaned_Data!$C430="Female"), "Female", "Diverse"))</f>
        <v>Male</v>
      </c>
      <c r="AF430" s="10" t="str">
        <f>IF(Cleaned_Data!$D430="Middle","Average Income","High Income")</f>
        <v>Average Income</v>
      </c>
      <c r="AG430" s="10">
        <v>1.1363636363636364E-2</v>
      </c>
    </row>
    <row r="431" spans="1:33" x14ac:dyDescent="0.3">
      <c r="A431" s="10" t="s">
        <v>943</v>
      </c>
      <c r="B431" s="10">
        <v>19</v>
      </c>
      <c r="C431" s="10" t="s">
        <v>29</v>
      </c>
      <c r="D431" s="10" t="s">
        <v>44</v>
      </c>
      <c r="E431" s="10" t="s">
        <v>76</v>
      </c>
      <c r="F431" s="10" t="s">
        <v>32</v>
      </c>
      <c r="G431" s="10" t="s">
        <v>44</v>
      </c>
      <c r="H431" s="10" t="s">
        <v>944</v>
      </c>
      <c r="I431" s="10" t="s">
        <v>123</v>
      </c>
      <c r="J431" s="13">
        <v>390.44</v>
      </c>
      <c r="K431" s="10">
        <v>4</v>
      </c>
      <c r="L431" s="10" t="s">
        <v>35</v>
      </c>
      <c r="M431" s="10">
        <v>5</v>
      </c>
      <c r="N431" s="10">
        <v>1</v>
      </c>
      <c r="O431" s="10">
        <v>0</v>
      </c>
      <c r="P431" s="10" t="s">
        <v>49</v>
      </c>
      <c r="Q431" s="10" t="s">
        <v>85</v>
      </c>
      <c r="R431" s="10">
        <f t="shared" si="12"/>
        <v>0</v>
      </c>
      <c r="S431" s="10">
        <v>0</v>
      </c>
      <c r="T431" s="10">
        <v>4</v>
      </c>
      <c r="U431" s="10" t="s">
        <v>44</v>
      </c>
      <c r="V431" s="10" t="s">
        <v>79</v>
      </c>
      <c r="W431" s="10" t="s">
        <v>66</v>
      </c>
      <c r="X431" s="14">
        <v>45337</v>
      </c>
      <c r="Y431" s="10" t="b">
        <v>1</v>
      </c>
      <c r="Z431" s="10" t="b">
        <v>0</v>
      </c>
      <c r="AA431" s="10" t="str">
        <f t="shared" si="13"/>
        <v>Non-Member</v>
      </c>
      <c r="AB431" s="10" t="s">
        <v>40</v>
      </c>
      <c r="AC431" s="10" t="s">
        <v>53</v>
      </c>
      <c r="AD431" s="10">
        <v>4</v>
      </c>
      <c r="AE431" s="10" t="str">
        <f>IF(OR(Cleaned_Data!$C431="Male", Cleaned_Data!$C431="Male"), "Male", IF(OR(Cleaned_Data!$C431="Female", Cleaned_Data!$C431="Female"), "Female", "Diverse"))</f>
        <v>Female</v>
      </c>
      <c r="AF431" s="10" t="str">
        <f>IF(Cleaned_Data!$D431="Middle","Average Income","High Income")</f>
        <v>High Income</v>
      </c>
      <c r="AG431" s="10">
        <v>1.0243902439024391E-2</v>
      </c>
    </row>
    <row r="432" spans="1:33" x14ac:dyDescent="0.3">
      <c r="A432" s="10" t="s">
        <v>945</v>
      </c>
      <c r="B432" s="10">
        <v>37</v>
      </c>
      <c r="C432" s="10" t="s">
        <v>29</v>
      </c>
      <c r="D432" s="10" t="s">
        <v>30</v>
      </c>
      <c r="E432" s="10" t="s">
        <v>55</v>
      </c>
      <c r="F432" s="10" t="s">
        <v>32</v>
      </c>
      <c r="G432" s="10" t="s">
        <v>30</v>
      </c>
      <c r="H432" s="10" t="s">
        <v>946</v>
      </c>
      <c r="I432" s="10" t="s">
        <v>104</v>
      </c>
      <c r="J432" s="13">
        <v>61.5</v>
      </c>
      <c r="K432" s="10">
        <v>11</v>
      </c>
      <c r="L432" s="10" t="s">
        <v>35</v>
      </c>
      <c r="M432" s="10">
        <v>4</v>
      </c>
      <c r="N432" s="10">
        <v>2</v>
      </c>
      <c r="O432" s="10">
        <v>0</v>
      </c>
      <c r="P432" s="10" t="s">
        <v>49</v>
      </c>
      <c r="Q432" s="10" t="s">
        <v>85</v>
      </c>
      <c r="R432" s="10">
        <f t="shared" si="12"/>
        <v>0</v>
      </c>
      <c r="S432" s="10">
        <v>0</v>
      </c>
      <c r="T432" s="10">
        <v>1</v>
      </c>
      <c r="U432" s="10" t="s">
        <v>44</v>
      </c>
      <c r="V432" s="10" t="s">
        <v>60</v>
      </c>
      <c r="W432" s="10" t="s">
        <v>66</v>
      </c>
      <c r="X432" s="14">
        <v>45317</v>
      </c>
      <c r="Y432" s="10" t="b">
        <v>1</v>
      </c>
      <c r="Z432" s="10" t="b">
        <v>1</v>
      </c>
      <c r="AA432" s="10" t="str">
        <f t="shared" si="13"/>
        <v>Loyalty Member</v>
      </c>
      <c r="AB432" s="10" t="s">
        <v>74</v>
      </c>
      <c r="AC432" s="10" t="s">
        <v>67</v>
      </c>
      <c r="AD432" s="10">
        <v>8</v>
      </c>
      <c r="AE432" s="10" t="str">
        <f>IF(OR(Cleaned_Data!$C432="Male", Cleaned_Data!$C432="Male"), "Male", IF(OR(Cleaned_Data!$C432="Female", Cleaned_Data!$C432="Female"), "Female", "Diverse"))</f>
        <v>Female</v>
      </c>
      <c r="AF432" s="10" t="str">
        <f>IF(Cleaned_Data!$D432="Middle","Average Income","High Income")</f>
        <v>Average Income</v>
      </c>
      <c r="AG432" s="10">
        <v>7.3170731707317069E-3</v>
      </c>
    </row>
    <row r="433" spans="1:33" x14ac:dyDescent="0.3">
      <c r="A433" s="10" t="s">
        <v>947</v>
      </c>
      <c r="B433" s="10">
        <v>35</v>
      </c>
      <c r="C433" s="10" t="s">
        <v>29</v>
      </c>
      <c r="D433" s="10" t="s">
        <v>30</v>
      </c>
      <c r="E433" s="10" t="s">
        <v>76</v>
      </c>
      <c r="F433" s="10" t="s">
        <v>45</v>
      </c>
      <c r="G433" s="10" t="s">
        <v>44</v>
      </c>
      <c r="H433" s="10" t="s">
        <v>948</v>
      </c>
      <c r="I433" s="10" t="s">
        <v>58</v>
      </c>
      <c r="J433" s="13">
        <v>234.44</v>
      </c>
      <c r="K433" s="10">
        <v>6</v>
      </c>
      <c r="L433" s="10" t="s">
        <v>48</v>
      </c>
      <c r="M433" s="10">
        <v>3</v>
      </c>
      <c r="N433" s="10">
        <v>5</v>
      </c>
      <c r="O433" s="10">
        <v>2</v>
      </c>
      <c r="P433" s="10" t="s">
        <v>49</v>
      </c>
      <c r="Q433" s="10" t="s">
        <v>85</v>
      </c>
      <c r="R433" s="10">
        <f t="shared" si="12"/>
        <v>0</v>
      </c>
      <c r="S433" s="10">
        <v>0</v>
      </c>
      <c r="T433" s="10">
        <v>1</v>
      </c>
      <c r="U433" s="10" t="s">
        <v>44</v>
      </c>
      <c r="V433" s="10" t="s">
        <v>79</v>
      </c>
      <c r="W433" s="10" t="s">
        <v>66</v>
      </c>
      <c r="X433" s="14">
        <v>45435</v>
      </c>
      <c r="Y433" s="10" t="b">
        <v>0</v>
      </c>
      <c r="Z433" s="10" t="b">
        <v>1</v>
      </c>
      <c r="AA433" s="10" t="str">
        <f t="shared" si="13"/>
        <v>Loyalty Member</v>
      </c>
      <c r="AB433" s="10" t="s">
        <v>62</v>
      </c>
      <c r="AC433" s="10" t="s">
        <v>67</v>
      </c>
      <c r="AD433" s="10">
        <v>5</v>
      </c>
      <c r="AE433" s="10" t="str">
        <f>IF(OR(Cleaned_Data!$C433="Male", Cleaned_Data!$C433="Male"), "Male", IF(OR(Cleaned_Data!$C433="Female", Cleaned_Data!$C433="Female"), "Female", "Diverse"))</f>
        <v>Female</v>
      </c>
      <c r="AF433" s="10" t="str">
        <f>IF(Cleaned_Data!$D433="Middle","Average Income","High Income")</f>
        <v>Average Income</v>
      </c>
      <c r="AG433" s="10">
        <v>1.131578947368421E-2</v>
      </c>
    </row>
    <row r="434" spans="1:33" x14ac:dyDescent="0.3">
      <c r="A434" s="10" t="s">
        <v>949</v>
      </c>
      <c r="B434" s="10">
        <v>43</v>
      </c>
      <c r="C434" s="10" t="s">
        <v>43</v>
      </c>
      <c r="D434" s="10" t="s">
        <v>30</v>
      </c>
      <c r="E434" s="10" t="s">
        <v>55</v>
      </c>
      <c r="F434" s="10" t="s">
        <v>56</v>
      </c>
      <c r="G434" s="10" t="s">
        <v>30</v>
      </c>
      <c r="H434" s="10" t="s">
        <v>950</v>
      </c>
      <c r="I434" s="10" t="s">
        <v>126</v>
      </c>
      <c r="J434" s="13">
        <v>318.83999999999997</v>
      </c>
      <c r="K434" s="10">
        <v>6</v>
      </c>
      <c r="L434" s="10" t="s">
        <v>78</v>
      </c>
      <c r="M434" s="10">
        <v>1</v>
      </c>
      <c r="N434" s="10">
        <v>1</v>
      </c>
      <c r="O434" s="10">
        <v>2</v>
      </c>
      <c r="P434" s="10" t="s">
        <v>59</v>
      </c>
      <c r="Q434" s="10" t="s">
        <v>85</v>
      </c>
      <c r="R434" s="10">
        <f t="shared" si="12"/>
        <v>0</v>
      </c>
      <c r="S434" s="10">
        <v>0</v>
      </c>
      <c r="T434" s="10">
        <v>4</v>
      </c>
      <c r="U434" s="10" t="s">
        <v>44</v>
      </c>
      <c r="V434" s="10" t="s">
        <v>38</v>
      </c>
      <c r="W434" s="10" t="s">
        <v>66</v>
      </c>
      <c r="X434" s="14">
        <v>45402</v>
      </c>
      <c r="Y434" s="10" t="b">
        <v>0</v>
      </c>
      <c r="Z434" s="10" t="b">
        <v>1</v>
      </c>
      <c r="AA434" s="10" t="str">
        <f t="shared" si="13"/>
        <v>Loyalty Member</v>
      </c>
      <c r="AB434" s="10" t="s">
        <v>52</v>
      </c>
      <c r="AC434" s="10" t="s">
        <v>53</v>
      </c>
      <c r="AD434" s="10">
        <v>10</v>
      </c>
      <c r="AE434" s="10" t="str">
        <f>IF(OR(Cleaned_Data!$C434="Male", Cleaned_Data!$C434="Male"), "Male", IF(OR(Cleaned_Data!$C434="Female", Cleaned_Data!$C434="Female"), "Female", "Diverse"))</f>
        <v>Male</v>
      </c>
      <c r="AF434" s="10" t="str">
        <f>IF(Cleaned_Data!$D434="Middle","Average Income","High Income")</f>
        <v>Average Income</v>
      </c>
      <c r="AG434" s="10">
        <v>8.2978723404255311E-3</v>
      </c>
    </row>
    <row r="435" spans="1:33" x14ac:dyDescent="0.3">
      <c r="A435" s="10" t="s">
        <v>951</v>
      </c>
      <c r="B435" s="10">
        <v>28</v>
      </c>
      <c r="C435" s="10" t="s">
        <v>43</v>
      </c>
      <c r="D435" s="10" t="s">
        <v>30</v>
      </c>
      <c r="E435" s="10" t="s">
        <v>55</v>
      </c>
      <c r="F435" s="10" t="s">
        <v>56</v>
      </c>
      <c r="G435" s="10" t="s">
        <v>44</v>
      </c>
      <c r="H435" s="10" t="s">
        <v>952</v>
      </c>
      <c r="I435" s="10" t="s">
        <v>126</v>
      </c>
      <c r="J435" s="13">
        <v>327.32</v>
      </c>
      <c r="K435" s="10">
        <v>6</v>
      </c>
      <c r="L435" s="10" t="s">
        <v>35</v>
      </c>
      <c r="M435" s="10">
        <v>4</v>
      </c>
      <c r="N435" s="10">
        <v>5</v>
      </c>
      <c r="O435" s="10">
        <v>0</v>
      </c>
      <c r="P435" s="10" t="s">
        <v>36</v>
      </c>
      <c r="Q435" s="10" t="s">
        <v>37</v>
      </c>
      <c r="R435" s="10">
        <f t="shared" si="12"/>
        <v>0</v>
      </c>
      <c r="S435" s="10">
        <v>0</v>
      </c>
      <c r="T435" s="10">
        <v>4</v>
      </c>
      <c r="U435" s="10" t="s">
        <v>44</v>
      </c>
      <c r="V435" s="10" t="s">
        <v>38</v>
      </c>
      <c r="W435" s="10" t="s">
        <v>66</v>
      </c>
      <c r="X435" s="14">
        <v>45452</v>
      </c>
      <c r="Y435" s="10" t="b">
        <v>1</v>
      </c>
      <c r="Z435" s="10" t="b">
        <v>1</v>
      </c>
      <c r="AA435" s="10" t="str">
        <f t="shared" si="13"/>
        <v>Loyalty Member</v>
      </c>
      <c r="AB435" s="10" t="s">
        <v>62</v>
      </c>
      <c r="AC435" s="10" t="s">
        <v>67</v>
      </c>
      <c r="AD435" s="10">
        <v>13</v>
      </c>
      <c r="AE435" s="10" t="str">
        <f>IF(OR(Cleaned_Data!$C435="Male", Cleaned_Data!$C435="Male"), "Male", IF(OR(Cleaned_Data!$C435="Female", Cleaned_Data!$C435="Female"), "Female", "Diverse"))</f>
        <v>Male</v>
      </c>
      <c r="AF435" s="10" t="str">
        <f>IF(Cleaned_Data!$D435="Middle","Average Income","High Income")</f>
        <v>Average Income</v>
      </c>
      <c r="AG435" s="10">
        <v>8.2978723404255311E-3</v>
      </c>
    </row>
    <row r="436" spans="1:33" x14ac:dyDescent="0.3">
      <c r="A436" s="10" t="s">
        <v>953</v>
      </c>
      <c r="B436" s="10">
        <v>25</v>
      </c>
      <c r="C436" s="10" t="s">
        <v>43</v>
      </c>
      <c r="D436" s="10" t="s">
        <v>30</v>
      </c>
      <c r="E436" s="10" t="s">
        <v>76</v>
      </c>
      <c r="F436" s="10" t="s">
        <v>56</v>
      </c>
      <c r="G436" s="10" t="s">
        <v>44</v>
      </c>
      <c r="H436" s="10" t="s">
        <v>954</v>
      </c>
      <c r="I436" s="10" t="s">
        <v>82</v>
      </c>
      <c r="J436" s="13">
        <v>475.64</v>
      </c>
      <c r="K436" s="10">
        <v>3</v>
      </c>
      <c r="L436" s="10" t="s">
        <v>78</v>
      </c>
      <c r="M436" s="10">
        <v>3</v>
      </c>
      <c r="N436" s="10">
        <v>4</v>
      </c>
      <c r="O436" s="10">
        <v>1</v>
      </c>
      <c r="P436" s="10" t="s">
        <v>59</v>
      </c>
      <c r="Q436" s="10" t="s">
        <v>85</v>
      </c>
      <c r="R436" s="10">
        <f t="shared" si="12"/>
        <v>0.01</v>
      </c>
      <c r="S436" s="10">
        <v>1</v>
      </c>
      <c r="T436" s="10">
        <v>2</v>
      </c>
      <c r="U436" s="10" t="s">
        <v>49</v>
      </c>
      <c r="V436" s="10" t="s">
        <v>60</v>
      </c>
      <c r="W436" s="10" t="s">
        <v>51</v>
      </c>
      <c r="X436" s="14">
        <v>45337</v>
      </c>
      <c r="Y436" s="10" t="b">
        <v>1</v>
      </c>
      <c r="Z436" s="10" t="b">
        <v>1</v>
      </c>
      <c r="AA436" s="10" t="str">
        <f t="shared" si="13"/>
        <v>Loyalty Member</v>
      </c>
      <c r="AB436" s="10" t="s">
        <v>74</v>
      </c>
      <c r="AC436" s="10" t="s">
        <v>53</v>
      </c>
      <c r="AD436" s="10">
        <v>9</v>
      </c>
      <c r="AE436" s="10" t="str">
        <f>IF(OR(Cleaned_Data!$C436="Male", Cleaned_Data!$C436="Male"), "Male", IF(OR(Cleaned_Data!$C436="Female", Cleaned_Data!$C436="Female"), "Female", "Diverse"))</f>
        <v>Male</v>
      </c>
      <c r="AF436" s="10" t="str">
        <f>IF(Cleaned_Data!$D436="Middle","Average Income","High Income")</f>
        <v>Average Income</v>
      </c>
      <c r="AG436" s="10">
        <v>1.0270270270270269E-2</v>
      </c>
    </row>
    <row r="437" spans="1:33" x14ac:dyDescent="0.3">
      <c r="A437" s="10" t="s">
        <v>955</v>
      </c>
      <c r="B437" s="10">
        <v>47</v>
      </c>
      <c r="C437" s="10" t="s">
        <v>43</v>
      </c>
      <c r="D437" s="10" t="s">
        <v>44</v>
      </c>
      <c r="E437" s="10" t="s">
        <v>69</v>
      </c>
      <c r="F437" s="10" t="s">
        <v>56</v>
      </c>
      <c r="G437" s="10" t="s">
        <v>30</v>
      </c>
      <c r="H437" s="10" t="s">
        <v>956</v>
      </c>
      <c r="I437" s="10" t="s">
        <v>107</v>
      </c>
      <c r="J437" s="13">
        <v>68.59</v>
      </c>
      <c r="K437" s="10">
        <v>9</v>
      </c>
      <c r="L437" s="10" t="s">
        <v>35</v>
      </c>
      <c r="M437" s="10">
        <v>3</v>
      </c>
      <c r="N437" s="10">
        <v>4</v>
      </c>
      <c r="O437" s="10">
        <v>0</v>
      </c>
      <c r="P437" s="10" t="s">
        <v>49</v>
      </c>
      <c r="Q437" s="10" t="s">
        <v>37</v>
      </c>
      <c r="R437" s="10">
        <f t="shared" si="12"/>
        <v>0.02</v>
      </c>
      <c r="S437" s="10">
        <v>2</v>
      </c>
      <c r="T437" s="10">
        <v>5</v>
      </c>
      <c r="U437" s="10" t="s">
        <v>36</v>
      </c>
      <c r="V437" s="10" t="s">
        <v>60</v>
      </c>
      <c r="W437" s="10" t="s">
        <v>51</v>
      </c>
      <c r="X437" s="14">
        <v>45400</v>
      </c>
      <c r="Y437" s="10" t="b">
        <v>0</v>
      </c>
      <c r="Z437" s="10" t="b">
        <v>1</v>
      </c>
      <c r="AA437" s="10" t="str">
        <f t="shared" si="13"/>
        <v>Loyalty Member</v>
      </c>
      <c r="AB437" s="10" t="s">
        <v>52</v>
      </c>
      <c r="AC437" s="10" t="s">
        <v>53</v>
      </c>
      <c r="AD437" s="10">
        <v>5</v>
      </c>
      <c r="AE437" s="10" t="str">
        <f>IF(OR(Cleaned_Data!$C437="Male", Cleaned_Data!$C437="Male"), "Male", IF(OR(Cleaned_Data!$C437="Female", Cleaned_Data!$C437="Female"), "Female", "Diverse"))</f>
        <v>Male</v>
      </c>
      <c r="AF437" s="10" t="str">
        <f>IF(Cleaned_Data!$D437="Middle","Average Income","High Income")</f>
        <v>High Income</v>
      </c>
      <c r="AG437" s="10">
        <v>1.0277777777777776E-2</v>
      </c>
    </row>
    <row r="438" spans="1:33" x14ac:dyDescent="0.3">
      <c r="A438" s="10" t="s">
        <v>957</v>
      </c>
      <c r="B438" s="10">
        <v>45</v>
      </c>
      <c r="C438" s="10" t="s">
        <v>212</v>
      </c>
      <c r="D438" s="10" t="s">
        <v>30</v>
      </c>
      <c r="E438" s="10" t="s">
        <v>76</v>
      </c>
      <c r="F438" s="10" t="s">
        <v>32</v>
      </c>
      <c r="G438" s="10" t="s">
        <v>30</v>
      </c>
      <c r="H438" s="10" t="s">
        <v>958</v>
      </c>
      <c r="I438" s="10" t="s">
        <v>104</v>
      </c>
      <c r="J438" s="13">
        <v>133.04</v>
      </c>
      <c r="K438" s="10">
        <v>12</v>
      </c>
      <c r="L438" s="10" t="s">
        <v>78</v>
      </c>
      <c r="M438" s="10">
        <v>1</v>
      </c>
      <c r="N438" s="10">
        <v>3</v>
      </c>
      <c r="O438" s="10">
        <v>2</v>
      </c>
      <c r="P438" s="10" t="s">
        <v>44</v>
      </c>
      <c r="Q438" s="10" t="s">
        <v>50</v>
      </c>
      <c r="R438" s="10">
        <f t="shared" si="12"/>
        <v>0.02</v>
      </c>
      <c r="S438" s="10">
        <v>2</v>
      </c>
      <c r="T438" s="10">
        <v>6</v>
      </c>
      <c r="U438" s="10" t="s">
        <v>36</v>
      </c>
      <c r="V438" s="10" t="s">
        <v>79</v>
      </c>
      <c r="W438" s="10" t="s">
        <v>86</v>
      </c>
      <c r="X438" s="14">
        <v>45480</v>
      </c>
      <c r="Y438" s="10" t="b">
        <v>1</v>
      </c>
      <c r="Z438" s="10" t="b">
        <v>1</v>
      </c>
      <c r="AA438" s="10" t="str">
        <f t="shared" si="13"/>
        <v>Loyalty Member</v>
      </c>
      <c r="AB438" s="10" t="s">
        <v>62</v>
      </c>
      <c r="AC438" s="10" t="s">
        <v>53</v>
      </c>
      <c r="AD438" s="10">
        <v>11</v>
      </c>
      <c r="AE438" s="10" t="str">
        <f>IF(OR(Cleaned_Data!$C438="Male", Cleaned_Data!$C438="Male"), "Male", IF(OR(Cleaned_Data!$C438="Female", Cleaned_Data!$C438="Female"), "Female", "Diverse"))</f>
        <v>Diverse</v>
      </c>
      <c r="AF438" s="10" t="str">
        <f>IF(Cleaned_Data!$D438="Middle","Average Income","High Income")</f>
        <v>Average Income</v>
      </c>
      <c r="AG438" s="10">
        <v>7.3170731707317069E-3</v>
      </c>
    </row>
    <row r="439" spans="1:33" x14ac:dyDescent="0.3">
      <c r="A439" s="10" t="s">
        <v>959</v>
      </c>
      <c r="B439" s="10">
        <v>24</v>
      </c>
      <c r="C439" s="10" t="s">
        <v>190</v>
      </c>
      <c r="D439" s="10" t="s">
        <v>44</v>
      </c>
      <c r="E439" s="10" t="s">
        <v>31</v>
      </c>
      <c r="F439" s="10" t="s">
        <v>45</v>
      </c>
      <c r="G439" s="10" t="s">
        <v>30</v>
      </c>
      <c r="H439" s="10" t="s">
        <v>960</v>
      </c>
      <c r="I439" s="10" t="s">
        <v>98</v>
      </c>
      <c r="J439" s="13">
        <v>196.63</v>
      </c>
      <c r="K439" s="10">
        <v>9</v>
      </c>
      <c r="L439" s="10" t="s">
        <v>78</v>
      </c>
      <c r="M439" s="10">
        <v>4</v>
      </c>
      <c r="N439" s="10">
        <v>2</v>
      </c>
      <c r="O439" s="10">
        <v>2</v>
      </c>
      <c r="P439" s="10" t="s">
        <v>49</v>
      </c>
      <c r="Q439" s="10" t="s">
        <v>37</v>
      </c>
      <c r="R439" s="10">
        <f t="shared" si="12"/>
        <v>0.01</v>
      </c>
      <c r="S439" s="10">
        <v>1</v>
      </c>
      <c r="T439" s="10">
        <v>6</v>
      </c>
      <c r="U439" s="10" t="s">
        <v>59</v>
      </c>
      <c r="V439" s="10" t="s">
        <v>38</v>
      </c>
      <c r="W439" s="10" t="s">
        <v>66</v>
      </c>
      <c r="X439" s="14">
        <v>45641</v>
      </c>
      <c r="Y439" s="10" t="b">
        <v>1</v>
      </c>
      <c r="Z439" s="10" t="b">
        <v>0</v>
      </c>
      <c r="AA439" s="10" t="str">
        <f t="shared" si="13"/>
        <v>Non-Member</v>
      </c>
      <c r="AB439" s="10" t="s">
        <v>40</v>
      </c>
      <c r="AC439" s="10" t="s">
        <v>41</v>
      </c>
      <c r="AD439" s="10">
        <v>7</v>
      </c>
      <c r="AE439" s="10" t="str">
        <f>IF(OR(Cleaned_Data!$C439="Male", Cleaned_Data!$C439="Male"), "Male", IF(OR(Cleaned_Data!$C439="Female", Cleaned_Data!$C439="Female"), "Female", "Diverse"))</f>
        <v>Diverse</v>
      </c>
      <c r="AF439" s="10" t="str">
        <f>IF(Cleaned_Data!$D439="Middle","Average Income","High Income")</f>
        <v>High Income</v>
      </c>
      <c r="AG439" s="10">
        <v>9.189189189189189E-3</v>
      </c>
    </row>
    <row r="440" spans="1:33" x14ac:dyDescent="0.3">
      <c r="A440" s="10" t="s">
        <v>961</v>
      </c>
      <c r="B440" s="10">
        <v>30</v>
      </c>
      <c r="C440" s="10" t="s">
        <v>43</v>
      </c>
      <c r="D440" s="10" t="s">
        <v>30</v>
      </c>
      <c r="E440" s="10" t="s">
        <v>76</v>
      </c>
      <c r="F440" s="10" t="s">
        <v>32</v>
      </c>
      <c r="G440" s="10" t="s">
        <v>44</v>
      </c>
      <c r="H440" s="10" t="s">
        <v>962</v>
      </c>
      <c r="I440" s="10" t="s">
        <v>65</v>
      </c>
      <c r="J440" s="13">
        <v>473.96</v>
      </c>
      <c r="K440" s="10">
        <v>12</v>
      </c>
      <c r="L440" s="10" t="s">
        <v>48</v>
      </c>
      <c r="M440" s="10">
        <v>2</v>
      </c>
      <c r="N440" s="10">
        <v>1</v>
      </c>
      <c r="O440" s="10">
        <v>1</v>
      </c>
      <c r="P440" s="10" t="s">
        <v>49</v>
      </c>
      <c r="Q440" s="10" t="s">
        <v>37</v>
      </c>
      <c r="R440" s="10">
        <f t="shared" si="12"/>
        <v>0.02</v>
      </c>
      <c r="S440" s="10">
        <v>2</v>
      </c>
      <c r="T440" s="10">
        <v>9</v>
      </c>
      <c r="U440" s="10" t="s">
        <v>36</v>
      </c>
      <c r="V440" s="10" t="s">
        <v>38</v>
      </c>
      <c r="W440" s="10" t="s">
        <v>51</v>
      </c>
      <c r="X440" s="14">
        <v>45501</v>
      </c>
      <c r="Y440" s="10" t="b">
        <v>1</v>
      </c>
      <c r="Z440" s="10" t="b">
        <v>0</v>
      </c>
      <c r="AA440" s="10" t="str">
        <f t="shared" si="13"/>
        <v>Non-Member</v>
      </c>
      <c r="AB440" s="10" t="s">
        <v>62</v>
      </c>
      <c r="AC440" s="10" t="s">
        <v>67</v>
      </c>
      <c r="AD440" s="10">
        <v>14</v>
      </c>
      <c r="AE440" s="10" t="str">
        <f>IF(OR(Cleaned_Data!$C440="Male", Cleaned_Data!$C440="Male"), "Male", IF(OR(Cleaned_Data!$C440="Female", Cleaned_Data!$C440="Female"), "Female", "Diverse"))</f>
        <v>Male</v>
      </c>
      <c r="AF440" s="10" t="str">
        <f>IF(Cleaned_Data!$D440="Middle","Average Income","High Income")</f>
        <v>Average Income</v>
      </c>
      <c r="AG440" s="10">
        <v>9.3999999999999986E-3</v>
      </c>
    </row>
    <row r="441" spans="1:33" x14ac:dyDescent="0.3">
      <c r="A441" s="10" t="s">
        <v>963</v>
      </c>
      <c r="B441" s="10">
        <v>24</v>
      </c>
      <c r="C441" s="10" t="s">
        <v>29</v>
      </c>
      <c r="D441" s="10" t="s">
        <v>44</v>
      </c>
      <c r="E441" s="10" t="s">
        <v>31</v>
      </c>
      <c r="F441" s="10" t="s">
        <v>45</v>
      </c>
      <c r="G441" s="10" t="s">
        <v>30</v>
      </c>
      <c r="H441" s="10" t="s">
        <v>964</v>
      </c>
      <c r="I441" s="10" t="s">
        <v>98</v>
      </c>
      <c r="J441" s="13">
        <v>472.52</v>
      </c>
      <c r="K441" s="10">
        <v>8</v>
      </c>
      <c r="L441" s="10" t="s">
        <v>78</v>
      </c>
      <c r="M441" s="10">
        <v>2</v>
      </c>
      <c r="N441" s="10">
        <v>4</v>
      </c>
      <c r="O441" s="10">
        <v>0</v>
      </c>
      <c r="P441" s="10" t="s">
        <v>59</v>
      </c>
      <c r="Q441" s="10" t="s">
        <v>37</v>
      </c>
      <c r="R441" s="10">
        <f t="shared" si="12"/>
        <v>0.02</v>
      </c>
      <c r="S441" s="10">
        <v>2</v>
      </c>
      <c r="T441" s="10">
        <v>8</v>
      </c>
      <c r="U441" s="10" t="s">
        <v>49</v>
      </c>
      <c r="V441" s="10" t="s">
        <v>38</v>
      </c>
      <c r="W441" s="10" t="s">
        <v>86</v>
      </c>
      <c r="X441" s="14">
        <v>45315</v>
      </c>
      <c r="Y441" s="10" t="b">
        <v>0</v>
      </c>
      <c r="Z441" s="10" t="b">
        <v>1</v>
      </c>
      <c r="AA441" s="10" t="str">
        <f t="shared" si="13"/>
        <v>Loyalty Member</v>
      </c>
      <c r="AB441" s="10" t="s">
        <v>74</v>
      </c>
      <c r="AC441" s="10" t="s">
        <v>41</v>
      </c>
      <c r="AD441" s="10">
        <v>14</v>
      </c>
      <c r="AE441" s="10" t="str">
        <f>IF(OR(Cleaned_Data!$C441="Male", Cleaned_Data!$C441="Male"), "Male", IF(OR(Cleaned_Data!$C441="Female", Cleaned_Data!$C441="Female"), "Female", "Diverse"))</f>
        <v>Female</v>
      </c>
      <c r="AF441" s="10" t="str">
        <f>IF(Cleaned_Data!$D441="Middle","Average Income","High Income")</f>
        <v>High Income</v>
      </c>
      <c r="AG441" s="10">
        <v>9.189189189189189E-3</v>
      </c>
    </row>
    <row r="442" spans="1:33" x14ac:dyDescent="0.3">
      <c r="A442" s="10" t="s">
        <v>965</v>
      </c>
      <c r="B442" s="10">
        <v>27</v>
      </c>
      <c r="C442" s="10" t="s">
        <v>29</v>
      </c>
      <c r="D442" s="10" t="s">
        <v>30</v>
      </c>
      <c r="E442" s="10" t="s">
        <v>31</v>
      </c>
      <c r="F442" s="10" t="s">
        <v>32</v>
      </c>
      <c r="G442" s="10" t="s">
        <v>30</v>
      </c>
      <c r="H442" s="10" t="s">
        <v>966</v>
      </c>
      <c r="I442" s="10" t="s">
        <v>123</v>
      </c>
      <c r="J442" s="13">
        <v>335.8</v>
      </c>
      <c r="K442" s="10">
        <v>9</v>
      </c>
      <c r="L442" s="10" t="s">
        <v>35</v>
      </c>
      <c r="M442" s="10">
        <v>3</v>
      </c>
      <c r="N442" s="10">
        <v>5</v>
      </c>
      <c r="O442" s="10">
        <v>1</v>
      </c>
      <c r="P442" s="10" t="s">
        <v>36</v>
      </c>
      <c r="Q442" s="10" t="s">
        <v>37</v>
      </c>
      <c r="R442" s="10">
        <f t="shared" si="12"/>
        <v>0.02</v>
      </c>
      <c r="S442" s="10">
        <v>2</v>
      </c>
      <c r="T442" s="10">
        <v>7</v>
      </c>
      <c r="U442" s="10" t="s">
        <v>59</v>
      </c>
      <c r="V442" s="10" t="s">
        <v>60</v>
      </c>
      <c r="W442" s="10" t="s">
        <v>61</v>
      </c>
      <c r="X442" s="14">
        <v>45332</v>
      </c>
      <c r="Y442" s="10" t="b">
        <v>1</v>
      </c>
      <c r="Z442" s="10" t="b">
        <v>0</v>
      </c>
      <c r="AA442" s="10" t="str">
        <f t="shared" si="13"/>
        <v>Non-Member</v>
      </c>
      <c r="AB442" s="10" t="s">
        <v>52</v>
      </c>
      <c r="AC442" s="10" t="s">
        <v>53</v>
      </c>
      <c r="AD442" s="10">
        <v>5</v>
      </c>
      <c r="AE442" s="10" t="str">
        <f>IF(OR(Cleaned_Data!$C442="Male", Cleaned_Data!$C442="Male"), "Male", IF(OR(Cleaned_Data!$C442="Female", Cleaned_Data!$C442="Female"), "Female", "Diverse"))</f>
        <v>Female</v>
      </c>
      <c r="AF442" s="10" t="str">
        <f>IF(Cleaned_Data!$D442="Middle","Average Income","High Income")</f>
        <v>Average Income</v>
      </c>
      <c r="AG442" s="10">
        <v>1.0243902439024391E-2</v>
      </c>
    </row>
    <row r="443" spans="1:33" x14ac:dyDescent="0.3">
      <c r="A443" s="10" t="s">
        <v>967</v>
      </c>
      <c r="B443" s="10">
        <v>25</v>
      </c>
      <c r="C443" s="10" t="s">
        <v>43</v>
      </c>
      <c r="D443" s="10" t="s">
        <v>30</v>
      </c>
      <c r="E443" s="10" t="s">
        <v>55</v>
      </c>
      <c r="F443" s="10" t="s">
        <v>45</v>
      </c>
      <c r="G443" s="10" t="s">
        <v>44</v>
      </c>
      <c r="H443" s="10" t="s">
        <v>968</v>
      </c>
      <c r="I443" s="10" t="s">
        <v>98</v>
      </c>
      <c r="J443" s="13">
        <v>85.57</v>
      </c>
      <c r="K443" s="10">
        <v>12</v>
      </c>
      <c r="L443" s="10" t="s">
        <v>48</v>
      </c>
      <c r="M443" s="10">
        <v>2</v>
      </c>
      <c r="N443" s="10">
        <v>1</v>
      </c>
      <c r="O443" s="10">
        <v>1</v>
      </c>
      <c r="P443" s="10" t="s">
        <v>59</v>
      </c>
      <c r="Q443" s="10" t="s">
        <v>85</v>
      </c>
      <c r="R443" s="10">
        <f t="shared" si="12"/>
        <v>0.02</v>
      </c>
      <c r="S443" s="10">
        <v>2</v>
      </c>
      <c r="T443" s="10">
        <v>4</v>
      </c>
      <c r="U443" s="10" t="s">
        <v>49</v>
      </c>
      <c r="V443" s="10" t="s">
        <v>38</v>
      </c>
      <c r="W443" s="10" t="s">
        <v>61</v>
      </c>
      <c r="X443" s="14">
        <v>45535</v>
      </c>
      <c r="Y443" s="10" t="b">
        <v>1</v>
      </c>
      <c r="Z443" s="10" t="b">
        <v>1</v>
      </c>
      <c r="AA443" s="10" t="str">
        <f t="shared" si="13"/>
        <v>Loyalty Member</v>
      </c>
      <c r="AB443" s="10" t="s">
        <v>74</v>
      </c>
      <c r="AC443" s="10" t="s">
        <v>41</v>
      </c>
      <c r="AD443" s="10">
        <v>9</v>
      </c>
      <c r="AE443" s="10" t="str">
        <f>IF(OR(Cleaned_Data!$C443="Male", Cleaned_Data!$C443="Male"), "Male", IF(OR(Cleaned_Data!$C443="Female", Cleaned_Data!$C443="Female"), "Female", "Diverse"))</f>
        <v>Male</v>
      </c>
      <c r="AF443" s="10" t="str">
        <f>IF(Cleaned_Data!$D443="Middle","Average Income","High Income")</f>
        <v>Average Income</v>
      </c>
      <c r="AG443" s="10">
        <v>9.189189189189189E-3</v>
      </c>
    </row>
    <row r="444" spans="1:33" x14ac:dyDescent="0.3">
      <c r="A444" s="10" t="s">
        <v>969</v>
      </c>
      <c r="B444" s="10">
        <v>44</v>
      </c>
      <c r="C444" s="10" t="s">
        <v>88</v>
      </c>
      <c r="D444" s="10" t="s">
        <v>30</v>
      </c>
      <c r="E444" s="10" t="s">
        <v>55</v>
      </c>
      <c r="F444" s="10" t="s">
        <v>56</v>
      </c>
      <c r="G444" s="10" t="s">
        <v>30</v>
      </c>
      <c r="H444" s="10" t="s">
        <v>970</v>
      </c>
      <c r="I444" s="10" t="s">
        <v>188</v>
      </c>
      <c r="J444" s="13">
        <v>108.5</v>
      </c>
      <c r="K444" s="10">
        <v>11</v>
      </c>
      <c r="L444" s="10" t="s">
        <v>35</v>
      </c>
      <c r="M444" s="10">
        <v>5</v>
      </c>
      <c r="N444" s="10">
        <v>5</v>
      </c>
      <c r="O444" s="10">
        <v>0</v>
      </c>
      <c r="P444" s="10" t="s">
        <v>36</v>
      </c>
      <c r="Q444" s="10" t="s">
        <v>85</v>
      </c>
      <c r="R444" s="10">
        <f t="shared" si="12"/>
        <v>0.01</v>
      </c>
      <c r="S444" s="10">
        <v>1</v>
      </c>
      <c r="T444" s="10">
        <v>2</v>
      </c>
      <c r="U444" s="10" t="s">
        <v>49</v>
      </c>
      <c r="V444" s="10" t="s">
        <v>60</v>
      </c>
      <c r="W444" s="10" t="s">
        <v>51</v>
      </c>
      <c r="X444" s="14">
        <v>45489</v>
      </c>
      <c r="Y444" s="10" t="b">
        <v>0</v>
      </c>
      <c r="Z444" s="10" t="b">
        <v>0</v>
      </c>
      <c r="AA444" s="10" t="str">
        <f t="shared" si="13"/>
        <v>Non-Member</v>
      </c>
      <c r="AB444" s="10" t="s">
        <v>52</v>
      </c>
      <c r="AC444" s="10" t="s">
        <v>41</v>
      </c>
      <c r="AD444" s="10">
        <v>10</v>
      </c>
      <c r="AE444" s="10" t="str">
        <f>IF(OR(Cleaned_Data!$C444="Male", Cleaned_Data!$C444="Male"), "Male", IF(OR(Cleaned_Data!$C444="Female", Cleaned_Data!$C444="Female"), "Female", "Diverse"))</f>
        <v>Diverse</v>
      </c>
      <c r="AF444" s="10" t="str">
        <f>IF(Cleaned_Data!$D444="Middle","Average Income","High Income")</f>
        <v>Average Income</v>
      </c>
      <c r="AG444" s="10">
        <v>8.8235294117647058E-3</v>
      </c>
    </row>
    <row r="445" spans="1:33" x14ac:dyDescent="0.3">
      <c r="A445" s="10" t="s">
        <v>971</v>
      </c>
      <c r="B445" s="10">
        <v>26</v>
      </c>
      <c r="C445" s="10" t="s">
        <v>43</v>
      </c>
      <c r="D445" s="10" t="s">
        <v>30</v>
      </c>
      <c r="E445" s="10" t="s">
        <v>76</v>
      </c>
      <c r="F445" s="10" t="s">
        <v>32</v>
      </c>
      <c r="G445" s="10" t="s">
        <v>30</v>
      </c>
      <c r="H445" s="10" t="s">
        <v>972</v>
      </c>
      <c r="I445" s="10" t="s">
        <v>47</v>
      </c>
      <c r="J445" s="13">
        <v>172.5</v>
      </c>
      <c r="K445" s="10">
        <v>8</v>
      </c>
      <c r="L445" s="10" t="s">
        <v>78</v>
      </c>
      <c r="M445" s="10">
        <v>1</v>
      </c>
      <c r="N445" s="10">
        <v>3</v>
      </c>
      <c r="O445" s="10">
        <v>0</v>
      </c>
      <c r="P445" s="10" t="s">
        <v>49</v>
      </c>
      <c r="Q445" s="10" t="s">
        <v>37</v>
      </c>
      <c r="R445" s="10">
        <f t="shared" si="12"/>
        <v>0</v>
      </c>
      <c r="S445" s="10">
        <v>0</v>
      </c>
      <c r="T445" s="10">
        <v>8</v>
      </c>
      <c r="U445" s="10" t="s">
        <v>59</v>
      </c>
      <c r="V445" s="10" t="s">
        <v>79</v>
      </c>
      <c r="W445" s="10" t="s">
        <v>39</v>
      </c>
      <c r="X445" s="14">
        <v>45492</v>
      </c>
      <c r="Y445" s="10" t="b">
        <v>1</v>
      </c>
      <c r="Z445" s="10" t="b">
        <v>0</v>
      </c>
      <c r="AA445" s="10" t="str">
        <f t="shared" si="13"/>
        <v>Non-Member</v>
      </c>
      <c r="AB445" s="10" t="s">
        <v>62</v>
      </c>
      <c r="AC445" s="10" t="s">
        <v>41</v>
      </c>
      <c r="AD445" s="10">
        <v>7</v>
      </c>
      <c r="AE445" s="10" t="str">
        <f>IF(OR(Cleaned_Data!$C445="Male", Cleaned_Data!$C445="Male"), "Male", IF(OR(Cleaned_Data!$C445="Female", Cleaned_Data!$C445="Female"), "Female", "Diverse"))</f>
        <v>Male</v>
      </c>
      <c r="AF445" s="10" t="str">
        <f>IF(Cleaned_Data!$D445="Middle","Average Income","High Income")</f>
        <v>Average Income</v>
      </c>
      <c r="AG445" s="10">
        <v>9.3181818181818175E-3</v>
      </c>
    </row>
    <row r="446" spans="1:33" x14ac:dyDescent="0.3">
      <c r="A446" s="10" t="s">
        <v>973</v>
      </c>
      <c r="B446" s="10">
        <v>18</v>
      </c>
      <c r="C446" s="10" t="s">
        <v>29</v>
      </c>
      <c r="D446" s="10" t="s">
        <v>44</v>
      </c>
      <c r="E446" s="10" t="s">
        <v>55</v>
      </c>
      <c r="F446" s="10" t="s">
        <v>45</v>
      </c>
      <c r="G446" s="10" t="s">
        <v>30</v>
      </c>
      <c r="H446" s="10" t="s">
        <v>974</v>
      </c>
      <c r="I446" s="10" t="s">
        <v>117</v>
      </c>
      <c r="J446" s="13">
        <v>212.8</v>
      </c>
      <c r="K446" s="10">
        <v>6</v>
      </c>
      <c r="L446" s="10" t="s">
        <v>35</v>
      </c>
      <c r="M446" s="10">
        <v>3</v>
      </c>
      <c r="N446" s="10">
        <v>2</v>
      </c>
      <c r="O446" s="10">
        <v>2</v>
      </c>
      <c r="P446" s="10" t="s">
        <v>36</v>
      </c>
      <c r="Q446" s="10" t="s">
        <v>85</v>
      </c>
      <c r="R446" s="10">
        <f t="shared" si="12"/>
        <v>0.01</v>
      </c>
      <c r="S446" s="10">
        <v>1</v>
      </c>
      <c r="T446" s="10">
        <v>7</v>
      </c>
      <c r="U446" s="10" t="s">
        <v>44</v>
      </c>
      <c r="V446" s="10" t="s">
        <v>38</v>
      </c>
      <c r="W446" s="10" t="s">
        <v>39</v>
      </c>
      <c r="X446" s="14">
        <v>45429</v>
      </c>
      <c r="Y446" s="10" t="b">
        <v>1</v>
      </c>
      <c r="Z446" s="10" t="b">
        <v>1</v>
      </c>
      <c r="AA446" s="10" t="str">
        <f t="shared" si="13"/>
        <v>Loyalty Member</v>
      </c>
      <c r="AB446" s="10" t="s">
        <v>74</v>
      </c>
      <c r="AC446" s="10" t="s">
        <v>53</v>
      </c>
      <c r="AD446" s="10">
        <v>1</v>
      </c>
      <c r="AE446" s="10" t="str">
        <f>IF(OR(Cleaned_Data!$C446="Male", Cleaned_Data!$C446="Male"), "Male", IF(OR(Cleaned_Data!$C446="Female", Cleaned_Data!$C446="Female"), "Female", "Diverse"))</f>
        <v>Female</v>
      </c>
      <c r="AF446" s="10" t="str">
        <f>IF(Cleaned_Data!$D446="Middle","Average Income","High Income")</f>
        <v>High Income</v>
      </c>
      <c r="AG446" s="10">
        <v>0.01</v>
      </c>
    </row>
    <row r="447" spans="1:33" x14ac:dyDescent="0.3">
      <c r="A447" s="10" t="s">
        <v>975</v>
      </c>
      <c r="B447" s="10">
        <v>47</v>
      </c>
      <c r="C447" s="10" t="s">
        <v>29</v>
      </c>
      <c r="D447" s="10" t="s">
        <v>30</v>
      </c>
      <c r="E447" s="10" t="s">
        <v>31</v>
      </c>
      <c r="F447" s="10" t="s">
        <v>32</v>
      </c>
      <c r="G447" s="10" t="s">
        <v>44</v>
      </c>
      <c r="H447" s="10" t="s">
        <v>976</v>
      </c>
      <c r="I447" s="10" t="s">
        <v>123</v>
      </c>
      <c r="J447" s="13">
        <v>324.41000000000003</v>
      </c>
      <c r="K447" s="10">
        <v>7</v>
      </c>
      <c r="L447" s="10" t="s">
        <v>35</v>
      </c>
      <c r="M447" s="10">
        <v>4</v>
      </c>
      <c r="N447" s="10">
        <v>4</v>
      </c>
      <c r="O447" s="10">
        <v>1</v>
      </c>
      <c r="P447" s="10" t="s">
        <v>36</v>
      </c>
      <c r="Q447" s="10" t="s">
        <v>50</v>
      </c>
      <c r="R447" s="10">
        <f t="shared" si="12"/>
        <v>0</v>
      </c>
      <c r="S447" s="10">
        <v>0</v>
      </c>
      <c r="T447" s="10">
        <v>5</v>
      </c>
      <c r="U447" s="10" t="s">
        <v>49</v>
      </c>
      <c r="V447" s="10" t="s">
        <v>38</v>
      </c>
      <c r="W447" s="10" t="s">
        <v>61</v>
      </c>
      <c r="X447" s="14">
        <v>45411</v>
      </c>
      <c r="Y447" s="10" t="b">
        <v>1</v>
      </c>
      <c r="Z447" s="10" t="b">
        <v>1</v>
      </c>
      <c r="AA447" s="10" t="str">
        <f t="shared" si="13"/>
        <v>Loyalty Member</v>
      </c>
      <c r="AB447" s="10" t="s">
        <v>40</v>
      </c>
      <c r="AC447" s="10" t="s">
        <v>41</v>
      </c>
      <c r="AD447" s="10">
        <v>4</v>
      </c>
      <c r="AE447" s="10" t="str">
        <f>IF(OR(Cleaned_Data!$C447="Male", Cleaned_Data!$C447="Male"), "Male", IF(OR(Cleaned_Data!$C447="Female", Cleaned_Data!$C447="Female"), "Female", "Diverse"))</f>
        <v>Female</v>
      </c>
      <c r="AF447" s="10" t="str">
        <f>IF(Cleaned_Data!$D447="Middle","Average Income","High Income")</f>
        <v>Average Income</v>
      </c>
      <c r="AG447" s="10">
        <v>1.0243902439024391E-2</v>
      </c>
    </row>
    <row r="448" spans="1:33" x14ac:dyDescent="0.3">
      <c r="A448" s="10" t="s">
        <v>977</v>
      </c>
      <c r="B448" s="10">
        <v>36</v>
      </c>
      <c r="C448" s="10" t="s">
        <v>43</v>
      </c>
      <c r="D448" s="10" t="s">
        <v>44</v>
      </c>
      <c r="E448" s="10" t="s">
        <v>69</v>
      </c>
      <c r="F448" s="10" t="s">
        <v>45</v>
      </c>
      <c r="G448" s="10" t="s">
        <v>30</v>
      </c>
      <c r="H448" s="10" t="s">
        <v>978</v>
      </c>
      <c r="I448" s="10" t="s">
        <v>2078</v>
      </c>
      <c r="J448" s="13">
        <v>342.39</v>
      </c>
      <c r="K448" s="10">
        <v>8</v>
      </c>
      <c r="L448" s="10" t="s">
        <v>48</v>
      </c>
      <c r="M448" s="10">
        <v>1</v>
      </c>
      <c r="N448" s="10">
        <v>5</v>
      </c>
      <c r="O448" s="10">
        <v>2</v>
      </c>
      <c r="P448" s="10" t="s">
        <v>59</v>
      </c>
      <c r="Q448" s="10" t="s">
        <v>85</v>
      </c>
      <c r="R448" s="10">
        <f t="shared" si="12"/>
        <v>0.02</v>
      </c>
      <c r="S448" s="10">
        <v>2</v>
      </c>
      <c r="T448" s="10">
        <v>3</v>
      </c>
      <c r="U448" s="10" t="s">
        <v>44</v>
      </c>
      <c r="V448" s="10" t="s">
        <v>79</v>
      </c>
      <c r="W448" s="10" t="s">
        <v>66</v>
      </c>
      <c r="X448" s="14">
        <v>45295</v>
      </c>
      <c r="Y448" s="10" t="b">
        <v>0</v>
      </c>
      <c r="Z448" s="10" t="b">
        <v>0</v>
      </c>
      <c r="AA448" s="10" t="str">
        <f t="shared" si="13"/>
        <v>Non-Member</v>
      </c>
      <c r="AB448" s="10" t="s">
        <v>40</v>
      </c>
      <c r="AC448" s="10" t="s">
        <v>53</v>
      </c>
      <c r="AD448" s="10">
        <v>9</v>
      </c>
      <c r="AE448" s="10" t="str">
        <f>IF(OR(Cleaned_Data!$C448="Male", Cleaned_Data!$C448="Male"), "Male", IF(OR(Cleaned_Data!$C448="Female", Cleaned_Data!$C448="Female"), "Female", "Diverse"))</f>
        <v>Male</v>
      </c>
      <c r="AF448" s="10" t="str">
        <f>IF(Cleaned_Data!$D448="Middle","Average Income","High Income")</f>
        <v>High Income</v>
      </c>
      <c r="AG448" s="10">
        <v>1.3157894736842106E-2</v>
      </c>
    </row>
    <row r="449" spans="1:33" x14ac:dyDescent="0.3">
      <c r="A449" s="10" t="s">
        <v>979</v>
      </c>
      <c r="B449" s="10">
        <v>23</v>
      </c>
      <c r="C449" s="10" t="s">
        <v>29</v>
      </c>
      <c r="D449" s="10" t="s">
        <v>44</v>
      </c>
      <c r="E449" s="10" t="s">
        <v>76</v>
      </c>
      <c r="F449" s="10" t="s">
        <v>32</v>
      </c>
      <c r="G449" s="10" t="s">
        <v>44</v>
      </c>
      <c r="H449" s="10" t="s">
        <v>980</v>
      </c>
      <c r="I449" s="10" t="s">
        <v>104</v>
      </c>
      <c r="J449" s="13">
        <v>446.86</v>
      </c>
      <c r="K449" s="10">
        <v>9</v>
      </c>
      <c r="L449" s="10" t="s">
        <v>48</v>
      </c>
      <c r="M449" s="10">
        <v>2</v>
      </c>
      <c r="N449" s="10">
        <v>1</v>
      </c>
      <c r="O449" s="10">
        <v>2</v>
      </c>
      <c r="P449" s="10" t="s">
        <v>36</v>
      </c>
      <c r="Q449" s="10" t="s">
        <v>85</v>
      </c>
      <c r="R449" s="10">
        <f t="shared" si="12"/>
        <v>0</v>
      </c>
      <c r="S449" s="10">
        <v>0</v>
      </c>
      <c r="T449" s="10">
        <v>2</v>
      </c>
      <c r="U449" s="10" t="s">
        <v>49</v>
      </c>
      <c r="V449" s="10" t="s">
        <v>79</v>
      </c>
      <c r="W449" s="10" t="s">
        <v>51</v>
      </c>
      <c r="X449" s="14">
        <v>45603</v>
      </c>
      <c r="Y449" s="10" t="b">
        <v>0</v>
      </c>
      <c r="Z449" s="10" t="b">
        <v>0</v>
      </c>
      <c r="AA449" s="10" t="str">
        <f t="shared" si="13"/>
        <v>Non-Member</v>
      </c>
      <c r="AB449" s="10" t="s">
        <v>52</v>
      </c>
      <c r="AC449" s="10" t="s">
        <v>41</v>
      </c>
      <c r="AD449" s="10">
        <v>5</v>
      </c>
      <c r="AE449" s="10" t="str">
        <f>IF(OR(Cleaned_Data!$C449="Male", Cleaned_Data!$C449="Male"), "Male", IF(OR(Cleaned_Data!$C449="Female", Cleaned_Data!$C449="Female"), "Female", "Diverse"))</f>
        <v>Female</v>
      </c>
      <c r="AF449" s="10" t="str">
        <f>IF(Cleaned_Data!$D449="Middle","Average Income","High Income")</f>
        <v>High Income</v>
      </c>
      <c r="AG449" s="10">
        <v>7.3170731707317069E-3</v>
      </c>
    </row>
    <row r="450" spans="1:33" x14ac:dyDescent="0.3">
      <c r="A450" s="10" t="s">
        <v>981</v>
      </c>
      <c r="B450" s="10">
        <v>49</v>
      </c>
      <c r="C450" s="10" t="s">
        <v>43</v>
      </c>
      <c r="D450" s="10" t="s">
        <v>44</v>
      </c>
      <c r="E450" s="10" t="s">
        <v>76</v>
      </c>
      <c r="F450" s="10" t="s">
        <v>56</v>
      </c>
      <c r="G450" s="10" t="s">
        <v>44</v>
      </c>
      <c r="H450" s="10" t="s">
        <v>982</v>
      </c>
      <c r="I450" s="10" t="s">
        <v>117</v>
      </c>
      <c r="J450" s="13">
        <v>463.15</v>
      </c>
      <c r="K450" s="10">
        <v>3</v>
      </c>
      <c r="L450" s="10" t="s">
        <v>35</v>
      </c>
      <c r="M450" s="10">
        <v>1</v>
      </c>
      <c r="N450" s="10">
        <v>1</v>
      </c>
      <c r="O450" s="10">
        <v>1</v>
      </c>
      <c r="P450" s="10" t="s">
        <v>36</v>
      </c>
      <c r="Q450" s="10" t="s">
        <v>37</v>
      </c>
      <c r="R450" s="10">
        <f t="shared" si="12"/>
        <v>0.01</v>
      </c>
      <c r="S450" s="10">
        <v>1</v>
      </c>
      <c r="T450" s="10">
        <v>9</v>
      </c>
      <c r="U450" s="10" t="s">
        <v>44</v>
      </c>
      <c r="V450" s="10" t="s">
        <v>60</v>
      </c>
      <c r="W450" s="10" t="s">
        <v>61</v>
      </c>
      <c r="X450" s="14">
        <v>45407</v>
      </c>
      <c r="Y450" s="10" t="b">
        <v>1</v>
      </c>
      <c r="Z450" s="10" t="b">
        <v>1</v>
      </c>
      <c r="AA450" s="10" t="str">
        <f t="shared" si="13"/>
        <v>Loyalty Member</v>
      </c>
      <c r="AB450" s="10" t="s">
        <v>40</v>
      </c>
      <c r="AC450" s="10" t="s">
        <v>53</v>
      </c>
      <c r="AD450" s="10">
        <v>9</v>
      </c>
      <c r="AE450" s="10" t="str">
        <f>IF(OR(Cleaned_Data!$C450="Male", Cleaned_Data!$C450="Male"), "Male", IF(OR(Cleaned_Data!$C450="Female", Cleaned_Data!$C450="Female"), "Female", "Diverse"))</f>
        <v>Male</v>
      </c>
      <c r="AF450" s="10" t="str">
        <f>IF(Cleaned_Data!$D450="Middle","Average Income","High Income")</f>
        <v>High Income</v>
      </c>
      <c r="AG450" s="10">
        <v>0.01</v>
      </c>
    </row>
    <row r="451" spans="1:33" x14ac:dyDescent="0.3">
      <c r="A451" s="10" t="s">
        <v>983</v>
      </c>
      <c r="B451" s="10">
        <v>27</v>
      </c>
      <c r="C451" s="10" t="s">
        <v>29</v>
      </c>
      <c r="D451" s="10" t="s">
        <v>44</v>
      </c>
      <c r="E451" s="10" t="s">
        <v>76</v>
      </c>
      <c r="F451" s="10" t="s">
        <v>32</v>
      </c>
      <c r="G451" s="10" t="s">
        <v>44</v>
      </c>
      <c r="H451" s="10" t="s">
        <v>984</v>
      </c>
      <c r="I451" s="10" t="s">
        <v>158</v>
      </c>
      <c r="J451" s="13">
        <v>122.99</v>
      </c>
      <c r="K451" s="10">
        <v>12</v>
      </c>
      <c r="L451" s="10" t="s">
        <v>48</v>
      </c>
      <c r="M451" s="10">
        <v>1</v>
      </c>
      <c r="N451" s="10">
        <v>5</v>
      </c>
      <c r="O451" s="10">
        <v>1</v>
      </c>
      <c r="P451" s="10" t="s">
        <v>44</v>
      </c>
      <c r="Q451" s="10" t="s">
        <v>85</v>
      </c>
      <c r="R451" s="10">
        <f t="shared" ref="R451:R514" si="14">S451/100</f>
        <v>0.01</v>
      </c>
      <c r="S451" s="10">
        <v>1</v>
      </c>
      <c r="T451" s="10">
        <v>8</v>
      </c>
      <c r="U451" s="10" t="s">
        <v>36</v>
      </c>
      <c r="V451" s="10" t="s">
        <v>79</v>
      </c>
      <c r="W451" s="10" t="s">
        <v>86</v>
      </c>
      <c r="X451" s="14">
        <v>45568</v>
      </c>
      <c r="Y451" s="10" t="b">
        <v>1</v>
      </c>
      <c r="Z451" s="10" t="b">
        <v>0</v>
      </c>
      <c r="AA451" s="10" t="str">
        <f t="shared" ref="AA451:AA514" si="15">IF(Z451=TRUE, "Loyalty Member", "Non-Member")</f>
        <v>Non-Member</v>
      </c>
      <c r="AB451" s="10" t="s">
        <v>74</v>
      </c>
      <c r="AC451" s="10" t="s">
        <v>41</v>
      </c>
      <c r="AD451" s="10">
        <v>1</v>
      </c>
      <c r="AE451" s="10" t="str">
        <f>IF(OR(Cleaned_Data!$C451="Male", Cleaned_Data!$C451="Male"), "Male", IF(OR(Cleaned_Data!$C451="Female", Cleaned_Data!$C451="Female"), "Female", "Diverse"))</f>
        <v>Female</v>
      </c>
      <c r="AF451" s="10" t="str">
        <f>IF(Cleaned_Data!$D451="Middle","Average Income","High Income")</f>
        <v>High Income</v>
      </c>
      <c r="AG451" s="10">
        <v>1.0243902439024391E-2</v>
      </c>
    </row>
    <row r="452" spans="1:33" x14ac:dyDescent="0.3">
      <c r="A452" s="10" t="s">
        <v>985</v>
      </c>
      <c r="B452" s="10">
        <v>43</v>
      </c>
      <c r="C452" s="10" t="s">
        <v>43</v>
      </c>
      <c r="D452" s="10" t="s">
        <v>44</v>
      </c>
      <c r="E452" s="10" t="s">
        <v>69</v>
      </c>
      <c r="F452" s="10" t="s">
        <v>56</v>
      </c>
      <c r="G452" s="10" t="s">
        <v>44</v>
      </c>
      <c r="H452" s="10" t="s">
        <v>986</v>
      </c>
      <c r="I452" s="10" t="s">
        <v>188</v>
      </c>
      <c r="J452" s="13">
        <v>322.39999999999998</v>
      </c>
      <c r="K452" s="10">
        <v>7</v>
      </c>
      <c r="L452" s="10" t="s">
        <v>35</v>
      </c>
      <c r="M452" s="10">
        <v>4</v>
      </c>
      <c r="N452" s="10">
        <v>2</v>
      </c>
      <c r="O452" s="10">
        <v>1</v>
      </c>
      <c r="P452" s="10" t="s">
        <v>49</v>
      </c>
      <c r="Q452" s="10" t="s">
        <v>85</v>
      </c>
      <c r="R452" s="10">
        <f t="shared" si="14"/>
        <v>0.02</v>
      </c>
      <c r="S452" s="10">
        <v>2</v>
      </c>
      <c r="T452" s="10">
        <v>3</v>
      </c>
      <c r="U452" s="10" t="s">
        <v>49</v>
      </c>
      <c r="V452" s="10" t="s">
        <v>38</v>
      </c>
      <c r="W452" s="10" t="s">
        <v>86</v>
      </c>
      <c r="X452" s="14">
        <v>45511</v>
      </c>
      <c r="Y452" s="10" t="b">
        <v>1</v>
      </c>
      <c r="Z452" s="10" t="b">
        <v>1</v>
      </c>
      <c r="AA452" s="10" t="str">
        <f t="shared" si="15"/>
        <v>Loyalty Member</v>
      </c>
      <c r="AB452" s="10" t="s">
        <v>40</v>
      </c>
      <c r="AC452" s="10" t="s">
        <v>67</v>
      </c>
      <c r="AD452" s="10">
        <v>2</v>
      </c>
      <c r="AE452" s="10" t="str">
        <f>IF(OR(Cleaned_Data!$C452="Male", Cleaned_Data!$C452="Male"), "Male", IF(OR(Cleaned_Data!$C452="Female", Cleaned_Data!$C452="Female"), "Female", "Diverse"))</f>
        <v>Male</v>
      </c>
      <c r="AF452" s="10" t="str">
        <f>IF(Cleaned_Data!$D452="Middle","Average Income","High Income")</f>
        <v>High Income</v>
      </c>
      <c r="AG452" s="10">
        <v>8.8235294117647058E-3</v>
      </c>
    </row>
    <row r="453" spans="1:33" x14ac:dyDescent="0.3">
      <c r="A453" s="10" t="s">
        <v>987</v>
      </c>
      <c r="B453" s="10">
        <v>19</v>
      </c>
      <c r="C453" s="10" t="s">
        <v>29</v>
      </c>
      <c r="D453" s="10" t="s">
        <v>44</v>
      </c>
      <c r="E453" s="10" t="s">
        <v>31</v>
      </c>
      <c r="F453" s="10" t="s">
        <v>45</v>
      </c>
      <c r="G453" s="10" t="s">
        <v>30</v>
      </c>
      <c r="H453" s="10" t="s">
        <v>988</v>
      </c>
      <c r="I453" s="10" t="s">
        <v>104</v>
      </c>
      <c r="J453" s="13">
        <v>73.19</v>
      </c>
      <c r="K453" s="10">
        <v>5</v>
      </c>
      <c r="L453" s="10" t="s">
        <v>35</v>
      </c>
      <c r="M453" s="10">
        <v>2</v>
      </c>
      <c r="N453" s="10">
        <v>5</v>
      </c>
      <c r="O453" s="10">
        <v>1</v>
      </c>
      <c r="P453" s="10" t="s">
        <v>59</v>
      </c>
      <c r="Q453" s="10" t="s">
        <v>50</v>
      </c>
      <c r="R453" s="10">
        <f t="shared" si="14"/>
        <v>0.02</v>
      </c>
      <c r="S453" s="10">
        <v>2</v>
      </c>
      <c r="T453" s="10">
        <v>8</v>
      </c>
      <c r="U453" s="10" t="s">
        <v>44</v>
      </c>
      <c r="V453" s="10" t="s">
        <v>60</v>
      </c>
      <c r="W453" s="10" t="s">
        <v>51</v>
      </c>
      <c r="X453" s="14">
        <v>45393</v>
      </c>
      <c r="Y453" s="10" t="b">
        <v>0</v>
      </c>
      <c r="Z453" s="10" t="b">
        <v>1</v>
      </c>
      <c r="AA453" s="10" t="str">
        <f t="shared" si="15"/>
        <v>Loyalty Member</v>
      </c>
      <c r="AB453" s="10" t="s">
        <v>40</v>
      </c>
      <c r="AC453" s="10" t="s">
        <v>41</v>
      </c>
      <c r="AD453" s="10">
        <v>3</v>
      </c>
      <c r="AE453" s="10" t="str">
        <f>IF(OR(Cleaned_Data!$C453="Male", Cleaned_Data!$C453="Male"), "Male", IF(OR(Cleaned_Data!$C453="Female", Cleaned_Data!$C453="Female"), "Female", "Diverse"))</f>
        <v>Female</v>
      </c>
      <c r="AF453" s="10" t="str">
        <f>IF(Cleaned_Data!$D453="Middle","Average Income","High Income")</f>
        <v>High Income</v>
      </c>
      <c r="AG453" s="10">
        <v>7.3170731707317069E-3</v>
      </c>
    </row>
    <row r="454" spans="1:33" x14ac:dyDescent="0.3">
      <c r="A454" s="10" t="s">
        <v>989</v>
      </c>
      <c r="B454" s="10">
        <v>41</v>
      </c>
      <c r="C454" s="10" t="s">
        <v>29</v>
      </c>
      <c r="D454" s="10" t="s">
        <v>30</v>
      </c>
      <c r="E454" s="10" t="s">
        <v>31</v>
      </c>
      <c r="F454" s="10" t="s">
        <v>56</v>
      </c>
      <c r="G454" s="10" t="s">
        <v>44</v>
      </c>
      <c r="H454" s="10" t="s">
        <v>856</v>
      </c>
      <c r="I454" s="10" t="s">
        <v>126</v>
      </c>
      <c r="J454" s="13">
        <v>279.08</v>
      </c>
      <c r="K454" s="10">
        <v>10</v>
      </c>
      <c r="L454" s="10" t="s">
        <v>78</v>
      </c>
      <c r="M454" s="10">
        <v>4</v>
      </c>
      <c r="N454" s="10">
        <v>2</v>
      </c>
      <c r="O454" s="10">
        <v>1</v>
      </c>
      <c r="P454" s="10" t="s">
        <v>44</v>
      </c>
      <c r="Q454" s="10" t="s">
        <v>50</v>
      </c>
      <c r="R454" s="10">
        <f t="shared" si="14"/>
        <v>0.02</v>
      </c>
      <c r="S454" s="10">
        <v>2</v>
      </c>
      <c r="T454" s="10">
        <v>7</v>
      </c>
      <c r="U454" s="10" t="s">
        <v>49</v>
      </c>
      <c r="V454" s="10" t="s">
        <v>60</v>
      </c>
      <c r="W454" s="10" t="s">
        <v>39</v>
      </c>
      <c r="X454" s="14">
        <v>45407</v>
      </c>
      <c r="Y454" s="10" t="b">
        <v>0</v>
      </c>
      <c r="Z454" s="10" t="b">
        <v>1</v>
      </c>
      <c r="AA454" s="10" t="str">
        <f t="shared" si="15"/>
        <v>Loyalty Member</v>
      </c>
      <c r="AB454" s="10" t="s">
        <v>52</v>
      </c>
      <c r="AC454" s="10" t="s">
        <v>41</v>
      </c>
      <c r="AD454" s="10">
        <v>3</v>
      </c>
      <c r="AE454" s="10" t="str">
        <f>IF(OR(Cleaned_Data!$C454="Male", Cleaned_Data!$C454="Male"), "Male", IF(OR(Cleaned_Data!$C454="Female", Cleaned_Data!$C454="Female"), "Female", "Diverse"))</f>
        <v>Female</v>
      </c>
      <c r="AF454" s="10" t="str">
        <f>IF(Cleaned_Data!$D454="Middle","Average Income","High Income")</f>
        <v>Average Income</v>
      </c>
      <c r="AG454" s="10">
        <v>8.2978723404255311E-3</v>
      </c>
    </row>
    <row r="455" spans="1:33" x14ac:dyDescent="0.3">
      <c r="A455" s="10" t="s">
        <v>990</v>
      </c>
      <c r="B455" s="10">
        <v>29</v>
      </c>
      <c r="C455" s="10" t="s">
        <v>29</v>
      </c>
      <c r="D455" s="10" t="s">
        <v>30</v>
      </c>
      <c r="E455" s="10" t="s">
        <v>55</v>
      </c>
      <c r="F455" s="10" t="s">
        <v>45</v>
      </c>
      <c r="G455" s="10" t="s">
        <v>30</v>
      </c>
      <c r="H455" s="10" t="s">
        <v>991</v>
      </c>
      <c r="I455" s="10" t="s">
        <v>2078</v>
      </c>
      <c r="J455" s="13">
        <v>478.85</v>
      </c>
      <c r="K455" s="10">
        <v>10</v>
      </c>
      <c r="L455" s="10" t="s">
        <v>48</v>
      </c>
      <c r="M455" s="10">
        <v>4</v>
      </c>
      <c r="N455" s="10">
        <v>2</v>
      </c>
      <c r="O455" s="10">
        <v>2</v>
      </c>
      <c r="P455" s="10" t="s">
        <v>36</v>
      </c>
      <c r="Q455" s="10" t="s">
        <v>50</v>
      </c>
      <c r="R455" s="10">
        <f t="shared" si="14"/>
        <v>0.02</v>
      </c>
      <c r="S455" s="10">
        <v>2</v>
      </c>
      <c r="T455" s="10">
        <v>2</v>
      </c>
      <c r="U455" s="10" t="s">
        <v>36</v>
      </c>
      <c r="V455" s="10" t="s">
        <v>79</v>
      </c>
      <c r="W455" s="10" t="s">
        <v>86</v>
      </c>
      <c r="X455" s="14">
        <v>45410</v>
      </c>
      <c r="Y455" s="10" t="b">
        <v>0</v>
      </c>
      <c r="Z455" s="10" t="b">
        <v>0</v>
      </c>
      <c r="AA455" s="10" t="str">
        <f t="shared" si="15"/>
        <v>Non-Member</v>
      </c>
      <c r="AB455" s="10" t="s">
        <v>74</v>
      </c>
      <c r="AC455" s="10" t="s">
        <v>41</v>
      </c>
      <c r="AD455" s="10">
        <v>4</v>
      </c>
      <c r="AE455" s="10" t="str">
        <f>IF(OR(Cleaned_Data!$C455="Male", Cleaned_Data!$C455="Male"), "Male", IF(OR(Cleaned_Data!$C455="Female", Cleaned_Data!$C455="Female"), "Female", "Diverse"))</f>
        <v>Female</v>
      </c>
      <c r="AF455" s="10" t="str">
        <f>IF(Cleaned_Data!$D455="Middle","Average Income","High Income")</f>
        <v>Average Income</v>
      </c>
      <c r="AG455" s="10">
        <v>1.3157894736842106E-2</v>
      </c>
    </row>
    <row r="456" spans="1:33" x14ac:dyDescent="0.3">
      <c r="A456" s="10" t="s">
        <v>992</v>
      </c>
      <c r="B456" s="10">
        <v>25</v>
      </c>
      <c r="C456" s="10" t="s">
        <v>43</v>
      </c>
      <c r="D456" s="10" t="s">
        <v>44</v>
      </c>
      <c r="E456" s="10" t="s">
        <v>69</v>
      </c>
      <c r="F456" s="10" t="s">
        <v>56</v>
      </c>
      <c r="G456" s="10" t="s">
        <v>44</v>
      </c>
      <c r="H456" s="10" t="s">
        <v>993</v>
      </c>
      <c r="I456" s="10" t="s">
        <v>47</v>
      </c>
      <c r="J456" s="13">
        <v>86.39</v>
      </c>
      <c r="K456" s="10">
        <v>5</v>
      </c>
      <c r="L456" s="10" t="s">
        <v>35</v>
      </c>
      <c r="M456" s="10">
        <v>4</v>
      </c>
      <c r="N456" s="10">
        <v>5</v>
      </c>
      <c r="O456" s="10">
        <v>1</v>
      </c>
      <c r="P456" s="10" t="s">
        <v>44</v>
      </c>
      <c r="Q456" s="10" t="s">
        <v>37</v>
      </c>
      <c r="R456" s="10">
        <f t="shared" si="14"/>
        <v>0.01</v>
      </c>
      <c r="S456" s="10">
        <v>1</v>
      </c>
      <c r="T456" s="10">
        <v>1</v>
      </c>
      <c r="U456" s="10" t="s">
        <v>49</v>
      </c>
      <c r="V456" s="10" t="s">
        <v>79</v>
      </c>
      <c r="W456" s="10" t="s">
        <v>61</v>
      </c>
      <c r="X456" s="14">
        <v>45544</v>
      </c>
      <c r="Y456" s="10" t="b">
        <v>0</v>
      </c>
      <c r="Z456" s="10" t="b">
        <v>0</v>
      </c>
      <c r="AA456" s="10" t="str">
        <f t="shared" si="15"/>
        <v>Non-Member</v>
      </c>
      <c r="AB456" s="10" t="s">
        <v>40</v>
      </c>
      <c r="AC456" s="10" t="s">
        <v>53</v>
      </c>
      <c r="AD456" s="10">
        <v>7</v>
      </c>
      <c r="AE456" s="10" t="str">
        <f>IF(OR(Cleaned_Data!$C456="Male", Cleaned_Data!$C456="Male"), "Male", IF(OR(Cleaned_Data!$C456="Female", Cleaned_Data!$C456="Female"), "Female", "Diverse"))</f>
        <v>Male</v>
      </c>
      <c r="AF456" s="10" t="str">
        <f>IF(Cleaned_Data!$D456="Middle","Average Income","High Income")</f>
        <v>High Income</v>
      </c>
      <c r="AG456" s="10">
        <v>9.3181818181818175E-3</v>
      </c>
    </row>
    <row r="457" spans="1:33" x14ac:dyDescent="0.3">
      <c r="A457" s="10" t="s">
        <v>994</v>
      </c>
      <c r="B457" s="10">
        <v>45</v>
      </c>
      <c r="C457" s="10" t="s">
        <v>43</v>
      </c>
      <c r="D457" s="10" t="s">
        <v>44</v>
      </c>
      <c r="E457" s="10" t="s">
        <v>69</v>
      </c>
      <c r="F457" s="10" t="s">
        <v>32</v>
      </c>
      <c r="G457" s="10" t="s">
        <v>30</v>
      </c>
      <c r="H457" s="10" t="s">
        <v>995</v>
      </c>
      <c r="I457" s="10" t="s">
        <v>123</v>
      </c>
      <c r="J457" s="13">
        <v>192.35</v>
      </c>
      <c r="K457" s="10">
        <v>11</v>
      </c>
      <c r="L457" s="10" t="s">
        <v>35</v>
      </c>
      <c r="M457" s="10">
        <v>3</v>
      </c>
      <c r="N457" s="10">
        <v>5</v>
      </c>
      <c r="O457" s="10">
        <v>2</v>
      </c>
      <c r="P457" s="10" t="s">
        <v>44</v>
      </c>
      <c r="Q457" s="10" t="s">
        <v>50</v>
      </c>
      <c r="R457" s="10">
        <f t="shared" si="14"/>
        <v>0.02</v>
      </c>
      <c r="S457" s="10">
        <v>2</v>
      </c>
      <c r="T457" s="10">
        <v>1</v>
      </c>
      <c r="U457" s="10" t="s">
        <v>44</v>
      </c>
      <c r="V457" s="10" t="s">
        <v>60</v>
      </c>
      <c r="W457" s="10" t="s">
        <v>39</v>
      </c>
      <c r="X457" s="14">
        <v>45420</v>
      </c>
      <c r="Y457" s="10" t="b">
        <v>1</v>
      </c>
      <c r="Z457" s="10" t="b">
        <v>0</v>
      </c>
      <c r="AA457" s="10" t="str">
        <f t="shared" si="15"/>
        <v>Non-Member</v>
      </c>
      <c r="AB457" s="10" t="s">
        <v>62</v>
      </c>
      <c r="AC457" s="10" t="s">
        <v>67</v>
      </c>
      <c r="AD457" s="10">
        <v>11</v>
      </c>
      <c r="AE457" s="10" t="str">
        <f>IF(OR(Cleaned_Data!$C457="Male", Cleaned_Data!$C457="Male"), "Male", IF(OR(Cleaned_Data!$C457="Female", Cleaned_Data!$C457="Female"), "Female", "Diverse"))</f>
        <v>Male</v>
      </c>
      <c r="AF457" s="10" t="str">
        <f>IF(Cleaned_Data!$D457="Middle","Average Income","High Income")</f>
        <v>High Income</v>
      </c>
      <c r="AG457" s="10">
        <v>1.0243902439024391E-2</v>
      </c>
    </row>
    <row r="458" spans="1:33" x14ac:dyDescent="0.3">
      <c r="A458" s="10" t="s">
        <v>996</v>
      </c>
      <c r="B458" s="10">
        <v>36</v>
      </c>
      <c r="C458" s="10" t="s">
        <v>29</v>
      </c>
      <c r="D458" s="10" t="s">
        <v>30</v>
      </c>
      <c r="E458" s="10" t="s">
        <v>76</v>
      </c>
      <c r="F458" s="10" t="s">
        <v>32</v>
      </c>
      <c r="G458" s="10" t="s">
        <v>44</v>
      </c>
      <c r="H458" s="10" t="s">
        <v>997</v>
      </c>
      <c r="I458" s="10" t="s">
        <v>188</v>
      </c>
      <c r="J458" s="13">
        <v>235.32</v>
      </c>
      <c r="K458" s="10">
        <v>7</v>
      </c>
      <c r="L458" s="10" t="s">
        <v>78</v>
      </c>
      <c r="M458" s="10">
        <v>2</v>
      </c>
      <c r="N458" s="10">
        <v>1</v>
      </c>
      <c r="O458" s="10">
        <v>1</v>
      </c>
      <c r="P458" s="10" t="s">
        <v>49</v>
      </c>
      <c r="Q458" s="10" t="s">
        <v>85</v>
      </c>
      <c r="R458" s="10">
        <f t="shared" si="14"/>
        <v>0.01</v>
      </c>
      <c r="S458" s="10">
        <v>1</v>
      </c>
      <c r="T458" s="10">
        <v>10</v>
      </c>
      <c r="U458" s="10" t="s">
        <v>44</v>
      </c>
      <c r="V458" s="10" t="s">
        <v>79</v>
      </c>
      <c r="W458" s="10" t="s">
        <v>51</v>
      </c>
      <c r="X458" s="14">
        <v>45452</v>
      </c>
      <c r="Y458" s="10" t="b">
        <v>0</v>
      </c>
      <c r="Z458" s="10" t="b">
        <v>1</v>
      </c>
      <c r="AA458" s="10" t="str">
        <f t="shared" si="15"/>
        <v>Loyalty Member</v>
      </c>
      <c r="AB458" s="10" t="s">
        <v>62</v>
      </c>
      <c r="AC458" s="10" t="s">
        <v>67</v>
      </c>
      <c r="AD458" s="10">
        <v>11</v>
      </c>
      <c r="AE458" s="10" t="str">
        <f>IF(OR(Cleaned_Data!$C458="Male", Cleaned_Data!$C458="Male"), "Male", IF(OR(Cleaned_Data!$C458="Female", Cleaned_Data!$C458="Female"), "Female", "Diverse"))</f>
        <v>Female</v>
      </c>
      <c r="AF458" s="10" t="str">
        <f>IF(Cleaned_Data!$D458="Middle","Average Income","High Income")</f>
        <v>Average Income</v>
      </c>
      <c r="AG458" s="10">
        <v>8.8235294117647058E-3</v>
      </c>
    </row>
    <row r="459" spans="1:33" x14ac:dyDescent="0.3">
      <c r="A459" s="10" t="s">
        <v>998</v>
      </c>
      <c r="B459" s="10">
        <v>21</v>
      </c>
      <c r="C459" s="10" t="s">
        <v>29</v>
      </c>
      <c r="D459" s="10" t="s">
        <v>44</v>
      </c>
      <c r="E459" s="10" t="s">
        <v>69</v>
      </c>
      <c r="F459" s="10" t="s">
        <v>45</v>
      </c>
      <c r="G459" s="10" t="s">
        <v>44</v>
      </c>
      <c r="H459" s="10" t="s">
        <v>999</v>
      </c>
      <c r="I459" s="10" t="s">
        <v>117</v>
      </c>
      <c r="J459" s="13">
        <v>212.63</v>
      </c>
      <c r="K459" s="10">
        <v>8</v>
      </c>
      <c r="L459" s="10" t="s">
        <v>78</v>
      </c>
      <c r="M459" s="10">
        <v>4</v>
      </c>
      <c r="N459" s="10">
        <v>2</v>
      </c>
      <c r="O459" s="10">
        <v>1</v>
      </c>
      <c r="P459" s="10" t="s">
        <v>59</v>
      </c>
      <c r="Q459" s="10" t="s">
        <v>85</v>
      </c>
      <c r="R459" s="10">
        <f t="shared" si="14"/>
        <v>0</v>
      </c>
      <c r="S459" s="10">
        <v>0</v>
      </c>
      <c r="T459" s="10">
        <v>4</v>
      </c>
      <c r="U459" s="10" t="s">
        <v>44</v>
      </c>
      <c r="V459" s="10" t="s">
        <v>79</v>
      </c>
      <c r="W459" s="10" t="s">
        <v>61</v>
      </c>
      <c r="X459" s="14">
        <v>45531</v>
      </c>
      <c r="Y459" s="10" t="b">
        <v>0</v>
      </c>
      <c r="Z459" s="10" t="b">
        <v>1</v>
      </c>
      <c r="AA459" s="10" t="str">
        <f t="shared" si="15"/>
        <v>Loyalty Member</v>
      </c>
      <c r="AB459" s="10" t="s">
        <v>40</v>
      </c>
      <c r="AC459" s="10" t="s">
        <v>41</v>
      </c>
      <c r="AD459" s="10">
        <v>6</v>
      </c>
      <c r="AE459" s="10" t="str">
        <f>IF(OR(Cleaned_Data!$C459="Male", Cleaned_Data!$C459="Male"), "Male", IF(OR(Cleaned_Data!$C459="Female", Cleaned_Data!$C459="Female"), "Female", "Diverse"))</f>
        <v>Female</v>
      </c>
      <c r="AF459" s="10" t="str">
        <f>IF(Cleaned_Data!$D459="Middle","Average Income","High Income")</f>
        <v>High Income</v>
      </c>
      <c r="AG459" s="10">
        <v>0.01</v>
      </c>
    </row>
    <row r="460" spans="1:33" x14ac:dyDescent="0.3">
      <c r="A460" s="10" t="s">
        <v>1000</v>
      </c>
      <c r="B460" s="10">
        <v>47</v>
      </c>
      <c r="C460" s="10" t="s">
        <v>29</v>
      </c>
      <c r="D460" s="10" t="s">
        <v>30</v>
      </c>
      <c r="E460" s="10" t="s">
        <v>69</v>
      </c>
      <c r="F460" s="10" t="s">
        <v>56</v>
      </c>
      <c r="G460" s="10" t="s">
        <v>44</v>
      </c>
      <c r="H460" s="10" t="s">
        <v>1001</v>
      </c>
      <c r="I460" s="10" t="s">
        <v>47</v>
      </c>
      <c r="J460" s="13">
        <v>246.63</v>
      </c>
      <c r="K460" s="10">
        <v>8</v>
      </c>
      <c r="L460" s="10" t="s">
        <v>48</v>
      </c>
      <c r="M460" s="10">
        <v>2</v>
      </c>
      <c r="N460" s="10">
        <v>3</v>
      </c>
      <c r="O460" s="10">
        <v>1</v>
      </c>
      <c r="P460" s="10" t="s">
        <v>36</v>
      </c>
      <c r="Q460" s="10" t="s">
        <v>37</v>
      </c>
      <c r="R460" s="10">
        <f t="shared" si="14"/>
        <v>0.02</v>
      </c>
      <c r="S460" s="10">
        <v>2</v>
      </c>
      <c r="T460" s="10">
        <v>3</v>
      </c>
      <c r="U460" s="10" t="s">
        <v>36</v>
      </c>
      <c r="V460" s="10" t="s">
        <v>38</v>
      </c>
      <c r="W460" s="10" t="s">
        <v>39</v>
      </c>
      <c r="X460" s="14">
        <v>45383</v>
      </c>
      <c r="Y460" s="10" t="b">
        <v>1</v>
      </c>
      <c r="Z460" s="10" t="b">
        <v>0</v>
      </c>
      <c r="AA460" s="10" t="str">
        <f t="shared" si="15"/>
        <v>Non-Member</v>
      </c>
      <c r="AB460" s="10" t="s">
        <v>62</v>
      </c>
      <c r="AC460" s="10" t="s">
        <v>67</v>
      </c>
      <c r="AD460" s="10">
        <v>10</v>
      </c>
      <c r="AE460" s="10" t="str">
        <f>IF(OR(Cleaned_Data!$C460="Male", Cleaned_Data!$C460="Male"), "Male", IF(OR(Cleaned_Data!$C460="Female", Cleaned_Data!$C460="Female"), "Female", "Diverse"))</f>
        <v>Female</v>
      </c>
      <c r="AF460" s="10" t="str">
        <f>IF(Cleaned_Data!$D460="Middle","Average Income","High Income")</f>
        <v>Average Income</v>
      </c>
      <c r="AG460" s="10">
        <v>9.3181818181818175E-3</v>
      </c>
    </row>
    <row r="461" spans="1:33" x14ac:dyDescent="0.3">
      <c r="A461" s="10" t="s">
        <v>1002</v>
      </c>
      <c r="B461" s="10">
        <v>26</v>
      </c>
      <c r="C461" s="10" t="s">
        <v>29</v>
      </c>
      <c r="D461" s="10" t="s">
        <v>30</v>
      </c>
      <c r="E461" s="10" t="s">
        <v>69</v>
      </c>
      <c r="F461" s="10" t="s">
        <v>32</v>
      </c>
      <c r="G461" s="10" t="s">
        <v>44</v>
      </c>
      <c r="H461" s="10" t="s">
        <v>256</v>
      </c>
      <c r="I461" s="10" t="s">
        <v>126</v>
      </c>
      <c r="J461" s="13">
        <v>228.47</v>
      </c>
      <c r="K461" s="10">
        <v>9</v>
      </c>
      <c r="L461" s="10" t="s">
        <v>78</v>
      </c>
      <c r="M461" s="10">
        <v>3</v>
      </c>
      <c r="N461" s="10">
        <v>3</v>
      </c>
      <c r="O461" s="10">
        <v>1</v>
      </c>
      <c r="P461" s="10" t="s">
        <v>36</v>
      </c>
      <c r="Q461" s="10" t="s">
        <v>85</v>
      </c>
      <c r="R461" s="10">
        <f t="shared" si="14"/>
        <v>0.01</v>
      </c>
      <c r="S461" s="10">
        <v>1</v>
      </c>
      <c r="T461" s="10">
        <v>7</v>
      </c>
      <c r="U461" s="10" t="s">
        <v>36</v>
      </c>
      <c r="V461" s="10" t="s">
        <v>79</v>
      </c>
      <c r="W461" s="10" t="s">
        <v>39</v>
      </c>
      <c r="X461" s="14">
        <v>45533</v>
      </c>
      <c r="Y461" s="10" t="b">
        <v>0</v>
      </c>
      <c r="Z461" s="10" t="b">
        <v>1</v>
      </c>
      <c r="AA461" s="10" t="str">
        <f t="shared" si="15"/>
        <v>Loyalty Member</v>
      </c>
      <c r="AB461" s="10" t="s">
        <v>62</v>
      </c>
      <c r="AC461" s="10" t="s">
        <v>67</v>
      </c>
      <c r="AD461" s="10">
        <v>12</v>
      </c>
      <c r="AE461" s="10" t="str">
        <f>IF(OR(Cleaned_Data!$C461="Male", Cleaned_Data!$C461="Male"), "Male", IF(OR(Cleaned_Data!$C461="Female", Cleaned_Data!$C461="Female"), "Female", "Diverse"))</f>
        <v>Female</v>
      </c>
      <c r="AF461" s="10" t="str">
        <f>IF(Cleaned_Data!$D461="Middle","Average Income","High Income")</f>
        <v>Average Income</v>
      </c>
      <c r="AG461" s="10">
        <v>8.2978723404255311E-3</v>
      </c>
    </row>
    <row r="462" spans="1:33" x14ac:dyDescent="0.3">
      <c r="A462" s="10" t="s">
        <v>1003</v>
      </c>
      <c r="B462" s="10">
        <v>25</v>
      </c>
      <c r="C462" s="10" t="s">
        <v>29</v>
      </c>
      <c r="D462" s="10" t="s">
        <v>30</v>
      </c>
      <c r="E462" s="10" t="s">
        <v>55</v>
      </c>
      <c r="F462" s="10" t="s">
        <v>56</v>
      </c>
      <c r="G462" s="10" t="s">
        <v>44</v>
      </c>
      <c r="H462" s="10" t="s">
        <v>1004</v>
      </c>
      <c r="I462" s="10" t="s">
        <v>34</v>
      </c>
      <c r="J462" s="13">
        <v>343.77</v>
      </c>
      <c r="K462" s="10">
        <v>6</v>
      </c>
      <c r="L462" s="10" t="s">
        <v>78</v>
      </c>
      <c r="M462" s="10">
        <v>4</v>
      </c>
      <c r="N462" s="10">
        <v>3</v>
      </c>
      <c r="O462" s="10">
        <v>2</v>
      </c>
      <c r="P462" s="10" t="s">
        <v>59</v>
      </c>
      <c r="Q462" s="10" t="s">
        <v>37</v>
      </c>
      <c r="R462" s="10">
        <f t="shared" si="14"/>
        <v>0.02</v>
      </c>
      <c r="S462" s="10">
        <v>2</v>
      </c>
      <c r="T462" s="10">
        <v>9</v>
      </c>
      <c r="U462" s="10" t="s">
        <v>44</v>
      </c>
      <c r="V462" s="10" t="s">
        <v>79</v>
      </c>
      <c r="W462" s="10" t="s">
        <v>86</v>
      </c>
      <c r="X462" s="14">
        <v>45553</v>
      </c>
      <c r="Y462" s="10" t="b">
        <v>1</v>
      </c>
      <c r="Z462" s="10" t="b">
        <v>1</v>
      </c>
      <c r="AA462" s="10" t="str">
        <f t="shared" si="15"/>
        <v>Loyalty Member</v>
      </c>
      <c r="AB462" s="10" t="s">
        <v>52</v>
      </c>
      <c r="AC462" s="10" t="s">
        <v>67</v>
      </c>
      <c r="AD462" s="10">
        <v>6</v>
      </c>
      <c r="AE462" s="10" t="str">
        <f>IF(OR(Cleaned_Data!$C462="Male", Cleaned_Data!$C462="Male"), "Male", IF(OR(Cleaned_Data!$C462="Female", Cleaned_Data!$C462="Female"), "Female", "Diverse"))</f>
        <v>Female</v>
      </c>
      <c r="AF462" s="10" t="str">
        <f>IF(Cleaned_Data!$D462="Middle","Average Income","High Income")</f>
        <v>Average Income</v>
      </c>
      <c r="AG462" s="10">
        <v>1.1363636363636364E-2</v>
      </c>
    </row>
    <row r="463" spans="1:33" x14ac:dyDescent="0.3">
      <c r="A463" s="10" t="s">
        <v>1005</v>
      </c>
      <c r="B463" s="10">
        <v>26</v>
      </c>
      <c r="C463" s="10" t="s">
        <v>88</v>
      </c>
      <c r="D463" s="10" t="s">
        <v>30</v>
      </c>
      <c r="E463" s="10" t="s">
        <v>31</v>
      </c>
      <c r="F463" s="10" t="s">
        <v>32</v>
      </c>
      <c r="G463" s="10" t="s">
        <v>44</v>
      </c>
      <c r="H463" s="10" t="s">
        <v>1006</v>
      </c>
      <c r="I463" s="10" t="s">
        <v>158</v>
      </c>
      <c r="J463" s="13">
        <v>339.32</v>
      </c>
      <c r="K463" s="10">
        <v>9</v>
      </c>
      <c r="L463" s="10" t="s">
        <v>48</v>
      </c>
      <c r="M463" s="10">
        <v>2</v>
      </c>
      <c r="N463" s="10">
        <v>4</v>
      </c>
      <c r="O463" s="10">
        <v>0</v>
      </c>
      <c r="P463" s="10" t="s">
        <v>49</v>
      </c>
      <c r="Q463" s="10" t="s">
        <v>85</v>
      </c>
      <c r="R463" s="10">
        <f t="shared" si="14"/>
        <v>0.01</v>
      </c>
      <c r="S463" s="10">
        <v>1</v>
      </c>
      <c r="T463" s="10">
        <v>4</v>
      </c>
      <c r="U463" s="10" t="s">
        <v>44</v>
      </c>
      <c r="V463" s="10" t="s">
        <v>38</v>
      </c>
      <c r="W463" s="10" t="s">
        <v>66</v>
      </c>
      <c r="X463" s="14">
        <v>45540</v>
      </c>
      <c r="Y463" s="10" t="b">
        <v>0</v>
      </c>
      <c r="Z463" s="10" t="b">
        <v>0</v>
      </c>
      <c r="AA463" s="10" t="str">
        <f t="shared" si="15"/>
        <v>Non-Member</v>
      </c>
      <c r="AB463" s="10" t="s">
        <v>40</v>
      </c>
      <c r="AC463" s="10" t="s">
        <v>41</v>
      </c>
      <c r="AD463" s="10">
        <v>7</v>
      </c>
      <c r="AE463" s="10" t="str">
        <f>IF(OR(Cleaned_Data!$C463="Male", Cleaned_Data!$C463="Male"), "Male", IF(OR(Cleaned_Data!$C463="Female", Cleaned_Data!$C463="Female"), "Female", "Diverse"))</f>
        <v>Diverse</v>
      </c>
      <c r="AF463" s="10" t="str">
        <f>IF(Cleaned_Data!$D463="Middle","Average Income","High Income")</f>
        <v>Average Income</v>
      </c>
      <c r="AG463" s="10">
        <v>1.0243902439024391E-2</v>
      </c>
    </row>
    <row r="464" spans="1:33" x14ac:dyDescent="0.3">
      <c r="A464" s="10" t="s">
        <v>1007</v>
      </c>
      <c r="B464" s="10">
        <v>34</v>
      </c>
      <c r="C464" s="10" t="s">
        <v>43</v>
      </c>
      <c r="D464" s="10" t="s">
        <v>44</v>
      </c>
      <c r="E464" s="10" t="s">
        <v>76</v>
      </c>
      <c r="F464" s="10" t="s">
        <v>32</v>
      </c>
      <c r="G464" s="10" t="s">
        <v>30</v>
      </c>
      <c r="H464" s="10" t="s">
        <v>1008</v>
      </c>
      <c r="I464" s="10" t="s">
        <v>183</v>
      </c>
      <c r="J464" s="13">
        <v>327.05</v>
      </c>
      <c r="K464" s="10">
        <v>9</v>
      </c>
      <c r="L464" s="10" t="s">
        <v>35</v>
      </c>
      <c r="M464" s="10">
        <v>5</v>
      </c>
      <c r="N464" s="10">
        <v>4</v>
      </c>
      <c r="O464" s="10">
        <v>0</v>
      </c>
      <c r="P464" s="10" t="s">
        <v>59</v>
      </c>
      <c r="Q464" s="10" t="s">
        <v>37</v>
      </c>
      <c r="R464" s="10">
        <f t="shared" si="14"/>
        <v>0.02</v>
      </c>
      <c r="S464" s="10">
        <v>2</v>
      </c>
      <c r="T464" s="10">
        <v>3</v>
      </c>
      <c r="U464" s="10" t="s">
        <v>44</v>
      </c>
      <c r="V464" s="10" t="s">
        <v>79</v>
      </c>
      <c r="W464" s="10" t="s">
        <v>86</v>
      </c>
      <c r="X464" s="14">
        <v>45510</v>
      </c>
      <c r="Y464" s="10" t="b">
        <v>0</v>
      </c>
      <c r="Z464" s="10" t="b">
        <v>1</v>
      </c>
      <c r="AA464" s="10" t="str">
        <f t="shared" si="15"/>
        <v>Loyalty Member</v>
      </c>
      <c r="AB464" s="10" t="s">
        <v>40</v>
      </c>
      <c r="AC464" s="10" t="s">
        <v>41</v>
      </c>
      <c r="AD464" s="10">
        <v>7</v>
      </c>
      <c r="AE464" s="10" t="str">
        <f>IF(OR(Cleaned_Data!$C464="Male", Cleaned_Data!$C464="Male"), "Male", IF(OR(Cleaned_Data!$C464="Female", Cleaned_Data!$C464="Female"), "Female", "Diverse"))</f>
        <v>Male</v>
      </c>
      <c r="AF464" s="10" t="str">
        <f>IF(Cleaned_Data!$D464="Middle","Average Income","High Income")</f>
        <v>High Income</v>
      </c>
      <c r="AG464" s="10">
        <v>8.6666666666666663E-3</v>
      </c>
    </row>
    <row r="465" spans="1:33" x14ac:dyDescent="0.3">
      <c r="A465" s="10" t="s">
        <v>1009</v>
      </c>
      <c r="B465" s="10">
        <v>48</v>
      </c>
      <c r="C465" s="10" t="s">
        <v>43</v>
      </c>
      <c r="D465" s="10" t="s">
        <v>44</v>
      </c>
      <c r="E465" s="10" t="s">
        <v>76</v>
      </c>
      <c r="F465" s="10" t="s">
        <v>56</v>
      </c>
      <c r="G465" s="10" t="s">
        <v>30</v>
      </c>
      <c r="H465" s="10" t="s">
        <v>1010</v>
      </c>
      <c r="I465" s="10" t="s">
        <v>126</v>
      </c>
      <c r="J465" s="13">
        <v>334.45</v>
      </c>
      <c r="K465" s="10">
        <v>2</v>
      </c>
      <c r="L465" s="10" t="s">
        <v>48</v>
      </c>
      <c r="M465" s="10">
        <v>2</v>
      </c>
      <c r="N465" s="10">
        <v>5</v>
      </c>
      <c r="O465" s="10">
        <v>0</v>
      </c>
      <c r="P465" s="10" t="s">
        <v>49</v>
      </c>
      <c r="Q465" s="10" t="s">
        <v>50</v>
      </c>
      <c r="R465" s="10">
        <f t="shared" si="14"/>
        <v>0.02</v>
      </c>
      <c r="S465" s="10">
        <v>2</v>
      </c>
      <c r="T465" s="10">
        <v>9</v>
      </c>
      <c r="U465" s="10" t="s">
        <v>44</v>
      </c>
      <c r="V465" s="10" t="s">
        <v>38</v>
      </c>
      <c r="W465" s="10" t="s">
        <v>39</v>
      </c>
      <c r="X465" s="14">
        <v>45461</v>
      </c>
      <c r="Y465" s="10" t="b">
        <v>1</v>
      </c>
      <c r="Z465" s="10" t="b">
        <v>0</v>
      </c>
      <c r="AA465" s="10" t="str">
        <f t="shared" si="15"/>
        <v>Non-Member</v>
      </c>
      <c r="AB465" s="10" t="s">
        <v>62</v>
      </c>
      <c r="AC465" s="10" t="s">
        <v>41</v>
      </c>
      <c r="AD465" s="10">
        <v>6</v>
      </c>
      <c r="AE465" s="10" t="str">
        <f>IF(OR(Cleaned_Data!$C465="Male", Cleaned_Data!$C465="Male"), "Male", IF(OR(Cleaned_Data!$C465="Female", Cleaned_Data!$C465="Female"), "Female", "Diverse"))</f>
        <v>Male</v>
      </c>
      <c r="AF465" s="10" t="str">
        <f>IF(Cleaned_Data!$D465="Middle","Average Income","High Income")</f>
        <v>High Income</v>
      </c>
      <c r="AG465" s="10">
        <v>8.2978723404255311E-3</v>
      </c>
    </row>
    <row r="466" spans="1:33" x14ac:dyDescent="0.3">
      <c r="A466" s="10" t="s">
        <v>1011</v>
      </c>
      <c r="B466" s="10">
        <v>19</v>
      </c>
      <c r="C466" s="10" t="s">
        <v>43</v>
      </c>
      <c r="D466" s="10" t="s">
        <v>44</v>
      </c>
      <c r="E466" s="10" t="s">
        <v>55</v>
      </c>
      <c r="F466" s="10" t="s">
        <v>32</v>
      </c>
      <c r="G466" s="10" t="s">
        <v>30</v>
      </c>
      <c r="H466" s="10" t="s">
        <v>1012</v>
      </c>
      <c r="I466" s="10" t="s">
        <v>47</v>
      </c>
      <c r="J466" s="13">
        <v>366.16</v>
      </c>
      <c r="K466" s="10">
        <v>12</v>
      </c>
      <c r="L466" s="10" t="s">
        <v>35</v>
      </c>
      <c r="M466" s="10">
        <v>4</v>
      </c>
      <c r="N466" s="10">
        <v>4</v>
      </c>
      <c r="O466" s="10">
        <v>2</v>
      </c>
      <c r="P466" s="10" t="s">
        <v>49</v>
      </c>
      <c r="Q466" s="10" t="s">
        <v>37</v>
      </c>
      <c r="R466" s="10">
        <f t="shared" si="14"/>
        <v>0.01</v>
      </c>
      <c r="S466" s="10">
        <v>1</v>
      </c>
      <c r="T466" s="10">
        <v>5</v>
      </c>
      <c r="U466" s="10" t="s">
        <v>59</v>
      </c>
      <c r="V466" s="10" t="s">
        <v>79</v>
      </c>
      <c r="W466" s="10" t="s">
        <v>39</v>
      </c>
      <c r="X466" s="14">
        <v>45530</v>
      </c>
      <c r="Y466" s="10" t="b">
        <v>0</v>
      </c>
      <c r="Z466" s="10" t="b">
        <v>0</v>
      </c>
      <c r="AA466" s="10" t="str">
        <f t="shared" si="15"/>
        <v>Non-Member</v>
      </c>
      <c r="AB466" s="10" t="s">
        <v>40</v>
      </c>
      <c r="AC466" s="10" t="s">
        <v>41</v>
      </c>
      <c r="AD466" s="10">
        <v>4</v>
      </c>
      <c r="AE466" s="10" t="str">
        <f>IF(OR(Cleaned_Data!$C466="Male", Cleaned_Data!$C466="Male"), "Male", IF(OR(Cleaned_Data!$C466="Female", Cleaned_Data!$C466="Female"), "Female", "Diverse"))</f>
        <v>Male</v>
      </c>
      <c r="AF466" s="10" t="str">
        <f>IF(Cleaned_Data!$D466="Middle","Average Income","High Income")</f>
        <v>High Income</v>
      </c>
      <c r="AG466" s="10">
        <v>9.3181818181818175E-3</v>
      </c>
    </row>
    <row r="467" spans="1:33" x14ac:dyDescent="0.3">
      <c r="A467" s="10" t="s">
        <v>1013</v>
      </c>
      <c r="B467" s="10">
        <v>37</v>
      </c>
      <c r="C467" s="10" t="s">
        <v>29</v>
      </c>
      <c r="D467" s="10" t="s">
        <v>44</v>
      </c>
      <c r="E467" s="10" t="s">
        <v>69</v>
      </c>
      <c r="F467" s="10" t="s">
        <v>32</v>
      </c>
      <c r="G467" s="10" t="s">
        <v>30</v>
      </c>
      <c r="H467" s="10" t="s">
        <v>1014</v>
      </c>
      <c r="I467" s="10" t="s">
        <v>158</v>
      </c>
      <c r="J467" s="13">
        <v>481.78</v>
      </c>
      <c r="K467" s="10">
        <v>8</v>
      </c>
      <c r="L467" s="10" t="s">
        <v>48</v>
      </c>
      <c r="M467" s="10">
        <v>5</v>
      </c>
      <c r="N467" s="10">
        <v>2</v>
      </c>
      <c r="O467" s="10">
        <v>0</v>
      </c>
      <c r="P467" s="10" t="s">
        <v>49</v>
      </c>
      <c r="Q467" s="10" t="s">
        <v>85</v>
      </c>
      <c r="R467" s="10">
        <f t="shared" si="14"/>
        <v>0.02</v>
      </c>
      <c r="S467" s="10">
        <v>2</v>
      </c>
      <c r="T467" s="10">
        <v>4</v>
      </c>
      <c r="U467" s="10" t="s">
        <v>59</v>
      </c>
      <c r="V467" s="10" t="s">
        <v>38</v>
      </c>
      <c r="W467" s="10" t="s">
        <v>61</v>
      </c>
      <c r="X467" s="14">
        <v>45406</v>
      </c>
      <c r="Y467" s="10" t="b">
        <v>1</v>
      </c>
      <c r="Z467" s="10" t="b">
        <v>1</v>
      </c>
      <c r="AA467" s="10" t="str">
        <f t="shared" si="15"/>
        <v>Loyalty Member</v>
      </c>
      <c r="AB467" s="10" t="s">
        <v>52</v>
      </c>
      <c r="AC467" s="10" t="s">
        <v>67</v>
      </c>
      <c r="AD467" s="10">
        <v>1</v>
      </c>
      <c r="AE467" s="10" t="str">
        <f>IF(OR(Cleaned_Data!$C467="Male", Cleaned_Data!$C467="Male"), "Male", IF(OR(Cleaned_Data!$C467="Female", Cleaned_Data!$C467="Female"), "Female", "Diverse"))</f>
        <v>Female</v>
      </c>
      <c r="AF467" s="10" t="str">
        <f>IF(Cleaned_Data!$D467="Middle","Average Income","High Income")</f>
        <v>High Income</v>
      </c>
      <c r="AG467" s="10">
        <v>1.0243902439024391E-2</v>
      </c>
    </row>
    <row r="468" spans="1:33" x14ac:dyDescent="0.3">
      <c r="A468" s="10" t="s">
        <v>1015</v>
      </c>
      <c r="B468" s="10">
        <v>23</v>
      </c>
      <c r="C468" s="10" t="s">
        <v>29</v>
      </c>
      <c r="D468" s="10" t="s">
        <v>44</v>
      </c>
      <c r="E468" s="10" t="s">
        <v>69</v>
      </c>
      <c r="F468" s="10" t="s">
        <v>32</v>
      </c>
      <c r="G468" s="10" t="s">
        <v>30</v>
      </c>
      <c r="H468" s="10" t="s">
        <v>1016</v>
      </c>
      <c r="I468" s="10" t="s">
        <v>34</v>
      </c>
      <c r="J468" s="13">
        <v>131.47999999999999</v>
      </c>
      <c r="K468" s="10">
        <v>8</v>
      </c>
      <c r="L468" s="10" t="s">
        <v>35</v>
      </c>
      <c r="M468" s="10">
        <v>3</v>
      </c>
      <c r="N468" s="10">
        <v>5</v>
      </c>
      <c r="O468" s="10">
        <v>0</v>
      </c>
      <c r="P468" s="10" t="s">
        <v>36</v>
      </c>
      <c r="Q468" s="10" t="s">
        <v>37</v>
      </c>
      <c r="R468" s="10">
        <f t="shared" si="14"/>
        <v>0.02</v>
      </c>
      <c r="S468" s="10">
        <v>2</v>
      </c>
      <c r="T468" s="10">
        <v>1</v>
      </c>
      <c r="U468" s="10" t="s">
        <v>59</v>
      </c>
      <c r="V468" s="10" t="s">
        <v>38</v>
      </c>
      <c r="W468" s="10" t="s">
        <v>39</v>
      </c>
      <c r="X468" s="14">
        <v>45512</v>
      </c>
      <c r="Y468" s="10" t="b">
        <v>1</v>
      </c>
      <c r="Z468" s="10" t="b">
        <v>1</v>
      </c>
      <c r="AA468" s="10" t="str">
        <f t="shared" si="15"/>
        <v>Loyalty Member</v>
      </c>
      <c r="AB468" s="10" t="s">
        <v>52</v>
      </c>
      <c r="AC468" s="10" t="s">
        <v>41</v>
      </c>
      <c r="AD468" s="10">
        <v>12</v>
      </c>
      <c r="AE468" s="10" t="str">
        <f>IF(OR(Cleaned_Data!$C468="Male", Cleaned_Data!$C468="Male"), "Male", IF(OR(Cleaned_Data!$C468="Female", Cleaned_Data!$C468="Female"), "Female", "Diverse"))</f>
        <v>Female</v>
      </c>
      <c r="AF468" s="10" t="str">
        <f>IF(Cleaned_Data!$D468="Middle","Average Income","High Income")</f>
        <v>High Income</v>
      </c>
      <c r="AG468" s="10">
        <v>1.1363636363636364E-2</v>
      </c>
    </row>
    <row r="469" spans="1:33" x14ac:dyDescent="0.3">
      <c r="A469" s="10" t="s">
        <v>1017</v>
      </c>
      <c r="B469" s="10">
        <v>34</v>
      </c>
      <c r="C469" s="10" t="s">
        <v>29</v>
      </c>
      <c r="D469" s="10" t="s">
        <v>44</v>
      </c>
      <c r="E469" s="10" t="s">
        <v>69</v>
      </c>
      <c r="F469" s="10" t="s">
        <v>56</v>
      </c>
      <c r="G469" s="10" t="s">
        <v>44</v>
      </c>
      <c r="H469" s="10" t="s">
        <v>1018</v>
      </c>
      <c r="I469" s="10" t="s">
        <v>104</v>
      </c>
      <c r="J469" s="13">
        <v>402.86</v>
      </c>
      <c r="K469" s="10">
        <v>11</v>
      </c>
      <c r="L469" s="10" t="s">
        <v>48</v>
      </c>
      <c r="M469" s="10">
        <v>3</v>
      </c>
      <c r="N469" s="10">
        <v>5</v>
      </c>
      <c r="O469" s="10">
        <v>1</v>
      </c>
      <c r="P469" s="10" t="s">
        <v>44</v>
      </c>
      <c r="Q469" s="10" t="s">
        <v>50</v>
      </c>
      <c r="R469" s="10">
        <f t="shared" si="14"/>
        <v>0</v>
      </c>
      <c r="S469" s="10">
        <v>0</v>
      </c>
      <c r="T469" s="10">
        <v>2</v>
      </c>
      <c r="U469" s="10" t="s">
        <v>36</v>
      </c>
      <c r="V469" s="10" t="s">
        <v>79</v>
      </c>
      <c r="W469" s="10" t="s">
        <v>86</v>
      </c>
      <c r="X469" s="14">
        <v>45540</v>
      </c>
      <c r="Y469" s="10" t="b">
        <v>0</v>
      </c>
      <c r="Z469" s="10" t="b">
        <v>0</v>
      </c>
      <c r="AA469" s="10" t="str">
        <f t="shared" si="15"/>
        <v>Non-Member</v>
      </c>
      <c r="AB469" s="10" t="s">
        <v>62</v>
      </c>
      <c r="AC469" s="10" t="s">
        <v>53</v>
      </c>
      <c r="AD469" s="10">
        <v>8</v>
      </c>
      <c r="AE469" s="10" t="str">
        <f>IF(OR(Cleaned_Data!$C469="Male", Cleaned_Data!$C469="Male"), "Male", IF(OR(Cleaned_Data!$C469="Female", Cleaned_Data!$C469="Female"), "Female", "Diverse"))</f>
        <v>Female</v>
      </c>
      <c r="AF469" s="10" t="str">
        <f>IF(Cleaned_Data!$D469="Middle","Average Income","High Income")</f>
        <v>High Income</v>
      </c>
      <c r="AG469" s="10">
        <v>7.3170731707317069E-3</v>
      </c>
    </row>
    <row r="470" spans="1:33" x14ac:dyDescent="0.3">
      <c r="A470" s="10" t="s">
        <v>1019</v>
      </c>
      <c r="B470" s="10">
        <v>42</v>
      </c>
      <c r="C470" s="10" t="s">
        <v>43</v>
      </c>
      <c r="D470" s="10" t="s">
        <v>44</v>
      </c>
      <c r="E470" s="10" t="s">
        <v>55</v>
      </c>
      <c r="F470" s="10" t="s">
        <v>32</v>
      </c>
      <c r="G470" s="10" t="s">
        <v>30</v>
      </c>
      <c r="H470" s="10" t="s">
        <v>1020</v>
      </c>
      <c r="I470" s="10" t="s">
        <v>34</v>
      </c>
      <c r="J470" s="13">
        <v>333.18</v>
      </c>
      <c r="K470" s="10">
        <v>6</v>
      </c>
      <c r="L470" s="10" t="s">
        <v>48</v>
      </c>
      <c r="M470" s="10">
        <v>1</v>
      </c>
      <c r="N470" s="10">
        <v>1</v>
      </c>
      <c r="O470" s="10">
        <v>0</v>
      </c>
      <c r="P470" s="10" t="s">
        <v>49</v>
      </c>
      <c r="Q470" s="10" t="s">
        <v>85</v>
      </c>
      <c r="R470" s="10">
        <f t="shared" si="14"/>
        <v>0.02</v>
      </c>
      <c r="S470" s="10">
        <v>2</v>
      </c>
      <c r="T470" s="10">
        <v>5</v>
      </c>
      <c r="U470" s="10" t="s">
        <v>59</v>
      </c>
      <c r="V470" s="10" t="s">
        <v>60</v>
      </c>
      <c r="W470" s="10" t="s">
        <v>66</v>
      </c>
      <c r="X470" s="14">
        <v>45398</v>
      </c>
      <c r="Y470" s="10" t="b">
        <v>1</v>
      </c>
      <c r="Z470" s="10" t="b">
        <v>0</v>
      </c>
      <c r="AA470" s="10" t="str">
        <f t="shared" si="15"/>
        <v>Non-Member</v>
      </c>
      <c r="AB470" s="10" t="s">
        <v>74</v>
      </c>
      <c r="AC470" s="10" t="s">
        <v>67</v>
      </c>
      <c r="AD470" s="10">
        <v>8</v>
      </c>
      <c r="AE470" s="10" t="str">
        <f>IF(OR(Cleaned_Data!$C470="Male", Cleaned_Data!$C470="Male"), "Male", IF(OR(Cleaned_Data!$C470="Female", Cleaned_Data!$C470="Female"), "Female", "Diverse"))</f>
        <v>Male</v>
      </c>
      <c r="AF470" s="10" t="str">
        <f>IF(Cleaned_Data!$D470="Middle","Average Income","High Income")</f>
        <v>High Income</v>
      </c>
      <c r="AG470" s="10">
        <v>1.1363636363636364E-2</v>
      </c>
    </row>
    <row r="471" spans="1:33" x14ac:dyDescent="0.3">
      <c r="A471" s="10" t="s">
        <v>1021</v>
      </c>
      <c r="B471" s="10">
        <v>28</v>
      </c>
      <c r="C471" s="10" t="s">
        <v>29</v>
      </c>
      <c r="D471" s="10" t="s">
        <v>44</v>
      </c>
      <c r="E471" s="10" t="s">
        <v>69</v>
      </c>
      <c r="F471" s="10" t="s">
        <v>56</v>
      </c>
      <c r="G471" s="10" t="s">
        <v>30</v>
      </c>
      <c r="H471" s="10" t="s">
        <v>1022</v>
      </c>
      <c r="I471" s="10" t="s">
        <v>135</v>
      </c>
      <c r="J471" s="13">
        <v>73.23</v>
      </c>
      <c r="K471" s="10">
        <v>8</v>
      </c>
      <c r="L471" s="10" t="s">
        <v>78</v>
      </c>
      <c r="M471" s="10">
        <v>2</v>
      </c>
      <c r="N471" s="10">
        <v>2</v>
      </c>
      <c r="O471" s="10">
        <v>2</v>
      </c>
      <c r="P471" s="10" t="s">
        <v>59</v>
      </c>
      <c r="Q471" s="10" t="s">
        <v>85</v>
      </c>
      <c r="R471" s="10">
        <f t="shared" si="14"/>
        <v>0.01</v>
      </c>
      <c r="S471" s="10">
        <v>1</v>
      </c>
      <c r="T471" s="10">
        <v>2</v>
      </c>
      <c r="U471" s="10" t="s">
        <v>59</v>
      </c>
      <c r="V471" s="10" t="s">
        <v>60</v>
      </c>
      <c r="W471" s="10" t="s">
        <v>39</v>
      </c>
      <c r="X471" s="14">
        <v>45490</v>
      </c>
      <c r="Y471" s="10" t="b">
        <v>1</v>
      </c>
      <c r="Z471" s="10" t="b">
        <v>1</v>
      </c>
      <c r="AA471" s="10" t="str">
        <f t="shared" si="15"/>
        <v>Loyalty Member</v>
      </c>
      <c r="AB471" s="10" t="s">
        <v>40</v>
      </c>
      <c r="AC471" s="10" t="s">
        <v>41</v>
      </c>
      <c r="AD471" s="10">
        <v>6</v>
      </c>
      <c r="AE471" s="10" t="str">
        <f>IF(OR(Cleaned_Data!$C471="Male", Cleaned_Data!$C471="Male"), "Male", IF(OR(Cleaned_Data!$C471="Female", Cleaned_Data!$C471="Female"), "Female", "Diverse"))</f>
        <v>Female</v>
      </c>
      <c r="AF471" s="10" t="str">
        <f>IF(Cleaned_Data!$D471="Middle","Average Income","High Income")</f>
        <v>High Income</v>
      </c>
      <c r="AG471" s="10">
        <v>8.5294117647058826E-3</v>
      </c>
    </row>
    <row r="472" spans="1:33" x14ac:dyDescent="0.3">
      <c r="A472" s="10" t="s">
        <v>1023</v>
      </c>
      <c r="B472" s="10">
        <v>28</v>
      </c>
      <c r="C472" s="10" t="s">
        <v>43</v>
      </c>
      <c r="D472" s="10" t="s">
        <v>44</v>
      </c>
      <c r="E472" s="10" t="s">
        <v>76</v>
      </c>
      <c r="F472" s="10" t="s">
        <v>56</v>
      </c>
      <c r="G472" s="10" t="s">
        <v>30</v>
      </c>
      <c r="H472" s="10" t="s">
        <v>1024</v>
      </c>
      <c r="I472" s="10" t="s">
        <v>71</v>
      </c>
      <c r="J472" s="13">
        <v>450.47</v>
      </c>
      <c r="K472" s="10">
        <v>11</v>
      </c>
      <c r="L472" s="10" t="s">
        <v>78</v>
      </c>
      <c r="M472" s="10">
        <v>5</v>
      </c>
      <c r="N472" s="10">
        <v>2</v>
      </c>
      <c r="O472" s="10">
        <v>2</v>
      </c>
      <c r="P472" s="10" t="s">
        <v>36</v>
      </c>
      <c r="Q472" s="10" t="s">
        <v>50</v>
      </c>
      <c r="R472" s="10">
        <f t="shared" si="14"/>
        <v>0.02</v>
      </c>
      <c r="S472" s="10">
        <v>2</v>
      </c>
      <c r="T472" s="10">
        <v>3</v>
      </c>
      <c r="U472" s="10" t="s">
        <v>36</v>
      </c>
      <c r="V472" s="10" t="s">
        <v>60</v>
      </c>
      <c r="W472" s="10" t="s">
        <v>39</v>
      </c>
      <c r="X472" s="14">
        <v>45369</v>
      </c>
      <c r="Y472" s="10" t="b">
        <v>1</v>
      </c>
      <c r="Z472" s="10" t="b">
        <v>1</v>
      </c>
      <c r="AA472" s="10" t="str">
        <f t="shared" si="15"/>
        <v>Loyalty Member</v>
      </c>
      <c r="AB472" s="10" t="s">
        <v>52</v>
      </c>
      <c r="AC472" s="10" t="s">
        <v>67</v>
      </c>
      <c r="AD472" s="10">
        <v>10</v>
      </c>
      <c r="AE472" s="10" t="str">
        <f>IF(OR(Cleaned_Data!$C472="Male", Cleaned_Data!$C472="Male"), "Male", IF(OR(Cleaned_Data!$C472="Female", Cleaned_Data!$C472="Female"), "Female", "Diverse"))</f>
        <v>Male</v>
      </c>
      <c r="AF472" s="10" t="str">
        <f>IF(Cleaned_Data!$D472="Middle","Average Income","High Income")</f>
        <v>High Income</v>
      </c>
      <c r="AG472" s="10">
        <v>8.7804878048780496E-3</v>
      </c>
    </row>
    <row r="473" spans="1:33" x14ac:dyDescent="0.3">
      <c r="A473" s="10" t="s">
        <v>1025</v>
      </c>
      <c r="B473" s="10">
        <v>33</v>
      </c>
      <c r="C473" s="10" t="s">
        <v>43</v>
      </c>
      <c r="D473" s="10" t="s">
        <v>30</v>
      </c>
      <c r="E473" s="10" t="s">
        <v>55</v>
      </c>
      <c r="F473" s="10" t="s">
        <v>45</v>
      </c>
      <c r="G473" s="10" t="s">
        <v>44</v>
      </c>
      <c r="H473" s="10" t="s">
        <v>1026</v>
      </c>
      <c r="I473" s="10" t="s">
        <v>47</v>
      </c>
      <c r="J473" s="13">
        <v>175.74</v>
      </c>
      <c r="K473" s="10">
        <v>5</v>
      </c>
      <c r="L473" s="10" t="s">
        <v>78</v>
      </c>
      <c r="M473" s="10">
        <v>5</v>
      </c>
      <c r="N473" s="10">
        <v>4</v>
      </c>
      <c r="O473" s="10">
        <v>1</v>
      </c>
      <c r="P473" s="10" t="s">
        <v>49</v>
      </c>
      <c r="Q473" s="10" t="s">
        <v>50</v>
      </c>
      <c r="R473" s="10">
        <f t="shared" si="14"/>
        <v>0</v>
      </c>
      <c r="S473" s="10">
        <v>0</v>
      </c>
      <c r="T473" s="10">
        <v>6</v>
      </c>
      <c r="U473" s="10" t="s">
        <v>36</v>
      </c>
      <c r="V473" s="10" t="s">
        <v>38</v>
      </c>
      <c r="W473" s="10" t="s">
        <v>86</v>
      </c>
      <c r="X473" s="14">
        <v>45491</v>
      </c>
      <c r="Y473" s="10" t="b">
        <v>0</v>
      </c>
      <c r="Z473" s="10" t="b">
        <v>1</v>
      </c>
      <c r="AA473" s="10" t="str">
        <f t="shared" si="15"/>
        <v>Loyalty Member</v>
      </c>
      <c r="AB473" s="10" t="s">
        <v>62</v>
      </c>
      <c r="AC473" s="10" t="s">
        <v>41</v>
      </c>
      <c r="AD473" s="10">
        <v>6</v>
      </c>
      <c r="AE473" s="10" t="str">
        <f>IF(OR(Cleaned_Data!$C473="Male", Cleaned_Data!$C473="Male"), "Male", IF(OR(Cleaned_Data!$C473="Female", Cleaned_Data!$C473="Female"), "Female", "Diverse"))</f>
        <v>Male</v>
      </c>
      <c r="AF473" s="10" t="str">
        <f>IF(Cleaned_Data!$D473="Middle","Average Income","High Income")</f>
        <v>Average Income</v>
      </c>
      <c r="AG473" s="10">
        <v>9.3181818181818175E-3</v>
      </c>
    </row>
    <row r="474" spans="1:33" x14ac:dyDescent="0.3">
      <c r="A474" s="10" t="s">
        <v>1027</v>
      </c>
      <c r="B474" s="10">
        <v>31</v>
      </c>
      <c r="C474" s="10" t="s">
        <v>29</v>
      </c>
      <c r="D474" s="10" t="s">
        <v>30</v>
      </c>
      <c r="E474" s="10" t="s">
        <v>55</v>
      </c>
      <c r="F474" s="10" t="s">
        <v>56</v>
      </c>
      <c r="G474" s="10" t="s">
        <v>44</v>
      </c>
      <c r="H474" s="10" t="s">
        <v>1028</v>
      </c>
      <c r="I474" s="10" t="s">
        <v>107</v>
      </c>
      <c r="J474" s="13">
        <v>182.6</v>
      </c>
      <c r="K474" s="10">
        <v>4</v>
      </c>
      <c r="L474" s="10" t="s">
        <v>78</v>
      </c>
      <c r="M474" s="10">
        <v>5</v>
      </c>
      <c r="N474" s="10">
        <v>2</v>
      </c>
      <c r="O474" s="10">
        <v>0.3</v>
      </c>
      <c r="P474" s="10" t="s">
        <v>59</v>
      </c>
      <c r="Q474" s="10" t="s">
        <v>50</v>
      </c>
      <c r="R474" s="10">
        <f t="shared" si="14"/>
        <v>0.02</v>
      </c>
      <c r="S474" s="10">
        <v>2</v>
      </c>
      <c r="T474" s="10">
        <v>9</v>
      </c>
      <c r="U474" s="10" t="s">
        <v>44</v>
      </c>
      <c r="V474" s="10" t="s">
        <v>38</v>
      </c>
      <c r="W474" s="10" t="s">
        <v>51</v>
      </c>
      <c r="X474" s="14">
        <v>45443</v>
      </c>
      <c r="Y474" s="10" t="b">
        <v>0</v>
      </c>
      <c r="Z474" s="10" t="b">
        <v>1</v>
      </c>
      <c r="AA474" s="10" t="str">
        <f t="shared" si="15"/>
        <v>Loyalty Member</v>
      </c>
      <c r="AB474" s="10" t="s">
        <v>52</v>
      </c>
      <c r="AC474" s="10" t="s">
        <v>67</v>
      </c>
      <c r="AD474" s="10">
        <v>5</v>
      </c>
      <c r="AE474" s="10" t="str">
        <f>IF(OR(Cleaned_Data!$C474="Male", Cleaned_Data!$C474="Male"), "Male", IF(OR(Cleaned_Data!$C474="Female", Cleaned_Data!$C474="Female"), "Female", "Diverse"))</f>
        <v>Female</v>
      </c>
      <c r="AF474" s="10" t="str">
        <f>IF(Cleaned_Data!$D474="Middle","Average Income","High Income")</f>
        <v>Average Income</v>
      </c>
      <c r="AG474" s="10">
        <v>1.0277777777777776E-2</v>
      </c>
    </row>
    <row r="475" spans="1:33" x14ac:dyDescent="0.3">
      <c r="A475" s="10" t="s">
        <v>1029</v>
      </c>
      <c r="B475" s="10">
        <v>20</v>
      </c>
      <c r="C475" s="10" t="s">
        <v>29</v>
      </c>
      <c r="D475" s="10" t="s">
        <v>30</v>
      </c>
      <c r="E475" s="10" t="s">
        <v>69</v>
      </c>
      <c r="F475" s="10" t="s">
        <v>32</v>
      </c>
      <c r="G475" s="10" t="s">
        <v>44</v>
      </c>
      <c r="H475" s="10" t="s">
        <v>1030</v>
      </c>
      <c r="I475" s="10" t="s">
        <v>246</v>
      </c>
      <c r="J475" s="13">
        <v>497.8</v>
      </c>
      <c r="K475" s="10">
        <v>2</v>
      </c>
      <c r="L475" s="10" t="s">
        <v>78</v>
      </c>
      <c r="M475" s="10">
        <v>3</v>
      </c>
      <c r="N475" s="10">
        <v>5</v>
      </c>
      <c r="O475" s="10">
        <v>0.2</v>
      </c>
      <c r="P475" s="10" t="s">
        <v>44</v>
      </c>
      <c r="Q475" s="10" t="s">
        <v>37</v>
      </c>
      <c r="R475" s="10">
        <f t="shared" si="14"/>
        <v>0.01</v>
      </c>
      <c r="S475" s="10">
        <v>1</v>
      </c>
      <c r="T475" s="10">
        <v>2</v>
      </c>
      <c r="U475" s="10" t="s">
        <v>49</v>
      </c>
      <c r="V475" s="10" t="s">
        <v>60</v>
      </c>
      <c r="W475" s="10" t="s">
        <v>66</v>
      </c>
      <c r="X475" s="14">
        <v>45312</v>
      </c>
      <c r="Y475" s="10" t="b">
        <v>1</v>
      </c>
      <c r="Z475" s="10" t="b">
        <v>0</v>
      </c>
      <c r="AA475" s="10" t="str">
        <f t="shared" si="15"/>
        <v>Non-Member</v>
      </c>
      <c r="AB475" s="10" t="s">
        <v>52</v>
      </c>
      <c r="AC475" s="10" t="s">
        <v>41</v>
      </c>
      <c r="AD475" s="10">
        <v>9</v>
      </c>
      <c r="AE475" s="10" t="str">
        <f>IF(OR(Cleaned_Data!$C475="Male", Cleaned_Data!$C475="Male"), "Male", IF(OR(Cleaned_Data!$C475="Female", Cleaned_Data!$C475="Female"), "Female", "Diverse"))</f>
        <v>Female</v>
      </c>
      <c r="AF475" s="10" t="str">
        <f>IF(Cleaned_Data!$D475="Middle","Average Income","High Income")</f>
        <v>Average Income</v>
      </c>
      <c r="AG475" s="10">
        <v>1.1000000000000001E-2</v>
      </c>
    </row>
    <row r="476" spans="1:33" x14ac:dyDescent="0.3">
      <c r="A476" s="10" t="s">
        <v>1031</v>
      </c>
      <c r="B476" s="10">
        <v>32</v>
      </c>
      <c r="C476" s="10" t="s">
        <v>43</v>
      </c>
      <c r="D476" s="10" t="s">
        <v>44</v>
      </c>
      <c r="E476" s="10" t="s">
        <v>76</v>
      </c>
      <c r="F476" s="10" t="s">
        <v>45</v>
      </c>
      <c r="G476" s="10" t="s">
        <v>44</v>
      </c>
      <c r="H476" s="10" t="s">
        <v>1032</v>
      </c>
      <c r="I476" s="10" t="s">
        <v>47</v>
      </c>
      <c r="J476" s="13">
        <v>171.17</v>
      </c>
      <c r="K476" s="10">
        <v>4</v>
      </c>
      <c r="L476" s="10" t="s">
        <v>48</v>
      </c>
      <c r="M476" s="10">
        <v>1</v>
      </c>
      <c r="N476" s="10">
        <v>3</v>
      </c>
      <c r="O476" s="10">
        <v>0</v>
      </c>
      <c r="P476" s="10" t="s">
        <v>44</v>
      </c>
      <c r="Q476" s="10" t="s">
        <v>37</v>
      </c>
      <c r="R476" s="10">
        <f t="shared" si="14"/>
        <v>0</v>
      </c>
      <c r="S476" s="10">
        <v>0</v>
      </c>
      <c r="T476" s="10">
        <v>4</v>
      </c>
      <c r="U476" s="10" t="s">
        <v>49</v>
      </c>
      <c r="V476" s="10" t="s">
        <v>79</v>
      </c>
      <c r="W476" s="10" t="s">
        <v>61</v>
      </c>
      <c r="X476" s="14">
        <v>45458</v>
      </c>
      <c r="Y476" s="10" t="b">
        <v>0</v>
      </c>
      <c r="Z476" s="10" t="b">
        <v>1</v>
      </c>
      <c r="AA476" s="10" t="str">
        <f t="shared" si="15"/>
        <v>Loyalty Member</v>
      </c>
      <c r="AB476" s="10" t="s">
        <v>52</v>
      </c>
      <c r="AC476" s="10" t="s">
        <v>53</v>
      </c>
      <c r="AD476" s="10">
        <v>12</v>
      </c>
      <c r="AE476" s="10" t="str">
        <f>IF(OR(Cleaned_Data!$C476="Male", Cleaned_Data!$C476="Male"), "Male", IF(OR(Cleaned_Data!$C476="Female", Cleaned_Data!$C476="Female"), "Female", "Diverse"))</f>
        <v>Male</v>
      </c>
      <c r="AF476" s="10" t="str">
        <f>IF(Cleaned_Data!$D476="Middle","Average Income","High Income")</f>
        <v>High Income</v>
      </c>
      <c r="AG476" s="10">
        <v>9.3181818181818175E-3</v>
      </c>
    </row>
    <row r="477" spans="1:33" x14ac:dyDescent="0.3">
      <c r="A477" s="10" t="s">
        <v>1033</v>
      </c>
      <c r="B477" s="10">
        <v>27</v>
      </c>
      <c r="C477" s="10" t="s">
        <v>29</v>
      </c>
      <c r="D477" s="10" t="s">
        <v>30</v>
      </c>
      <c r="E477" s="10" t="s">
        <v>55</v>
      </c>
      <c r="F477" s="10" t="s">
        <v>32</v>
      </c>
      <c r="G477" s="10" t="s">
        <v>44</v>
      </c>
      <c r="H477" s="10" t="s">
        <v>1034</v>
      </c>
      <c r="I477" s="10" t="s">
        <v>246</v>
      </c>
      <c r="J477" s="13">
        <v>425.82</v>
      </c>
      <c r="K477" s="10">
        <v>3</v>
      </c>
      <c r="L477" s="10" t="s">
        <v>48</v>
      </c>
      <c r="M477" s="10">
        <v>4</v>
      </c>
      <c r="N477" s="10">
        <v>5</v>
      </c>
      <c r="O477" s="10">
        <v>1</v>
      </c>
      <c r="P477" s="10" t="s">
        <v>59</v>
      </c>
      <c r="Q477" s="10" t="s">
        <v>50</v>
      </c>
      <c r="R477" s="10">
        <f t="shared" si="14"/>
        <v>0.01</v>
      </c>
      <c r="S477" s="10">
        <v>1</v>
      </c>
      <c r="T477" s="10">
        <v>6</v>
      </c>
      <c r="U477" s="10" t="s">
        <v>44</v>
      </c>
      <c r="V477" s="10" t="s">
        <v>60</v>
      </c>
      <c r="W477" s="10" t="s">
        <v>86</v>
      </c>
      <c r="X477" s="14">
        <v>45401</v>
      </c>
      <c r="Y477" s="10" t="b">
        <v>1</v>
      </c>
      <c r="Z477" s="10" t="b">
        <v>1</v>
      </c>
      <c r="AA477" s="10" t="str">
        <f t="shared" si="15"/>
        <v>Loyalty Member</v>
      </c>
      <c r="AB477" s="10" t="s">
        <v>52</v>
      </c>
      <c r="AC477" s="10" t="s">
        <v>53</v>
      </c>
      <c r="AD477" s="10">
        <v>11</v>
      </c>
      <c r="AE477" s="10" t="str">
        <f>IF(OR(Cleaned_Data!$C477="Male", Cleaned_Data!$C477="Male"), "Male", IF(OR(Cleaned_Data!$C477="Female", Cleaned_Data!$C477="Female"), "Female", "Diverse"))</f>
        <v>Female</v>
      </c>
      <c r="AF477" s="10" t="str">
        <f>IF(Cleaned_Data!$D477="Middle","Average Income","High Income")</f>
        <v>Average Income</v>
      </c>
      <c r="AG477" s="10">
        <v>1.1000000000000001E-2</v>
      </c>
    </row>
    <row r="478" spans="1:33" x14ac:dyDescent="0.3">
      <c r="A478" s="10" t="s">
        <v>1035</v>
      </c>
      <c r="B478" s="10">
        <v>19</v>
      </c>
      <c r="C478" s="10" t="s">
        <v>29</v>
      </c>
      <c r="D478" s="10" t="s">
        <v>30</v>
      </c>
      <c r="E478" s="10" t="s">
        <v>69</v>
      </c>
      <c r="F478" s="10" t="s">
        <v>32</v>
      </c>
      <c r="G478" s="10" t="s">
        <v>30</v>
      </c>
      <c r="H478" s="10" t="s">
        <v>1036</v>
      </c>
      <c r="I478" s="10" t="s">
        <v>90</v>
      </c>
      <c r="J478" s="13">
        <v>210.58</v>
      </c>
      <c r="K478" s="10">
        <v>10</v>
      </c>
      <c r="L478" s="10" t="s">
        <v>48</v>
      </c>
      <c r="M478" s="10">
        <v>5</v>
      </c>
      <c r="N478" s="10">
        <v>1</v>
      </c>
      <c r="O478" s="10">
        <v>2</v>
      </c>
      <c r="P478" s="10" t="s">
        <v>59</v>
      </c>
      <c r="Q478" s="10" t="s">
        <v>37</v>
      </c>
      <c r="R478" s="10">
        <f t="shared" si="14"/>
        <v>0.01</v>
      </c>
      <c r="S478" s="10">
        <v>1</v>
      </c>
      <c r="T478" s="10">
        <v>3</v>
      </c>
      <c r="U478" s="10" t="s">
        <v>59</v>
      </c>
      <c r="V478" s="10" t="s">
        <v>38</v>
      </c>
      <c r="W478" s="10" t="s">
        <v>61</v>
      </c>
      <c r="X478" s="14">
        <v>45547</v>
      </c>
      <c r="Y478" s="10" t="b">
        <v>1</v>
      </c>
      <c r="Z478" s="10" t="b">
        <v>1</v>
      </c>
      <c r="AA478" s="10" t="str">
        <f t="shared" si="15"/>
        <v>Loyalty Member</v>
      </c>
      <c r="AB478" s="10" t="s">
        <v>74</v>
      </c>
      <c r="AC478" s="10" t="s">
        <v>41</v>
      </c>
      <c r="AD478" s="10">
        <v>8</v>
      </c>
      <c r="AE478" s="10" t="str">
        <f>IF(OR(Cleaned_Data!$C478="Male", Cleaned_Data!$C478="Male"), "Male", IF(OR(Cleaned_Data!$C478="Female", Cleaned_Data!$C478="Female"), "Female", "Diverse"))</f>
        <v>Female</v>
      </c>
      <c r="AF478" s="10" t="str">
        <f>IF(Cleaned_Data!$D478="Middle","Average Income","High Income")</f>
        <v>Average Income</v>
      </c>
      <c r="AG478" s="10">
        <v>8.431372549019607E-3</v>
      </c>
    </row>
    <row r="479" spans="1:33" x14ac:dyDescent="0.3">
      <c r="A479" s="10" t="s">
        <v>1037</v>
      </c>
      <c r="B479" s="10">
        <v>50</v>
      </c>
      <c r="C479" s="10" t="s">
        <v>43</v>
      </c>
      <c r="D479" s="10" t="s">
        <v>30</v>
      </c>
      <c r="E479" s="10" t="s">
        <v>55</v>
      </c>
      <c r="F479" s="10" t="s">
        <v>45</v>
      </c>
      <c r="G479" s="10" t="s">
        <v>30</v>
      </c>
      <c r="H479" s="10" t="s">
        <v>1038</v>
      </c>
      <c r="I479" s="10" t="s">
        <v>188</v>
      </c>
      <c r="J479" s="13">
        <v>199.64</v>
      </c>
      <c r="K479" s="10">
        <v>11</v>
      </c>
      <c r="L479" s="10" t="s">
        <v>78</v>
      </c>
      <c r="M479" s="10">
        <v>5</v>
      </c>
      <c r="N479" s="10">
        <v>4</v>
      </c>
      <c r="O479" s="10">
        <v>1</v>
      </c>
      <c r="P479" s="10" t="s">
        <v>44</v>
      </c>
      <c r="Q479" s="10" t="s">
        <v>37</v>
      </c>
      <c r="R479" s="10">
        <f t="shared" si="14"/>
        <v>0.01</v>
      </c>
      <c r="S479" s="10">
        <v>1</v>
      </c>
      <c r="T479" s="10">
        <v>5</v>
      </c>
      <c r="U479" s="10" t="s">
        <v>44</v>
      </c>
      <c r="V479" s="10" t="s">
        <v>79</v>
      </c>
      <c r="W479" s="10" t="s">
        <v>51</v>
      </c>
      <c r="X479" s="14">
        <v>45539</v>
      </c>
      <c r="Y479" s="10" t="b">
        <v>0</v>
      </c>
      <c r="Z479" s="10" t="b">
        <v>1</v>
      </c>
      <c r="AA479" s="10" t="str">
        <f t="shared" si="15"/>
        <v>Loyalty Member</v>
      </c>
      <c r="AB479" s="10" t="s">
        <v>74</v>
      </c>
      <c r="AC479" s="10" t="s">
        <v>67</v>
      </c>
      <c r="AD479" s="10">
        <v>8</v>
      </c>
      <c r="AE479" s="10" t="str">
        <f>IF(OR(Cleaned_Data!$C479="Male", Cleaned_Data!$C479="Male"), "Male", IF(OR(Cleaned_Data!$C479="Female", Cleaned_Data!$C479="Female"), "Female", "Diverse"))</f>
        <v>Male</v>
      </c>
      <c r="AF479" s="10" t="str">
        <f>IF(Cleaned_Data!$D479="Middle","Average Income","High Income")</f>
        <v>Average Income</v>
      </c>
      <c r="AG479" s="10">
        <v>8.8235294117647058E-3</v>
      </c>
    </row>
    <row r="480" spans="1:33" x14ac:dyDescent="0.3">
      <c r="A480" s="10" t="s">
        <v>1039</v>
      </c>
      <c r="B480" s="10">
        <v>40</v>
      </c>
      <c r="C480" s="10" t="s">
        <v>212</v>
      </c>
      <c r="D480" s="10" t="s">
        <v>44</v>
      </c>
      <c r="E480" s="10" t="s">
        <v>31</v>
      </c>
      <c r="F480" s="10" t="s">
        <v>32</v>
      </c>
      <c r="G480" s="10" t="s">
        <v>30</v>
      </c>
      <c r="H480" s="10" t="s">
        <v>1040</v>
      </c>
      <c r="I480" s="10" t="s">
        <v>2076</v>
      </c>
      <c r="J480" s="13">
        <v>162.22</v>
      </c>
      <c r="K480" s="10">
        <v>10</v>
      </c>
      <c r="L480" s="10" t="s">
        <v>48</v>
      </c>
      <c r="M480" s="10">
        <v>5</v>
      </c>
      <c r="N480" s="10">
        <v>5</v>
      </c>
      <c r="O480" s="10">
        <v>0.2</v>
      </c>
      <c r="P480" s="10" t="s">
        <v>44</v>
      </c>
      <c r="Q480" s="10" t="s">
        <v>37</v>
      </c>
      <c r="R480" s="10">
        <f t="shared" si="14"/>
        <v>0.01</v>
      </c>
      <c r="S480" s="10">
        <v>1</v>
      </c>
      <c r="T480" s="10">
        <v>1</v>
      </c>
      <c r="U480" s="10" t="s">
        <v>49</v>
      </c>
      <c r="V480" s="10" t="s">
        <v>79</v>
      </c>
      <c r="W480" s="10" t="s">
        <v>66</v>
      </c>
      <c r="X480" s="14">
        <v>45410</v>
      </c>
      <c r="Y480" s="10" t="b">
        <v>1</v>
      </c>
      <c r="Z480" s="10" t="b">
        <v>1</v>
      </c>
      <c r="AA480" s="10" t="str">
        <f t="shared" si="15"/>
        <v>Loyalty Member</v>
      </c>
      <c r="AB480" s="10" t="s">
        <v>52</v>
      </c>
      <c r="AC480" s="10" t="s">
        <v>41</v>
      </c>
      <c r="AD480" s="10">
        <v>8</v>
      </c>
      <c r="AE480" s="10" t="str">
        <f>IF(OR(Cleaned_Data!$C480="Male", Cleaned_Data!$C480="Male"), "Male", IF(OR(Cleaned_Data!$C480="Female", Cleaned_Data!$C480="Female"), "Female", "Diverse"))</f>
        <v>Diverse</v>
      </c>
      <c r="AF480" s="10" t="str">
        <f>IF(Cleaned_Data!$D480="Middle","Average Income","High Income")</f>
        <v>High Income</v>
      </c>
      <c r="AG480" s="10">
        <v>8.1395348837209301E-3</v>
      </c>
    </row>
    <row r="481" spans="1:33" x14ac:dyDescent="0.3">
      <c r="A481" s="10" t="s">
        <v>1041</v>
      </c>
      <c r="B481" s="10">
        <v>20</v>
      </c>
      <c r="C481" s="10" t="s">
        <v>43</v>
      </c>
      <c r="D481" s="10" t="s">
        <v>44</v>
      </c>
      <c r="E481" s="10" t="s">
        <v>31</v>
      </c>
      <c r="F481" s="10" t="s">
        <v>32</v>
      </c>
      <c r="G481" s="10" t="s">
        <v>44</v>
      </c>
      <c r="H481" s="10" t="s">
        <v>1042</v>
      </c>
      <c r="I481" s="10" t="s">
        <v>90</v>
      </c>
      <c r="J481" s="13">
        <v>401.75</v>
      </c>
      <c r="K481" s="10">
        <v>8</v>
      </c>
      <c r="L481" s="10" t="s">
        <v>78</v>
      </c>
      <c r="M481" s="10">
        <v>3</v>
      </c>
      <c r="N481" s="10">
        <v>4</v>
      </c>
      <c r="O481" s="10">
        <v>0.3</v>
      </c>
      <c r="P481" s="10" t="s">
        <v>36</v>
      </c>
      <c r="Q481" s="10" t="s">
        <v>37</v>
      </c>
      <c r="R481" s="10">
        <f t="shared" si="14"/>
        <v>0.01</v>
      </c>
      <c r="S481" s="10">
        <v>1</v>
      </c>
      <c r="T481" s="10">
        <v>8</v>
      </c>
      <c r="U481" s="10" t="s">
        <v>44</v>
      </c>
      <c r="V481" s="10" t="s">
        <v>60</v>
      </c>
      <c r="W481" s="10" t="s">
        <v>51</v>
      </c>
      <c r="X481" s="14">
        <v>45634</v>
      </c>
      <c r="Y481" s="10" t="b">
        <v>0</v>
      </c>
      <c r="Z481" s="10" t="b">
        <v>1</v>
      </c>
      <c r="AA481" s="10" t="str">
        <f t="shared" si="15"/>
        <v>Loyalty Member</v>
      </c>
      <c r="AB481" s="10" t="s">
        <v>52</v>
      </c>
      <c r="AC481" s="10" t="s">
        <v>53</v>
      </c>
      <c r="AD481" s="10">
        <v>6</v>
      </c>
      <c r="AE481" s="10" t="str">
        <f>IF(OR(Cleaned_Data!$C481="Male", Cleaned_Data!$C481="Male"), "Male", IF(OR(Cleaned_Data!$C481="Female", Cleaned_Data!$C481="Female"), "Female", "Diverse"))</f>
        <v>Male</v>
      </c>
      <c r="AF481" s="10" t="str">
        <f>IF(Cleaned_Data!$D481="Middle","Average Income","High Income")</f>
        <v>High Income</v>
      </c>
      <c r="AG481" s="10">
        <v>8.431372549019607E-3</v>
      </c>
    </row>
    <row r="482" spans="1:33" x14ac:dyDescent="0.3">
      <c r="A482" s="10" t="s">
        <v>1043</v>
      </c>
      <c r="B482" s="10">
        <v>24</v>
      </c>
      <c r="C482" s="10" t="s">
        <v>29</v>
      </c>
      <c r="D482" s="10" t="s">
        <v>30</v>
      </c>
      <c r="E482" s="10" t="s">
        <v>31</v>
      </c>
      <c r="F482" s="10" t="s">
        <v>56</v>
      </c>
      <c r="G482" s="10" t="s">
        <v>30</v>
      </c>
      <c r="H482" s="10" t="s">
        <v>1044</v>
      </c>
      <c r="I482" s="10" t="s">
        <v>98</v>
      </c>
      <c r="J482" s="13">
        <v>365.88</v>
      </c>
      <c r="K482" s="10">
        <v>12</v>
      </c>
      <c r="L482" s="10" t="s">
        <v>78</v>
      </c>
      <c r="M482" s="10">
        <v>3</v>
      </c>
      <c r="N482" s="10">
        <v>3</v>
      </c>
      <c r="O482" s="10">
        <v>2</v>
      </c>
      <c r="P482" s="10" t="s">
        <v>49</v>
      </c>
      <c r="Q482" s="10" t="s">
        <v>85</v>
      </c>
      <c r="R482" s="10">
        <f t="shared" si="14"/>
        <v>0</v>
      </c>
      <c r="S482" s="10">
        <v>0</v>
      </c>
      <c r="T482" s="10">
        <v>9</v>
      </c>
      <c r="U482" s="10" t="s">
        <v>44</v>
      </c>
      <c r="V482" s="10" t="s">
        <v>60</v>
      </c>
      <c r="W482" s="10" t="s">
        <v>66</v>
      </c>
      <c r="X482" s="14">
        <v>45601</v>
      </c>
      <c r="Y482" s="10" t="b">
        <v>1</v>
      </c>
      <c r="Z482" s="10" t="b">
        <v>0</v>
      </c>
      <c r="AA482" s="10" t="str">
        <f t="shared" si="15"/>
        <v>Non-Member</v>
      </c>
      <c r="AB482" s="10" t="s">
        <v>40</v>
      </c>
      <c r="AC482" s="10" t="s">
        <v>67</v>
      </c>
      <c r="AD482" s="10">
        <v>7</v>
      </c>
      <c r="AE482" s="10" t="str">
        <f>IF(OR(Cleaned_Data!$C482="Male", Cleaned_Data!$C482="Male"), "Male", IF(OR(Cleaned_Data!$C482="Female", Cleaned_Data!$C482="Female"), "Female", "Diverse"))</f>
        <v>Female</v>
      </c>
      <c r="AF482" s="10" t="str">
        <f>IF(Cleaned_Data!$D482="Middle","Average Income","High Income")</f>
        <v>Average Income</v>
      </c>
      <c r="AG482" s="10">
        <v>9.189189189189189E-3</v>
      </c>
    </row>
    <row r="483" spans="1:33" x14ac:dyDescent="0.3">
      <c r="A483" s="10" t="s">
        <v>1045</v>
      </c>
      <c r="B483" s="10">
        <v>46</v>
      </c>
      <c r="C483" s="10" t="s">
        <v>43</v>
      </c>
      <c r="D483" s="10" t="s">
        <v>30</v>
      </c>
      <c r="E483" s="10" t="s">
        <v>55</v>
      </c>
      <c r="F483" s="10" t="s">
        <v>45</v>
      </c>
      <c r="G483" s="10" t="s">
        <v>30</v>
      </c>
      <c r="H483" s="10" t="s">
        <v>1046</v>
      </c>
      <c r="I483" s="10" t="s">
        <v>188</v>
      </c>
      <c r="J483" s="13">
        <v>58.29</v>
      </c>
      <c r="K483" s="10">
        <v>6</v>
      </c>
      <c r="L483" s="10" t="s">
        <v>35</v>
      </c>
      <c r="M483" s="10">
        <v>2</v>
      </c>
      <c r="N483" s="10">
        <v>3</v>
      </c>
      <c r="O483" s="10">
        <v>2</v>
      </c>
      <c r="P483" s="10" t="s">
        <v>49</v>
      </c>
      <c r="Q483" s="10" t="s">
        <v>37</v>
      </c>
      <c r="R483" s="10">
        <f t="shared" si="14"/>
        <v>0.01</v>
      </c>
      <c r="S483" s="10">
        <v>1</v>
      </c>
      <c r="T483" s="10">
        <v>7</v>
      </c>
      <c r="U483" s="10" t="s">
        <v>59</v>
      </c>
      <c r="V483" s="10" t="s">
        <v>38</v>
      </c>
      <c r="W483" s="10" t="s">
        <v>66</v>
      </c>
      <c r="X483" s="14">
        <v>45335</v>
      </c>
      <c r="Y483" s="10" t="b">
        <v>0</v>
      </c>
      <c r="Z483" s="10" t="b">
        <v>1</v>
      </c>
      <c r="AA483" s="10" t="str">
        <f t="shared" si="15"/>
        <v>Loyalty Member</v>
      </c>
      <c r="AB483" s="10" t="s">
        <v>62</v>
      </c>
      <c r="AC483" s="10" t="s">
        <v>53</v>
      </c>
      <c r="AD483" s="10">
        <v>14</v>
      </c>
      <c r="AE483" s="10" t="str">
        <f>IF(OR(Cleaned_Data!$C483="Male", Cleaned_Data!$C483="Male"), "Male", IF(OR(Cleaned_Data!$C483="Female", Cleaned_Data!$C483="Female"), "Female", "Diverse"))</f>
        <v>Male</v>
      </c>
      <c r="AF483" s="10" t="str">
        <f>IF(Cleaned_Data!$D483="Middle","Average Income","High Income")</f>
        <v>Average Income</v>
      </c>
      <c r="AG483" s="10">
        <v>8.8235294117647058E-3</v>
      </c>
    </row>
    <row r="484" spans="1:33" x14ac:dyDescent="0.3">
      <c r="A484" s="10" t="s">
        <v>1047</v>
      </c>
      <c r="B484" s="10">
        <v>50</v>
      </c>
      <c r="C484" s="10" t="s">
        <v>43</v>
      </c>
      <c r="D484" s="10" t="s">
        <v>44</v>
      </c>
      <c r="E484" s="10" t="s">
        <v>31</v>
      </c>
      <c r="F484" s="10" t="s">
        <v>56</v>
      </c>
      <c r="G484" s="10" t="s">
        <v>44</v>
      </c>
      <c r="H484" s="10" t="s">
        <v>64</v>
      </c>
      <c r="I484" s="10" t="s">
        <v>142</v>
      </c>
      <c r="J484" s="13">
        <v>66.86</v>
      </c>
      <c r="K484" s="10">
        <v>3</v>
      </c>
      <c r="L484" s="10" t="s">
        <v>35</v>
      </c>
      <c r="M484" s="10">
        <v>1</v>
      </c>
      <c r="N484" s="10">
        <v>1</v>
      </c>
      <c r="O484" s="10">
        <v>1</v>
      </c>
      <c r="P484" s="10" t="s">
        <v>49</v>
      </c>
      <c r="Q484" s="10" t="s">
        <v>85</v>
      </c>
      <c r="R484" s="10">
        <f t="shared" si="14"/>
        <v>0</v>
      </c>
      <c r="S484" s="10">
        <v>0</v>
      </c>
      <c r="T484" s="10">
        <v>10</v>
      </c>
      <c r="U484" s="10" t="s">
        <v>49</v>
      </c>
      <c r="V484" s="10" t="s">
        <v>79</v>
      </c>
      <c r="W484" s="10" t="s">
        <v>66</v>
      </c>
      <c r="X484" s="14">
        <v>45316</v>
      </c>
      <c r="Y484" s="10" t="b">
        <v>1</v>
      </c>
      <c r="Z484" s="10" t="b">
        <v>1</v>
      </c>
      <c r="AA484" s="10" t="str">
        <f t="shared" si="15"/>
        <v>Loyalty Member</v>
      </c>
      <c r="AB484" s="10" t="s">
        <v>52</v>
      </c>
      <c r="AC484" s="10" t="s">
        <v>67</v>
      </c>
      <c r="AD484" s="10">
        <v>9</v>
      </c>
      <c r="AE484" s="10" t="str">
        <f>IF(OR(Cleaned_Data!$C484="Male", Cleaned_Data!$C484="Male"), "Male", IF(OR(Cleaned_Data!$C484="Female", Cleaned_Data!$C484="Female"), "Female", "Diverse"))</f>
        <v>Male</v>
      </c>
      <c r="AF484" s="10" t="str">
        <f>IF(Cleaned_Data!$D484="Middle","Average Income","High Income")</f>
        <v>High Income</v>
      </c>
      <c r="AG484" s="10">
        <v>8.5365853658536592E-3</v>
      </c>
    </row>
    <row r="485" spans="1:33" x14ac:dyDescent="0.3">
      <c r="A485" s="10" t="s">
        <v>1048</v>
      </c>
      <c r="B485" s="10">
        <v>29</v>
      </c>
      <c r="C485" s="10" t="s">
        <v>29</v>
      </c>
      <c r="D485" s="10" t="s">
        <v>44</v>
      </c>
      <c r="E485" s="10" t="s">
        <v>55</v>
      </c>
      <c r="F485" s="10" t="s">
        <v>32</v>
      </c>
      <c r="G485" s="10" t="s">
        <v>30</v>
      </c>
      <c r="H485" s="10" t="s">
        <v>1049</v>
      </c>
      <c r="I485" s="10" t="s">
        <v>158</v>
      </c>
      <c r="J485" s="13">
        <v>279.33999999999997</v>
      </c>
      <c r="K485" s="10">
        <v>5</v>
      </c>
      <c r="L485" s="10" t="s">
        <v>35</v>
      </c>
      <c r="M485" s="10">
        <v>3</v>
      </c>
      <c r="N485" s="10">
        <v>1</v>
      </c>
      <c r="O485" s="10">
        <v>0</v>
      </c>
      <c r="P485" s="10" t="s">
        <v>49</v>
      </c>
      <c r="Q485" s="10" t="s">
        <v>85</v>
      </c>
      <c r="R485" s="10">
        <f t="shared" si="14"/>
        <v>0.02</v>
      </c>
      <c r="S485" s="10">
        <v>2</v>
      </c>
      <c r="T485" s="10">
        <v>6</v>
      </c>
      <c r="U485" s="10" t="s">
        <v>59</v>
      </c>
      <c r="V485" s="10" t="s">
        <v>38</v>
      </c>
      <c r="W485" s="10" t="s">
        <v>51</v>
      </c>
      <c r="X485" s="14">
        <v>45526</v>
      </c>
      <c r="Y485" s="10" t="b">
        <v>0</v>
      </c>
      <c r="Z485" s="10" t="b">
        <v>1</v>
      </c>
      <c r="AA485" s="10" t="str">
        <f t="shared" si="15"/>
        <v>Loyalty Member</v>
      </c>
      <c r="AB485" s="10" t="s">
        <v>52</v>
      </c>
      <c r="AC485" s="10" t="s">
        <v>41</v>
      </c>
      <c r="AD485" s="10">
        <v>11</v>
      </c>
      <c r="AE485" s="10" t="str">
        <f>IF(OR(Cleaned_Data!$C485="Male", Cleaned_Data!$C485="Male"), "Male", IF(OR(Cleaned_Data!$C485="Female", Cleaned_Data!$C485="Female"), "Female", "Diverse"))</f>
        <v>Female</v>
      </c>
      <c r="AF485" s="10" t="str">
        <f>IF(Cleaned_Data!$D485="Middle","Average Income","High Income")</f>
        <v>High Income</v>
      </c>
      <c r="AG485" s="10">
        <v>1.0243902439024391E-2</v>
      </c>
    </row>
    <row r="486" spans="1:33" x14ac:dyDescent="0.3">
      <c r="A486" s="10" t="s">
        <v>1050</v>
      </c>
      <c r="B486" s="10">
        <v>34</v>
      </c>
      <c r="C486" s="10" t="s">
        <v>148</v>
      </c>
      <c r="D486" s="10" t="s">
        <v>44</v>
      </c>
      <c r="E486" s="10" t="s">
        <v>76</v>
      </c>
      <c r="F486" s="10" t="s">
        <v>32</v>
      </c>
      <c r="G486" s="10" t="s">
        <v>44</v>
      </c>
      <c r="H486" s="10" t="s">
        <v>1051</v>
      </c>
      <c r="I486" s="10" t="s">
        <v>117</v>
      </c>
      <c r="J486" s="13">
        <v>358.5</v>
      </c>
      <c r="K486" s="10">
        <v>3</v>
      </c>
      <c r="L486" s="10" t="s">
        <v>78</v>
      </c>
      <c r="M486" s="10">
        <v>3</v>
      </c>
      <c r="N486" s="10">
        <v>4</v>
      </c>
      <c r="O486" s="10">
        <v>2</v>
      </c>
      <c r="P486" s="10" t="s">
        <v>49</v>
      </c>
      <c r="Q486" s="10" t="s">
        <v>85</v>
      </c>
      <c r="R486" s="10">
        <f t="shared" si="14"/>
        <v>0.02</v>
      </c>
      <c r="S486" s="10">
        <v>2</v>
      </c>
      <c r="T486" s="10">
        <v>3</v>
      </c>
      <c r="U486" s="10" t="s">
        <v>36</v>
      </c>
      <c r="V486" s="10" t="s">
        <v>38</v>
      </c>
      <c r="W486" s="10" t="s">
        <v>86</v>
      </c>
      <c r="X486" s="14">
        <v>45610</v>
      </c>
      <c r="Y486" s="10" t="b">
        <v>0</v>
      </c>
      <c r="Z486" s="10" t="b">
        <v>1</v>
      </c>
      <c r="AA486" s="10" t="str">
        <f t="shared" si="15"/>
        <v>Loyalty Member</v>
      </c>
      <c r="AB486" s="10" t="s">
        <v>62</v>
      </c>
      <c r="AC486" s="10" t="s">
        <v>53</v>
      </c>
      <c r="AD486" s="10">
        <v>8</v>
      </c>
      <c r="AE486" s="10" t="str">
        <f>IF(OR(Cleaned_Data!$C486="Male", Cleaned_Data!$C486="Male"), "Male", IF(OR(Cleaned_Data!$C486="Female", Cleaned_Data!$C486="Female"), "Female", "Diverse"))</f>
        <v>Diverse</v>
      </c>
      <c r="AF486" s="10" t="str">
        <f>IF(Cleaned_Data!$D486="Middle","Average Income","High Income")</f>
        <v>High Income</v>
      </c>
      <c r="AG486" s="10">
        <v>0.01</v>
      </c>
    </row>
    <row r="487" spans="1:33" x14ac:dyDescent="0.3">
      <c r="A487" s="10" t="s">
        <v>1052</v>
      </c>
      <c r="B487" s="10">
        <v>44</v>
      </c>
      <c r="C487" s="10" t="s">
        <v>29</v>
      </c>
      <c r="D487" s="10" t="s">
        <v>44</v>
      </c>
      <c r="E487" s="10" t="s">
        <v>69</v>
      </c>
      <c r="F487" s="10" t="s">
        <v>32</v>
      </c>
      <c r="G487" s="10" t="s">
        <v>44</v>
      </c>
      <c r="H487" s="10" t="s">
        <v>1053</v>
      </c>
      <c r="I487" s="10" t="s">
        <v>246</v>
      </c>
      <c r="J487" s="13">
        <v>360.92</v>
      </c>
      <c r="K487" s="10">
        <v>7</v>
      </c>
      <c r="L487" s="10" t="s">
        <v>78</v>
      </c>
      <c r="M487" s="10">
        <v>2</v>
      </c>
      <c r="N487" s="10">
        <v>1</v>
      </c>
      <c r="O487" s="10">
        <v>2</v>
      </c>
      <c r="P487" s="10" t="s">
        <v>36</v>
      </c>
      <c r="Q487" s="10" t="s">
        <v>85</v>
      </c>
      <c r="R487" s="10">
        <f t="shared" si="14"/>
        <v>0</v>
      </c>
      <c r="S487" s="10">
        <v>0</v>
      </c>
      <c r="T487" s="10">
        <v>9</v>
      </c>
      <c r="U487" s="10" t="s">
        <v>59</v>
      </c>
      <c r="V487" s="10" t="s">
        <v>60</v>
      </c>
      <c r="W487" s="10" t="s">
        <v>51</v>
      </c>
      <c r="X487" s="14">
        <v>45606</v>
      </c>
      <c r="Y487" s="10" t="b">
        <v>0</v>
      </c>
      <c r="Z487" s="10" t="b">
        <v>1</v>
      </c>
      <c r="AA487" s="10" t="str">
        <f t="shared" si="15"/>
        <v>Loyalty Member</v>
      </c>
      <c r="AB487" s="10" t="s">
        <v>62</v>
      </c>
      <c r="AC487" s="10" t="s">
        <v>53</v>
      </c>
      <c r="AD487" s="10">
        <v>8</v>
      </c>
      <c r="AE487" s="10" t="str">
        <f>IF(OR(Cleaned_Data!$C487="Male", Cleaned_Data!$C487="Male"), "Male", IF(OR(Cleaned_Data!$C487="Female", Cleaned_Data!$C487="Female"), "Female", "Diverse"))</f>
        <v>Female</v>
      </c>
      <c r="AF487" s="10" t="str">
        <f>IF(Cleaned_Data!$D487="Middle","Average Income","High Income")</f>
        <v>High Income</v>
      </c>
      <c r="AG487" s="10">
        <v>1.1000000000000001E-2</v>
      </c>
    </row>
    <row r="488" spans="1:33" x14ac:dyDescent="0.3">
      <c r="A488" s="10" t="s">
        <v>1054</v>
      </c>
      <c r="B488" s="10">
        <v>38</v>
      </c>
      <c r="C488" s="10" t="s">
        <v>352</v>
      </c>
      <c r="D488" s="10" t="s">
        <v>30</v>
      </c>
      <c r="E488" s="10" t="s">
        <v>31</v>
      </c>
      <c r="F488" s="10" t="s">
        <v>56</v>
      </c>
      <c r="G488" s="10" t="s">
        <v>44</v>
      </c>
      <c r="H488" s="10" t="s">
        <v>1055</v>
      </c>
      <c r="I488" s="10" t="s">
        <v>158</v>
      </c>
      <c r="J488" s="13">
        <v>374.36</v>
      </c>
      <c r="K488" s="10">
        <v>4</v>
      </c>
      <c r="L488" s="10" t="s">
        <v>78</v>
      </c>
      <c r="M488" s="10">
        <v>2</v>
      </c>
      <c r="N488" s="10">
        <v>2</v>
      </c>
      <c r="O488" s="10">
        <v>0</v>
      </c>
      <c r="P488" s="10" t="s">
        <v>36</v>
      </c>
      <c r="Q488" s="10" t="s">
        <v>37</v>
      </c>
      <c r="R488" s="10">
        <f t="shared" si="14"/>
        <v>0.01</v>
      </c>
      <c r="S488" s="10">
        <v>1</v>
      </c>
      <c r="T488" s="10">
        <v>9</v>
      </c>
      <c r="U488" s="10" t="s">
        <v>36</v>
      </c>
      <c r="V488" s="10" t="s">
        <v>60</v>
      </c>
      <c r="W488" s="10" t="s">
        <v>66</v>
      </c>
      <c r="X488" s="14">
        <v>45568</v>
      </c>
      <c r="Y488" s="10" t="b">
        <v>0</v>
      </c>
      <c r="Z488" s="10" t="b">
        <v>0</v>
      </c>
      <c r="AA488" s="10" t="str">
        <f t="shared" si="15"/>
        <v>Non-Member</v>
      </c>
      <c r="AB488" s="10" t="s">
        <v>52</v>
      </c>
      <c r="AC488" s="10" t="s">
        <v>53</v>
      </c>
      <c r="AD488" s="10">
        <v>1</v>
      </c>
      <c r="AE488" s="10" t="str">
        <f>IF(OR(Cleaned_Data!$C488="Male", Cleaned_Data!$C488="Male"), "Male", IF(OR(Cleaned_Data!$C488="Female", Cleaned_Data!$C488="Female"), "Female", "Diverse"))</f>
        <v>Diverse</v>
      </c>
      <c r="AF488" s="10" t="str">
        <f>IF(Cleaned_Data!$D488="Middle","Average Income","High Income")</f>
        <v>Average Income</v>
      </c>
      <c r="AG488" s="10">
        <v>1.0243902439024391E-2</v>
      </c>
    </row>
    <row r="489" spans="1:33" x14ac:dyDescent="0.3">
      <c r="A489" s="10" t="s">
        <v>1056</v>
      </c>
      <c r="B489" s="10">
        <v>22</v>
      </c>
      <c r="C489" s="10" t="s">
        <v>148</v>
      </c>
      <c r="D489" s="10" t="s">
        <v>44</v>
      </c>
      <c r="E489" s="10" t="s">
        <v>69</v>
      </c>
      <c r="F489" s="10" t="s">
        <v>45</v>
      </c>
      <c r="G489" s="10" t="s">
        <v>30</v>
      </c>
      <c r="H489" s="10" t="s">
        <v>1057</v>
      </c>
      <c r="I489" s="10" t="s">
        <v>123</v>
      </c>
      <c r="J489" s="13">
        <v>435.37</v>
      </c>
      <c r="K489" s="10">
        <v>11</v>
      </c>
      <c r="L489" s="10" t="s">
        <v>78</v>
      </c>
      <c r="M489" s="10">
        <v>4</v>
      </c>
      <c r="N489" s="10">
        <v>2</v>
      </c>
      <c r="O489" s="10">
        <v>1</v>
      </c>
      <c r="P489" s="10" t="s">
        <v>59</v>
      </c>
      <c r="Q489" s="10" t="s">
        <v>85</v>
      </c>
      <c r="R489" s="10">
        <f t="shared" si="14"/>
        <v>0</v>
      </c>
      <c r="S489" s="10">
        <v>0</v>
      </c>
      <c r="T489" s="10">
        <v>3</v>
      </c>
      <c r="U489" s="10" t="s">
        <v>44</v>
      </c>
      <c r="V489" s="10" t="s">
        <v>38</v>
      </c>
      <c r="W489" s="10" t="s">
        <v>39</v>
      </c>
      <c r="X489" s="14">
        <v>45534</v>
      </c>
      <c r="Y489" s="10" t="b">
        <v>1</v>
      </c>
      <c r="Z489" s="10" t="b">
        <v>1</v>
      </c>
      <c r="AA489" s="10" t="str">
        <f t="shared" si="15"/>
        <v>Loyalty Member</v>
      </c>
      <c r="AB489" s="10" t="s">
        <v>74</v>
      </c>
      <c r="AC489" s="10" t="s">
        <v>53</v>
      </c>
      <c r="AD489" s="10">
        <v>4</v>
      </c>
      <c r="AE489" s="10" t="str">
        <f>IF(OR(Cleaned_Data!$C489="Male", Cleaned_Data!$C489="Male"), "Male", IF(OR(Cleaned_Data!$C489="Female", Cleaned_Data!$C489="Female"), "Female", "Diverse"))</f>
        <v>Diverse</v>
      </c>
      <c r="AF489" s="10" t="str">
        <f>IF(Cleaned_Data!$D489="Middle","Average Income","High Income")</f>
        <v>High Income</v>
      </c>
      <c r="AG489" s="10">
        <v>1.0243902439024391E-2</v>
      </c>
    </row>
    <row r="490" spans="1:33" x14ac:dyDescent="0.3">
      <c r="A490" s="10" t="s">
        <v>1058</v>
      </c>
      <c r="B490" s="10">
        <v>44</v>
      </c>
      <c r="C490" s="10" t="s">
        <v>43</v>
      </c>
      <c r="D490" s="10" t="s">
        <v>44</v>
      </c>
      <c r="E490" s="10" t="s">
        <v>55</v>
      </c>
      <c r="F490" s="10" t="s">
        <v>56</v>
      </c>
      <c r="G490" s="10" t="s">
        <v>44</v>
      </c>
      <c r="H490" s="10" t="s">
        <v>1059</v>
      </c>
      <c r="I490" s="10" t="s">
        <v>65</v>
      </c>
      <c r="J490" s="13">
        <v>459.3</v>
      </c>
      <c r="K490" s="10">
        <v>9</v>
      </c>
      <c r="L490" s="10" t="s">
        <v>78</v>
      </c>
      <c r="M490" s="10">
        <v>4</v>
      </c>
      <c r="N490" s="10">
        <v>4</v>
      </c>
      <c r="O490" s="10">
        <v>1</v>
      </c>
      <c r="P490" s="10" t="s">
        <v>36</v>
      </c>
      <c r="Q490" s="10" t="s">
        <v>37</v>
      </c>
      <c r="R490" s="10">
        <f t="shared" si="14"/>
        <v>0.02</v>
      </c>
      <c r="S490" s="10">
        <v>2</v>
      </c>
      <c r="T490" s="10">
        <v>5</v>
      </c>
      <c r="U490" s="10" t="s">
        <v>49</v>
      </c>
      <c r="V490" s="10" t="s">
        <v>79</v>
      </c>
      <c r="W490" s="10" t="s">
        <v>66</v>
      </c>
      <c r="X490" s="14">
        <v>45574</v>
      </c>
      <c r="Y490" s="10" t="b">
        <v>0</v>
      </c>
      <c r="Z490" s="10" t="b">
        <v>1</v>
      </c>
      <c r="AA490" s="10" t="str">
        <f t="shared" si="15"/>
        <v>Loyalty Member</v>
      </c>
      <c r="AB490" s="10" t="s">
        <v>74</v>
      </c>
      <c r="AC490" s="10" t="s">
        <v>41</v>
      </c>
      <c r="AD490" s="10">
        <v>1</v>
      </c>
      <c r="AE490" s="10" t="str">
        <f>IF(OR(Cleaned_Data!$C490="Male", Cleaned_Data!$C490="Male"), "Male", IF(OR(Cleaned_Data!$C490="Female", Cleaned_Data!$C490="Female"), "Female", "Diverse"))</f>
        <v>Male</v>
      </c>
      <c r="AF490" s="10" t="str">
        <f>IF(Cleaned_Data!$D490="Middle","Average Income","High Income")</f>
        <v>High Income</v>
      </c>
      <c r="AG490" s="10">
        <v>9.3999999999999986E-3</v>
      </c>
    </row>
    <row r="491" spans="1:33" x14ac:dyDescent="0.3">
      <c r="A491" s="10" t="s">
        <v>1060</v>
      </c>
      <c r="B491" s="10">
        <v>43</v>
      </c>
      <c r="C491" s="10" t="s">
        <v>29</v>
      </c>
      <c r="D491" s="10" t="s">
        <v>44</v>
      </c>
      <c r="E491" s="10" t="s">
        <v>76</v>
      </c>
      <c r="F491" s="10" t="s">
        <v>56</v>
      </c>
      <c r="G491" s="10" t="s">
        <v>30</v>
      </c>
      <c r="H491" s="10" t="s">
        <v>1061</v>
      </c>
      <c r="I491" s="10" t="s">
        <v>246</v>
      </c>
      <c r="J491" s="13">
        <v>426.89</v>
      </c>
      <c r="K491" s="10">
        <v>2</v>
      </c>
      <c r="L491" s="10" t="s">
        <v>35</v>
      </c>
      <c r="M491" s="10">
        <v>5</v>
      </c>
      <c r="N491" s="10">
        <v>1</v>
      </c>
      <c r="O491" s="10">
        <v>1</v>
      </c>
      <c r="P491" s="10" t="s">
        <v>44</v>
      </c>
      <c r="Q491" s="10" t="s">
        <v>50</v>
      </c>
      <c r="R491" s="10">
        <f t="shared" si="14"/>
        <v>0.01</v>
      </c>
      <c r="S491" s="10">
        <v>1</v>
      </c>
      <c r="T491" s="10">
        <v>3</v>
      </c>
      <c r="U491" s="10" t="s">
        <v>59</v>
      </c>
      <c r="V491" s="10" t="s">
        <v>60</v>
      </c>
      <c r="W491" s="10" t="s">
        <v>51</v>
      </c>
      <c r="X491" s="14">
        <v>45598</v>
      </c>
      <c r="Y491" s="10" t="b">
        <v>1</v>
      </c>
      <c r="Z491" s="10" t="b">
        <v>0</v>
      </c>
      <c r="AA491" s="10" t="str">
        <f t="shared" si="15"/>
        <v>Non-Member</v>
      </c>
      <c r="AB491" s="10" t="s">
        <v>52</v>
      </c>
      <c r="AC491" s="10" t="s">
        <v>67</v>
      </c>
      <c r="AD491" s="10">
        <v>10</v>
      </c>
      <c r="AE491" s="10" t="str">
        <f>IF(OR(Cleaned_Data!$C491="Male", Cleaned_Data!$C491="Male"), "Male", IF(OR(Cleaned_Data!$C491="Female", Cleaned_Data!$C491="Female"), "Female", "Diverse"))</f>
        <v>Female</v>
      </c>
      <c r="AF491" s="10" t="str">
        <f>IF(Cleaned_Data!$D491="Middle","Average Income","High Income")</f>
        <v>High Income</v>
      </c>
      <c r="AG491" s="10">
        <v>1.1000000000000001E-2</v>
      </c>
    </row>
    <row r="492" spans="1:33" x14ac:dyDescent="0.3">
      <c r="A492" s="10" t="s">
        <v>1062</v>
      </c>
      <c r="B492" s="10">
        <v>25</v>
      </c>
      <c r="C492" s="10" t="s">
        <v>43</v>
      </c>
      <c r="D492" s="10" t="s">
        <v>30</v>
      </c>
      <c r="E492" s="10" t="s">
        <v>76</v>
      </c>
      <c r="F492" s="10" t="s">
        <v>56</v>
      </c>
      <c r="G492" s="10" t="s">
        <v>44</v>
      </c>
      <c r="H492" s="10" t="s">
        <v>1063</v>
      </c>
      <c r="I492" s="10" t="s">
        <v>101</v>
      </c>
      <c r="J492" s="13">
        <v>365.37</v>
      </c>
      <c r="K492" s="10">
        <v>6</v>
      </c>
      <c r="L492" s="10" t="s">
        <v>35</v>
      </c>
      <c r="M492" s="10">
        <v>1</v>
      </c>
      <c r="N492" s="10">
        <v>2</v>
      </c>
      <c r="O492" s="10">
        <v>1</v>
      </c>
      <c r="P492" s="10" t="s">
        <v>59</v>
      </c>
      <c r="Q492" s="10" t="s">
        <v>85</v>
      </c>
      <c r="R492" s="10">
        <f t="shared" si="14"/>
        <v>0.01</v>
      </c>
      <c r="S492" s="10">
        <v>1</v>
      </c>
      <c r="T492" s="10">
        <v>5</v>
      </c>
      <c r="U492" s="10" t="s">
        <v>59</v>
      </c>
      <c r="V492" s="10" t="s">
        <v>60</v>
      </c>
      <c r="W492" s="10" t="s">
        <v>51</v>
      </c>
      <c r="X492" s="14">
        <v>45475</v>
      </c>
      <c r="Y492" s="10" t="b">
        <v>1</v>
      </c>
      <c r="Z492" s="10" t="b">
        <v>1</v>
      </c>
      <c r="AA492" s="10" t="str">
        <f t="shared" si="15"/>
        <v>Loyalty Member</v>
      </c>
      <c r="AB492" s="10" t="s">
        <v>52</v>
      </c>
      <c r="AC492" s="10" t="s">
        <v>67</v>
      </c>
      <c r="AD492" s="10">
        <v>7</v>
      </c>
      <c r="AE492" s="10" t="str">
        <f>IF(OR(Cleaned_Data!$C492="Male", Cleaned_Data!$C492="Male"), "Male", IF(OR(Cleaned_Data!$C492="Female", Cleaned_Data!$C492="Female"), "Female", "Diverse"))</f>
        <v>Male</v>
      </c>
      <c r="AF492" s="10" t="str">
        <f>IF(Cleaned_Data!$D492="Middle","Average Income","High Income")</f>
        <v>Average Income</v>
      </c>
      <c r="AG492" s="10">
        <v>9.7727272727272732E-3</v>
      </c>
    </row>
    <row r="493" spans="1:33" x14ac:dyDescent="0.3">
      <c r="A493" s="10" t="s">
        <v>1064</v>
      </c>
      <c r="B493" s="10">
        <v>21</v>
      </c>
      <c r="C493" s="10" t="s">
        <v>29</v>
      </c>
      <c r="D493" s="10" t="s">
        <v>30</v>
      </c>
      <c r="E493" s="10" t="s">
        <v>76</v>
      </c>
      <c r="F493" s="10" t="s">
        <v>56</v>
      </c>
      <c r="G493" s="10" t="s">
        <v>44</v>
      </c>
      <c r="H493" s="10" t="s">
        <v>1065</v>
      </c>
      <c r="I493" s="10" t="s">
        <v>93</v>
      </c>
      <c r="J493" s="13">
        <v>487.25</v>
      </c>
      <c r="K493" s="10">
        <v>4</v>
      </c>
      <c r="L493" s="10" t="s">
        <v>78</v>
      </c>
      <c r="M493" s="10">
        <v>3</v>
      </c>
      <c r="N493" s="10">
        <v>2</v>
      </c>
      <c r="O493" s="10">
        <v>1</v>
      </c>
      <c r="P493" s="10" t="s">
        <v>44</v>
      </c>
      <c r="Q493" s="10" t="s">
        <v>85</v>
      </c>
      <c r="R493" s="10">
        <f t="shared" si="14"/>
        <v>0</v>
      </c>
      <c r="S493" s="10">
        <v>0</v>
      </c>
      <c r="T493" s="10">
        <v>4</v>
      </c>
      <c r="U493" s="10" t="s">
        <v>44</v>
      </c>
      <c r="V493" s="10" t="s">
        <v>79</v>
      </c>
      <c r="W493" s="10" t="s">
        <v>86</v>
      </c>
      <c r="X493" s="14">
        <v>45573</v>
      </c>
      <c r="Y493" s="10" t="b">
        <v>0</v>
      </c>
      <c r="Z493" s="10" t="b">
        <v>0</v>
      </c>
      <c r="AA493" s="10" t="str">
        <f t="shared" si="15"/>
        <v>Non-Member</v>
      </c>
      <c r="AB493" s="10" t="s">
        <v>52</v>
      </c>
      <c r="AC493" s="10" t="s">
        <v>53</v>
      </c>
      <c r="AD493" s="10">
        <v>1</v>
      </c>
      <c r="AE493" s="10" t="str">
        <f>IF(OR(Cleaned_Data!$C493="Male", Cleaned_Data!$C493="Male"), "Male", IF(OR(Cleaned_Data!$C493="Female", Cleaned_Data!$C493="Female"), "Female", "Diverse"))</f>
        <v>Female</v>
      </c>
      <c r="AF493" s="10" t="str">
        <f>IF(Cleaned_Data!$D493="Middle","Average Income","High Income")</f>
        <v>Average Income</v>
      </c>
      <c r="AG493" s="10">
        <v>8.5365853658536592E-3</v>
      </c>
    </row>
    <row r="494" spans="1:33" x14ac:dyDescent="0.3">
      <c r="A494" s="10" t="s">
        <v>1066</v>
      </c>
      <c r="B494" s="10">
        <v>29</v>
      </c>
      <c r="C494" s="10" t="s">
        <v>29</v>
      </c>
      <c r="D494" s="10" t="s">
        <v>30</v>
      </c>
      <c r="E494" s="10" t="s">
        <v>31</v>
      </c>
      <c r="F494" s="10" t="s">
        <v>45</v>
      </c>
      <c r="G494" s="10" t="s">
        <v>44</v>
      </c>
      <c r="H494" s="10" t="s">
        <v>1067</v>
      </c>
      <c r="I494" s="10" t="s">
        <v>123</v>
      </c>
      <c r="J494" s="13">
        <v>187.22</v>
      </c>
      <c r="K494" s="10">
        <v>10</v>
      </c>
      <c r="L494" s="10" t="s">
        <v>78</v>
      </c>
      <c r="M494" s="10">
        <v>5</v>
      </c>
      <c r="N494" s="10">
        <v>3</v>
      </c>
      <c r="O494" s="10">
        <v>0</v>
      </c>
      <c r="P494" s="10" t="s">
        <v>49</v>
      </c>
      <c r="Q494" s="10" t="s">
        <v>85</v>
      </c>
      <c r="R494" s="10">
        <f t="shared" si="14"/>
        <v>0.01</v>
      </c>
      <c r="S494" s="10">
        <v>1</v>
      </c>
      <c r="T494" s="10">
        <v>4</v>
      </c>
      <c r="U494" s="10" t="s">
        <v>59</v>
      </c>
      <c r="V494" s="10" t="s">
        <v>79</v>
      </c>
      <c r="W494" s="10" t="s">
        <v>39</v>
      </c>
      <c r="X494" s="14">
        <v>45447</v>
      </c>
      <c r="Y494" s="10" t="b">
        <v>0</v>
      </c>
      <c r="Z494" s="10" t="b">
        <v>0</v>
      </c>
      <c r="AA494" s="10" t="str">
        <f t="shared" si="15"/>
        <v>Non-Member</v>
      </c>
      <c r="AB494" s="10" t="s">
        <v>52</v>
      </c>
      <c r="AC494" s="10" t="s">
        <v>53</v>
      </c>
      <c r="AD494" s="10">
        <v>4</v>
      </c>
      <c r="AE494" s="10" t="str">
        <f>IF(OR(Cleaned_Data!$C494="Male", Cleaned_Data!$C494="Male"), "Male", IF(OR(Cleaned_Data!$C494="Female", Cleaned_Data!$C494="Female"), "Female", "Diverse"))</f>
        <v>Female</v>
      </c>
      <c r="AF494" s="10" t="str">
        <f>IF(Cleaned_Data!$D494="Middle","Average Income","High Income")</f>
        <v>Average Income</v>
      </c>
      <c r="AG494" s="10">
        <v>1.0243902439024391E-2</v>
      </c>
    </row>
    <row r="495" spans="1:33" x14ac:dyDescent="0.3">
      <c r="A495" s="10" t="s">
        <v>1068</v>
      </c>
      <c r="B495" s="10">
        <v>41</v>
      </c>
      <c r="C495" s="10" t="s">
        <v>43</v>
      </c>
      <c r="D495" s="10" t="s">
        <v>44</v>
      </c>
      <c r="E495" s="10" t="s">
        <v>76</v>
      </c>
      <c r="F495" s="10" t="s">
        <v>56</v>
      </c>
      <c r="G495" s="10" t="s">
        <v>44</v>
      </c>
      <c r="H495" s="10" t="s">
        <v>1069</v>
      </c>
      <c r="I495" s="10" t="s">
        <v>126</v>
      </c>
      <c r="J495" s="13">
        <v>396.82</v>
      </c>
      <c r="K495" s="10">
        <v>7</v>
      </c>
      <c r="L495" s="10" t="s">
        <v>35</v>
      </c>
      <c r="M495" s="10">
        <v>3</v>
      </c>
      <c r="N495" s="10">
        <v>4</v>
      </c>
      <c r="O495" s="10">
        <v>1</v>
      </c>
      <c r="P495" s="10" t="s">
        <v>36</v>
      </c>
      <c r="Q495" s="10" t="s">
        <v>37</v>
      </c>
      <c r="R495" s="10">
        <f t="shared" si="14"/>
        <v>0.01</v>
      </c>
      <c r="S495" s="10">
        <v>1</v>
      </c>
      <c r="T495" s="10">
        <v>9</v>
      </c>
      <c r="U495" s="10" t="s">
        <v>44</v>
      </c>
      <c r="V495" s="10" t="s">
        <v>79</v>
      </c>
      <c r="W495" s="10" t="s">
        <v>39</v>
      </c>
      <c r="X495" s="14">
        <v>45517</v>
      </c>
      <c r="Y495" s="10" t="b">
        <v>1</v>
      </c>
      <c r="Z495" s="10" t="b">
        <v>1</v>
      </c>
      <c r="AA495" s="10" t="str">
        <f t="shared" si="15"/>
        <v>Loyalty Member</v>
      </c>
      <c r="AB495" s="10" t="s">
        <v>40</v>
      </c>
      <c r="AC495" s="10" t="s">
        <v>41</v>
      </c>
      <c r="AD495" s="10">
        <v>9</v>
      </c>
      <c r="AE495" s="10" t="str">
        <f>IF(OR(Cleaned_Data!$C495="Male", Cleaned_Data!$C495="Male"), "Male", IF(OR(Cleaned_Data!$C495="Female", Cleaned_Data!$C495="Female"), "Female", "Diverse"))</f>
        <v>Male</v>
      </c>
      <c r="AF495" s="10" t="str">
        <f>IF(Cleaned_Data!$D495="Middle","Average Income","High Income")</f>
        <v>High Income</v>
      </c>
      <c r="AG495" s="10">
        <v>8.2978723404255311E-3</v>
      </c>
    </row>
    <row r="496" spans="1:33" x14ac:dyDescent="0.3">
      <c r="A496" s="10" t="s">
        <v>1070</v>
      </c>
      <c r="B496" s="10">
        <v>38</v>
      </c>
      <c r="C496" s="10" t="s">
        <v>148</v>
      </c>
      <c r="D496" s="10" t="s">
        <v>44</v>
      </c>
      <c r="E496" s="10" t="s">
        <v>76</v>
      </c>
      <c r="F496" s="10" t="s">
        <v>56</v>
      </c>
      <c r="G496" s="10" t="s">
        <v>44</v>
      </c>
      <c r="H496" s="10" t="s">
        <v>1071</v>
      </c>
      <c r="I496" s="10" t="s">
        <v>2078</v>
      </c>
      <c r="J496" s="13">
        <v>246.74</v>
      </c>
      <c r="K496" s="10">
        <v>10</v>
      </c>
      <c r="L496" s="10" t="s">
        <v>78</v>
      </c>
      <c r="M496" s="10">
        <v>2</v>
      </c>
      <c r="N496" s="10">
        <v>3</v>
      </c>
      <c r="O496" s="10">
        <v>0</v>
      </c>
      <c r="P496" s="10" t="s">
        <v>49</v>
      </c>
      <c r="Q496" s="10" t="s">
        <v>50</v>
      </c>
      <c r="R496" s="10">
        <f t="shared" si="14"/>
        <v>0.01</v>
      </c>
      <c r="S496" s="10">
        <v>1</v>
      </c>
      <c r="T496" s="10">
        <v>6</v>
      </c>
      <c r="U496" s="10" t="s">
        <v>44</v>
      </c>
      <c r="V496" s="10" t="s">
        <v>79</v>
      </c>
      <c r="W496" s="10" t="s">
        <v>51</v>
      </c>
      <c r="X496" s="14">
        <v>45378</v>
      </c>
      <c r="Y496" s="10" t="b">
        <v>0</v>
      </c>
      <c r="Z496" s="10" t="b">
        <v>0</v>
      </c>
      <c r="AA496" s="10" t="str">
        <f t="shared" si="15"/>
        <v>Non-Member</v>
      </c>
      <c r="AB496" s="10" t="s">
        <v>40</v>
      </c>
      <c r="AC496" s="10" t="s">
        <v>67</v>
      </c>
      <c r="AD496" s="10">
        <v>8</v>
      </c>
      <c r="AE496" s="10" t="str">
        <f>IF(OR(Cleaned_Data!$C496="Male", Cleaned_Data!$C496="Male"), "Male", IF(OR(Cleaned_Data!$C496="Female", Cleaned_Data!$C496="Female"), "Female", "Diverse"))</f>
        <v>Diverse</v>
      </c>
      <c r="AF496" s="10" t="str">
        <f>IF(Cleaned_Data!$D496="Middle","Average Income","High Income")</f>
        <v>High Income</v>
      </c>
      <c r="AG496" s="10">
        <v>1.3157894736842106E-2</v>
      </c>
    </row>
    <row r="497" spans="1:33" x14ac:dyDescent="0.3">
      <c r="A497" s="10" t="s">
        <v>1072</v>
      </c>
      <c r="B497" s="10">
        <v>26</v>
      </c>
      <c r="C497" s="10" t="s">
        <v>43</v>
      </c>
      <c r="D497" s="10" t="s">
        <v>44</v>
      </c>
      <c r="E497" s="10" t="s">
        <v>69</v>
      </c>
      <c r="F497" s="10" t="s">
        <v>32</v>
      </c>
      <c r="G497" s="10" t="s">
        <v>44</v>
      </c>
      <c r="H497" s="10" t="s">
        <v>1073</v>
      </c>
      <c r="I497" s="10" t="s">
        <v>98</v>
      </c>
      <c r="J497" s="13">
        <v>128.74</v>
      </c>
      <c r="K497" s="10">
        <v>12</v>
      </c>
      <c r="L497" s="10" t="s">
        <v>35</v>
      </c>
      <c r="M497" s="10">
        <v>5</v>
      </c>
      <c r="N497" s="10">
        <v>1</v>
      </c>
      <c r="O497" s="10">
        <v>1</v>
      </c>
      <c r="P497" s="10" t="s">
        <v>49</v>
      </c>
      <c r="Q497" s="10" t="s">
        <v>37</v>
      </c>
      <c r="R497" s="10">
        <f t="shared" si="14"/>
        <v>0.01</v>
      </c>
      <c r="S497" s="10">
        <v>1</v>
      </c>
      <c r="T497" s="10">
        <v>8</v>
      </c>
      <c r="U497" s="10" t="s">
        <v>44</v>
      </c>
      <c r="V497" s="10" t="s">
        <v>79</v>
      </c>
      <c r="W497" s="10" t="s">
        <v>51</v>
      </c>
      <c r="X497" s="14">
        <v>45297</v>
      </c>
      <c r="Y497" s="10" t="b">
        <v>0</v>
      </c>
      <c r="Z497" s="10" t="b">
        <v>1</v>
      </c>
      <c r="AA497" s="10" t="str">
        <f t="shared" si="15"/>
        <v>Loyalty Member</v>
      </c>
      <c r="AB497" s="10" t="s">
        <v>74</v>
      </c>
      <c r="AC497" s="10" t="s">
        <v>53</v>
      </c>
      <c r="AD497" s="10">
        <v>1</v>
      </c>
      <c r="AE497" s="10" t="str">
        <f>IF(OR(Cleaned_Data!$C497="Male", Cleaned_Data!$C497="Male"), "Male", IF(OR(Cleaned_Data!$C497="Female", Cleaned_Data!$C497="Female"), "Female", "Diverse"))</f>
        <v>Male</v>
      </c>
      <c r="AF497" s="10" t="str">
        <f>IF(Cleaned_Data!$D497="Middle","Average Income","High Income")</f>
        <v>High Income</v>
      </c>
      <c r="AG497" s="10">
        <v>9.189189189189189E-3</v>
      </c>
    </row>
    <row r="498" spans="1:33" x14ac:dyDescent="0.3">
      <c r="A498" s="10" t="s">
        <v>1074</v>
      </c>
      <c r="B498" s="10">
        <v>41</v>
      </c>
      <c r="C498" s="10" t="s">
        <v>29</v>
      </c>
      <c r="D498" s="10" t="s">
        <v>30</v>
      </c>
      <c r="E498" s="10" t="s">
        <v>69</v>
      </c>
      <c r="F498" s="10" t="s">
        <v>56</v>
      </c>
      <c r="G498" s="10" t="s">
        <v>30</v>
      </c>
      <c r="H498" s="10" t="s">
        <v>1075</v>
      </c>
      <c r="I498" s="10" t="s">
        <v>126</v>
      </c>
      <c r="J498" s="13">
        <v>339.63</v>
      </c>
      <c r="K498" s="10">
        <v>2</v>
      </c>
      <c r="L498" s="10" t="s">
        <v>48</v>
      </c>
      <c r="M498" s="10">
        <v>3</v>
      </c>
      <c r="N498" s="10">
        <v>3</v>
      </c>
      <c r="O498" s="10">
        <v>2</v>
      </c>
      <c r="P498" s="10" t="s">
        <v>49</v>
      </c>
      <c r="Q498" s="10" t="s">
        <v>85</v>
      </c>
      <c r="R498" s="10">
        <f t="shared" si="14"/>
        <v>0.02</v>
      </c>
      <c r="S498" s="10">
        <v>2</v>
      </c>
      <c r="T498" s="10">
        <v>1</v>
      </c>
      <c r="U498" s="10" t="s">
        <v>59</v>
      </c>
      <c r="V498" s="10" t="s">
        <v>38</v>
      </c>
      <c r="W498" s="10" t="s">
        <v>51</v>
      </c>
      <c r="X498" s="14">
        <v>45530</v>
      </c>
      <c r="Y498" s="10" t="b">
        <v>1</v>
      </c>
      <c r="Z498" s="10" t="b">
        <v>0</v>
      </c>
      <c r="AA498" s="10" t="str">
        <f t="shared" si="15"/>
        <v>Non-Member</v>
      </c>
      <c r="AB498" s="10" t="s">
        <v>62</v>
      </c>
      <c r="AC498" s="10" t="s">
        <v>41</v>
      </c>
      <c r="AD498" s="10">
        <v>6</v>
      </c>
      <c r="AE498" s="10" t="str">
        <f>IF(OR(Cleaned_Data!$C498="Male", Cleaned_Data!$C498="Male"), "Male", IF(OR(Cleaned_Data!$C498="Female", Cleaned_Data!$C498="Female"), "Female", "Diverse"))</f>
        <v>Female</v>
      </c>
      <c r="AF498" s="10" t="str">
        <f>IF(Cleaned_Data!$D498="Middle","Average Income","High Income")</f>
        <v>Average Income</v>
      </c>
      <c r="AG498" s="10">
        <v>8.2978723404255311E-3</v>
      </c>
    </row>
    <row r="499" spans="1:33" x14ac:dyDescent="0.3">
      <c r="A499" s="10" t="s">
        <v>1076</v>
      </c>
      <c r="B499" s="10">
        <v>46</v>
      </c>
      <c r="C499" s="10" t="s">
        <v>29</v>
      </c>
      <c r="D499" s="10" t="s">
        <v>44</v>
      </c>
      <c r="E499" s="10" t="s">
        <v>55</v>
      </c>
      <c r="F499" s="10" t="s">
        <v>32</v>
      </c>
      <c r="G499" s="10" t="s">
        <v>44</v>
      </c>
      <c r="H499" s="10" t="s">
        <v>1077</v>
      </c>
      <c r="I499" s="10" t="s">
        <v>90</v>
      </c>
      <c r="J499" s="13">
        <v>223.58</v>
      </c>
      <c r="K499" s="10">
        <v>11</v>
      </c>
      <c r="L499" s="10" t="s">
        <v>35</v>
      </c>
      <c r="M499" s="10">
        <v>4</v>
      </c>
      <c r="N499" s="10">
        <v>3</v>
      </c>
      <c r="O499" s="10">
        <v>0</v>
      </c>
      <c r="P499" s="10" t="s">
        <v>44</v>
      </c>
      <c r="Q499" s="10" t="s">
        <v>85</v>
      </c>
      <c r="R499" s="10">
        <f t="shared" si="14"/>
        <v>0</v>
      </c>
      <c r="S499" s="10">
        <v>0</v>
      </c>
      <c r="T499" s="10">
        <v>6</v>
      </c>
      <c r="U499" s="10" t="s">
        <v>36</v>
      </c>
      <c r="V499" s="10" t="s">
        <v>38</v>
      </c>
      <c r="W499" s="10" t="s">
        <v>51</v>
      </c>
      <c r="X499" s="14">
        <v>45432</v>
      </c>
      <c r="Y499" s="10" t="b">
        <v>0</v>
      </c>
      <c r="Z499" s="10" t="b">
        <v>0</v>
      </c>
      <c r="AA499" s="10" t="str">
        <f t="shared" si="15"/>
        <v>Non-Member</v>
      </c>
      <c r="AB499" s="10" t="s">
        <v>62</v>
      </c>
      <c r="AC499" s="10" t="s">
        <v>41</v>
      </c>
      <c r="AD499" s="10">
        <v>11</v>
      </c>
      <c r="AE499" s="10" t="str">
        <f>IF(OR(Cleaned_Data!$C499="Male", Cleaned_Data!$C499="Male"), "Male", IF(OR(Cleaned_Data!$C499="Female", Cleaned_Data!$C499="Female"), "Female", "Diverse"))</f>
        <v>Female</v>
      </c>
      <c r="AF499" s="10" t="str">
        <f>IF(Cleaned_Data!$D499="Middle","Average Income","High Income")</f>
        <v>High Income</v>
      </c>
      <c r="AG499" s="10">
        <v>8.431372549019607E-3</v>
      </c>
    </row>
    <row r="500" spans="1:33" x14ac:dyDescent="0.3">
      <c r="A500" s="10" t="s">
        <v>1078</v>
      </c>
      <c r="B500" s="10">
        <v>39</v>
      </c>
      <c r="C500" s="10" t="s">
        <v>352</v>
      </c>
      <c r="D500" s="10" t="s">
        <v>44</v>
      </c>
      <c r="E500" s="10" t="s">
        <v>69</v>
      </c>
      <c r="F500" s="10" t="s">
        <v>32</v>
      </c>
      <c r="G500" s="10" t="s">
        <v>30</v>
      </c>
      <c r="H500" s="10" t="s">
        <v>1079</v>
      </c>
      <c r="I500" s="10" t="s">
        <v>34</v>
      </c>
      <c r="J500" s="13">
        <v>446.92</v>
      </c>
      <c r="K500" s="10">
        <v>5</v>
      </c>
      <c r="L500" s="10" t="s">
        <v>35</v>
      </c>
      <c r="M500" s="10">
        <v>1</v>
      </c>
      <c r="N500" s="10">
        <v>1</v>
      </c>
      <c r="O500" s="10">
        <v>1</v>
      </c>
      <c r="P500" s="10" t="s">
        <v>49</v>
      </c>
      <c r="Q500" s="10" t="s">
        <v>85</v>
      </c>
      <c r="R500" s="10">
        <f t="shared" si="14"/>
        <v>0.02</v>
      </c>
      <c r="S500" s="10">
        <v>2</v>
      </c>
      <c r="T500" s="10">
        <v>6</v>
      </c>
      <c r="U500" s="10" t="s">
        <v>36</v>
      </c>
      <c r="V500" s="10" t="s">
        <v>60</v>
      </c>
      <c r="W500" s="10" t="s">
        <v>51</v>
      </c>
      <c r="X500" s="14">
        <v>45492</v>
      </c>
      <c r="Y500" s="10" t="b">
        <v>1</v>
      </c>
      <c r="Z500" s="10" t="b">
        <v>0</v>
      </c>
      <c r="AA500" s="10" t="str">
        <f t="shared" si="15"/>
        <v>Non-Member</v>
      </c>
      <c r="AB500" s="10" t="s">
        <v>74</v>
      </c>
      <c r="AC500" s="10" t="s">
        <v>67</v>
      </c>
      <c r="AD500" s="10">
        <v>10</v>
      </c>
      <c r="AE500" s="10" t="str">
        <f>IF(OR(Cleaned_Data!$C500="Male", Cleaned_Data!$C500="Male"), "Male", IF(OR(Cleaned_Data!$C500="Female", Cleaned_Data!$C500="Female"), "Female", "Diverse"))</f>
        <v>Diverse</v>
      </c>
      <c r="AF500" s="10" t="str">
        <f>IF(Cleaned_Data!$D500="Middle","Average Income","High Income")</f>
        <v>High Income</v>
      </c>
      <c r="AG500" s="10">
        <v>1.1363636363636364E-2</v>
      </c>
    </row>
    <row r="501" spans="1:33" x14ac:dyDescent="0.3">
      <c r="A501" s="10" t="s">
        <v>1080</v>
      </c>
      <c r="B501" s="10">
        <v>43</v>
      </c>
      <c r="C501" s="10" t="s">
        <v>43</v>
      </c>
      <c r="D501" s="10" t="s">
        <v>30</v>
      </c>
      <c r="E501" s="10" t="s">
        <v>76</v>
      </c>
      <c r="F501" s="10" t="s">
        <v>32</v>
      </c>
      <c r="G501" s="10" t="s">
        <v>30</v>
      </c>
      <c r="H501" s="10" t="s">
        <v>1081</v>
      </c>
      <c r="I501" s="10" t="s">
        <v>117</v>
      </c>
      <c r="J501" s="13">
        <v>175.65</v>
      </c>
      <c r="K501" s="10">
        <v>11</v>
      </c>
      <c r="L501" s="10" t="s">
        <v>35</v>
      </c>
      <c r="M501" s="10">
        <v>4</v>
      </c>
      <c r="N501" s="10">
        <v>3</v>
      </c>
      <c r="O501" s="10">
        <v>2</v>
      </c>
      <c r="P501" s="10" t="s">
        <v>59</v>
      </c>
      <c r="Q501" s="10" t="s">
        <v>50</v>
      </c>
      <c r="R501" s="10">
        <f t="shared" si="14"/>
        <v>0.01</v>
      </c>
      <c r="S501" s="10">
        <v>1</v>
      </c>
      <c r="T501" s="10">
        <v>7</v>
      </c>
      <c r="U501" s="10" t="s">
        <v>36</v>
      </c>
      <c r="V501" s="10" t="s">
        <v>38</v>
      </c>
      <c r="W501" s="10" t="s">
        <v>66</v>
      </c>
      <c r="X501" s="14">
        <v>45634</v>
      </c>
      <c r="Y501" s="10" t="b">
        <v>0</v>
      </c>
      <c r="Z501" s="10" t="b">
        <v>1</v>
      </c>
      <c r="AA501" s="10" t="str">
        <f t="shared" si="15"/>
        <v>Loyalty Member</v>
      </c>
      <c r="AB501" s="10" t="s">
        <v>52</v>
      </c>
      <c r="AC501" s="10" t="s">
        <v>67</v>
      </c>
      <c r="AD501" s="10">
        <v>8</v>
      </c>
      <c r="AE501" s="10" t="str">
        <f>IF(OR(Cleaned_Data!$C501="Male", Cleaned_Data!$C501="Male"), "Male", IF(OR(Cleaned_Data!$C501="Female", Cleaned_Data!$C501="Female"), "Female", "Diverse"))</f>
        <v>Male</v>
      </c>
      <c r="AF501" s="10" t="str">
        <f>IF(Cleaned_Data!$D501="Middle","Average Income","High Income")</f>
        <v>Average Income</v>
      </c>
      <c r="AG501" s="10">
        <v>0.01</v>
      </c>
    </row>
    <row r="502" spans="1:33" x14ac:dyDescent="0.3">
      <c r="A502" s="10" t="s">
        <v>1082</v>
      </c>
      <c r="B502" s="10">
        <v>44</v>
      </c>
      <c r="C502" s="10" t="s">
        <v>148</v>
      </c>
      <c r="D502" s="10" t="s">
        <v>30</v>
      </c>
      <c r="E502" s="10" t="s">
        <v>31</v>
      </c>
      <c r="F502" s="10" t="s">
        <v>32</v>
      </c>
      <c r="G502" s="10" t="s">
        <v>30</v>
      </c>
      <c r="H502" s="10" t="s">
        <v>1083</v>
      </c>
      <c r="I502" s="10" t="s">
        <v>183</v>
      </c>
      <c r="J502" s="13">
        <v>491.49</v>
      </c>
      <c r="K502" s="10">
        <v>10</v>
      </c>
      <c r="L502" s="10" t="s">
        <v>35</v>
      </c>
      <c r="M502" s="10">
        <v>1</v>
      </c>
      <c r="N502" s="10">
        <v>1</v>
      </c>
      <c r="O502" s="10">
        <v>0</v>
      </c>
      <c r="P502" s="10" t="s">
        <v>59</v>
      </c>
      <c r="Q502" s="10" t="s">
        <v>37</v>
      </c>
      <c r="R502" s="10">
        <f t="shared" si="14"/>
        <v>0.02</v>
      </c>
      <c r="S502" s="10">
        <v>2</v>
      </c>
      <c r="T502" s="10">
        <v>7</v>
      </c>
      <c r="U502" s="10" t="s">
        <v>36</v>
      </c>
      <c r="V502" s="10" t="s">
        <v>79</v>
      </c>
      <c r="W502" s="10" t="s">
        <v>51</v>
      </c>
      <c r="X502" s="14">
        <v>45440</v>
      </c>
      <c r="Y502" s="10" t="b">
        <v>0</v>
      </c>
      <c r="Z502" s="10" t="b">
        <v>0</v>
      </c>
      <c r="AA502" s="10" t="str">
        <f t="shared" si="15"/>
        <v>Non-Member</v>
      </c>
      <c r="AB502" s="10" t="s">
        <v>74</v>
      </c>
      <c r="AC502" s="10" t="s">
        <v>53</v>
      </c>
      <c r="AD502" s="10">
        <v>1</v>
      </c>
      <c r="AE502" s="10" t="str">
        <f>IF(OR(Cleaned_Data!$C502="Male", Cleaned_Data!$C502="Male"), "Male", IF(OR(Cleaned_Data!$C502="Female", Cleaned_Data!$C502="Female"), "Female", "Diverse"))</f>
        <v>Diverse</v>
      </c>
      <c r="AF502" s="10" t="str">
        <f>IF(Cleaned_Data!$D502="Middle","Average Income","High Income")</f>
        <v>Average Income</v>
      </c>
      <c r="AG502" s="10">
        <v>8.6666666666666663E-3</v>
      </c>
    </row>
    <row r="503" spans="1:33" x14ac:dyDescent="0.3">
      <c r="A503" s="10" t="s">
        <v>1084</v>
      </c>
      <c r="B503" s="10">
        <v>26</v>
      </c>
      <c r="C503" s="10" t="s">
        <v>43</v>
      </c>
      <c r="D503" s="10" t="s">
        <v>30</v>
      </c>
      <c r="E503" s="10" t="s">
        <v>69</v>
      </c>
      <c r="F503" s="10" t="s">
        <v>32</v>
      </c>
      <c r="G503" s="10" t="s">
        <v>30</v>
      </c>
      <c r="H503" s="10" t="s">
        <v>1085</v>
      </c>
      <c r="I503" s="10" t="s">
        <v>188</v>
      </c>
      <c r="J503" s="13">
        <v>88.4</v>
      </c>
      <c r="K503" s="10">
        <v>5</v>
      </c>
      <c r="L503" s="10" t="s">
        <v>48</v>
      </c>
      <c r="M503" s="10">
        <v>5</v>
      </c>
      <c r="N503" s="10">
        <v>2</v>
      </c>
      <c r="O503" s="10">
        <v>0</v>
      </c>
      <c r="P503" s="10" t="s">
        <v>49</v>
      </c>
      <c r="Q503" s="10" t="s">
        <v>50</v>
      </c>
      <c r="R503" s="10">
        <f t="shared" si="14"/>
        <v>0</v>
      </c>
      <c r="S503" s="10">
        <v>0</v>
      </c>
      <c r="T503" s="10">
        <v>4</v>
      </c>
      <c r="U503" s="10" t="s">
        <v>49</v>
      </c>
      <c r="V503" s="10" t="s">
        <v>79</v>
      </c>
      <c r="W503" s="10" t="s">
        <v>86</v>
      </c>
      <c r="X503" s="14">
        <v>45438</v>
      </c>
      <c r="Y503" s="10" t="b">
        <v>1</v>
      </c>
      <c r="Z503" s="10" t="b">
        <v>0</v>
      </c>
      <c r="AA503" s="10" t="str">
        <f t="shared" si="15"/>
        <v>Non-Member</v>
      </c>
      <c r="AB503" s="10" t="s">
        <v>40</v>
      </c>
      <c r="AC503" s="10" t="s">
        <v>41</v>
      </c>
      <c r="AD503" s="10">
        <v>4</v>
      </c>
      <c r="AE503" s="10" t="str">
        <f>IF(OR(Cleaned_Data!$C503="Male", Cleaned_Data!$C503="Male"), "Male", IF(OR(Cleaned_Data!$C503="Female", Cleaned_Data!$C503="Female"), "Female", "Diverse"))</f>
        <v>Male</v>
      </c>
      <c r="AF503" s="10" t="str">
        <f>IF(Cleaned_Data!$D503="Middle","Average Income","High Income")</f>
        <v>Average Income</v>
      </c>
      <c r="AG503" s="10">
        <v>8.8235294117647058E-3</v>
      </c>
    </row>
    <row r="504" spans="1:33" x14ac:dyDescent="0.3">
      <c r="A504" s="10" t="s">
        <v>1086</v>
      </c>
      <c r="B504" s="10">
        <v>29</v>
      </c>
      <c r="C504" s="10" t="s">
        <v>43</v>
      </c>
      <c r="D504" s="10" t="s">
        <v>30</v>
      </c>
      <c r="E504" s="10" t="s">
        <v>69</v>
      </c>
      <c r="F504" s="10" t="s">
        <v>56</v>
      </c>
      <c r="G504" s="10" t="s">
        <v>44</v>
      </c>
      <c r="H504" s="10" t="s">
        <v>1087</v>
      </c>
      <c r="I504" s="10" t="s">
        <v>58</v>
      </c>
      <c r="J504" s="13">
        <v>430.9</v>
      </c>
      <c r="K504" s="10">
        <v>8</v>
      </c>
      <c r="L504" s="10" t="s">
        <v>78</v>
      </c>
      <c r="M504" s="10">
        <v>4</v>
      </c>
      <c r="N504" s="10">
        <v>5</v>
      </c>
      <c r="O504" s="10">
        <v>1</v>
      </c>
      <c r="P504" s="10" t="s">
        <v>44</v>
      </c>
      <c r="Q504" s="10" t="s">
        <v>50</v>
      </c>
      <c r="R504" s="10">
        <f t="shared" si="14"/>
        <v>0</v>
      </c>
      <c r="S504" s="10">
        <v>0</v>
      </c>
      <c r="T504" s="10">
        <v>6</v>
      </c>
      <c r="U504" s="10" t="s">
        <v>36</v>
      </c>
      <c r="V504" s="10" t="s">
        <v>38</v>
      </c>
      <c r="W504" s="10" t="s">
        <v>39</v>
      </c>
      <c r="X504" s="14">
        <v>45449</v>
      </c>
      <c r="Y504" s="10" t="b">
        <v>0</v>
      </c>
      <c r="Z504" s="10" t="b">
        <v>0</v>
      </c>
      <c r="AA504" s="10" t="str">
        <f t="shared" si="15"/>
        <v>Non-Member</v>
      </c>
      <c r="AB504" s="10" t="s">
        <v>52</v>
      </c>
      <c r="AC504" s="10" t="s">
        <v>53</v>
      </c>
      <c r="AD504" s="10">
        <v>11</v>
      </c>
      <c r="AE504" s="10" t="str">
        <f>IF(OR(Cleaned_Data!$C504="Male", Cleaned_Data!$C504="Male"), "Male", IF(OR(Cleaned_Data!$C504="Female", Cleaned_Data!$C504="Female"), "Female", "Diverse"))</f>
        <v>Male</v>
      </c>
      <c r="AF504" s="10" t="str">
        <f>IF(Cleaned_Data!$D504="Middle","Average Income","High Income")</f>
        <v>Average Income</v>
      </c>
      <c r="AG504" s="10">
        <v>1.131578947368421E-2</v>
      </c>
    </row>
    <row r="505" spans="1:33" x14ac:dyDescent="0.3">
      <c r="A505" s="10" t="s">
        <v>1088</v>
      </c>
      <c r="B505" s="10">
        <v>50</v>
      </c>
      <c r="C505" s="10" t="s">
        <v>43</v>
      </c>
      <c r="D505" s="10" t="s">
        <v>44</v>
      </c>
      <c r="E505" s="10" t="s">
        <v>69</v>
      </c>
      <c r="F505" s="10" t="s">
        <v>45</v>
      </c>
      <c r="G505" s="10" t="s">
        <v>44</v>
      </c>
      <c r="H505" s="10" t="s">
        <v>1089</v>
      </c>
      <c r="I505" s="10" t="s">
        <v>93</v>
      </c>
      <c r="J505" s="13">
        <v>435.23</v>
      </c>
      <c r="K505" s="10">
        <v>2</v>
      </c>
      <c r="L505" s="10" t="s">
        <v>48</v>
      </c>
      <c r="M505" s="10">
        <v>2</v>
      </c>
      <c r="N505" s="10">
        <v>4</v>
      </c>
      <c r="O505" s="10">
        <v>0</v>
      </c>
      <c r="P505" s="10" t="s">
        <v>36</v>
      </c>
      <c r="Q505" s="10" t="s">
        <v>37</v>
      </c>
      <c r="R505" s="10">
        <f t="shared" si="14"/>
        <v>0.02</v>
      </c>
      <c r="S505" s="10">
        <v>2</v>
      </c>
      <c r="T505" s="10">
        <v>2</v>
      </c>
      <c r="U505" s="10" t="s">
        <v>49</v>
      </c>
      <c r="V505" s="10" t="s">
        <v>60</v>
      </c>
      <c r="W505" s="10" t="s">
        <v>86</v>
      </c>
      <c r="X505" s="14">
        <v>45349</v>
      </c>
      <c r="Y505" s="10" t="b">
        <v>0</v>
      </c>
      <c r="Z505" s="10" t="b">
        <v>1</v>
      </c>
      <c r="AA505" s="10" t="str">
        <f t="shared" si="15"/>
        <v>Loyalty Member</v>
      </c>
      <c r="AB505" s="10" t="s">
        <v>62</v>
      </c>
      <c r="AC505" s="10" t="s">
        <v>67</v>
      </c>
      <c r="AD505" s="10">
        <v>13</v>
      </c>
      <c r="AE505" s="10" t="str">
        <f>IF(OR(Cleaned_Data!$C505="Male", Cleaned_Data!$C505="Male"), "Male", IF(OR(Cleaned_Data!$C505="Female", Cleaned_Data!$C505="Female"), "Female", "Diverse"))</f>
        <v>Male</v>
      </c>
      <c r="AF505" s="10" t="str">
        <f>IF(Cleaned_Data!$D505="Middle","Average Income","High Income")</f>
        <v>High Income</v>
      </c>
      <c r="AG505" s="10">
        <v>8.5365853658536592E-3</v>
      </c>
    </row>
    <row r="506" spans="1:33" x14ac:dyDescent="0.3">
      <c r="A506" s="10" t="s">
        <v>1090</v>
      </c>
      <c r="B506" s="10">
        <v>19</v>
      </c>
      <c r="C506" s="10" t="s">
        <v>29</v>
      </c>
      <c r="D506" s="10" t="s">
        <v>44</v>
      </c>
      <c r="E506" s="10" t="s">
        <v>76</v>
      </c>
      <c r="F506" s="10" t="s">
        <v>56</v>
      </c>
      <c r="G506" s="10" t="s">
        <v>30</v>
      </c>
      <c r="H506" s="10" t="s">
        <v>1091</v>
      </c>
      <c r="I506" s="10" t="s">
        <v>126</v>
      </c>
      <c r="J506" s="13">
        <v>218.65</v>
      </c>
      <c r="K506" s="10">
        <v>3</v>
      </c>
      <c r="L506" s="10" t="s">
        <v>78</v>
      </c>
      <c r="M506" s="10">
        <v>4</v>
      </c>
      <c r="N506" s="10">
        <v>2</v>
      </c>
      <c r="O506" s="10">
        <v>2</v>
      </c>
      <c r="P506" s="10" t="s">
        <v>59</v>
      </c>
      <c r="Q506" s="10" t="s">
        <v>85</v>
      </c>
      <c r="R506" s="10">
        <f t="shared" si="14"/>
        <v>0</v>
      </c>
      <c r="S506" s="10">
        <v>0</v>
      </c>
      <c r="T506" s="10">
        <v>9</v>
      </c>
      <c r="U506" s="10" t="s">
        <v>49</v>
      </c>
      <c r="V506" s="10" t="s">
        <v>60</v>
      </c>
      <c r="W506" s="10" t="s">
        <v>39</v>
      </c>
      <c r="X506" s="14">
        <v>45490</v>
      </c>
      <c r="Y506" s="10" t="b">
        <v>1</v>
      </c>
      <c r="Z506" s="10" t="b">
        <v>1</v>
      </c>
      <c r="AA506" s="10" t="str">
        <f t="shared" si="15"/>
        <v>Loyalty Member</v>
      </c>
      <c r="AB506" s="10" t="s">
        <v>62</v>
      </c>
      <c r="AC506" s="10" t="s">
        <v>53</v>
      </c>
      <c r="AD506" s="10">
        <v>4</v>
      </c>
      <c r="AE506" s="10" t="str">
        <f>IF(OR(Cleaned_Data!$C506="Male", Cleaned_Data!$C506="Male"), "Male", IF(OR(Cleaned_Data!$C506="Female", Cleaned_Data!$C506="Female"), "Female", "Diverse"))</f>
        <v>Female</v>
      </c>
      <c r="AF506" s="10" t="str">
        <f>IF(Cleaned_Data!$D506="Middle","Average Income","High Income")</f>
        <v>High Income</v>
      </c>
      <c r="AG506" s="10">
        <v>8.2978723404255311E-3</v>
      </c>
    </row>
    <row r="507" spans="1:33" x14ac:dyDescent="0.3">
      <c r="A507" s="10" t="s">
        <v>1092</v>
      </c>
      <c r="B507" s="10">
        <v>27</v>
      </c>
      <c r="C507" s="10" t="s">
        <v>43</v>
      </c>
      <c r="D507" s="10" t="s">
        <v>44</v>
      </c>
      <c r="E507" s="10" t="s">
        <v>69</v>
      </c>
      <c r="F507" s="10" t="s">
        <v>45</v>
      </c>
      <c r="G507" s="10" t="s">
        <v>30</v>
      </c>
      <c r="H507" s="10" t="s">
        <v>1093</v>
      </c>
      <c r="I507" s="10" t="s">
        <v>142</v>
      </c>
      <c r="J507" s="13">
        <v>207.66</v>
      </c>
      <c r="K507" s="10">
        <v>10</v>
      </c>
      <c r="L507" s="10" t="s">
        <v>48</v>
      </c>
      <c r="M507" s="10">
        <v>2</v>
      </c>
      <c r="N507" s="10">
        <v>3</v>
      </c>
      <c r="O507" s="10">
        <v>1</v>
      </c>
      <c r="P507" s="10" t="s">
        <v>44</v>
      </c>
      <c r="Q507" s="10" t="s">
        <v>85</v>
      </c>
      <c r="R507" s="10">
        <f t="shared" si="14"/>
        <v>0.02</v>
      </c>
      <c r="S507" s="10">
        <v>2</v>
      </c>
      <c r="T507" s="10">
        <v>2</v>
      </c>
      <c r="U507" s="10" t="s">
        <v>49</v>
      </c>
      <c r="V507" s="10" t="s">
        <v>79</v>
      </c>
      <c r="W507" s="10" t="s">
        <v>66</v>
      </c>
      <c r="X507" s="14">
        <v>45481</v>
      </c>
      <c r="Y507" s="10" t="b">
        <v>0</v>
      </c>
      <c r="Z507" s="10" t="b">
        <v>1</v>
      </c>
      <c r="AA507" s="10" t="str">
        <f t="shared" si="15"/>
        <v>Loyalty Member</v>
      </c>
      <c r="AB507" s="10" t="s">
        <v>52</v>
      </c>
      <c r="AC507" s="10" t="s">
        <v>53</v>
      </c>
      <c r="AD507" s="10">
        <v>8</v>
      </c>
      <c r="AE507" s="10" t="str">
        <f>IF(OR(Cleaned_Data!$C507="Male", Cleaned_Data!$C507="Male"), "Male", IF(OR(Cleaned_Data!$C507="Female", Cleaned_Data!$C507="Female"), "Female", "Diverse"))</f>
        <v>Male</v>
      </c>
      <c r="AF507" s="10" t="str">
        <f>IF(Cleaned_Data!$D507="Middle","Average Income","High Income")</f>
        <v>High Income</v>
      </c>
      <c r="AG507" s="10">
        <v>8.5365853658536592E-3</v>
      </c>
    </row>
    <row r="508" spans="1:33" x14ac:dyDescent="0.3">
      <c r="A508" s="10" t="s">
        <v>1094</v>
      </c>
      <c r="B508" s="10">
        <v>34</v>
      </c>
      <c r="C508" s="10" t="s">
        <v>29</v>
      </c>
      <c r="D508" s="10" t="s">
        <v>44</v>
      </c>
      <c r="E508" s="10" t="s">
        <v>31</v>
      </c>
      <c r="F508" s="10" t="s">
        <v>45</v>
      </c>
      <c r="G508" s="10" t="s">
        <v>44</v>
      </c>
      <c r="H508" s="10" t="s">
        <v>1095</v>
      </c>
      <c r="I508" s="10" t="s">
        <v>135</v>
      </c>
      <c r="J508" s="13">
        <v>141.09</v>
      </c>
      <c r="K508" s="10">
        <v>7</v>
      </c>
      <c r="L508" s="10" t="s">
        <v>48</v>
      </c>
      <c r="M508" s="10">
        <v>3</v>
      </c>
      <c r="N508" s="10">
        <v>4</v>
      </c>
      <c r="O508" s="10">
        <v>0</v>
      </c>
      <c r="P508" s="10" t="s">
        <v>44</v>
      </c>
      <c r="Q508" s="10" t="s">
        <v>85</v>
      </c>
      <c r="R508" s="10">
        <f t="shared" si="14"/>
        <v>0.02</v>
      </c>
      <c r="S508" s="10">
        <v>2</v>
      </c>
      <c r="T508" s="10">
        <v>3</v>
      </c>
      <c r="U508" s="10" t="s">
        <v>44</v>
      </c>
      <c r="V508" s="10" t="s">
        <v>79</v>
      </c>
      <c r="W508" s="10" t="s">
        <v>61</v>
      </c>
      <c r="X508" s="14">
        <v>45462</v>
      </c>
      <c r="Y508" s="10" t="b">
        <v>0</v>
      </c>
      <c r="Z508" s="10" t="b">
        <v>1</v>
      </c>
      <c r="AA508" s="10" t="str">
        <f t="shared" si="15"/>
        <v>Loyalty Member</v>
      </c>
      <c r="AB508" s="10" t="s">
        <v>52</v>
      </c>
      <c r="AC508" s="10" t="s">
        <v>67</v>
      </c>
      <c r="AD508" s="10">
        <v>1</v>
      </c>
      <c r="AE508" s="10" t="str">
        <f>IF(OR(Cleaned_Data!$C508="Male", Cleaned_Data!$C508="Male"), "Male", IF(OR(Cleaned_Data!$C508="Female", Cleaned_Data!$C508="Female"), "Female", "Diverse"))</f>
        <v>Female</v>
      </c>
      <c r="AF508" s="10" t="str">
        <f>IF(Cleaned_Data!$D508="Middle","Average Income","High Income")</f>
        <v>High Income</v>
      </c>
      <c r="AG508" s="10">
        <v>8.5294117647058826E-3</v>
      </c>
    </row>
    <row r="509" spans="1:33" x14ac:dyDescent="0.3">
      <c r="A509" s="10" t="s">
        <v>1096</v>
      </c>
      <c r="B509" s="10">
        <v>39</v>
      </c>
      <c r="C509" s="10" t="s">
        <v>43</v>
      </c>
      <c r="D509" s="10" t="s">
        <v>44</v>
      </c>
      <c r="E509" s="10" t="s">
        <v>76</v>
      </c>
      <c r="F509" s="10" t="s">
        <v>32</v>
      </c>
      <c r="G509" s="10" t="s">
        <v>30</v>
      </c>
      <c r="H509" s="10" t="s">
        <v>1097</v>
      </c>
      <c r="I509" s="10" t="s">
        <v>2076</v>
      </c>
      <c r="J509" s="13">
        <v>142.69999999999999</v>
      </c>
      <c r="K509" s="10">
        <v>6</v>
      </c>
      <c r="L509" s="10" t="s">
        <v>48</v>
      </c>
      <c r="M509" s="10">
        <v>3</v>
      </c>
      <c r="N509" s="10">
        <v>2</v>
      </c>
      <c r="O509" s="10">
        <v>1</v>
      </c>
      <c r="P509" s="10" t="s">
        <v>36</v>
      </c>
      <c r="Q509" s="10" t="s">
        <v>85</v>
      </c>
      <c r="R509" s="10">
        <f t="shared" si="14"/>
        <v>0</v>
      </c>
      <c r="S509" s="10">
        <v>0</v>
      </c>
      <c r="T509" s="10">
        <v>4</v>
      </c>
      <c r="U509" s="10" t="s">
        <v>36</v>
      </c>
      <c r="V509" s="10" t="s">
        <v>79</v>
      </c>
      <c r="W509" s="10" t="s">
        <v>39</v>
      </c>
      <c r="X509" s="14">
        <v>45429</v>
      </c>
      <c r="Y509" s="10" t="b">
        <v>0</v>
      </c>
      <c r="Z509" s="10" t="b">
        <v>1</v>
      </c>
      <c r="AA509" s="10" t="str">
        <f t="shared" si="15"/>
        <v>Loyalty Member</v>
      </c>
      <c r="AB509" s="10" t="s">
        <v>62</v>
      </c>
      <c r="AC509" s="10" t="s">
        <v>41</v>
      </c>
      <c r="AD509" s="10">
        <v>11</v>
      </c>
      <c r="AE509" s="10" t="str">
        <f>IF(OR(Cleaned_Data!$C509="Male", Cleaned_Data!$C509="Male"), "Male", IF(OR(Cleaned_Data!$C509="Female", Cleaned_Data!$C509="Female"), "Female", "Diverse"))</f>
        <v>Male</v>
      </c>
      <c r="AF509" s="10" t="str">
        <f>IF(Cleaned_Data!$D509="Middle","Average Income","High Income")</f>
        <v>High Income</v>
      </c>
      <c r="AG509" s="10">
        <v>8.1395348837209301E-3</v>
      </c>
    </row>
    <row r="510" spans="1:33" x14ac:dyDescent="0.3">
      <c r="A510" s="10" t="s">
        <v>1098</v>
      </c>
      <c r="B510" s="10">
        <v>44</v>
      </c>
      <c r="C510" s="10" t="s">
        <v>43</v>
      </c>
      <c r="D510" s="10" t="s">
        <v>44</v>
      </c>
      <c r="E510" s="10" t="s">
        <v>76</v>
      </c>
      <c r="F510" s="10" t="s">
        <v>56</v>
      </c>
      <c r="G510" s="10" t="s">
        <v>44</v>
      </c>
      <c r="H510" s="10" t="s">
        <v>1099</v>
      </c>
      <c r="I510" s="10" t="s">
        <v>101</v>
      </c>
      <c r="J510" s="13">
        <v>64.09</v>
      </c>
      <c r="K510" s="10">
        <v>10</v>
      </c>
      <c r="L510" s="10" t="s">
        <v>78</v>
      </c>
      <c r="M510" s="10">
        <v>5</v>
      </c>
      <c r="N510" s="10">
        <v>5</v>
      </c>
      <c r="O510" s="10">
        <v>0</v>
      </c>
      <c r="P510" s="10" t="s">
        <v>36</v>
      </c>
      <c r="Q510" s="10" t="s">
        <v>37</v>
      </c>
      <c r="R510" s="10">
        <f t="shared" si="14"/>
        <v>0</v>
      </c>
      <c r="S510" s="10">
        <v>0</v>
      </c>
      <c r="T510" s="10">
        <v>6</v>
      </c>
      <c r="U510" s="10" t="s">
        <v>59</v>
      </c>
      <c r="V510" s="10" t="s">
        <v>79</v>
      </c>
      <c r="W510" s="10" t="s">
        <v>39</v>
      </c>
      <c r="X510" s="14">
        <v>45585</v>
      </c>
      <c r="Y510" s="10" t="b">
        <v>1</v>
      </c>
      <c r="Z510" s="10" t="b">
        <v>0</v>
      </c>
      <c r="AA510" s="10" t="str">
        <f t="shared" si="15"/>
        <v>Non-Member</v>
      </c>
      <c r="AB510" s="10" t="s">
        <v>40</v>
      </c>
      <c r="AC510" s="10" t="s">
        <v>67</v>
      </c>
      <c r="AD510" s="10">
        <v>7</v>
      </c>
      <c r="AE510" s="10" t="str">
        <f>IF(OR(Cleaned_Data!$C510="Male", Cleaned_Data!$C510="Male"), "Male", IF(OR(Cleaned_Data!$C510="Female", Cleaned_Data!$C510="Female"), "Female", "Diverse"))</f>
        <v>Male</v>
      </c>
      <c r="AF510" s="10" t="str">
        <f>IF(Cleaned_Data!$D510="Middle","Average Income","High Income")</f>
        <v>High Income</v>
      </c>
      <c r="AG510" s="10">
        <v>9.7727272727272732E-3</v>
      </c>
    </row>
    <row r="511" spans="1:33" x14ac:dyDescent="0.3">
      <c r="A511" s="10" t="s">
        <v>1100</v>
      </c>
      <c r="B511" s="10">
        <v>20</v>
      </c>
      <c r="C511" s="10" t="s">
        <v>29</v>
      </c>
      <c r="D511" s="10" t="s">
        <v>30</v>
      </c>
      <c r="E511" s="10" t="s">
        <v>31</v>
      </c>
      <c r="F511" s="10" t="s">
        <v>45</v>
      </c>
      <c r="G511" s="10" t="s">
        <v>30</v>
      </c>
      <c r="H511" s="10" t="s">
        <v>820</v>
      </c>
      <c r="I511" s="10" t="s">
        <v>126</v>
      </c>
      <c r="J511" s="13">
        <v>126.26</v>
      </c>
      <c r="K511" s="10">
        <v>2</v>
      </c>
      <c r="L511" s="10" t="s">
        <v>78</v>
      </c>
      <c r="M511" s="10">
        <v>4</v>
      </c>
      <c r="N511" s="10">
        <v>5</v>
      </c>
      <c r="O511" s="10">
        <v>1</v>
      </c>
      <c r="P511" s="10" t="s">
        <v>36</v>
      </c>
      <c r="Q511" s="10" t="s">
        <v>37</v>
      </c>
      <c r="R511" s="10">
        <f t="shared" si="14"/>
        <v>0.01</v>
      </c>
      <c r="S511" s="10">
        <v>1</v>
      </c>
      <c r="T511" s="10">
        <v>6</v>
      </c>
      <c r="U511" s="10" t="s">
        <v>36</v>
      </c>
      <c r="V511" s="10" t="s">
        <v>60</v>
      </c>
      <c r="W511" s="10" t="s">
        <v>61</v>
      </c>
      <c r="X511" s="14">
        <v>45554</v>
      </c>
      <c r="Y511" s="10" t="b">
        <v>1</v>
      </c>
      <c r="Z511" s="10" t="b">
        <v>0</v>
      </c>
      <c r="AA511" s="10" t="str">
        <f t="shared" si="15"/>
        <v>Non-Member</v>
      </c>
      <c r="AB511" s="10" t="s">
        <v>74</v>
      </c>
      <c r="AC511" s="10" t="s">
        <v>53</v>
      </c>
      <c r="AD511" s="10">
        <v>13</v>
      </c>
      <c r="AE511" s="10" t="str">
        <f>IF(OR(Cleaned_Data!$C511="Male", Cleaned_Data!$C511="Male"), "Male", IF(OR(Cleaned_Data!$C511="Female", Cleaned_Data!$C511="Female"), "Female", "Diverse"))</f>
        <v>Female</v>
      </c>
      <c r="AF511" s="10" t="str">
        <f>IF(Cleaned_Data!$D511="Middle","Average Income","High Income")</f>
        <v>Average Income</v>
      </c>
      <c r="AG511" s="10">
        <v>8.2978723404255311E-3</v>
      </c>
    </row>
    <row r="512" spans="1:33" x14ac:dyDescent="0.3">
      <c r="A512" s="10" t="s">
        <v>1101</v>
      </c>
      <c r="B512" s="10">
        <v>42</v>
      </c>
      <c r="C512" s="10" t="s">
        <v>29</v>
      </c>
      <c r="D512" s="10" t="s">
        <v>30</v>
      </c>
      <c r="E512" s="10" t="s">
        <v>55</v>
      </c>
      <c r="F512" s="10" t="s">
        <v>45</v>
      </c>
      <c r="G512" s="10" t="s">
        <v>44</v>
      </c>
      <c r="H512" s="10" t="s">
        <v>1102</v>
      </c>
      <c r="I512" s="10" t="s">
        <v>107</v>
      </c>
      <c r="J512" s="13">
        <v>195.05</v>
      </c>
      <c r="K512" s="10">
        <v>5</v>
      </c>
      <c r="L512" s="10" t="s">
        <v>48</v>
      </c>
      <c r="M512" s="10">
        <v>2</v>
      </c>
      <c r="N512" s="10">
        <v>1</v>
      </c>
      <c r="O512" s="10">
        <v>2</v>
      </c>
      <c r="P512" s="10" t="s">
        <v>49</v>
      </c>
      <c r="Q512" s="10" t="s">
        <v>50</v>
      </c>
      <c r="R512" s="10">
        <f t="shared" si="14"/>
        <v>0</v>
      </c>
      <c r="S512" s="10">
        <v>0</v>
      </c>
      <c r="T512" s="10">
        <v>10</v>
      </c>
      <c r="U512" s="10" t="s">
        <v>44</v>
      </c>
      <c r="V512" s="10" t="s">
        <v>60</v>
      </c>
      <c r="W512" s="10" t="s">
        <v>66</v>
      </c>
      <c r="X512" s="14">
        <v>45433</v>
      </c>
      <c r="Y512" s="10" t="b">
        <v>1</v>
      </c>
      <c r="Z512" s="10" t="b">
        <v>0</v>
      </c>
      <c r="AA512" s="10" t="str">
        <f t="shared" si="15"/>
        <v>Non-Member</v>
      </c>
      <c r="AB512" s="10" t="s">
        <v>62</v>
      </c>
      <c r="AC512" s="10" t="s">
        <v>41</v>
      </c>
      <c r="AD512" s="10">
        <v>11</v>
      </c>
      <c r="AE512" s="10" t="str">
        <f>IF(OR(Cleaned_Data!$C512="Male", Cleaned_Data!$C512="Male"), "Male", IF(OR(Cleaned_Data!$C512="Female", Cleaned_Data!$C512="Female"), "Female", "Diverse"))</f>
        <v>Female</v>
      </c>
      <c r="AF512" s="10" t="str">
        <f>IF(Cleaned_Data!$D512="Middle","Average Income","High Income")</f>
        <v>Average Income</v>
      </c>
      <c r="AG512" s="10">
        <v>1.0277777777777776E-2</v>
      </c>
    </row>
    <row r="513" spans="1:33" x14ac:dyDescent="0.3">
      <c r="A513" s="10" t="s">
        <v>1103</v>
      </c>
      <c r="B513" s="10">
        <v>22</v>
      </c>
      <c r="C513" s="10" t="s">
        <v>29</v>
      </c>
      <c r="D513" s="10" t="s">
        <v>30</v>
      </c>
      <c r="E513" s="10" t="s">
        <v>31</v>
      </c>
      <c r="F513" s="10" t="s">
        <v>56</v>
      </c>
      <c r="G513" s="10" t="s">
        <v>44</v>
      </c>
      <c r="H513" s="10" t="s">
        <v>1104</v>
      </c>
      <c r="I513" s="10" t="s">
        <v>158</v>
      </c>
      <c r="J513" s="13">
        <v>432.84</v>
      </c>
      <c r="K513" s="10">
        <v>7</v>
      </c>
      <c r="L513" s="10" t="s">
        <v>35</v>
      </c>
      <c r="M513" s="10">
        <v>4</v>
      </c>
      <c r="N513" s="10">
        <v>5</v>
      </c>
      <c r="O513" s="10">
        <v>2</v>
      </c>
      <c r="P513" s="10" t="s">
        <v>44</v>
      </c>
      <c r="Q513" s="10" t="s">
        <v>85</v>
      </c>
      <c r="R513" s="10">
        <f t="shared" si="14"/>
        <v>0</v>
      </c>
      <c r="S513" s="10">
        <v>0</v>
      </c>
      <c r="T513" s="10">
        <v>1</v>
      </c>
      <c r="U513" s="10" t="s">
        <v>44</v>
      </c>
      <c r="V513" s="10" t="s">
        <v>38</v>
      </c>
      <c r="W513" s="10" t="s">
        <v>61</v>
      </c>
      <c r="X513" s="14">
        <v>45327</v>
      </c>
      <c r="Y513" s="10" t="b">
        <v>0</v>
      </c>
      <c r="Z513" s="10" t="b">
        <v>0</v>
      </c>
      <c r="AA513" s="10" t="str">
        <f t="shared" si="15"/>
        <v>Non-Member</v>
      </c>
      <c r="AB513" s="10" t="s">
        <v>52</v>
      </c>
      <c r="AC513" s="10" t="s">
        <v>41</v>
      </c>
      <c r="AD513" s="10">
        <v>4</v>
      </c>
      <c r="AE513" s="10" t="str">
        <f>IF(OR(Cleaned_Data!$C513="Male", Cleaned_Data!$C513="Male"), "Male", IF(OR(Cleaned_Data!$C513="Female", Cleaned_Data!$C513="Female"), "Female", "Diverse"))</f>
        <v>Female</v>
      </c>
      <c r="AF513" s="10" t="str">
        <f>IF(Cleaned_Data!$D513="Middle","Average Income","High Income")</f>
        <v>Average Income</v>
      </c>
      <c r="AG513" s="10">
        <v>1.0243902439024391E-2</v>
      </c>
    </row>
    <row r="514" spans="1:33" x14ac:dyDescent="0.3">
      <c r="A514" s="10" t="s">
        <v>1105</v>
      </c>
      <c r="B514" s="10">
        <v>30</v>
      </c>
      <c r="C514" s="10" t="s">
        <v>43</v>
      </c>
      <c r="D514" s="10" t="s">
        <v>44</v>
      </c>
      <c r="E514" s="10" t="s">
        <v>31</v>
      </c>
      <c r="F514" s="10" t="s">
        <v>32</v>
      </c>
      <c r="G514" s="10" t="s">
        <v>30</v>
      </c>
      <c r="H514" s="10" t="s">
        <v>1106</v>
      </c>
      <c r="I514" s="10" t="s">
        <v>246</v>
      </c>
      <c r="J514" s="13">
        <v>404.12</v>
      </c>
      <c r="K514" s="10">
        <v>6</v>
      </c>
      <c r="L514" s="10" t="s">
        <v>48</v>
      </c>
      <c r="M514" s="10">
        <v>1</v>
      </c>
      <c r="N514" s="10">
        <v>3</v>
      </c>
      <c r="O514" s="10">
        <v>1</v>
      </c>
      <c r="P514" s="10" t="s">
        <v>44</v>
      </c>
      <c r="Q514" s="10" t="s">
        <v>85</v>
      </c>
      <c r="R514" s="10">
        <f t="shared" si="14"/>
        <v>0</v>
      </c>
      <c r="S514" s="10">
        <v>0</v>
      </c>
      <c r="T514" s="10">
        <v>4</v>
      </c>
      <c r="U514" s="10" t="s">
        <v>59</v>
      </c>
      <c r="V514" s="10" t="s">
        <v>60</v>
      </c>
      <c r="W514" s="10" t="s">
        <v>61</v>
      </c>
      <c r="X514" s="14">
        <v>45351</v>
      </c>
      <c r="Y514" s="10" t="b">
        <v>0</v>
      </c>
      <c r="Z514" s="10" t="b">
        <v>0</v>
      </c>
      <c r="AA514" s="10" t="str">
        <f t="shared" si="15"/>
        <v>Non-Member</v>
      </c>
      <c r="AB514" s="10" t="s">
        <v>62</v>
      </c>
      <c r="AC514" s="10" t="s">
        <v>67</v>
      </c>
      <c r="AD514" s="10">
        <v>11</v>
      </c>
      <c r="AE514" s="10" t="str">
        <f>IF(OR(Cleaned_Data!$C514="Male", Cleaned_Data!$C514="Male"), "Male", IF(OR(Cleaned_Data!$C514="Female", Cleaned_Data!$C514="Female"), "Female", "Diverse"))</f>
        <v>Male</v>
      </c>
      <c r="AF514" s="10" t="str">
        <f>IF(Cleaned_Data!$D514="Middle","Average Income","High Income")</f>
        <v>High Income</v>
      </c>
      <c r="AG514" s="10">
        <v>1.1000000000000001E-2</v>
      </c>
    </row>
    <row r="515" spans="1:33" x14ac:dyDescent="0.3">
      <c r="A515" s="10" t="s">
        <v>1107</v>
      </c>
      <c r="B515" s="10">
        <v>39</v>
      </c>
      <c r="C515" s="10" t="s">
        <v>43</v>
      </c>
      <c r="D515" s="10" t="s">
        <v>44</v>
      </c>
      <c r="E515" s="10" t="s">
        <v>76</v>
      </c>
      <c r="F515" s="10" t="s">
        <v>56</v>
      </c>
      <c r="G515" s="10" t="s">
        <v>44</v>
      </c>
      <c r="H515" s="10" t="s">
        <v>1108</v>
      </c>
      <c r="I515" s="10" t="s">
        <v>158</v>
      </c>
      <c r="J515" s="13">
        <v>438.26</v>
      </c>
      <c r="K515" s="10">
        <v>10</v>
      </c>
      <c r="L515" s="10" t="s">
        <v>48</v>
      </c>
      <c r="M515" s="10">
        <v>3</v>
      </c>
      <c r="N515" s="10">
        <v>4</v>
      </c>
      <c r="O515" s="10">
        <v>1</v>
      </c>
      <c r="P515" s="10" t="s">
        <v>36</v>
      </c>
      <c r="Q515" s="10" t="s">
        <v>37</v>
      </c>
      <c r="R515" s="10">
        <f t="shared" ref="R515:R578" si="16">S515/100</f>
        <v>0.01</v>
      </c>
      <c r="S515" s="10">
        <v>1</v>
      </c>
      <c r="T515" s="10">
        <v>3</v>
      </c>
      <c r="U515" s="10" t="s">
        <v>49</v>
      </c>
      <c r="V515" s="10" t="s">
        <v>60</v>
      </c>
      <c r="W515" s="10" t="s">
        <v>61</v>
      </c>
      <c r="X515" s="14">
        <v>45477</v>
      </c>
      <c r="Y515" s="10" t="b">
        <v>1</v>
      </c>
      <c r="Z515" s="10" t="b">
        <v>0</v>
      </c>
      <c r="AA515" s="10" t="str">
        <f t="shared" ref="AA515:AA578" si="17">IF(Z515=TRUE, "Loyalty Member", "Non-Member")</f>
        <v>Non-Member</v>
      </c>
      <c r="AB515" s="10" t="s">
        <v>74</v>
      </c>
      <c r="AC515" s="10" t="s">
        <v>67</v>
      </c>
      <c r="AD515" s="10">
        <v>10</v>
      </c>
      <c r="AE515" s="10" t="str">
        <f>IF(OR(Cleaned_Data!$C515="Male", Cleaned_Data!$C515="Male"), "Male", IF(OR(Cleaned_Data!$C515="Female", Cleaned_Data!$C515="Female"), "Female", "Diverse"))</f>
        <v>Male</v>
      </c>
      <c r="AF515" s="10" t="str">
        <f>IF(Cleaned_Data!$D515="Middle","Average Income","High Income")</f>
        <v>High Income</v>
      </c>
      <c r="AG515" s="10">
        <v>1.0243902439024391E-2</v>
      </c>
    </row>
    <row r="516" spans="1:33" x14ac:dyDescent="0.3">
      <c r="A516" s="10" t="s">
        <v>1109</v>
      </c>
      <c r="B516" s="10">
        <v>19</v>
      </c>
      <c r="C516" s="10" t="s">
        <v>29</v>
      </c>
      <c r="D516" s="10" t="s">
        <v>44</v>
      </c>
      <c r="E516" s="10" t="s">
        <v>55</v>
      </c>
      <c r="F516" s="10" t="s">
        <v>32</v>
      </c>
      <c r="G516" s="10" t="s">
        <v>44</v>
      </c>
      <c r="H516" s="10" t="s">
        <v>1110</v>
      </c>
      <c r="I516" s="10" t="s">
        <v>246</v>
      </c>
      <c r="J516" s="13">
        <v>233.02</v>
      </c>
      <c r="K516" s="10">
        <v>4</v>
      </c>
      <c r="L516" s="10" t="s">
        <v>35</v>
      </c>
      <c r="M516" s="10">
        <v>3</v>
      </c>
      <c r="N516" s="10">
        <v>3</v>
      </c>
      <c r="O516" s="10">
        <v>1</v>
      </c>
      <c r="P516" s="10" t="s">
        <v>49</v>
      </c>
      <c r="Q516" s="10" t="s">
        <v>50</v>
      </c>
      <c r="R516" s="10">
        <f t="shared" si="16"/>
        <v>0</v>
      </c>
      <c r="S516" s="10">
        <v>0</v>
      </c>
      <c r="T516" s="10">
        <v>3</v>
      </c>
      <c r="U516" s="10" t="s">
        <v>49</v>
      </c>
      <c r="V516" s="10" t="s">
        <v>60</v>
      </c>
      <c r="W516" s="10" t="s">
        <v>86</v>
      </c>
      <c r="X516" s="14">
        <v>45594</v>
      </c>
      <c r="Y516" s="10" t="b">
        <v>0</v>
      </c>
      <c r="Z516" s="10" t="b">
        <v>0</v>
      </c>
      <c r="AA516" s="10" t="str">
        <f t="shared" si="17"/>
        <v>Non-Member</v>
      </c>
      <c r="AB516" s="10" t="s">
        <v>62</v>
      </c>
      <c r="AC516" s="10" t="s">
        <v>53</v>
      </c>
      <c r="AD516" s="10">
        <v>8</v>
      </c>
      <c r="AE516" s="10" t="str">
        <f>IF(OR(Cleaned_Data!$C516="Male", Cleaned_Data!$C516="Male"), "Male", IF(OR(Cleaned_Data!$C516="Female", Cleaned_Data!$C516="Female"), "Female", "Diverse"))</f>
        <v>Female</v>
      </c>
      <c r="AF516" s="10" t="str">
        <f>IF(Cleaned_Data!$D516="Middle","Average Income","High Income")</f>
        <v>High Income</v>
      </c>
      <c r="AG516" s="10">
        <v>1.1000000000000001E-2</v>
      </c>
    </row>
    <row r="517" spans="1:33" x14ac:dyDescent="0.3">
      <c r="A517" s="10" t="s">
        <v>1111</v>
      </c>
      <c r="B517" s="10">
        <v>26</v>
      </c>
      <c r="C517" s="10" t="s">
        <v>29</v>
      </c>
      <c r="D517" s="10" t="s">
        <v>30</v>
      </c>
      <c r="E517" s="10" t="s">
        <v>69</v>
      </c>
      <c r="F517" s="10" t="s">
        <v>32</v>
      </c>
      <c r="G517" s="10" t="s">
        <v>30</v>
      </c>
      <c r="H517" s="10" t="s">
        <v>1112</v>
      </c>
      <c r="I517" s="10" t="s">
        <v>2076</v>
      </c>
      <c r="J517" s="13">
        <v>273.41000000000003</v>
      </c>
      <c r="K517" s="10">
        <v>7</v>
      </c>
      <c r="L517" s="10" t="s">
        <v>78</v>
      </c>
      <c r="M517" s="10">
        <v>3</v>
      </c>
      <c r="N517" s="10">
        <v>5</v>
      </c>
      <c r="O517" s="10">
        <v>2</v>
      </c>
      <c r="P517" s="10" t="s">
        <v>59</v>
      </c>
      <c r="Q517" s="10" t="s">
        <v>85</v>
      </c>
      <c r="R517" s="10">
        <f t="shared" si="16"/>
        <v>0</v>
      </c>
      <c r="S517" s="10">
        <v>0</v>
      </c>
      <c r="T517" s="10">
        <v>9</v>
      </c>
      <c r="U517" s="10" t="s">
        <v>49</v>
      </c>
      <c r="V517" s="10" t="s">
        <v>38</v>
      </c>
      <c r="W517" s="10" t="s">
        <v>66</v>
      </c>
      <c r="X517" s="14">
        <v>45582</v>
      </c>
      <c r="Y517" s="10" t="b">
        <v>1</v>
      </c>
      <c r="Z517" s="10" t="b">
        <v>0</v>
      </c>
      <c r="AA517" s="10" t="str">
        <f t="shared" si="17"/>
        <v>Non-Member</v>
      </c>
      <c r="AB517" s="10" t="s">
        <v>74</v>
      </c>
      <c r="AC517" s="10" t="s">
        <v>53</v>
      </c>
      <c r="AD517" s="10">
        <v>2</v>
      </c>
      <c r="AE517" s="10" t="str">
        <f>IF(OR(Cleaned_Data!$C517="Male", Cleaned_Data!$C517="Male"), "Male", IF(OR(Cleaned_Data!$C517="Female", Cleaned_Data!$C517="Female"), "Female", "Diverse"))</f>
        <v>Female</v>
      </c>
      <c r="AF517" s="10" t="str">
        <f>IF(Cleaned_Data!$D517="Middle","Average Income","High Income")</f>
        <v>Average Income</v>
      </c>
      <c r="AG517" s="10">
        <v>8.1395348837209301E-3</v>
      </c>
    </row>
    <row r="518" spans="1:33" x14ac:dyDescent="0.3">
      <c r="A518" s="10" t="s">
        <v>1113</v>
      </c>
      <c r="B518" s="10">
        <v>21</v>
      </c>
      <c r="C518" s="10" t="s">
        <v>29</v>
      </c>
      <c r="D518" s="10" t="s">
        <v>44</v>
      </c>
      <c r="E518" s="10" t="s">
        <v>31</v>
      </c>
      <c r="F518" s="10" t="s">
        <v>45</v>
      </c>
      <c r="G518" s="10" t="s">
        <v>30</v>
      </c>
      <c r="H518" s="10" t="s">
        <v>1114</v>
      </c>
      <c r="I518" s="10" t="s">
        <v>71</v>
      </c>
      <c r="J518" s="13">
        <v>338.96</v>
      </c>
      <c r="K518" s="10">
        <v>10</v>
      </c>
      <c r="L518" s="10" t="s">
        <v>78</v>
      </c>
      <c r="M518" s="10">
        <v>1</v>
      </c>
      <c r="N518" s="10">
        <v>4</v>
      </c>
      <c r="O518" s="10">
        <v>2</v>
      </c>
      <c r="P518" s="10" t="s">
        <v>44</v>
      </c>
      <c r="Q518" s="10" t="s">
        <v>37</v>
      </c>
      <c r="R518" s="10">
        <f t="shared" si="16"/>
        <v>0.01</v>
      </c>
      <c r="S518" s="10">
        <v>1</v>
      </c>
      <c r="T518" s="10">
        <v>9</v>
      </c>
      <c r="U518" s="10" t="s">
        <v>44</v>
      </c>
      <c r="V518" s="10" t="s">
        <v>79</v>
      </c>
      <c r="W518" s="10" t="s">
        <v>61</v>
      </c>
      <c r="X518" s="14">
        <v>45600</v>
      </c>
      <c r="Y518" s="10" t="b">
        <v>1</v>
      </c>
      <c r="Z518" s="10" t="b">
        <v>1</v>
      </c>
      <c r="AA518" s="10" t="str">
        <f t="shared" si="17"/>
        <v>Loyalty Member</v>
      </c>
      <c r="AB518" s="10" t="s">
        <v>52</v>
      </c>
      <c r="AC518" s="10" t="s">
        <v>53</v>
      </c>
      <c r="AD518" s="10">
        <v>4</v>
      </c>
      <c r="AE518" s="10" t="str">
        <f>IF(OR(Cleaned_Data!$C518="Male", Cleaned_Data!$C518="Male"), "Male", IF(OR(Cleaned_Data!$C518="Female", Cleaned_Data!$C518="Female"), "Female", "Diverse"))</f>
        <v>Female</v>
      </c>
      <c r="AF518" s="10" t="str">
        <f>IF(Cleaned_Data!$D518="Middle","Average Income","High Income")</f>
        <v>High Income</v>
      </c>
      <c r="AG518" s="10">
        <v>8.7804878048780496E-3</v>
      </c>
    </row>
    <row r="519" spans="1:33" x14ac:dyDescent="0.3">
      <c r="A519" s="10" t="s">
        <v>1115</v>
      </c>
      <c r="B519" s="10">
        <v>37</v>
      </c>
      <c r="C519" s="10" t="s">
        <v>43</v>
      </c>
      <c r="D519" s="10" t="s">
        <v>30</v>
      </c>
      <c r="E519" s="10" t="s">
        <v>76</v>
      </c>
      <c r="F519" s="10" t="s">
        <v>56</v>
      </c>
      <c r="G519" s="10" t="s">
        <v>44</v>
      </c>
      <c r="H519" s="10" t="s">
        <v>1116</v>
      </c>
      <c r="I519" s="10" t="s">
        <v>98</v>
      </c>
      <c r="J519" s="13">
        <v>75.91</v>
      </c>
      <c r="K519" s="10">
        <v>12</v>
      </c>
      <c r="L519" s="10" t="s">
        <v>35</v>
      </c>
      <c r="M519" s="10">
        <v>3</v>
      </c>
      <c r="N519" s="10">
        <v>5</v>
      </c>
      <c r="O519" s="10">
        <v>2</v>
      </c>
      <c r="P519" s="10" t="s">
        <v>59</v>
      </c>
      <c r="Q519" s="10" t="s">
        <v>85</v>
      </c>
      <c r="R519" s="10">
        <f t="shared" si="16"/>
        <v>0</v>
      </c>
      <c r="S519" s="10">
        <v>0</v>
      </c>
      <c r="T519" s="10">
        <v>6</v>
      </c>
      <c r="U519" s="10" t="s">
        <v>36</v>
      </c>
      <c r="V519" s="10" t="s">
        <v>79</v>
      </c>
      <c r="W519" s="10" t="s">
        <v>51</v>
      </c>
      <c r="X519" s="14">
        <v>45617</v>
      </c>
      <c r="Y519" s="10" t="b">
        <v>1</v>
      </c>
      <c r="Z519" s="10" t="b">
        <v>1</v>
      </c>
      <c r="AA519" s="10" t="str">
        <f t="shared" si="17"/>
        <v>Loyalty Member</v>
      </c>
      <c r="AB519" s="10" t="s">
        <v>74</v>
      </c>
      <c r="AC519" s="10" t="s">
        <v>41</v>
      </c>
      <c r="AD519" s="10">
        <v>1</v>
      </c>
      <c r="AE519" s="10" t="str">
        <f>IF(OR(Cleaned_Data!$C519="Male", Cleaned_Data!$C519="Male"), "Male", IF(OR(Cleaned_Data!$C519="Female", Cleaned_Data!$C519="Female"), "Female", "Diverse"))</f>
        <v>Male</v>
      </c>
      <c r="AF519" s="10" t="str">
        <f>IF(Cleaned_Data!$D519="Middle","Average Income","High Income")</f>
        <v>Average Income</v>
      </c>
      <c r="AG519" s="10">
        <v>9.189189189189189E-3</v>
      </c>
    </row>
    <row r="520" spans="1:33" x14ac:dyDescent="0.3">
      <c r="A520" s="10" t="s">
        <v>1117</v>
      </c>
      <c r="B520" s="10">
        <v>23</v>
      </c>
      <c r="C520" s="10" t="s">
        <v>43</v>
      </c>
      <c r="D520" s="10" t="s">
        <v>44</v>
      </c>
      <c r="E520" s="10" t="s">
        <v>31</v>
      </c>
      <c r="F520" s="10" t="s">
        <v>45</v>
      </c>
      <c r="G520" s="10" t="s">
        <v>44</v>
      </c>
      <c r="H520" s="10" t="s">
        <v>1118</v>
      </c>
      <c r="I520" s="10" t="s">
        <v>93</v>
      </c>
      <c r="J520" s="13">
        <v>425.21</v>
      </c>
      <c r="K520" s="10">
        <v>12</v>
      </c>
      <c r="L520" s="10" t="s">
        <v>78</v>
      </c>
      <c r="M520" s="10">
        <v>2</v>
      </c>
      <c r="N520" s="10">
        <v>4</v>
      </c>
      <c r="O520" s="10">
        <v>2</v>
      </c>
      <c r="P520" s="10" t="s">
        <v>59</v>
      </c>
      <c r="Q520" s="10" t="s">
        <v>37</v>
      </c>
      <c r="R520" s="10">
        <f t="shared" si="16"/>
        <v>0</v>
      </c>
      <c r="S520" s="10">
        <v>0</v>
      </c>
      <c r="T520" s="10">
        <v>4</v>
      </c>
      <c r="U520" s="10" t="s">
        <v>44</v>
      </c>
      <c r="V520" s="10" t="s">
        <v>79</v>
      </c>
      <c r="W520" s="10" t="s">
        <v>66</v>
      </c>
      <c r="X520" s="14">
        <v>45376</v>
      </c>
      <c r="Y520" s="10" t="b">
        <v>1</v>
      </c>
      <c r="Z520" s="10" t="b">
        <v>1</v>
      </c>
      <c r="AA520" s="10" t="str">
        <f t="shared" si="17"/>
        <v>Loyalty Member</v>
      </c>
      <c r="AB520" s="10" t="s">
        <v>74</v>
      </c>
      <c r="AC520" s="10" t="s">
        <v>67</v>
      </c>
      <c r="AD520" s="10">
        <v>12</v>
      </c>
      <c r="AE520" s="10" t="str">
        <f>IF(OR(Cleaned_Data!$C520="Male", Cleaned_Data!$C520="Male"), "Male", IF(OR(Cleaned_Data!$C520="Female", Cleaned_Data!$C520="Female"), "Female", "Diverse"))</f>
        <v>Male</v>
      </c>
      <c r="AF520" s="10" t="str">
        <f>IF(Cleaned_Data!$D520="Middle","Average Income","High Income")</f>
        <v>High Income</v>
      </c>
      <c r="AG520" s="10">
        <v>8.5365853658536592E-3</v>
      </c>
    </row>
    <row r="521" spans="1:33" x14ac:dyDescent="0.3">
      <c r="A521" s="10" t="s">
        <v>1119</v>
      </c>
      <c r="B521" s="10">
        <v>46</v>
      </c>
      <c r="C521" s="10" t="s">
        <v>43</v>
      </c>
      <c r="D521" s="10" t="s">
        <v>30</v>
      </c>
      <c r="E521" s="10" t="s">
        <v>31</v>
      </c>
      <c r="F521" s="10" t="s">
        <v>56</v>
      </c>
      <c r="G521" s="10" t="s">
        <v>30</v>
      </c>
      <c r="H521" s="10" t="s">
        <v>1120</v>
      </c>
      <c r="I521" s="10" t="s">
        <v>120</v>
      </c>
      <c r="J521" s="13">
        <v>268.8</v>
      </c>
      <c r="K521" s="10">
        <v>2</v>
      </c>
      <c r="L521" s="10" t="s">
        <v>48</v>
      </c>
      <c r="M521" s="10">
        <v>1</v>
      </c>
      <c r="N521" s="10">
        <v>3</v>
      </c>
      <c r="O521" s="10">
        <v>0</v>
      </c>
      <c r="P521" s="10" t="s">
        <v>44</v>
      </c>
      <c r="Q521" s="10" t="s">
        <v>85</v>
      </c>
      <c r="R521" s="10">
        <f t="shared" si="16"/>
        <v>0.01</v>
      </c>
      <c r="S521" s="10">
        <v>1</v>
      </c>
      <c r="T521" s="10">
        <v>7</v>
      </c>
      <c r="U521" s="10" t="s">
        <v>36</v>
      </c>
      <c r="V521" s="10" t="s">
        <v>79</v>
      </c>
      <c r="W521" s="10" t="s">
        <v>61</v>
      </c>
      <c r="X521" s="14">
        <v>45402</v>
      </c>
      <c r="Y521" s="10" t="b">
        <v>0</v>
      </c>
      <c r="Z521" s="10" t="b">
        <v>0</v>
      </c>
      <c r="AA521" s="10" t="str">
        <f t="shared" si="17"/>
        <v>Non-Member</v>
      </c>
      <c r="AB521" s="10" t="s">
        <v>40</v>
      </c>
      <c r="AC521" s="10" t="s">
        <v>53</v>
      </c>
      <c r="AD521" s="10">
        <v>12</v>
      </c>
      <c r="AE521" s="10" t="str">
        <f>IF(OR(Cleaned_Data!$C521="Male", Cleaned_Data!$C521="Male"), "Male", IF(OR(Cleaned_Data!$C521="Female", Cleaned_Data!$C521="Female"), "Female", "Diverse"))</f>
        <v>Male</v>
      </c>
      <c r="AF521" s="10" t="str">
        <f>IF(Cleaned_Data!$D521="Middle","Average Income","High Income")</f>
        <v>Average Income</v>
      </c>
      <c r="AG521" s="10">
        <v>9.3023255813953487E-3</v>
      </c>
    </row>
    <row r="522" spans="1:33" x14ac:dyDescent="0.3">
      <c r="A522" s="10" t="s">
        <v>1121</v>
      </c>
      <c r="B522" s="10">
        <v>35</v>
      </c>
      <c r="C522" s="10" t="s">
        <v>29</v>
      </c>
      <c r="D522" s="10" t="s">
        <v>30</v>
      </c>
      <c r="E522" s="10" t="s">
        <v>76</v>
      </c>
      <c r="F522" s="10" t="s">
        <v>56</v>
      </c>
      <c r="G522" s="10" t="s">
        <v>44</v>
      </c>
      <c r="H522" s="10" t="s">
        <v>1122</v>
      </c>
      <c r="I522" s="10" t="s">
        <v>104</v>
      </c>
      <c r="J522" s="13">
        <v>170.71</v>
      </c>
      <c r="K522" s="10">
        <v>10</v>
      </c>
      <c r="L522" s="10" t="s">
        <v>35</v>
      </c>
      <c r="M522" s="10">
        <v>5</v>
      </c>
      <c r="N522" s="10">
        <v>3</v>
      </c>
      <c r="O522" s="10">
        <v>0</v>
      </c>
      <c r="P522" s="10" t="s">
        <v>59</v>
      </c>
      <c r="Q522" s="10" t="s">
        <v>37</v>
      </c>
      <c r="R522" s="10">
        <f t="shared" si="16"/>
        <v>0.01</v>
      </c>
      <c r="S522" s="10">
        <v>1</v>
      </c>
      <c r="T522" s="10">
        <v>9</v>
      </c>
      <c r="U522" s="10" t="s">
        <v>59</v>
      </c>
      <c r="V522" s="10" t="s">
        <v>79</v>
      </c>
      <c r="W522" s="10" t="s">
        <v>39</v>
      </c>
      <c r="X522" s="14">
        <v>45396</v>
      </c>
      <c r="Y522" s="10" t="b">
        <v>1</v>
      </c>
      <c r="Z522" s="10" t="b">
        <v>1</v>
      </c>
      <c r="AA522" s="10" t="str">
        <f t="shared" si="17"/>
        <v>Loyalty Member</v>
      </c>
      <c r="AB522" s="10" t="s">
        <v>74</v>
      </c>
      <c r="AC522" s="10" t="s">
        <v>41</v>
      </c>
      <c r="AD522" s="10">
        <v>7</v>
      </c>
      <c r="AE522" s="10" t="str">
        <f>IF(OR(Cleaned_Data!$C522="Male", Cleaned_Data!$C522="Male"), "Male", IF(OR(Cleaned_Data!$C522="Female", Cleaned_Data!$C522="Female"), "Female", "Diverse"))</f>
        <v>Female</v>
      </c>
      <c r="AF522" s="10" t="str">
        <f>IF(Cleaned_Data!$D522="Middle","Average Income","High Income")</f>
        <v>Average Income</v>
      </c>
      <c r="AG522" s="10">
        <v>7.3170731707317069E-3</v>
      </c>
    </row>
    <row r="523" spans="1:33" x14ac:dyDescent="0.3">
      <c r="A523" s="10" t="s">
        <v>1123</v>
      </c>
      <c r="B523" s="10">
        <v>33</v>
      </c>
      <c r="C523" s="10" t="s">
        <v>190</v>
      </c>
      <c r="D523" s="10" t="s">
        <v>30</v>
      </c>
      <c r="E523" s="10" t="s">
        <v>69</v>
      </c>
      <c r="F523" s="10" t="s">
        <v>45</v>
      </c>
      <c r="G523" s="10" t="s">
        <v>30</v>
      </c>
      <c r="H523" s="10" t="s">
        <v>1124</v>
      </c>
      <c r="I523" s="10" t="s">
        <v>101</v>
      </c>
      <c r="J523" s="13">
        <v>444.05</v>
      </c>
      <c r="K523" s="10">
        <v>10</v>
      </c>
      <c r="L523" s="10" t="s">
        <v>78</v>
      </c>
      <c r="M523" s="10">
        <v>5</v>
      </c>
      <c r="N523" s="10">
        <v>4</v>
      </c>
      <c r="O523" s="10">
        <v>0</v>
      </c>
      <c r="P523" s="10" t="s">
        <v>59</v>
      </c>
      <c r="Q523" s="10" t="s">
        <v>50</v>
      </c>
      <c r="R523" s="10">
        <f t="shared" si="16"/>
        <v>0.01</v>
      </c>
      <c r="S523" s="10">
        <v>1</v>
      </c>
      <c r="T523" s="10">
        <v>8</v>
      </c>
      <c r="U523" s="10" t="s">
        <v>49</v>
      </c>
      <c r="V523" s="10" t="s">
        <v>79</v>
      </c>
      <c r="W523" s="10" t="s">
        <v>51</v>
      </c>
      <c r="X523" s="14">
        <v>45447</v>
      </c>
      <c r="Y523" s="10" t="b">
        <v>1</v>
      </c>
      <c r="Z523" s="10" t="b">
        <v>1</v>
      </c>
      <c r="AA523" s="10" t="str">
        <f t="shared" si="17"/>
        <v>Loyalty Member</v>
      </c>
      <c r="AB523" s="10" t="s">
        <v>52</v>
      </c>
      <c r="AC523" s="10" t="s">
        <v>53</v>
      </c>
      <c r="AD523" s="10">
        <v>8</v>
      </c>
      <c r="AE523" s="10" t="str">
        <f>IF(OR(Cleaned_Data!$C523="Male", Cleaned_Data!$C523="Male"), "Male", IF(OR(Cleaned_Data!$C523="Female", Cleaned_Data!$C523="Female"), "Female", "Diverse"))</f>
        <v>Diverse</v>
      </c>
      <c r="AF523" s="10" t="str">
        <f>IF(Cleaned_Data!$D523="Middle","Average Income","High Income")</f>
        <v>Average Income</v>
      </c>
      <c r="AG523" s="10">
        <v>9.7727272727272732E-3</v>
      </c>
    </row>
    <row r="524" spans="1:33" x14ac:dyDescent="0.3">
      <c r="A524" s="10" t="s">
        <v>1125</v>
      </c>
      <c r="B524" s="10">
        <v>47</v>
      </c>
      <c r="C524" s="10" t="s">
        <v>43</v>
      </c>
      <c r="D524" s="10" t="s">
        <v>30</v>
      </c>
      <c r="E524" s="10" t="s">
        <v>76</v>
      </c>
      <c r="F524" s="10" t="s">
        <v>45</v>
      </c>
      <c r="G524" s="10" t="s">
        <v>30</v>
      </c>
      <c r="H524" s="10" t="s">
        <v>1126</v>
      </c>
      <c r="I524" s="10" t="s">
        <v>34</v>
      </c>
      <c r="J524" s="13">
        <v>255.1</v>
      </c>
      <c r="K524" s="10">
        <v>5</v>
      </c>
      <c r="L524" s="10" t="s">
        <v>35</v>
      </c>
      <c r="M524" s="10">
        <v>5</v>
      </c>
      <c r="N524" s="10">
        <v>1</v>
      </c>
      <c r="O524" s="10">
        <v>2</v>
      </c>
      <c r="P524" s="10" t="s">
        <v>44</v>
      </c>
      <c r="Q524" s="10" t="s">
        <v>85</v>
      </c>
      <c r="R524" s="10">
        <f t="shared" si="16"/>
        <v>0.01</v>
      </c>
      <c r="S524" s="10">
        <v>1</v>
      </c>
      <c r="T524" s="10">
        <v>1</v>
      </c>
      <c r="U524" s="10" t="s">
        <v>59</v>
      </c>
      <c r="V524" s="10" t="s">
        <v>79</v>
      </c>
      <c r="W524" s="10" t="s">
        <v>51</v>
      </c>
      <c r="X524" s="14">
        <v>45319</v>
      </c>
      <c r="Y524" s="10" t="b">
        <v>1</v>
      </c>
      <c r="Z524" s="10" t="b">
        <v>0</v>
      </c>
      <c r="AA524" s="10" t="str">
        <f t="shared" si="17"/>
        <v>Non-Member</v>
      </c>
      <c r="AB524" s="10" t="s">
        <v>74</v>
      </c>
      <c r="AC524" s="10" t="s">
        <v>41</v>
      </c>
      <c r="AD524" s="10">
        <v>14</v>
      </c>
      <c r="AE524" s="10" t="str">
        <f>IF(OR(Cleaned_Data!$C524="Male", Cleaned_Data!$C524="Male"), "Male", IF(OR(Cleaned_Data!$C524="Female", Cleaned_Data!$C524="Female"), "Female", "Diverse"))</f>
        <v>Male</v>
      </c>
      <c r="AF524" s="10" t="str">
        <f>IF(Cleaned_Data!$D524="Middle","Average Income","High Income")</f>
        <v>Average Income</v>
      </c>
      <c r="AG524" s="10">
        <v>1.1363636363636364E-2</v>
      </c>
    </row>
    <row r="525" spans="1:33" x14ac:dyDescent="0.3">
      <c r="A525" s="10" t="s">
        <v>1127</v>
      </c>
      <c r="B525" s="10">
        <v>32</v>
      </c>
      <c r="C525" s="10" t="s">
        <v>43</v>
      </c>
      <c r="D525" s="10" t="s">
        <v>44</v>
      </c>
      <c r="E525" s="10" t="s">
        <v>69</v>
      </c>
      <c r="F525" s="10" t="s">
        <v>32</v>
      </c>
      <c r="G525" s="10" t="s">
        <v>44</v>
      </c>
      <c r="H525" s="10" t="s">
        <v>1128</v>
      </c>
      <c r="I525" s="10" t="s">
        <v>142</v>
      </c>
      <c r="J525" s="13">
        <v>236.44</v>
      </c>
      <c r="K525" s="10">
        <v>6</v>
      </c>
      <c r="L525" s="10" t="s">
        <v>35</v>
      </c>
      <c r="M525" s="10">
        <v>4</v>
      </c>
      <c r="N525" s="10">
        <v>4</v>
      </c>
      <c r="O525" s="10">
        <v>0</v>
      </c>
      <c r="P525" s="10" t="s">
        <v>49</v>
      </c>
      <c r="Q525" s="10" t="s">
        <v>85</v>
      </c>
      <c r="R525" s="10">
        <f t="shared" si="16"/>
        <v>0.02</v>
      </c>
      <c r="S525" s="10">
        <v>2</v>
      </c>
      <c r="T525" s="10">
        <v>2</v>
      </c>
      <c r="U525" s="10" t="s">
        <v>36</v>
      </c>
      <c r="V525" s="10" t="s">
        <v>60</v>
      </c>
      <c r="W525" s="10" t="s">
        <v>51</v>
      </c>
      <c r="X525" s="14">
        <v>45427</v>
      </c>
      <c r="Y525" s="10" t="b">
        <v>0</v>
      </c>
      <c r="Z525" s="10" t="b">
        <v>0</v>
      </c>
      <c r="AA525" s="10" t="str">
        <f t="shared" si="17"/>
        <v>Non-Member</v>
      </c>
      <c r="AB525" s="10" t="s">
        <v>62</v>
      </c>
      <c r="AC525" s="10" t="s">
        <v>53</v>
      </c>
      <c r="AD525" s="10">
        <v>6</v>
      </c>
      <c r="AE525" s="10" t="str">
        <f>IF(OR(Cleaned_Data!$C525="Male", Cleaned_Data!$C525="Male"), "Male", IF(OR(Cleaned_Data!$C525="Female", Cleaned_Data!$C525="Female"), "Female", "Diverse"))</f>
        <v>Male</v>
      </c>
      <c r="AF525" s="10" t="str">
        <f>IF(Cleaned_Data!$D525="Middle","Average Income","High Income")</f>
        <v>High Income</v>
      </c>
      <c r="AG525" s="10">
        <v>8.5365853658536592E-3</v>
      </c>
    </row>
    <row r="526" spans="1:33" x14ac:dyDescent="0.3">
      <c r="A526" s="10" t="s">
        <v>1129</v>
      </c>
      <c r="B526" s="10">
        <v>20</v>
      </c>
      <c r="C526" s="10" t="s">
        <v>43</v>
      </c>
      <c r="D526" s="10" t="s">
        <v>30</v>
      </c>
      <c r="E526" s="10" t="s">
        <v>69</v>
      </c>
      <c r="F526" s="10" t="s">
        <v>32</v>
      </c>
      <c r="G526" s="10" t="s">
        <v>44</v>
      </c>
      <c r="H526" s="10" t="s">
        <v>1130</v>
      </c>
      <c r="I526" s="10" t="s">
        <v>71</v>
      </c>
      <c r="J526" s="13">
        <v>201.69</v>
      </c>
      <c r="K526" s="10">
        <v>11</v>
      </c>
      <c r="L526" s="10" t="s">
        <v>35</v>
      </c>
      <c r="M526" s="10">
        <v>4</v>
      </c>
      <c r="N526" s="10">
        <v>5</v>
      </c>
      <c r="O526" s="10">
        <v>0</v>
      </c>
      <c r="P526" s="10" t="s">
        <v>44</v>
      </c>
      <c r="Q526" s="10" t="s">
        <v>85</v>
      </c>
      <c r="R526" s="10">
        <f t="shared" si="16"/>
        <v>0.02</v>
      </c>
      <c r="S526" s="10">
        <v>2</v>
      </c>
      <c r="T526" s="10">
        <v>8</v>
      </c>
      <c r="U526" s="10" t="s">
        <v>59</v>
      </c>
      <c r="V526" s="10" t="s">
        <v>38</v>
      </c>
      <c r="W526" s="10" t="s">
        <v>66</v>
      </c>
      <c r="X526" s="14">
        <v>45492</v>
      </c>
      <c r="Y526" s="10" t="b">
        <v>1</v>
      </c>
      <c r="Z526" s="10" t="b">
        <v>0</v>
      </c>
      <c r="AA526" s="10" t="str">
        <f t="shared" si="17"/>
        <v>Non-Member</v>
      </c>
      <c r="AB526" s="10" t="s">
        <v>74</v>
      </c>
      <c r="AC526" s="10" t="s">
        <v>41</v>
      </c>
      <c r="AD526" s="10">
        <v>3</v>
      </c>
      <c r="AE526" s="10" t="str">
        <f>IF(OR(Cleaned_Data!$C526="Male", Cleaned_Data!$C526="Male"), "Male", IF(OR(Cleaned_Data!$C526="Female", Cleaned_Data!$C526="Female"), "Female", "Diverse"))</f>
        <v>Male</v>
      </c>
      <c r="AF526" s="10" t="str">
        <f>IF(Cleaned_Data!$D526="Middle","Average Income","High Income")</f>
        <v>Average Income</v>
      </c>
      <c r="AG526" s="10">
        <v>8.7804878048780496E-3</v>
      </c>
    </row>
    <row r="527" spans="1:33" x14ac:dyDescent="0.3">
      <c r="A527" s="10" t="s">
        <v>1131</v>
      </c>
      <c r="B527" s="10">
        <v>37</v>
      </c>
      <c r="C527" s="10" t="s">
        <v>29</v>
      </c>
      <c r="D527" s="10" t="s">
        <v>44</v>
      </c>
      <c r="E527" s="10" t="s">
        <v>55</v>
      </c>
      <c r="F527" s="10" t="s">
        <v>32</v>
      </c>
      <c r="G527" s="10" t="s">
        <v>30</v>
      </c>
      <c r="H527" s="10" t="s">
        <v>1132</v>
      </c>
      <c r="I527" s="10" t="s">
        <v>135</v>
      </c>
      <c r="J527" s="13">
        <v>390.51</v>
      </c>
      <c r="K527" s="10">
        <v>6</v>
      </c>
      <c r="L527" s="10" t="s">
        <v>78</v>
      </c>
      <c r="M527" s="10">
        <v>3</v>
      </c>
      <c r="N527" s="10">
        <v>2</v>
      </c>
      <c r="O527" s="10">
        <v>0</v>
      </c>
      <c r="P527" s="10" t="s">
        <v>49</v>
      </c>
      <c r="Q527" s="10" t="s">
        <v>85</v>
      </c>
      <c r="R527" s="10">
        <f t="shared" si="16"/>
        <v>0</v>
      </c>
      <c r="S527" s="10">
        <v>0</v>
      </c>
      <c r="T527" s="10">
        <v>2</v>
      </c>
      <c r="U527" s="10" t="s">
        <v>44</v>
      </c>
      <c r="V527" s="10" t="s">
        <v>79</v>
      </c>
      <c r="W527" s="10" t="s">
        <v>86</v>
      </c>
      <c r="X527" s="14">
        <v>45397</v>
      </c>
      <c r="Y527" s="10" t="b">
        <v>0</v>
      </c>
      <c r="Z527" s="10" t="b">
        <v>0</v>
      </c>
      <c r="AA527" s="10" t="str">
        <f t="shared" si="17"/>
        <v>Non-Member</v>
      </c>
      <c r="AB527" s="10" t="s">
        <v>52</v>
      </c>
      <c r="AC527" s="10" t="s">
        <v>67</v>
      </c>
      <c r="AD527" s="10">
        <v>6</v>
      </c>
      <c r="AE527" s="10" t="str">
        <f>IF(OR(Cleaned_Data!$C527="Male", Cleaned_Data!$C527="Male"), "Male", IF(OR(Cleaned_Data!$C527="Female", Cleaned_Data!$C527="Female"), "Female", "Diverse"))</f>
        <v>Female</v>
      </c>
      <c r="AF527" s="10" t="str">
        <f>IF(Cleaned_Data!$D527="Middle","Average Income","High Income")</f>
        <v>High Income</v>
      </c>
      <c r="AG527" s="10">
        <v>8.5294117647058826E-3</v>
      </c>
    </row>
    <row r="528" spans="1:33" x14ac:dyDescent="0.3">
      <c r="A528" s="10" t="s">
        <v>1133</v>
      </c>
      <c r="B528" s="10">
        <v>35</v>
      </c>
      <c r="C528" s="10" t="s">
        <v>190</v>
      </c>
      <c r="D528" s="10" t="s">
        <v>44</v>
      </c>
      <c r="E528" s="10" t="s">
        <v>76</v>
      </c>
      <c r="F528" s="10" t="s">
        <v>56</v>
      </c>
      <c r="G528" s="10" t="s">
        <v>44</v>
      </c>
      <c r="H528" s="10" t="s">
        <v>1134</v>
      </c>
      <c r="I528" s="10" t="s">
        <v>183</v>
      </c>
      <c r="J528" s="13">
        <v>442.29</v>
      </c>
      <c r="K528" s="10">
        <v>9</v>
      </c>
      <c r="L528" s="10" t="s">
        <v>35</v>
      </c>
      <c r="M528" s="10">
        <v>1</v>
      </c>
      <c r="N528" s="10">
        <v>2</v>
      </c>
      <c r="O528" s="10">
        <v>0</v>
      </c>
      <c r="P528" s="10" t="s">
        <v>49</v>
      </c>
      <c r="Q528" s="10" t="s">
        <v>37</v>
      </c>
      <c r="R528" s="10">
        <f t="shared" si="16"/>
        <v>0.01</v>
      </c>
      <c r="S528" s="10">
        <v>1</v>
      </c>
      <c r="T528" s="10">
        <v>2</v>
      </c>
      <c r="U528" s="10" t="s">
        <v>59</v>
      </c>
      <c r="V528" s="10" t="s">
        <v>38</v>
      </c>
      <c r="W528" s="10" t="s">
        <v>51</v>
      </c>
      <c r="X528" s="14">
        <v>45546</v>
      </c>
      <c r="Y528" s="10" t="b">
        <v>0</v>
      </c>
      <c r="Z528" s="10" t="b">
        <v>0</v>
      </c>
      <c r="AA528" s="10" t="str">
        <f t="shared" si="17"/>
        <v>Non-Member</v>
      </c>
      <c r="AB528" s="10" t="s">
        <v>74</v>
      </c>
      <c r="AC528" s="10" t="s">
        <v>67</v>
      </c>
      <c r="AD528" s="10">
        <v>13</v>
      </c>
      <c r="AE528" s="10" t="str">
        <f>IF(OR(Cleaned_Data!$C528="Male", Cleaned_Data!$C528="Male"), "Male", IF(OR(Cleaned_Data!$C528="Female", Cleaned_Data!$C528="Female"), "Female", "Diverse"))</f>
        <v>Diverse</v>
      </c>
      <c r="AF528" s="10" t="str">
        <f>IF(Cleaned_Data!$D528="Middle","Average Income","High Income")</f>
        <v>High Income</v>
      </c>
      <c r="AG528" s="10">
        <v>8.6666666666666663E-3</v>
      </c>
    </row>
    <row r="529" spans="1:33" x14ac:dyDescent="0.3">
      <c r="A529" s="10" t="s">
        <v>1135</v>
      </c>
      <c r="B529" s="10">
        <v>18</v>
      </c>
      <c r="C529" s="10" t="s">
        <v>29</v>
      </c>
      <c r="D529" s="10" t="s">
        <v>30</v>
      </c>
      <c r="E529" s="10" t="s">
        <v>55</v>
      </c>
      <c r="F529" s="10" t="s">
        <v>45</v>
      </c>
      <c r="G529" s="10" t="s">
        <v>44</v>
      </c>
      <c r="H529" s="10" t="s">
        <v>1136</v>
      </c>
      <c r="I529" s="10" t="s">
        <v>71</v>
      </c>
      <c r="J529" s="13">
        <v>89.6</v>
      </c>
      <c r="K529" s="10">
        <v>7</v>
      </c>
      <c r="L529" s="10" t="s">
        <v>48</v>
      </c>
      <c r="M529" s="10">
        <v>5</v>
      </c>
      <c r="N529" s="10">
        <v>3</v>
      </c>
      <c r="O529" s="10">
        <v>2</v>
      </c>
      <c r="P529" s="10" t="s">
        <v>36</v>
      </c>
      <c r="Q529" s="10" t="s">
        <v>50</v>
      </c>
      <c r="R529" s="10">
        <f t="shared" si="16"/>
        <v>0.01</v>
      </c>
      <c r="S529" s="10">
        <v>1</v>
      </c>
      <c r="T529" s="10">
        <v>5</v>
      </c>
      <c r="U529" s="10" t="s">
        <v>59</v>
      </c>
      <c r="V529" s="10" t="s">
        <v>79</v>
      </c>
      <c r="W529" s="10" t="s">
        <v>86</v>
      </c>
      <c r="X529" s="14">
        <v>45361</v>
      </c>
      <c r="Y529" s="10" t="b">
        <v>0</v>
      </c>
      <c r="Z529" s="10" t="b">
        <v>0</v>
      </c>
      <c r="AA529" s="10" t="str">
        <f t="shared" si="17"/>
        <v>Non-Member</v>
      </c>
      <c r="AB529" s="10" t="s">
        <v>74</v>
      </c>
      <c r="AC529" s="10" t="s">
        <v>53</v>
      </c>
      <c r="AD529" s="10">
        <v>8</v>
      </c>
      <c r="AE529" s="10" t="str">
        <f>IF(OR(Cleaned_Data!$C529="Male", Cleaned_Data!$C529="Male"), "Male", IF(OR(Cleaned_Data!$C529="Female", Cleaned_Data!$C529="Female"), "Female", "Diverse"))</f>
        <v>Female</v>
      </c>
      <c r="AF529" s="10" t="str">
        <f>IF(Cleaned_Data!$D529="Middle","Average Income","High Income")</f>
        <v>Average Income</v>
      </c>
      <c r="AG529" s="10">
        <v>8.7804878048780496E-3</v>
      </c>
    </row>
    <row r="530" spans="1:33" x14ac:dyDescent="0.3">
      <c r="A530" s="10" t="s">
        <v>1137</v>
      </c>
      <c r="B530" s="10">
        <v>27</v>
      </c>
      <c r="C530" s="10" t="s">
        <v>43</v>
      </c>
      <c r="D530" s="10" t="s">
        <v>30</v>
      </c>
      <c r="E530" s="10" t="s">
        <v>69</v>
      </c>
      <c r="F530" s="10" t="s">
        <v>45</v>
      </c>
      <c r="G530" s="10" t="s">
        <v>44</v>
      </c>
      <c r="H530" s="10" t="s">
        <v>1138</v>
      </c>
      <c r="I530" s="10" t="s">
        <v>90</v>
      </c>
      <c r="J530" s="13">
        <v>166.74</v>
      </c>
      <c r="K530" s="10">
        <v>6</v>
      </c>
      <c r="L530" s="10" t="s">
        <v>35</v>
      </c>
      <c r="M530" s="10">
        <v>2</v>
      </c>
      <c r="N530" s="10">
        <v>5</v>
      </c>
      <c r="O530" s="10">
        <v>0</v>
      </c>
      <c r="P530" s="10" t="s">
        <v>44</v>
      </c>
      <c r="Q530" s="10" t="s">
        <v>50</v>
      </c>
      <c r="R530" s="10">
        <f t="shared" si="16"/>
        <v>0</v>
      </c>
      <c r="S530" s="10">
        <v>0</v>
      </c>
      <c r="T530" s="10">
        <v>6</v>
      </c>
      <c r="U530" s="10" t="s">
        <v>59</v>
      </c>
      <c r="V530" s="10" t="s">
        <v>79</v>
      </c>
      <c r="W530" s="10" t="s">
        <v>66</v>
      </c>
      <c r="X530" s="14">
        <v>45305</v>
      </c>
      <c r="Y530" s="10" t="b">
        <v>0</v>
      </c>
      <c r="Z530" s="10" t="b">
        <v>0</v>
      </c>
      <c r="AA530" s="10" t="str">
        <f t="shared" si="17"/>
        <v>Non-Member</v>
      </c>
      <c r="AB530" s="10" t="s">
        <v>62</v>
      </c>
      <c r="AC530" s="10" t="s">
        <v>41</v>
      </c>
      <c r="AD530" s="10">
        <v>1</v>
      </c>
      <c r="AE530" s="10" t="str">
        <f>IF(OR(Cleaned_Data!$C530="Male", Cleaned_Data!$C530="Male"), "Male", IF(OR(Cleaned_Data!$C530="Female", Cleaned_Data!$C530="Female"), "Female", "Diverse"))</f>
        <v>Male</v>
      </c>
      <c r="AF530" s="10" t="str">
        <f>IF(Cleaned_Data!$D530="Middle","Average Income","High Income")</f>
        <v>Average Income</v>
      </c>
      <c r="AG530" s="10">
        <v>8.431372549019607E-3</v>
      </c>
    </row>
    <row r="531" spans="1:33" x14ac:dyDescent="0.3">
      <c r="A531" s="10" t="s">
        <v>1139</v>
      </c>
      <c r="B531" s="10">
        <v>29</v>
      </c>
      <c r="C531" s="10" t="s">
        <v>29</v>
      </c>
      <c r="D531" s="10" t="s">
        <v>44</v>
      </c>
      <c r="E531" s="10" t="s">
        <v>31</v>
      </c>
      <c r="F531" s="10" t="s">
        <v>32</v>
      </c>
      <c r="G531" s="10" t="s">
        <v>30</v>
      </c>
      <c r="H531" s="10" t="s">
        <v>1140</v>
      </c>
      <c r="I531" s="10" t="s">
        <v>93</v>
      </c>
      <c r="J531" s="13">
        <v>299.27999999999997</v>
      </c>
      <c r="K531" s="10">
        <v>12</v>
      </c>
      <c r="L531" s="10" t="s">
        <v>35</v>
      </c>
      <c r="M531" s="10">
        <v>4</v>
      </c>
      <c r="N531" s="10">
        <v>5</v>
      </c>
      <c r="O531" s="10">
        <v>1</v>
      </c>
      <c r="P531" s="10" t="s">
        <v>44</v>
      </c>
      <c r="Q531" s="10" t="s">
        <v>37</v>
      </c>
      <c r="R531" s="10">
        <f t="shared" si="16"/>
        <v>0</v>
      </c>
      <c r="S531" s="10">
        <v>0</v>
      </c>
      <c r="T531" s="10">
        <v>9</v>
      </c>
      <c r="U531" s="10" t="s">
        <v>44</v>
      </c>
      <c r="V531" s="10" t="s">
        <v>60</v>
      </c>
      <c r="W531" s="10" t="s">
        <v>61</v>
      </c>
      <c r="X531" s="14">
        <v>45441</v>
      </c>
      <c r="Y531" s="10" t="b">
        <v>0</v>
      </c>
      <c r="Z531" s="10" t="b">
        <v>0</v>
      </c>
      <c r="AA531" s="10" t="str">
        <f t="shared" si="17"/>
        <v>Non-Member</v>
      </c>
      <c r="AB531" s="10" t="s">
        <v>52</v>
      </c>
      <c r="AC531" s="10" t="s">
        <v>53</v>
      </c>
      <c r="AD531" s="10">
        <v>3</v>
      </c>
      <c r="AE531" s="10" t="str">
        <f>IF(OR(Cleaned_Data!$C531="Male", Cleaned_Data!$C531="Male"), "Male", IF(OR(Cleaned_Data!$C531="Female", Cleaned_Data!$C531="Female"), "Female", "Diverse"))</f>
        <v>Female</v>
      </c>
      <c r="AF531" s="10" t="str">
        <f>IF(Cleaned_Data!$D531="Middle","Average Income","High Income")</f>
        <v>High Income</v>
      </c>
      <c r="AG531" s="10">
        <v>8.5365853658536592E-3</v>
      </c>
    </row>
    <row r="532" spans="1:33" x14ac:dyDescent="0.3">
      <c r="A532" s="10" t="s">
        <v>1141</v>
      </c>
      <c r="B532" s="10">
        <v>24</v>
      </c>
      <c r="C532" s="10" t="s">
        <v>43</v>
      </c>
      <c r="D532" s="10" t="s">
        <v>44</v>
      </c>
      <c r="E532" s="10" t="s">
        <v>69</v>
      </c>
      <c r="F532" s="10" t="s">
        <v>56</v>
      </c>
      <c r="G532" s="10" t="s">
        <v>44</v>
      </c>
      <c r="H532" s="10" t="s">
        <v>1142</v>
      </c>
      <c r="I532" s="10" t="s">
        <v>90</v>
      </c>
      <c r="J532" s="13">
        <v>404.57</v>
      </c>
      <c r="K532" s="10">
        <v>5</v>
      </c>
      <c r="L532" s="10" t="s">
        <v>35</v>
      </c>
      <c r="M532" s="10">
        <v>4</v>
      </c>
      <c r="N532" s="10">
        <v>3</v>
      </c>
      <c r="O532" s="10">
        <v>0</v>
      </c>
      <c r="P532" s="10" t="s">
        <v>49</v>
      </c>
      <c r="Q532" s="10" t="s">
        <v>50</v>
      </c>
      <c r="R532" s="10">
        <f t="shared" si="16"/>
        <v>0.02</v>
      </c>
      <c r="S532" s="10">
        <v>2</v>
      </c>
      <c r="T532" s="10">
        <v>7</v>
      </c>
      <c r="U532" s="10" t="s">
        <v>36</v>
      </c>
      <c r="V532" s="10" t="s">
        <v>60</v>
      </c>
      <c r="W532" s="10" t="s">
        <v>61</v>
      </c>
      <c r="X532" s="14">
        <v>45535</v>
      </c>
      <c r="Y532" s="10" t="b">
        <v>0</v>
      </c>
      <c r="Z532" s="10" t="b">
        <v>1</v>
      </c>
      <c r="AA532" s="10" t="str">
        <f t="shared" si="17"/>
        <v>Loyalty Member</v>
      </c>
      <c r="AB532" s="10" t="s">
        <v>40</v>
      </c>
      <c r="AC532" s="10" t="s">
        <v>67</v>
      </c>
      <c r="AD532" s="10">
        <v>14</v>
      </c>
      <c r="AE532" s="10" t="str">
        <f>IF(OR(Cleaned_Data!$C532="Male", Cleaned_Data!$C532="Male"), "Male", IF(OR(Cleaned_Data!$C532="Female", Cleaned_Data!$C532="Female"), "Female", "Diverse"))</f>
        <v>Male</v>
      </c>
      <c r="AF532" s="10" t="str">
        <f>IF(Cleaned_Data!$D532="Middle","Average Income","High Income")</f>
        <v>High Income</v>
      </c>
      <c r="AG532" s="10">
        <v>8.431372549019607E-3</v>
      </c>
    </row>
    <row r="533" spans="1:33" x14ac:dyDescent="0.3">
      <c r="A533" s="10" t="s">
        <v>1143</v>
      </c>
      <c r="B533" s="10">
        <v>27</v>
      </c>
      <c r="C533" s="10" t="s">
        <v>43</v>
      </c>
      <c r="D533" s="10" t="s">
        <v>44</v>
      </c>
      <c r="E533" s="10" t="s">
        <v>55</v>
      </c>
      <c r="F533" s="10" t="s">
        <v>32</v>
      </c>
      <c r="G533" s="10" t="s">
        <v>44</v>
      </c>
      <c r="H533" s="10" t="s">
        <v>1144</v>
      </c>
      <c r="I533" s="10" t="s">
        <v>120</v>
      </c>
      <c r="J533" s="13">
        <v>344.81</v>
      </c>
      <c r="K533" s="10">
        <v>10</v>
      </c>
      <c r="L533" s="10" t="s">
        <v>48</v>
      </c>
      <c r="M533" s="10">
        <v>3</v>
      </c>
      <c r="N533" s="10">
        <v>1</v>
      </c>
      <c r="O533" s="10">
        <v>2</v>
      </c>
      <c r="P533" s="10" t="s">
        <v>59</v>
      </c>
      <c r="Q533" s="10" t="s">
        <v>37</v>
      </c>
      <c r="R533" s="10">
        <f t="shared" si="16"/>
        <v>0.01</v>
      </c>
      <c r="S533" s="10">
        <v>1</v>
      </c>
      <c r="T533" s="10">
        <v>9</v>
      </c>
      <c r="U533" s="10" t="s">
        <v>44</v>
      </c>
      <c r="V533" s="10" t="s">
        <v>79</v>
      </c>
      <c r="W533" s="10" t="s">
        <v>66</v>
      </c>
      <c r="X533" s="14">
        <v>45649</v>
      </c>
      <c r="Y533" s="10" t="b">
        <v>1</v>
      </c>
      <c r="Z533" s="10" t="b">
        <v>1</v>
      </c>
      <c r="AA533" s="10" t="str">
        <f t="shared" si="17"/>
        <v>Loyalty Member</v>
      </c>
      <c r="AB533" s="10" t="s">
        <v>52</v>
      </c>
      <c r="AC533" s="10" t="s">
        <v>67</v>
      </c>
      <c r="AD533" s="10">
        <v>14</v>
      </c>
      <c r="AE533" s="10" t="str">
        <f>IF(OR(Cleaned_Data!$C533="Male", Cleaned_Data!$C533="Male"), "Male", IF(OR(Cleaned_Data!$C533="Female", Cleaned_Data!$C533="Female"), "Female", "Diverse"))</f>
        <v>Male</v>
      </c>
      <c r="AF533" s="10" t="str">
        <f>IF(Cleaned_Data!$D533="Middle","Average Income","High Income")</f>
        <v>High Income</v>
      </c>
      <c r="AG533" s="10">
        <v>9.3023255813953487E-3</v>
      </c>
    </row>
    <row r="534" spans="1:33" x14ac:dyDescent="0.3">
      <c r="A534" s="10" t="s">
        <v>1145</v>
      </c>
      <c r="B534" s="10">
        <v>34</v>
      </c>
      <c r="C534" s="10" t="s">
        <v>43</v>
      </c>
      <c r="D534" s="10" t="s">
        <v>44</v>
      </c>
      <c r="E534" s="10" t="s">
        <v>55</v>
      </c>
      <c r="F534" s="10" t="s">
        <v>56</v>
      </c>
      <c r="G534" s="10" t="s">
        <v>44</v>
      </c>
      <c r="H534" s="10" t="s">
        <v>1146</v>
      </c>
      <c r="I534" s="10" t="s">
        <v>104</v>
      </c>
      <c r="J534" s="13">
        <v>217.84</v>
      </c>
      <c r="K534" s="10">
        <v>10</v>
      </c>
      <c r="L534" s="10" t="s">
        <v>78</v>
      </c>
      <c r="M534" s="10">
        <v>2</v>
      </c>
      <c r="N534" s="10">
        <v>2</v>
      </c>
      <c r="O534" s="10">
        <v>2</v>
      </c>
      <c r="P534" s="10" t="s">
        <v>36</v>
      </c>
      <c r="Q534" s="10" t="s">
        <v>85</v>
      </c>
      <c r="R534" s="10">
        <f t="shared" si="16"/>
        <v>0</v>
      </c>
      <c r="S534" s="10">
        <v>0</v>
      </c>
      <c r="T534" s="10">
        <v>8</v>
      </c>
      <c r="U534" s="10" t="s">
        <v>44</v>
      </c>
      <c r="V534" s="10" t="s">
        <v>38</v>
      </c>
      <c r="W534" s="10" t="s">
        <v>86</v>
      </c>
      <c r="X534" s="14">
        <v>45307</v>
      </c>
      <c r="Y534" s="10" t="b">
        <v>1</v>
      </c>
      <c r="Z534" s="10" t="b">
        <v>1</v>
      </c>
      <c r="AA534" s="10" t="str">
        <f t="shared" si="17"/>
        <v>Loyalty Member</v>
      </c>
      <c r="AB534" s="10" t="s">
        <v>52</v>
      </c>
      <c r="AC534" s="10" t="s">
        <v>53</v>
      </c>
      <c r="AD534" s="10">
        <v>11</v>
      </c>
      <c r="AE534" s="10" t="str">
        <f>IF(OR(Cleaned_Data!$C534="Male", Cleaned_Data!$C534="Male"), "Male", IF(OR(Cleaned_Data!$C534="Female", Cleaned_Data!$C534="Female"), "Female", "Diverse"))</f>
        <v>Male</v>
      </c>
      <c r="AF534" s="10" t="str">
        <f>IF(Cleaned_Data!$D534="Middle","Average Income","High Income")</f>
        <v>High Income</v>
      </c>
      <c r="AG534" s="10">
        <v>7.3170731707317069E-3</v>
      </c>
    </row>
    <row r="535" spans="1:33" x14ac:dyDescent="0.3">
      <c r="A535" s="10" t="s">
        <v>1147</v>
      </c>
      <c r="B535" s="10">
        <v>21</v>
      </c>
      <c r="C535" s="10" t="s">
        <v>43</v>
      </c>
      <c r="D535" s="10" t="s">
        <v>30</v>
      </c>
      <c r="E535" s="10" t="s">
        <v>76</v>
      </c>
      <c r="F535" s="10" t="s">
        <v>32</v>
      </c>
      <c r="G535" s="10" t="s">
        <v>30</v>
      </c>
      <c r="H535" s="10" t="s">
        <v>1148</v>
      </c>
      <c r="I535" s="10" t="s">
        <v>90</v>
      </c>
      <c r="J535" s="13">
        <v>445.34</v>
      </c>
      <c r="K535" s="10">
        <v>9</v>
      </c>
      <c r="L535" s="10" t="s">
        <v>48</v>
      </c>
      <c r="M535" s="10">
        <v>5</v>
      </c>
      <c r="N535" s="10">
        <v>2</v>
      </c>
      <c r="O535" s="10">
        <v>1</v>
      </c>
      <c r="P535" s="10" t="s">
        <v>59</v>
      </c>
      <c r="Q535" s="10" t="s">
        <v>37</v>
      </c>
      <c r="R535" s="10">
        <f t="shared" si="16"/>
        <v>0.01</v>
      </c>
      <c r="S535" s="10">
        <v>1</v>
      </c>
      <c r="T535" s="10">
        <v>3</v>
      </c>
      <c r="U535" s="10" t="s">
        <v>44</v>
      </c>
      <c r="V535" s="10" t="s">
        <v>38</v>
      </c>
      <c r="W535" s="10" t="s">
        <v>86</v>
      </c>
      <c r="X535" s="14">
        <v>45355</v>
      </c>
      <c r="Y535" s="10" t="b">
        <v>1</v>
      </c>
      <c r="Z535" s="10" t="b">
        <v>1</v>
      </c>
      <c r="AA535" s="10" t="str">
        <f t="shared" si="17"/>
        <v>Loyalty Member</v>
      </c>
      <c r="AB535" s="10" t="s">
        <v>62</v>
      </c>
      <c r="AC535" s="10" t="s">
        <v>41</v>
      </c>
      <c r="AD535" s="10">
        <v>3</v>
      </c>
      <c r="AE535" s="10" t="str">
        <f>IF(OR(Cleaned_Data!$C535="Male", Cleaned_Data!$C535="Male"), "Male", IF(OR(Cleaned_Data!$C535="Female", Cleaned_Data!$C535="Female"), "Female", "Diverse"))</f>
        <v>Male</v>
      </c>
      <c r="AF535" s="10" t="str">
        <f>IF(Cleaned_Data!$D535="Middle","Average Income","High Income")</f>
        <v>Average Income</v>
      </c>
      <c r="AG535" s="10">
        <v>8.431372549019607E-3</v>
      </c>
    </row>
    <row r="536" spans="1:33" x14ac:dyDescent="0.3">
      <c r="A536" s="10" t="s">
        <v>1149</v>
      </c>
      <c r="B536" s="10">
        <v>18</v>
      </c>
      <c r="C536" s="10" t="s">
        <v>43</v>
      </c>
      <c r="D536" s="10" t="s">
        <v>44</v>
      </c>
      <c r="E536" s="10" t="s">
        <v>69</v>
      </c>
      <c r="F536" s="10" t="s">
        <v>45</v>
      </c>
      <c r="G536" s="10" t="s">
        <v>44</v>
      </c>
      <c r="H536" s="10" t="s">
        <v>1150</v>
      </c>
      <c r="I536" s="10" t="s">
        <v>65</v>
      </c>
      <c r="J536" s="13">
        <v>151.72999999999999</v>
      </c>
      <c r="K536" s="10">
        <v>3</v>
      </c>
      <c r="L536" s="10" t="s">
        <v>48</v>
      </c>
      <c r="M536" s="10">
        <v>2</v>
      </c>
      <c r="N536" s="10">
        <v>4</v>
      </c>
      <c r="O536" s="10">
        <v>1</v>
      </c>
      <c r="P536" s="10" t="s">
        <v>49</v>
      </c>
      <c r="Q536" s="10" t="s">
        <v>85</v>
      </c>
      <c r="R536" s="10">
        <f t="shared" si="16"/>
        <v>0.01</v>
      </c>
      <c r="S536" s="10">
        <v>1</v>
      </c>
      <c r="T536" s="10">
        <v>3</v>
      </c>
      <c r="U536" s="10" t="s">
        <v>36</v>
      </c>
      <c r="V536" s="10" t="s">
        <v>60</v>
      </c>
      <c r="W536" s="10" t="s">
        <v>66</v>
      </c>
      <c r="X536" s="14">
        <v>45559</v>
      </c>
      <c r="Y536" s="10" t="b">
        <v>0</v>
      </c>
      <c r="Z536" s="10" t="b">
        <v>1</v>
      </c>
      <c r="AA536" s="10" t="str">
        <f t="shared" si="17"/>
        <v>Loyalty Member</v>
      </c>
      <c r="AB536" s="10" t="s">
        <v>52</v>
      </c>
      <c r="AC536" s="10" t="s">
        <v>67</v>
      </c>
      <c r="AD536" s="10">
        <v>11</v>
      </c>
      <c r="AE536" s="10" t="str">
        <f>IF(OR(Cleaned_Data!$C536="Male", Cleaned_Data!$C536="Male"), "Male", IF(OR(Cleaned_Data!$C536="Female", Cleaned_Data!$C536="Female"), "Female", "Diverse"))</f>
        <v>Male</v>
      </c>
      <c r="AF536" s="10" t="str">
        <f>IF(Cleaned_Data!$D536="Middle","Average Income","High Income")</f>
        <v>High Income</v>
      </c>
      <c r="AG536" s="10">
        <v>9.3999999999999986E-3</v>
      </c>
    </row>
    <row r="537" spans="1:33" x14ac:dyDescent="0.3">
      <c r="A537" s="10" t="s">
        <v>1151</v>
      </c>
      <c r="B537" s="10">
        <v>50</v>
      </c>
      <c r="C537" s="10" t="s">
        <v>88</v>
      </c>
      <c r="D537" s="10" t="s">
        <v>44</v>
      </c>
      <c r="E537" s="10" t="s">
        <v>31</v>
      </c>
      <c r="F537" s="10" t="s">
        <v>45</v>
      </c>
      <c r="G537" s="10" t="s">
        <v>44</v>
      </c>
      <c r="H537" s="10" t="s">
        <v>1152</v>
      </c>
      <c r="I537" s="10" t="s">
        <v>117</v>
      </c>
      <c r="J537" s="13">
        <v>123.73</v>
      </c>
      <c r="K537" s="10">
        <v>9</v>
      </c>
      <c r="L537" s="10" t="s">
        <v>78</v>
      </c>
      <c r="M537" s="10">
        <v>1</v>
      </c>
      <c r="N537" s="10">
        <v>4</v>
      </c>
      <c r="O537" s="10">
        <v>0</v>
      </c>
      <c r="P537" s="10" t="s">
        <v>44</v>
      </c>
      <c r="Q537" s="10" t="s">
        <v>50</v>
      </c>
      <c r="R537" s="10">
        <f t="shared" si="16"/>
        <v>0.02</v>
      </c>
      <c r="S537" s="10">
        <v>2</v>
      </c>
      <c r="T537" s="10">
        <v>5</v>
      </c>
      <c r="U537" s="10" t="s">
        <v>44</v>
      </c>
      <c r="V537" s="10" t="s">
        <v>60</v>
      </c>
      <c r="W537" s="10" t="s">
        <v>39</v>
      </c>
      <c r="X537" s="14">
        <v>45572</v>
      </c>
      <c r="Y537" s="10" t="b">
        <v>0</v>
      </c>
      <c r="Z537" s="10" t="b">
        <v>1</v>
      </c>
      <c r="AA537" s="10" t="str">
        <f t="shared" si="17"/>
        <v>Loyalty Member</v>
      </c>
      <c r="AB537" s="10" t="s">
        <v>40</v>
      </c>
      <c r="AC537" s="10" t="s">
        <v>41</v>
      </c>
      <c r="AD537" s="10">
        <v>10</v>
      </c>
      <c r="AE537" s="10" t="str">
        <f>IF(OR(Cleaned_Data!$C537="Male", Cleaned_Data!$C537="Male"), "Male", IF(OR(Cleaned_Data!$C537="Female", Cleaned_Data!$C537="Female"), "Female", "Diverse"))</f>
        <v>Diverse</v>
      </c>
      <c r="AF537" s="10" t="str">
        <f>IF(Cleaned_Data!$D537="Middle","Average Income","High Income")</f>
        <v>High Income</v>
      </c>
      <c r="AG537" s="10">
        <v>0.01</v>
      </c>
    </row>
    <row r="538" spans="1:33" x14ac:dyDescent="0.3">
      <c r="A538" s="10" t="s">
        <v>1153</v>
      </c>
      <c r="B538" s="10">
        <v>31</v>
      </c>
      <c r="C538" s="10" t="s">
        <v>43</v>
      </c>
      <c r="D538" s="10" t="s">
        <v>30</v>
      </c>
      <c r="E538" s="10" t="s">
        <v>55</v>
      </c>
      <c r="F538" s="10" t="s">
        <v>56</v>
      </c>
      <c r="G538" s="10" t="s">
        <v>44</v>
      </c>
      <c r="H538" s="10" t="s">
        <v>1154</v>
      </c>
      <c r="I538" s="10" t="s">
        <v>2078</v>
      </c>
      <c r="J538" s="13">
        <v>370.54</v>
      </c>
      <c r="K538" s="10">
        <v>2</v>
      </c>
      <c r="L538" s="10" t="s">
        <v>48</v>
      </c>
      <c r="M538" s="10">
        <v>3</v>
      </c>
      <c r="N538" s="10">
        <v>3</v>
      </c>
      <c r="O538" s="10">
        <v>0</v>
      </c>
      <c r="P538" s="10" t="s">
        <v>59</v>
      </c>
      <c r="Q538" s="10" t="s">
        <v>85</v>
      </c>
      <c r="R538" s="10">
        <f t="shared" si="16"/>
        <v>0.01</v>
      </c>
      <c r="S538" s="10">
        <v>1</v>
      </c>
      <c r="T538" s="10">
        <v>9</v>
      </c>
      <c r="U538" s="10" t="s">
        <v>59</v>
      </c>
      <c r="V538" s="10" t="s">
        <v>60</v>
      </c>
      <c r="W538" s="10" t="s">
        <v>39</v>
      </c>
      <c r="X538" s="14">
        <v>45376</v>
      </c>
      <c r="Y538" s="10" t="b">
        <v>1</v>
      </c>
      <c r="Z538" s="10" t="b">
        <v>0</v>
      </c>
      <c r="AA538" s="10" t="str">
        <f t="shared" si="17"/>
        <v>Non-Member</v>
      </c>
      <c r="AB538" s="10" t="s">
        <v>62</v>
      </c>
      <c r="AC538" s="10" t="s">
        <v>41</v>
      </c>
      <c r="AD538" s="10">
        <v>7</v>
      </c>
      <c r="AE538" s="10" t="str">
        <f>IF(OR(Cleaned_Data!$C538="Male", Cleaned_Data!$C538="Male"), "Male", IF(OR(Cleaned_Data!$C538="Female", Cleaned_Data!$C538="Female"), "Female", "Diverse"))</f>
        <v>Male</v>
      </c>
      <c r="AF538" s="10" t="str">
        <f>IF(Cleaned_Data!$D538="Middle","Average Income","High Income")</f>
        <v>Average Income</v>
      </c>
      <c r="AG538" s="10">
        <v>1.3157894736842106E-2</v>
      </c>
    </row>
    <row r="539" spans="1:33" x14ac:dyDescent="0.3">
      <c r="A539" s="10" t="s">
        <v>1155</v>
      </c>
      <c r="B539" s="10">
        <v>45</v>
      </c>
      <c r="C539" s="10" t="s">
        <v>43</v>
      </c>
      <c r="D539" s="10" t="s">
        <v>44</v>
      </c>
      <c r="E539" s="10" t="s">
        <v>31</v>
      </c>
      <c r="F539" s="10" t="s">
        <v>56</v>
      </c>
      <c r="G539" s="10" t="s">
        <v>44</v>
      </c>
      <c r="H539" s="10" t="s">
        <v>1156</v>
      </c>
      <c r="I539" s="10" t="s">
        <v>123</v>
      </c>
      <c r="J539" s="13">
        <v>152.87</v>
      </c>
      <c r="K539" s="10">
        <v>3</v>
      </c>
      <c r="L539" s="10" t="s">
        <v>48</v>
      </c>
      <c r="M539" s="10">
        <v>1</v>
      </c>
      <c r="N539" s="10">
        <v>5</v>
      </c>
      <c r="O539" s="10">
        <v>2</v>
      </c>
      <c r="P539" s="10" t="s">
        <v>44</v>
      </c>
      <c r="Q539" s="10" t="s">
        <v>85</v>
      </c>
      <c r="R539" s="10">
        <f t="shared" si="16"/>
        <v>0.01</v>
      </c>
      <c r="S539" s="10">
        <v>1</v>
      </c>
      <c r="T539" s="10">
        <v>8</v>
      </c>
      <c r="U539" s="10" t="s">
        <v>36</v>
      </c>
      <c r="V539" s="10" t="s">
        <v>38</v>
      </c>
      <c r="W539" s="10" t="s">
        <v>61</v>
      </c>
      <c r="X539" s="14">
        <v>45524</v>
      </c>
      <c r="Y539" s="10" t="b">
        <v>0</v>
      </c>
      <c r="Z539" s="10" t="b">
        <v>0</v>
      </c>
      <c r="AA539" s="10" t="str">
        <f t="shared" si="17"/>
        <v>Non-Member</v>
      </c>
      <c r="AB539" s="10" t="s">
        <v>62</v>
      </c>
      <c r="AC539" s="10" t="s">
        <v>67</v>
      </c>
      <c r="AD539" s="10">
        <v>11</v>
      </c>
      <c r="AE539" s="10" t="str">
        <f>IF(OR(Cleaned_Data!$C539="Male", Cleaned_Data!$C539="Male"), "Male", IF(OR(Cleaned_Data!$C539="Female", Cleaned_Data!$C539="Female"), "Female", "Diverse"))</f>
        <v>Male</v>
      </c>
      <c r="AF539" s="10" t="str">
        <f>IF(Cleaned_Data!$D539="Middle","Average Income","High Income")</f>
        <v>High Income</v>
      </c>
      <c r="AG539" s="10">
        <v>1.0243902439024391E-2</v>
      </c>
    </row>
    <row r="540" spans="1:33" x14ac:dyDescent="0.3">
      <c r="A540" s="10" t="s">
        <v>1157</v>
      </c>
      <c r="B540" s="10">
        <v>29</v>
      </c>
      <c r="C540" s="10" t="s">
        <v>43</v>
      </c>
      <c r="D540" s="10" t="s">
        <v>30</v>
      </c>
      <c r="E540" s="10" t="s">
        <v>55</v>
      </c>
      <c r="F540" s="10" t="s">
        <v>56</v>
      </c>
      <c r="G540" s="10" t="s">
        <v>30</v>
      </c>
      <c r="H540" s="10" t="s">
        <v>1158</v>
      </c>
      <c r="I540" s="10" t="s">
        <v>142</v>
      </c>
      <c r="J540" s="13">
        <v>295.75</v>
      </c>
      <c r="K540" s="10">
        <v>4</v>
      </c>
      <c r="L540" s="10" t="s">
        <v>35</v>
      </c>
      <c r="M540" s="10">
        <v>1</v>
      </c>
      <c r="N540" s="10">
        <v>1</v>
      </c>
      <c r="O540" s="10">
        <v>0</v>
      </c>
      <c r="P540" s="10" t="s">
        <v>44</v>
      </c>
      <c r="Q540" s="10" t="s">
        <v>37</v>
      </c>
      <c r="R540" s="10">
        <f t="shared" si="16"/>
        <v>0.01</v>
      </c>
      <c r="S540" s="10">
        <v>1</v>
      </c>
      <c r="T540" s="10">
        <v>10</v>
      </c>
      <c r="U540" s="10" t="s">
        <v>59</v>
      </c>
      <c r="V540" s="10" t="s">
        <v>38</v>
      </c>
      <c r="W540" s="10" t="s">
        <v>39</v>
      </c>
      <c r="X540" s="14">
        <v>45633</v>
      </c>
      <c r="Y540" s="10" t="b">
        <v>1</v>
      </c>
      <c r="Z540" s="10" t="b">
        <v>1</v>
      </c>
      <c r="AA540" s="10" t="str">
        <f t="shared" si="17"/>
        <v>Loyalty Member</v>
      </c>
      <c r="AB540" s="10" t="s">
        <v>40</v>
      </c>
      <c r="AC540" s="10" t="s">
        <v>53</v>
      </c>
      <c r="AD540" s="10">
        <v>8</v>
      </c>
      <c r="AE540" s="10" t="str">
        <f>IF(OR(Cleaned_Data!$C540="Male", Cleaned_Data!$C540="Male"), "Male", IF(OR(Cleaned_Data!$C540="Female", Cleaned_Data!$C540="Female"), "Female", "Diverse"))</f>
        <v>Male</v>
      </c>
      <c r="AF540" s="10" t="str">
        <f>IF(Cleaned_Data!$D540="Middle","Average Income","High Income")</f>
        <v>Average Income</v>
      </c>
      <c r="AG540" s="10">
        <v>8.5365853658536592E-3</v>
      </c>
    </row>
    <row r="541" spans="1:33" x14ac:dyDescent="0.3">
      <c r="A541" s="10" t="s">
        <v>1159</v>
      </c>
      <c r="B541" s="10">
        <v>36</v>
      </c>
      <c r="C541" s="10" t="s">
        <v>43</v>
      </c>
      <c r="D541" s="10" t="s">
        <v>44</v>
      </c>
      <c r="E541" s="10" t="s">
        <v>69</v>
      </c>
      <c r="F541" s="10" t="s">
        <v>45</v>
      </c>
      <c r="G541" s="10" t="s">
        <v>30</v>
      </c>
      <c r="H541" s="10" t="s">
        <v>1160</v>
      </c>
      <c r="I541" s="10" t="s">
        <v>58</v>
      </c>
      <c r="J541" s="13">
        <v>358.11</v>
      </c>
      <c r="K541" s="10">
        <v>11</v>
      </c>
      <c r="L541" s="10" t="s">
        <v>35</v>
      </c>
      <c r="M541" s="10">
        <v>5</v>
      </c>
      <c r="N541" s="10">
        <v>1</v>
      </c>
      <c r="O541" s="10">
        <v>0</v>
      </c>
      <c r="P541" s="10" t="s">
        <v>44</v>
      </c>
      <c r="Q541" s="10" t="s">
        <v>85</v>
      </c>
      <c r="R541" s="10">
        <f t="shared" si="16"/>
        <v>0</v>
      </c>
      <c r="S541" s="10">
        <v>0</v>
      </c>
      <c r="T541" s="10">
        <v>3</v>
      </c>
      <c r="U541" s="10" t="s">
        <v>44</v>
      </c>
      <c r="V541" s="10" t="s">
        <v>79</v>
      </c>
      <c r="W541" s="10" t="s">
        <v>39</v>
      </c>
      <c r="X541" s="14">
        <v>45538</v>
      </c>
      <c r="Y541" s="10" t="b">
        <v>0</v>
      </c>
      <c r="Z541" s="10" t="b">
        <v>0</v>
      </c>
      <c r="AA541" s="10" t="str">
        <f t="shared" si="17"/>
        <v>Non-Member</v>
      </c>
      <c r="AB541" s="10" t="s">
        <v>40</v>
      </c>
      <c r="AC541" s="10" t="s">
        <v>53</v>
      </c>
      <c r="AD541" s="10">
        <v>11</v>
      </c>
      <c r="AE541" s="10" t="str">
        <f>IF(OR(Cleaned_Data!$C541="Male", Cleaned_Data!$C541="Male"), "Male", IF(OR(Cleaned_Data!$C541="Female", Cleaned_Data!$C541="Female"), "Female", "Diverse"))</f>
        <v>Male</v>
      </c>
      <c r="AF541" s="10" t="str">
        <f>IF(Cleaned_Data!$D541="Middle","Average Income","High Income")</f>
        <v>High Income</v>
      </c>
      <c r="AG541" s="10">
        <v>1.131578947368421E-2</v>
      </c>
    </row>
    <row r="542" spans="1:33" x14ac:dyDescent="0.3">
      <c r="A542" s="10" t="s">
        <v>1161</v>
      </c>
      <c r="B542" s="10">
        <v>27</v>
      </c>
      <c r="C542" s="10" t="s">
        <v>29</v>
      </c>
      <c r="D542" s="10" t="s">
        <v>44</v>
      </c>
      <c r="E542" s="10" t="s">
        <v>69</v>
      </c>
      <c r="F542" s="10" t="s">
        <v>56</v>
      </c>
      <c r="G542" s="10" t="s">
        <v>44</v>
      </c>
      <c r="H542" s="10" t="s">
        <v>1162</v>
      </c>
      <c r="I542" s="10" t="s">
        <v>246</v>
      </c>
      <c r="J542" s="13">
        <v>63.6</v>
      </c>
      <c r="K542" s="10">
        <v>12</v>
      </c>
      <c r="L542" s="10" t="s">
        <v>35</v>
      </c>
      <c r="M542" s="10">
        <v>5</v>
      </c>
      <c r="N542" s="10">
        <v>1</v>
      </c>
      <c r="O542" s="10">
        <v>0</v>
      </c>
      <c r="P542" s="10" t="s">
        <v>44</v>
      </c>
      <c r="Q542" s="10" t="s">
        <v>50</v>
      </c>
      <c r="R542" s="10">
        <f t="shared" si="16"/>
        <v>0.02</v>
      </c>
      <c r="S542" s="10">
        <v>2</v>
      </c>
      <c r="T542" s="10">
        <v>1</v>
      </c>
      <c r="U542" s="10" t="s">
        <v>36</v>
      </c>
      <c r="V542" s="10" t="s">
        <v>79</v>
      </c>
      <c r="W542" s="10" t="s">
        <v>51</v>
      </c>
      <c r="X542" s="14">
        <v>45331</v>
      </c>
      <c r="Y542" s="10" t="b">
        <v>0</v>
      </c>
      <c r="Z542" s="10" t="b">
        <v>1</v>
      </c>
      <c r="AA542" s="10" t="str">
        <f t="shared" si="17"/>
        <v>Loyalty Member</v>
      </c>
      <c r="AB542" s="10" t="s">
        <v>52</v>
      </c>
      <c r="AC542" s="10" t="s">
        <v>41</v>
      </c>
      <c r="AD542" s="10">
        <v>6</v>
      </c>
      <c r="AE542" s="10" t="str">
        <f>IF(OR(Cleaned_Data!$C542="Male", Cleaned_Data!$C542="Male"), "Male", IF(OR(Cleaned_Data!$C542="Female", Cleaned_Data!$C542="Female"), "Female", "Diverse"))</f>
        <v>Female</v>
      </c>
      <c r="AF542" s="10" t="str">
        <f>IF(Cleaned_Data!$D542="Middle","Average Income","High Income")</f>
        <v>High Income</v>
      </c>
      <c r="AG542" s="10">
        <v>1.1000000000000001E-2</v>
      </c>
    </row>
    <row r="543" spans="1:33" x14ac:dyDescent="0.3">
      <c r="A543" s="10" t="s">
        <v>1163</v>
      </c>
      <c r="B543" s="10">
        <v>24</v>
      </c>
      <c r="C543" s="10" t="s">
        <v>43</v>
      </c>
      <c r="D543" s="10" t="s">
        <v>44</v>
      </c>
      <c r="E543" s="10" t="s">
        <v>55</v>
      </c>
      <c r="F543" s="10" t="s">
        <v>45</v>
      </c>
      <c r="G543" s="10" t="s">
        <v>30</v>
      </c>
      <c r="H543" s="10" t="s">
        <v>1164</v>
      </c>
      <c r="I543" s="10" t="s">
        <v>82</v>
      </c>
      <c r="J543" s="13">
        <v>419.53</v>
      </c>
      <c r="K543" s="10">
        <v>3</v>
      </c>
      <c r="L543" s="10" t="s">
        <v>35</v>
      </c>
      <c r="M543" s="10">
        <v>1</v>
      </c>
      <c r="N543" s="10">
        <v>5</v>
      </c>
      <c r="O543" s="10">
        <v>2</v>
      </c>
      <c r="P543" s="10" t="s">
        <v>44</v>
      </c>
      <c r="Q543" s="10" t="s">
        <v>50</v>
      </c>
      <c r="R543" s="10">
        <f t="shared" si="16"/>
        <v>0.02</v>
      </c>
      <c r="S543" s="10">
        <v>2</v>
      </c>
      <c r="T543" s="10">
        <v>10</v>
      </c>
      <c r="U543" s="10" t="s">
        <v>49</v>
      </c>
      <c r="V543" s="10" t="s">
        <v>38</v>
      </c>
      <c r="W543" s="10" t="s">
        <v>66</v>
      </c>
      <c r="X543" s="14">
        <v>45378</v>
      </c>
      <c r="Y543" s="10" t="b">
        <v>0</v>
      </c>
      <c r="Z543" s="10" t="b">
        <v>0</v>
      </c>
      <c r="AA543" s="10" t="str">
        <f t="shared" si="17"/>
        <v>Non-Member</v>
      </c>
      <c r="AB543" s="10" t="s">
        <v>52</v>
      </c>
      <c r="AC543" s="10" t="s">
        <v>67</v>
      </c>
      <c r="AD543" s="10">
        <v>6</v>
      </c>
      <c r="AE543" s="10" t="str">
        <f>IF(OR(Cleaned_Data!$C543="Male", Cleaned_Data!$C543="Male"), "Male", IF(OR(Cleaned_Data!$C543="Female", Cleaned_Data!$C543="Female"), "Female", "Diverse"))</f>
        <v>Male</v>
      </c>
      <c r="AF543" s="10" t="str">
        <f>IF(Cleaned_Data!$D543="Middle","Average Income","High Income")</f>
        <v>High Income</v>
      </c>
      <c r="AG543" s="10">
        <v>1.0270270270270269E-2</v>
      </c>
    </row>
    <row r="544" spans="1:33" x14ac:dyDescent="0.3">
      <c r="A544" s="10" t="s">
        <v>1165</v>
      </c>
      <c r="B544" s="10">
        <v>49</v>
      </c>
      <c r="C544" s="10" t="s">
        <v>274</v>
      </c>
      <c r="D544" s="10" t="s">
        <v>44</v>
      </c>
      <c r="E544" s="10" t="s">
        <v>69</v>
      </c>
      <c r="F544" s="10" t="s">
        <v>45</v>
      </c>
      <c r="G544" s="10" t="s">
        <v>30</v>
      </c>
      <c r="H544" s="10" t="s">
        <v>1166</v>
      </c>
      <c r="I544" s="10" t="s">
        <v>158</v>
      </c>
      <c r="J544" s="13">
        <v>491.92</v>
      </c>
      <c r="K544" s="10">
        <v>10</v>
      </c>
      <c r="L544" s="10" t="s">
        <v>48</v>
      </c>
      <c r="M544" s="10">
        <v>5</v>
      </c>
      <c r="N544" s="10">
        <v>3</v>
      </c>
      <c r="O544" s="10">
        <v>0</v>
      </c>
      <c r="P544" s="10" t="s">
        <v>49</v>
      </c>
      <c r="Q544" s="10" t="s">
        <v>85</v>
      </c>
      <c r="R544" s="10">
        <f t="shared" si="16"/>
        <v>0.01</v>
      </c>
      <c r="S544" s="10">
        <v>1</v>
      </c>
      <c r="T544" s="10">
        <v>1</v>
      </c>
      <c r="U544" s="10" t="s">
        <v>59</v>
      </c>
      <c r="V544" s="10" t="s">
        <v>79</v>
      </c>
      <c r="W544" s="10" t="s">
        <v>39</v>
      </c>
      <c r="X544" s="14">
        <v>45655</v>
      </c>
      <c r="Y544" s="10" t="b">
        <v>0</v>
      </c>
      <c r="Z544" s="10" t="b">
        <v>0</v>
      </c>
      <c r="AA544" s="10" t="str">
        <f t="shared" si="17"/>
        <v>Non-Member</v>
      </c>
      <c r="AB544" s="10" t="s">
        <v>52</v>
      </c>
      <c r="AC544" s="10" t="s">
        <v>53</v>
      </c>
      <c r="AD544" s="10">
        <v>2</v>
      </c>
      <c r="AE544" s="10" t="str">
        <f>IF(OR(Cleaned_Data!$C544="Male", Cleaned_Data!$C544="Male"), "Male", IF(OR(Cleaned_Data!$C544="Female", Cleaned_Data!$C544="Female"), "Female", "Diverse"))</f>
        <v>Diverse</v>
      </c>
      <c r="AF544" s="10" t="str">
        <f>IF(Cleaned_Data!$D544="Middle","Average Income","High Income")</f>
        <v>High Income</v>
      </c>
      <c r="AG544" s="10">
        <v>1.0243902439024391E-2</v>
      </c>
    </row>
    <row r="545" spans="1:33" x14ac:dyDescent="0.3">
      <c r="A545" s="10" t="s">
        <v>1167</v>
      </c>
      <c r="B545" s="10">
        <v>21</v>
      </c>
      <c r="C545" s="10" t="s">
        <v>88</v>
      </c>
      <c r="D545" s="10" t="s">
        <v>30</v>
      </c>
      <c r="E545" s="10" t="s">
        <v>76</v>
      </c>
      <c r="F545" s="10" t="s">
        <v>45</v>
      </c>
      <c r="G545" s="10" t="s">
        <v>44</v>
      </c>
      <c r="H545" s="10" t="s">
        <v>1168</v>
      </c>
      <c r="I545" s="10" t="s">
        <v>90</v>
      </c>
      <c r="J545" s="13">
        <v>114.44</v>
      </c>
      <c r="K545" s="10">
        <v>4</v>
      </c>
      <c r="L545" s="10" t="s">
        <v>78</v>
      </c>
      <c r="M545" s="10">
        <v>5</v>
      </c>
      <c r="N545" s="10">
        <v>3</v>
      </c>
      <c r="O545" s="10">
        <v>2</v>
      </c>
      <c r="P545" s="10" t="s">
        <v>59</v>
      </c>
      <c r="Q545" s="10" t="s">
        <v>50</v>
      </c>
      <c r="R545" s="10">
        <f t="shared" si="16"/>
        <v>0.01</v>
      </c>
      <c r="S545" s="10">
        <v>1</v>
      </c>
      <c r="T545" s="10">
        <v>9</v>
      </c>
      <c r="U545" s="10" t="s">
        <v>36</v>
      </c>
      <c r="V545" s="10" t="s">
        <v>79</v>
      </c>
      <c r="W545" s="10" t="s">
        <v>39</v>
      </c>
      <c r="X545" s="14">
        <v>45585</v>
      </c>
      <c r="Y545" s="10" t="b">
        <v>0</v>
      </c>
      <c r="Z545" s="10" t="b">
        <v>0</v>
      </c>
      <c r="AA545" s="10" t="str">
        <f t="shared" si="17"/>
        <v>Non-Member</v>
      </c>
      <c r="AB545" s="10" t="s">
        <v>74</v>
      </c>
      <c r="AC545" s="10" t="s">
        <v>67</v>
      </c>
      <c r="AD545" s="10">
        <v>1</v>
      </c>
      <c r="AE545" s="10" t="str">
        <f>IF(OR(Cleaned_Data!$C545="Male", Cleaned_Data!$C545="Male"), "Male", IF(OR(Cleaned_Data!$C545="Female", Cleaned_Data!$C545="Female"), "Female", "Diverse"))</f>
        <v>Diverse</v>
      </c>
      <c r="AF545" s="10" t="str">
        <f>IF(Cleaned_Data!$D545="Middle","Average Income","High Income")</f>
        <v>Average Income</v>
      </c>
      <c r="AG545" s="10">
        <v>8.431372549019607E-3</v>
      </c>
    </row>
    <row r="546" spans="1:33" x14ac:dyDescent="0.3">
      <c r="A546" s="10" t="s">
        <v>1169</v>
      </c>
      <c r="B546" s="10">
        <v>19</v>
      </c>
      <c r="C546" s="10" t="s">
        <v>29</v>
      </c>
      <c r="D546" s="10" t="s">
        <v>30</v>
      </c>
      <c r="E546" s="10" t="s">
        <v>31</v>
      </c>
      <c r="F546" s="10" t="s">
        <v>56</v>
      </c>
      <c r="G546" s="10" t="s">
        <v>44</v>
      </c>
      <c r="H546" s="10" t="s">
        <v>1170</v>
      </c>
      <c r="I546" s="10" t="s">
        <v>93</v>
      </c>
      <c r="J546" s="13">
        <v>388.82</v>
      </c>
      <c r="K546" s="10">
        <v>10</v>
      </c>
      <c r="L546" s="10" t="s">
        <v>35</v>
      </c>
      <c r="M546" s="10">
        <v>2</v>
      </c>
      <c r="N546" s="10">
        <v>3</v>
      </c>
      <c r="O546" s="10">
        <v>0</v>
      </c>
      <c r="P546" s="10" t="s">
        <v>59</v>
      </c>
      <c r="Q546" s="10" t="s">
        <v>85</v>
      </c>
      <c r="R546" s="10">
        <f t="shared" si="16"/>
        <v>0</v>
      </c>
      <c r="S546" s="10">
        <v>0</v>
      </c>
      <c r="T546" s="10">
        <v>8</v>
      </c>
      <c r="U546" s="10" t="s">
        <v>59</v>
      </c>
      <c r="V546" s="10" t="s">
        <v>79</v>
      </c>
      <c r="W546" s="10" t="s">
        <v>66</v>
      </c>
      <c r="X546" s="14">
        <v>45538</v>
      </c>
      <c r="Y546" s="10" t="b">
        <v>0</v>
      </c>
      <c r="Z546" s="10" t="b">
        <v>0</v>
      </c>
      <c r="AA546" s="10" t="str">
        <f t="shared" si="17"/>
        <v>Non-Member</v>
      </c>
      <c r="AB546" s="10" t="s">
        <v>40</v>
      </c>
      <c r="AC546" s="10" t="s">
        <v>41</v>
      </c>
      <c r="AD546" s="10">
        <v>6</v>
      </c>
      <c r="AE546" s="10" t="str">
        <f>IF(OR(Cleaned_Data!$C546="Male", Cleaned_Data!$C546="Male"), "Male", IF(OR(Cleaned_Data!$C546="Female", Cleaned_Data!$C546="Female"), "Female", "Diverse"))</f>
        <v>Female</v>
      </c>
      <c r="AF546" s="10" t="str">
        <f>IF(Cleaned_Data!$D546="Middle","Average Income","High Income")</f>
        <v>Average Income</v>
      </c>
      <c r="AG546" s="10">
        <v>8.5365853658536592E-3</v>
      </c>
    </row>
    <row r="547" spans="1:33" x14ac:dyDescent="0.3">
      <c r="A547" s="10" t="s">
        <v>1171</v>
      </c>
      <c r="B547" s="10">
        <v>23</v>
      </c>
      <c r="C547" s="10" t="s">
        <v>29</v>
      </c>
      <c r="D547" s="10" t="s">
        <v>30</v>
      </c>
      <c r="E547" s="10" t="s">
        <v>31</v>
      </c>
      <c r="F547" s="10" t="s">
        <v>32</v>
      </c>
      <c r="G547" s="10" t="s">
        <v>44</v>
      </c>
      <c r="H547" s="10" t="s">
        <v>1172</v>
      </c>
      <c r="I547" s="10" t="s">
        <v>93</v>
      </c>
      <c r="J547" s="13">
        <v>58.32</v>
      </c>
      <c r="K547" s="10">
        <v>7</v>
      </c>
      <c r="L547" s="10" t="s">
        <v>48</v>
      </c>
      <c r="M547" s="10">
        <v>1</v>
      </c>
      <c r="N547" s="10">
        <v>5</v>
      </c>
      <c r="O547" s="10">
        <v>0</v>
      </c>
      <c r="P547" s="10" t="s">
        <v>59</v>
      </c>
      <c r="Q547" s="10" t="s">
        <v>50</v>
      </c>
      <c r="R547" s="10">
        <f t="shared" si="16"/>
        <v>0.01</v>
      </c>
      <c r="S547" s="10">
        <v>1</v>
      </c>
      <c r="T547" s="10">
        <v>6</v>
      </c>
      <c r="U547" s="10" t="s">
        <v>59</v>
      </c>
      <c r="V547" s="10" t="s">
        <v>60</v>
      </c>
      <c r="W547" s="10" t="s">
        <v>51</v>
      </c>
      <c r="X547" s="14">
        <v>45364</v>
      </c>
      <c r="Y547" s="10" t="b">
        <v>1</v>
      </c>
      <c r="Z547" s="10" t="b">
        <v>1</v>
      </c>
      <c r="AA547" s="10" t="str">
        <f t="shared" si="17"/>
        <v>Loyalty Member</v>
      </c>
      <c r="AB547" s="10" t="s">
        <v>40</v>
      </c>
      <c r="AC547" s="10" t="s">
        <v>53</v>
      </c>
      <c r="AD547" s="10">
        <v>8</v>
      </c>
      <c r="AE547" s="10" t="str">
        <f>IF(OR(Cleaned_Data!$C547="Male", Cleaned_Data!$C547="Male"), "Male", IF(OR(Cleaned_Data!$C547="Female", Cleaned_Data!$C547="Female"), "Female", "Diverse"))</f>
        <v>Female</v>
      </c>
      <c r="AF547" s="10" t="str">
        <f>IF(Cleaned_Data!$D547="Middle","Average Income","High Income")</f>
        <v>Average Income</v>
      </c>
      <c r="AG547" s="10">
        <v>8.5365853658536592E-3</v>
      </c>
    </row>
    <row r="548" spans="1:33" x14ac:dyDescent="0.3">
      <c r="A548" s="10" t="s">
        <v>1173</v>
      </c>
      <c r="B548" s="10">
        <v>28</v>
      </c>
      <c r="C548" s="10" t="s">
        <v>29</v>
      </c>
      <c r="D548" s="10" t="s">
        <v>44</v>
      </c>
      <c r="E548" s="10" t="s">
        <v>76</v>
      </c>
      <c r="F548" s="10" t="s">
        <v>56</v>
      </c>
      <c r="G548" s="10" t="s">
        <v>44</v>
      </c>
      <c r="H548" s="10" t="s">
        <v>1174</v>
      </c>
      <c r="I548" s="10" t="s">
        <v>158</v>
      </c>
      <c r="J548" s="13">
        <v>464.76</v>
      </c>
      <c r="K548" s="10">
        <v>2</v>
      </c>
      <c r="L548" s="10" t="s">
        <v>35</v>
      </c>
      <c r="M548" s="10">
        <v>5</v>
      </c>
      <c r="N548" s="10">
        <v>1</v>
      </c>
      <c r="O548" s="10">
        <v>0</v>
      </c>
      <c r="P548" s="10" t="s">
        <v>59</v>
      </c>
      <c r="Q548" s="10" t="s">
        <v>85</v>
      </c>
      <c r="R548" s="10">
        <f t="shared" si="16"/>
        <v>0</v>
      </c>
      <c r="S548" s="10">
        <v>0</v>
      </c>
      <c r="T548" s="10">
        <v>3</v>
      </c>
      <c r="U548" s="10" t="s">
        <v>59</v>
      </c>
      <c r="V548" s="10" t="s">
        <v>79</v>
      </c>
      <c r="W548" s="10" t="s">
        <v>61</v>
      </c>
      <c r="X548" s="14">
        <v>45326</v>
      </c>
      <c r="Y548" s="10" t="b">
        <v>0</v>
      </c>
      <c r="Z548" s="10" t="b">
        <v>1</v>
      </c>
      <c r="AA548" s="10" t="str">
        <f t="shared" si="17"/>
        <v>Loyalty Member</v>
      </c>
      <c r="AB548" s="10" t="s">
        <v>40</v>
      </c>
      <c r="AC548" s="10" t="s">
        <v>41</v>
      </c>
      <c r="AD548" s="10">
        <v>3</v>
      </c>
      <c r="AE548" s="10" t="str">
        <f>IF(OR(Cleaned_Data!$C548="Male", Cleaned_Data!$C548="Male"), "Male", IF(OR(Cleaned_Data!$C548="Female", Cleaned_Data!$C548="Female"), "Female", "Diverse"))</f>
        <v>Female</v>
      </c>
      <c r="AF548" s="10" t="str">
        <f>IF(Cleaned_Data!$D548="Middle","Average Income","High Income")</f>
        <v>High Income</v>
      </c>
      <c r="AG548" s="10">
        <v>1.0243902439024391E-2</v>
      </c>
    </row>
    <row r="549" spans="1:33" x14ac:dyDescent="0.3">
      <c r="A549" s="10" t="s">
        <v>1175</v>
      </c>
      <c r="B549" s="10">
        <v>27</v>
      </c>
      <c r="C549" s="10" t="s">
        <v>29</v>
      </c>
      <c r="D549" s="10" t="s">
        <v>44</v>
      </c>
      <c r="E549" s="10" t="s">
        <v>76</v>
      </c>
      <c r="F549" s="10" t="s">
        <v>56</v>
      </c>
      <c r="G549" s="10" t="s">
        <v>44</v>
      </c>
      <c r="H549" s="10" t="s">
        <v>1176</v>
      </c>
      <c r="I549" s="10" t="s">
        <v>65</v>
      </c>
      <c r="J549" s="13">
        <v>116.92</v>
      </c>
      <c r="K549" s="10">
        <v>7</v>
      </c>
      <c r="L549" s="10" t="s">
        <v>35</v>
      </c>
      <c r="M549" s="10">
        <v>2</v>
      </c>
      <c r="N549" s="10">
        <v>3</v>
      </c>
      <c r="O549" s="10">
        <v>2</v>
      </c>
      <c r="P549" s="10" t="s">
        <v>36</v>
      </c>
      <c r="Q549" s="10" t="s">
        <v>85</v>
      </c>
      <c r="R549" s="10">
        <f t="shared" si="16"/>
        <v>0.02</v>
      </c>
      <c r="S549" s="10">
        <v>2</v>
      </c>
      <c r="T549" s="10">
        <v>3</v>
      </c>
      <c r="U549" s="10" t="s">
        <v>59</v>
      </c>
      <c r="V549" s="10" t="s">
        <v>79</v>
      </c>
      <c r="W549" s="10" t="s">
        <v>61</v>
      </c>
      <c r="X549" s="14">
        <v>45382</v>
      </c>
      <c r="Y549" s="10" t="b">
        <v>1</v>
      </c>
      <c r="Z549" s="10" t="b">
        <v>0</v>
      </c>
      <c r="AA549" s="10" t="str">
        <f t="shared" si="17"/>
        <v>Non-Member</v>
      </c>
      <c r="AB549" s="10" t="s">
        <v>62</v>
      </c>
      <c r="AC549" s="10" t="s">
        <v>41</v>
      </c>
      <c r="AD549" s="10">
        <v>14</v>
      </c>
      <c r="AE549" s="10" t="str">
        <f>IF(OR(Cleaned_Data!$C549="Male", Cleaned_Data!$C549="Male"), "Male", IF(OR(Cleaned_Data!$C549="Female", Cleaned_Data!$C549="Female"), "Female", "Diverse"))</f>
        <v>Female</v>
      </c>
      <c r="AF549" s="10" t="str">
        <f>IF(Cleaned_Data!$D549="Middle","Average Income","High Income")</f>
        <v>High Income</v>
      </c>
      <c r="AG549" s="10">
        <v>9.3999999999999986E-3</v>
      </c>
    </row>
    <row r="550" spans="1:33" x14ac:dyDescent="0.3">
      <c r="A550" s="10" t="s">
        <v>1177</v>
      </c>
      <c r="B550" s="10">
        <v>47</v>
      </c>
      <c r="C550" s="10" t="s">
        <v>29</v>
      </c>
      <c r="D550" s="10" t="s">
        <v>44</v>
      </c>
      <c r="E550" s="10" t="s">
        <v>76</v>
      </c>
      <c r="F550" s="10" t="s">
        <v>32</v>
      </c>
      <c r="G550" s="10" t="s">
        <v>30</v>
      </c>
      <c r="H550" s="10" t="s">
        <v>1178</v>
      </c>
      <c r="I550" s="10" t="s">
        <v>246</v>
      </c>
      <c r="J550" s="13">
        <v>396.76</v>
      </c>
      <c r="K550" s="10">
        <v>8</v>
      </c>
      <c r="L550" s="10" t="s">
        <v>78</v>
      </c>
      <c r="M550" s="10">
        <v>3</v>
      </c>
      <c r="N550" s="10">
        <v>3</v>
      </c>
      <c r="O550" s="10">
        <v>1</v>
      </c>
      <c r="P550" s="10" t="s">
        <v>36</v>
      </c>
      <c r="Q550" s="10" t="s">
        <v>85</v>
      </c>
      <c r="R550" s="10">
        <f t="shared" si="16"/>
        <v>0.02</v>
      </c>
      <c r="S550" s="10">
        <v>2</v>
      </c>
      <c r="T550" s="10">
        <v>4</v>
      </c>
      <c r="U550" s="10" t="s">
        <v>44</v>
      </c>
      <c r="V550" s="10" t="s">
        <v>38</v>
      </c>
      <c r="W550" s="10" t="s">
        <v>86</v>
      </c>
      <c r="X550" s="14">
        <v>45490</v>
      </c>
      <c r="Y550" s="10" t="b">
        <v>1</v>
      </c>
      <c r="Z550" s="10" t="b">
        <v>1</v>
      </c>
      <c r="AA550" s="10" t="str">
        <f t="shared" si="17"/>
        <v>Loyalty Member</v>
      </c>
      <c r="AB550" s="10" t="s">
        <v>74</v>
      </c>
      <c r="AC550" s="10" t="s">
        <v>67</v>
      </c>
      <c r="AD550" s="10">
        <v>8</v>
      </c>
      <c r="AE550" s="10" t="str">
        <f>IF(OR(Cleaned_Data!$C550="Male", Cleaned_Data!$C550="Male"), "Male", IF(OR(Cleaned_Data!$C550="Female", Cleaned_Data!$C550="Female"), "Female", "Diverse"))</f>
        <v>Female</v>
      </c>
      <c r="AF550" s="10" t="str">
        <f>IF(Cleaned_Data!$D550="Middle","Average Income","High Income")</f>
        <v>High Income</v>
      </c>
      <c r="AG550" s="10">
        <v>1.1000000000000001E-2</v>
      </c>
    </row>
    <row r="551" spans="1:33" x14ac:dyDescent="0.3">
      <c r="A551" s="10" t="s">
        <v>1179</v>
      </c>
      <c r="B551" s="10">
        <v>20</v>
      </c>
      <c r="C551" s="10" t="s">
        <v>274</v>
      </c>
      <c r="D551" s="10" t="s">
        <v>44</v>
      </c>
      <c r="E551" s="10" t="s">
        <v>69</v>
      </c>
      <c r="F551" s="10" t="s">
        <v>56</v>
      </c>
      <c r="G551" s="10" t="s">
        <v>30</v>
      </c>
      <c r="H551" s="10" t="s">
        <v>1180</v>
      </c>
      <c r="I551" s="10" t="s">
        <v>2076</v>
      </c>
      <c r="J551" s="13">
        <v>393.35</v>
      </c>
      <c r="K551" s="10">
        <v>7</v>
      </c>
      <c r="L551" s="10" t="s">
        <v>35</v>
      </c>
      <c r="M551" s="10">
        <v>3</v>
      </c>
      <c r="N551" s="10">
        <v>4</v>
      </c>
      <c r="O551" s="10">
        <v>2</v>
      </c>
      <c r="P551" s="10" t="s">
        <v>44</v>
      </c>
      <c r="Q551" s="10" t="s">
        <v>50</v>
      </c>
      <c r="R551" s="10">
        <f t="shared" si="16"/>
        <v>0</v>
      </c>
      <c r="S551" s="10">
        <v>0</v>
      </c>
      <c r="T551" s="10">
        <v>4</v>
      </c>
      <c r="U551" s="10" t="s">
        <v>44</v>
      </c>
      <c r="V551" s="10" t="s">
        <v>38</v>
      </c>
      <c r="W551" s="10" t="s">
        <v>39</v>
      </c>
      <c r="X551" s="14">
        <v>45459</v>
      </c>
      <c r="Y551" s="10" t="b">
        <v>1</v>
      </c>
      <c r="Z551" s="10" t="b">
        <v>1</v>
      </c>
      <c r="AA551" s="10" t="str">
        <f t="shared" si="17"/>
        <v>Loyalty Member</v>
      </c>
      <c r="AB551" s="10" t="s">
        <v>40</v>
      </c>
      <c r="AC551" s="10" t="s">
        <v>41</v>
      </c>
      <c r="AD551" s="10">
        <v>12</v>
      </c>
      <c r="AE551" s="10" t="str">
        <f>IF(OR(Cleaned_Data!$C551="Male", Cleaned_Data!$C551="Male"), "Male", IF(OR(Cleaned_Data!$C551="Female", Cleaned_Data!$C551="Female"), "Female", "Diverse"))</f>
        <v>Diverse</v>
      </c>
      <c r="AF551" s="10" t="str">
        <f>IF(Cleaned_Data!$D551="Middle","Average Income","High Income")</f>
        <v>High Income</v>
      </c>
      <c r="AG551" s="10">
        <v>8.1395348837209301E-3</v>
      </c>
    </row>
    <row r="552" spans="1:33" x14ac:dyDescent="0.3">
      <c r="A552" s="10" t="s">
        <v>1181</v>
      </c>
      <c r="B552" s="10">
        <v>26</v>
      </c>
      <c r="C552" s="10" t="s">
        <v>29</v>
      </c>
      <c r="D552" s="10" t="s">
        <v>44</v>
      </c>
      <c r="E552" s="10" t="s">
        <v>55</v>
      </c>
      <c r="F552" s="10" t="s">
        <v>56</v>
      </c>
      <c r="G552" s="10" t="s">
        <v>44</v>
      </c>
      <c r="H552" s="10" t="s">
        <v>1182</v>
      </c>
      <c r="I552" s="10" t="s">
        <v>117</v>
      </c>
      <c r="J552" s="13">
        <v>114.03</v>
      </c>
      <c r="K552" s="10">
        <v>7</v>
      </c>
      <c r="L552" s="10" t="s">
        <v>35</v>
      </c>
      <c r="M552" s="10">
        <v>4</v>
      </c>
      <c r="N552" s="10">
        <v>3</v>
      </c>
      <c r="O552" s="10">
        <v>0</v>
      </c>
      <c r="P552" s="10" t="s">
        <v>49</v>
      </c>
      <c r="Q552" s="10" t="s">
        <v>50</v>
      </c>
      <c r="R552" s="10">
        <f t="shared" si="16"/>
        <v>0.01</v>
      </c>
      <c r="S552" s="10">
        <v>1</v>
      </c>
      <c r="T552" s="10">
        <v>10</v>
      </c>
      <c r="U552" s="10" t="s">
        <v>44</v>
      </c>
      <c r="V552" s="10" t="s">
        <v>38</v>
      </c>
      <c r="W552" s="10" t="s">
        <v>39</v>
      </c>
      <c r="X552" s="14">
        <v>45395</v>
      </c>
      <c r="Y552" s="10" t="b">
        <v>1</v>
      </c>
      <c r="Z552" s="10" t="b">
        <v>1</v>
      </c>
      <c r="AA552" s="10" t="str">
        <f t="shared" si="17"/>
        <v>Loyalty Member</v>
      </c>
      <c r="AB552" s="10" t="s">
        <v>74</v>
      </c>
      <c r="AC552" s="10" t="s">
        <v>41</v>
      </c>
      <c r="AD552" s="10">
        <v>6</v>
      </c>
      <c r="AE552" s="10" t="str">
        <f>IF(OR(Cleaned_Data!$C552="Male", Cleaned_Data!$C552="Male"), "Male", IF(OR(Cleaned_Data!$C552="Female", Cleaned_Data!$C552="Female"), "Female", "Diverse"))</f>
        <v>Female</v>
      </c>
      <c r="AF552" s="10" t="str">
        <f>IF(Cleaned_Data!$D552="Middle","Average Income","High Income")</f>
        <v>High Income</v>
      </c>
      <c r="AG552" s="10">
        <v>0.01</v>
      </c>
    </row>
    <row r="553" spans="1:33" x14ac:dyDescent="0.3">
      <c r="A553" s="10" t="s">
        <v>1183</v>
      </c>
      <c r="B553" s="10">
        <v>49</v>
      </c>
      <c r="C553" s="10" t="s">
        <v>43</v>
      </c>
      <c r="D553" s="10" t="s">
        <v>44</v>
      </c>
      <c r="E553" s="10" t="s">
        <v>55</v>
      </c>
      <c r="F553" s="10" t="s">
        <v>32</v>
      </c>
      <c r="G553" s="10" t="s">
        <v>30</v>
      </c>
      <c r="H553" s="10" t="s">
        <v>1184</v>
      </c>
      <c r="I553" s="10" t="s">
        <v>142</v>
      </c>
      <c r="J553" s="13">
        <v>109.97</v>
      </c>
      <c r="K553" s="10">
        <v>4</v>
      </c>
      <c r="L553" s="10" t="s">
        <v>48</v>
      </c>
      <c r="M553" s="10">
        <v>4</v>
      </c>
      <c r="N553" s="10">
        <v>4</v>
      </c>
      <c r="O553" s="10">
        <v>1</v>
      </c>
      <c r="P553" s="10" t="s">
        <v>36</v>
      </c>
      <c r="Q553" s="10" t="s">
        <v>85</v>
      </c>
      <c r="R553" s="10">
        <f t="shared" si="16"/>
        <v>0.01</v>
      </c>
      <c r="S553" s="10">
        <v>1</v>
      </c>
      <c r="T553" s="10">
        <v>5</v>
      </c>
      <c r="U553" s="10" t="s">
        <v>36</v>
      </c>
      <c r="V553" s="10" t="s">
        <v>38</v>
      </c>
      <c r="W553" s="10" t="s">
        <v>39</v>
      </c>
      <c r="X553" s="14">
        <v>45516</v>
      </c>
      <c r="Y553" s="10" t="b">
        <v>1</v>
      </c>
      <c r="Z553" s="10" t="b">
        <v>0</v>
      </c>
      <c r="AA553" s="10" t="str">
        <f t="shared" si="17"/>
        <v>Non-Member</v>
      </c>
      <c r="AB553" s="10" t="s">
        <v>52</v>
      </c>
      <c r="AC553" s="10" t="s">
        <v>41</v>
      </c>
      <c r="AD553" s="10">
        <v>1</v>
      </c>
      <c r="AE553" s="10" t="str">
        <f>IF(OR(Cleaned_Data!$C553="Male", Cleaned_Data!$C553="Male"), "Male", IF(OR(Cleaned_Data!$C553="Female", Cleaned_Data!$C553="Female"), "Female", "Diverse"))</f>
        <v>Male</v>
      </c>
      <c r="AF553" s="10" t="str">
        <f>IF(Cleaned_Data!$D553="Middle","Average Income","High Income")</f>
        <v>High Income</v>
      </c>
      <c r="AG553" s="10">
        <v>8.5365853658536592E-3</v>
      </c>
    </row>
    <row r="554" spans="1:33" x14ac:dyDescent="0.3">
      <c r="A554" s="10" t="s">
        <v>1185</v>
      </c>
      <c r="B554" s="10">
        <v>39</v>
      </c>
      <c r="C554" s="10" t="s">
        <v>29</v>
      </c>
      <c r="D554" s="10" t="s">
        <v>44</v>
      </c>
      <c r="E554" s="10" t="s">
        <v>69</v>
      </c>
      <c r="F554" s="10" t="s">
        <v>56</v>
      </c>
      <c r="G554" s="10" t="s">
        <v>44</v>
      </c>
      <c r="H554" s="10" t="s">
        <v>1186</v>
      </c>
      <c r="I554" s="10" t="s">
        <v>188</v>
      </c>
      <c r="J554" s="13">
        <v>310.23</v>
      </c>
      <c r="K554" s="10">
        <v>12</v>
      </c>
      <c r="L554" s="10" t="s">
        <v>48</v>
      </c>
      <c r="M554" s="10">
        <v>1</v>
      </c>
      <c r="N554" s="10">
        <v>4</v>
      </c>
      <c r="O554" s="10">
        <v>0</v>
      </c>
      <c r="P554" s="10" t="s">
        <v>36</v>
      </c>
      <c r="Q554" s="10" t="s">
        <v>37</v>
      </c>
      <c r="R554" s="10">
        <f t="shared" si="16"/>
        <v>0</v>
      </c>
      <c r="S554" s="10">
        <v>0</v>
      </c>
      <c r="T554" s="10">
        <v>6</v>
      </c>
      <c r="U554" s="10" t="s">
        <v>36</v>
      </c>
      <c r="V554" s="10" t="s">
        <v>79</v>
      </c>
      <c r="W554" s="10" t="s">
        <v>51</v>
      </c>
      <c r="X554" s="14">
        <v>45643</v>
      </c>
      <c r="Y554" s="10" t="b">
        <v>1</v>
      </c>
      <c r="Z554" s="10" t="b">
        <v>0</v>
      </c>
      <c r="AA554" s="10" t="str">
        <f t="shared" si="17"/>
        <v>Non-Member</v>
      </c>
      <c r="AB554" s="10" t="s">
        <v>62</v>
      </c>
      <c r="AC554" s="10" t="s">
        <v>67</v>
      </c>
      <c r="AD554" s="10">
        <v>3</v>
      </c>
      <c r="AE554" s="10" t="str">
        <f>IF(OR(Cleaned_Data!$C554="Male", Cleaned_Data!$C554="Male"), "Male", IF(OR(Cleaned_Data!$C554="Female", Cleaned_Data!$C554="Female"), "Female", "Diverse"))</f>
        <v>Female</v>
      </c>
      <c r="AF554" s="10" t="str">
        <f>IF(Cleaned_Data!$D554="Middle","Average Income","High Income")</f>
        <v>High Income</v>
      </c>
      <c r="AG554" s="10">
        <v>8.8235294117647058E-3</v>
      </c>
    </row>
    <row r="555" spans="1:33" x14ac:dyDescent="0.3">
      <c r="A555" s="10" t="s">
        <v>1187</v>
      </c>
      <c r="B555" s="10">
        <v>22</v>
      </c>
      <c r="C555" s="10" t="s">
        <v>43</v>
      </c>
      <c r="D555" s="10" t="s">
        <v>30</v>
      </c>
      <c r="E555" s="10" t="s">
        <v>76</v>
      </c>
      <c r="F555" s="10" t="s">
        <v>56</v>
      </c>
      <c r="G555" s="10" t="s">
        <v>30</v>
      </c>
      <c r="H555" s="10" t="s">
        <v>1178</v>
      </c>
      <c r="I555" s="10" t="s">
        <v>2078</v>
      </c>
      <c r="J555" s="13">
        <v>383.13</v>
      </c>
      <c r="K555" s="10">
        <v>3</v>
      </c>
      <c r="L555" s="10" t="s">
        <v>35</v>
      </c>
      <c r="M555" s="10">
        <v>4</v>
      </c>
      <c r="N555" s="10">
        <v>5</v>
      </c>
      <c r="O555" s="10">
        <v>0</v>
      </c>
      <c r="P555" s="10" t="s">
        <v>49</v>
      </c>
      <c r="Q555" s="10" t="s">
        <v>50</v>
      </c>
      <c r="R555" s="10">
        <f t="shared" si="16"/>
        <v>0.02</v>
      </c>
      <c r="S555" s="10">
        <v>2</v>
      </c>
      <c r="T555" s="10">
        <v>6</v>
      </c>
      <c r="U555" s="10" t="s">
        <v>36</v>
      </c>
      <c r="V555" s="10" t="s">
        <v>79</v>
      </c>
      <c r="W555" s="10" t="s">
        <v>86</v>
      </c>
      <c r="X555" s="14">
        <v>45560</v>
      </c>
      <c r="Y555" s="10" t="b">
        <v>0</v>
      </c>
      <c r="Z555" s="10" t="b">
        <v>0</v>
      </c>
      <c r="AA555" s="10" t="str">
        <f t="shared" si="17"/>
        <v>Non-Member</v>
      </c>
      <c r="AB555" s="10" t="s">
        <v>40</v>
      </c>
      <c r="AC555" s="10" t="s">
        <v>41</v>
      </c>
      <c r="AD555" s="10">
        <v>7</v>
      </c>
      <c r="AE555" s="10" t="str">
        <f>IF(OR(Cleaned_Data!$C555="Male", Cleaned_Data!$C555="Male"), "Male", IF(OR(Cleaned_Data!$C555="Female", Cleaned_Data!$C555="Female"), "Female", "Diverse"))</f>
        <v>Male</v>
      </c>
      <c r="AF555" s="10" t="str">
        <f>IF(Cleaned_Data!$D555="Middle","Average Income","High Income")</f>
        <v>Average Income</v>
      </c>
      <c r="AG555" s="10">
        <v>1.3157894736842106E-2</v>
      </c>
    </row>
    <row r="556" spans="1:33" x14ac:dyDescent="0.3">
      <c r="A556" s="10" t="s">
        <v>1188</v>
      </c>
      <c r="B556" s="10">
        <v>25</v>
      </c>
      <c r="C556" s="10" t="s">
        <v>43</v>
      </c>
      <c r="D556" s="10" t="s">
        <v>44</v>
      </c>
      <c r="E556" s="10" t="s">
        <v>55</v>
      </c>
      <c r="F556" s="10" t="s">
        <v>45</v>
      </c>
      <c r="G556" s="10" t="s">
        <v>30</v>
      </c>
      <c r="H556" s="10" t="s">
        <v>1189</v>
      </c>
      <c r="I556" s="10" t="s">
        <v>142</v>
      </c>
      <c r="J556" s="13">
        <v>434.86</v>
      </c>
      <c r="K556" s="10">
        <v>11</v>
      </c>
      <c r="L556" s="10" t="s">
        <v>48</v>
      </c>
      <c r="M556" s="10">
        <v>2</v>
      </c>
      <c r="N556" s="10">
        <v>5</v>
      </c>
      <c r="O556" s="10">
        <v>2</v>
      </c>
      <c r="P556" s="10" t="s">
        <v>44</v>
      </c>
      <c r="Q556" s="10" t="s">
        <v>37</v>
      </c>
      <c r="R556" s="10">
        <f t="shared" si="16"/>
        <v>0</v>
      </c>
      <c r="S556" s="10">
        <v>0</v>
      </c>
      <c r="T556" s="10">
        <v>4</v>
      </c>
      <c r="U556" s="10" t="s">
        <v>49</v>
      </c>
      <c r="V556" s="10" t="s">
        <v>60</v>
      </c>
      <c r="W556" s="10" t="s">
        <v>66</v>
      </c>
      <c r="X556" s="14">
        <v>45467</v>
      </c>
      <c r="Y556" s="10" t="b">
        <v>1</v>
      </c>
      <c r="Z556" s="10" t="b">
        <v>0</v>
      </c>
      <c r="AA556" s="10" t="str">
        <f t="shared" si="17"/>
        <v>Non-Member</v>
      </c>
      <c r="AB556" s="10" t="s">
        <v>62</v>
      </c>
      <c r="AC556" s="10" t="s">
        <v>67</v>
      </c>
      <c r="AD556" s="10">
        <v>11</v>
      </c>
      <c r="AE556" s="10" t="str">
        <f>IF(OR(Cleaned_Data!$C556="Male", Cleaned_Data!$C556="Male"), "Male", IF(OR(Cleaned_Data!$C556="Female", Cleaned_Data!$C556="Female"), "Female", "Diverse"))</f>
        <v>Male</v>
      </c>
      <c r="AF556" s="10" t="str">
        <f>IF(Cleaned_Data!$D556="Middle","Average Income","High Income")</f>
        <v>High Income</v>
      </c>
      <c r="AG556" s="10">
        <v>8.5365853658536592E-3</v>
      </c>
    </row>
    <row r="557" spans="1:33" x14ac:dyDescent="0.3">
      <c r="A557" s="10" t="s">
        <v>1190</v>
      </c>
      <c r="B557" s="10">
        <v>30</v>
      </c>
      <c r="C557" s="10" t="s">
        <v>29</v>
      </c>
      <c r="D557" s="10" t="s">
        <v>30</v>
      </c>
      <c r="E557" s="10" t="s">
        <v>31</v>
      </c>
      <c r="F557" s="10" t="s">
        <v>32</v>
      </c>
      <c r="G557" s="10" t="s">
        <v>30</v>
      </c>
      <c r="H557" s="10" t="s">
        <v>1191</v>
      </c>
      <c r="I557" s="10" t="s">
        <v>58</v>
      </c>
      <c r="J557" s="13">
        <v>489.1</v>
      </c>
      <c r="K557" s="10">
        <v>9</v>
      </c>
      <c r="L557" s="10" t="s">
        <v>35</v>
      </c>
      <c r="M557" s="10">
        <v>3</v>
      </c>
      <c r="N557" s="10">
        <v>4</v>
      </c>
      <c r="O557" s="10">
        <v>1</v>
      </c>
      <c r="P557" s="10" t="s">
        <v>59</v>
      </c>
      <c r="Q557" s="10" t="s">
        <v>37</v>
      </c>
      <c r="R557" s="10">
        <f t="shared" si="16"/>
        <v>0.02</v>
      </c>
      <c r="S557" s="10">
        <v>2</v>
      </c>
      <c r="T557" s="10">
        <v>4</v>
      </c>
      <c r="U557" s="10" t="s">
        <v>49</v>
      </c>
      <c r="V557" s="10" t="s">
        <v>60</v>
      </c>
      <c r="W557" s="10" t="s">
        <v>39</v>
      </c>
      <c r="X557" s="14">
        <v>45614</v>
      </c>
      <c r="Y557" s="10" t="b">
        <v>1</v>
      </c>
      <c r="Z557" s="10" t="b">
        <v>0</v>
      </c>
      <c r="AA557" s="10" t="str">
        <f t="shared" si="17"/>
        <v>Non-Member</v>
      </c>
      <c r="AB557" s="10" t="s">
        <v>40</v>
      </c>
      <c r="AC557" s="10" t="s">
        <v>53</v>
      </c>
      <c r="AD557" s="10">
        <v>13</v>
      </c>
      <c r="AE557" s="10" t="str">
        <f>IF(OR(Cleaned_Data!$C557="Male", Cleaned_Data!$C557="Male"), "Male", IF(OR(Cleaned_Data!$C557="Female", Cleaned_Data!$C557="Female"), "Female", "Diverse"))</f>
        <v>Female</v>
      </c>
      <c r="AF557" s="10" t="str">
        <f>IF(Cleaned_Data!$D557="Middle","Average Income","High Income")</f>
        <v>Average Income</v>
      </c>
      <c r="AG557" s="10">
        <v>1.131578947368421E-2</v>
      </c>
    </row>
    <row r="558" spans="1:33" x14ac:dyDescent="0.3">
      <c r="A558" s="10" t="s">
        <v>1192</v>
      </c>
      <c r="B558" s="10">
        <v>19</v>
      </c>
      <c r="C558" s="10" t="s">
        <v>212</v>
      </c>
      <c r="D558" s="10" t="s">
        <v>44</v>
      </c>
      <c r="E558" s="10" t="s">
        <v>31</v>
      </c>
      <c r="F558" s="10" t="s">
        <v>32</v>
      </c>
      <c r="G558" s="10" t="s">
        <v>44</v>
      </c>
      <c r="H558" s="10" t="s">
        <v>1193</v>
      </c>
      <c r="I558" s="10" t="s">
        <v>246</v>
      </c>
      <c r="J558" s="13">
        <v>288.14999999999998</v>
      </c>
      <c r="K558" s="10">
        <v>3</v>
      </c>
      <c r="L558" s="10" t="s">
        <v>78</v>
      </c>
      <c r="M558" s="10">
        <v>1</v>
      </c>
      <c r="N558" s="10">
        <v>4</v>
      </c>
      <c r="O558" s="10">
        <v>1</v>
      </c>
      <c r="P558" s="10" t="s">
        <v>44</v>
      </c>
      <c r="Q558" s="10" t="s">
        <v>37</v>
      </c>
      <c r="R558" s="10">
        <f t="shared" si="16"/>
        <v>0.01</v>
      </c>
      <c r="S558" s="10">
        <v>1</v>
      </c>
      <c r="T558" s="10">
        <v>4</v>
      </c>
      <c r="U558" s="10" t="s">
        <v>49</v>
      </c>
      <c r="V558" s="10" t="s">
        <v>38</v>
      </c>
      <c r="W558" s="10" t="s">
        <v>86</v>
      </c>
      <c r="X558" s="14">
        <v>45510</v>
      </c>
      <c r="Y558" s="10" t="b">
        <v>1</v>
      </c>
      <c r="Z558" s="10" t="b">
        <v>0</v>
      </c>
      <c r="AA558" s="10" t="str">
        <f t="shared" si="17"/>
        <v>Non-Member</v>
      </c>
      <c r="AB558" s="10" t="s">
        <v>62</v>
      </c>
      <c r="AC558" s="10" t="s">
        <v>53</v>
      </c>
      <c r="AD558" s="10">
        <v>13</v>
      </c>
      <c r="AE558" s="10" t="str">
        <f>IF(OR(Cleaned_Data!$C558="Male", Cleaned_Data!$C558="Male"), "Male", IF(OR(Cleaned_Data!$C558="Female", Cleaned_Data!$C558="Female"), "Female", "Diverse"))</f>
        <v>Diverse</v>
      </c>
      <c r="AF558" s="10" t="str">
        <f>IF(Cleaned_Data!$D558="Middle","Average Income","High Income")</f>
        <v>High Income</v>
      </c>
      <c r="AG558" s="10">
        <v>1.1000000000000001E-2</v>
      </c>
    </row>
    <row r="559" spans="1:33" x14ac:dyDescent="0.3">
      <c r="A559" s="10" t="s">
        <v>1194</v>
      </c>
      <c r="B559" s="10">
        <v>35</v>
      </c>
      <c r="C559" s="10" t="s">
        <v>43</v>
      </c>
      <c r="D559" s="10" t="s">
        <v>44</v>
      </c>
      <c r="E559" s="10" t="s">
        <v>76</v>
      </c>
      <c r="F559" s="10" t="s">
        <v>56</v>
      </c>
      <c r="G559" s="10" t="s">
        <v>30</v>
      </c>
      <c r="H559" s="10" t="s">
        <v>1195</v>
      </c>
      <c r="I559" s="10" t="s">
        <v>183</v>
      </c>
      <c r="J559" s="13">
        <v>105.87</v>
      </c>
      <c r="K559" s="10">
        <v>12</v>
      </c>
      <c r="L559" s="10" t="s">
        <v>35</v>
      </c>
      <c r="M559" s="10">
        <v>3</v>
      </c>
      <c r="N559" s="10">
        <v>2</v>
      </c>
      <c r="O559" s="10">
        <v>1</v>
      </c>
      <c r="P559" s="10" t="s">
        <v>59</v>
      </c>
      <c r="Q559" s="10" t="s">
        <v>50</v>
      </c>
      <c r="R559" s="10">
        <f t="shared" si="16"/>
        <v>0.01</v>
      </c>
      <c r="S559" s="10">
        <v>1</v>
      </c>
      <c r="T559" s="10">
        <v>1</v>
      </c>
      <c r="U559" s="10" t="s">
        <v>49</v>
      </c>
      <c r="V559" s="10" t="s">
        <v>38</v>
      </c>
      <c r="W559" s="10" t="s">
        <v>86</v>
      </c>
      <c r="X559" s="14">
        <v>45550</v>
      </c>
      <c r="Y559" s="10" t="b">
        <v>0</v>
      </c>
      <c r="Z559" s="10" t="b">
        <v>0</v>
      </c>
      <c r="AA559" s="10" t="str">
        <f t="shared" si="17"/>
        <v>Non-Member</v>
      </c>
      <c r="AB559" s="10" t="s">
        <v>74</v>
      </c>
      <c r="AC559" s="10" t="s">
        <v>67</v>
      </c>
      <c r="AD559" s="10">
        <v>4</v>
      </c>
      <c r="AE559" s="10" t="str">
        <f>IF(OR(Cleaned_Data!$C559="Male", Cleaned_Data!$C559="Male"), "Male", IF(OR(Cleaned_Data!$C559="Female", Cleaned_Data!$C559="Female"), "Female", "Diverse"))</f>
        <v>Male</v>
      </c>
      <c r="AF559" s="10" t="str">
        <f>IF(Cleaned_Data!$D559="Middle","Average Income","High Income")</f>
        <v>High Income</v>
      </c>
      <c r="AG559" s="10">
        <v>8.6666666666666663E-3</v>
      </c>
    </row>
    <row r="560" spans="1:33" x14ac:dyDescent="0.3">
      <c r="A560" s="10" t="s">
        <v>1196</v>
      </c>
      <c r="B560" s="10">
        <v>45</v>
      </c>
      <c r="C560" s="10" t="s">
        <v>43</v>
      </c>
      <c r="D560" s="10" t="s">
        <v>30</v>
      </c>
      <c r="E560" s="10" t="s">
        <v>69</v>
      </c>
      <c r="F560" s="10" t="s">
        <v>45</v>
      </c>
      <c r="G560" s="10" t="s">
        <v>44</v>
      </c>
      <c r="H560" s="10" t="s">
        <v>1197</v>
      </c>
      <c r="I560" s="10" t="s">
        <v>98</v>
      </c>
      <c r="J560" s="13">
        <v>163.4</v>
      </c>
      <c r="K560" s="10">
        <v>3</v>
      </c>
      <c r="L560" s="10" t="s">
        <v>48</v>
      </c>
      <c r="M560" s="10">
        <v>3</v>
      </c>
      <c r="N560" s="10">
        <v>5</v>
      </c>
      <c r="O560" s="10">
        <v>1</v>
      </c>
      <c r="P560" s="10" t="s">
        <v>44</v>
      </c>
      <c r="Q560" s="10" t="s">
        <v>37</v>
      </c>
      <c r="R560" s="10">
        <f t="shared" si="16"/>
        <v>0.02</v>
      </c>
      <c r="S560" s="10">
        <v>2</v>
      </c>
      <c r="T560" s="10">
        <v>10</v>
      </c>
      <c r="U560" s="10" t="s">
        <v>44</v>
      </c>
      <c r="V560" s="10" t="s">
        <v>79</v>
      </c>
      <c r="W560" s="10" t="s">
        <v>86</v>
      </c>
      <c r="X560" s="14">
        <v>45481</v>
      </c>
      <c r="Y560" s="10" t="b">
        <v>1</v>
      </c>
      <c r="Z560" s="10" t="b">
        <v>0</v>
      </c>
      <c r="AA560" s="10" t="str">
        <f t="shared" si="17"/>
        <v>Non-Member</v>
      </c>
      <c r="AB560" s="10" t="s">
        <v>74</v>
      </c>
      <c r="AC560" s="10" t="s">
        <v>53</v>
      </c>
      <c r="AD560" s="10">
        <v>7</v>
      </c>
      <c r="AE560" s="10" t="str">
        <f>IF(OR(Cleaned_Data!$C560="Male", Cleaned_Data!$C560="Male"), "Male", IF(OR(Cleaned_Data!$C560="Female", Cleaned_Data!$C560="Female"), "Female", "Diverse"))</f>
        <v>Male</v>
      </c>
      <c r="AF560" s="10" t="str">
        <f>IF(Cleaned_Data!$D560="Middle","Average Income","High Income")</f>
        <v>Average Income</v>
      </c>
      <c r="AG560" s="10">
        <v>9.189189189189189E-3</v>
      </c>
    </row>
    <row r="561" spans="1:33" x14ac:dyDescent="0.3">
      <c r="A561" s="10" t="s">
        <v>1198</v>
      </c>
      <c r="B561" s="10">
        <v>20</v>
      </c>
      <c r="C561" s="10" t="s">
        <v>43</v>
      </c>
      <c r="D561" s="10" t="s">
        <v>44</v>
      </c>
      <c r="E561" s="10" t="s">
        <v>55</v>
      </c>
      <c r="F561" s="10" t="s">
        <v>45</v>
      </c>
      <c r="G561" s="10" t="s">
        <v>44</v>
      </c>
      <c r="H561" s="10" t="s">
        <v>1199</v>
      </c>
      <c r="I561" s="10" t="s">
        <v>34</v>
      </c>
      <c r="J561" s="13">
        <v>422.92</v>
      </c>
      <c r="K561" s="10">
        <v>6</v>
      </c>
      <c r="L561" s="10" t="s">
        <v>35</v>
      </c>
      <c r="M561" s="10">
        <v>4</v>
      </c>
      <c r="N561" s="10">
        <v>1</v>
      </c>
      <c r="O561" s="10">
        <v>2</v>
      </c>
      <c r="P561" s="10" t="s">
        <v>36</v>
      </c>
      <c r="Q561" s="10" t="s">
        <v>37</v>
      </c>
      <c r="R561" s="10">
        <f t="shared" si="16"/>
        <v>0</v>
      </c>
      <c r="S561" s="10">
        <v>0</v>
      </c>
      <c r="T561" s="10">
        <v>6</v>
      </c>
      <c r="U561" s="10" t="s">
        <v>59</v>
      </c>
      <c r="V561" s="10" t="s">
        <v>79</v>
      </c>
      <c r="W561" s="10" t="s">
        <v>61</v>
      </c>
      <c r="X561" s="14">
        <v>45582</v>
      </c>
      <c r="Y561" s="10" t="b">
        <v>0</v>
      </c>
      <c r="Z561" s="10" t="b">
        <v>1</v>
      </c>
      <c r="AA561" s="10" t="str">
        <f t="shared" si="17"/>
        <v>Loyalty Member</v>
      </c>
      <c r="AB561" s="10" t="s">
        <v>74</v>
      </c>
      <c r="AC561" s="10" t="s">
        <v>41</v>
      </c>
      <c r="AD561" s="10">
        <v>6</v>
      </c>
      <c r="AE561" s="10" t="str">
        <f>IF(OR(Cleaned_Data!$C561="Male", Cleaned_Data!$C561="Male"), "Male", IF(OR(Cleaned_Data!$C561="Female", Cleaned_Data!$C561="Female"), "Female", "Diverse"))</f>
        <v>Male</v>
      </c>
      <c r="AF561" s="10" t="str">
        <f>IF(Cleaned_Data!$D561="Middle","Average Income","High Income")</f>
        <v>High Income</v>
      </c>
      <c r="AG561" s="10">
        <v>1.1363636363636364E-2</v>
      </c>
    </row>
    <row r="562" spans="1:33" x14ac:dyDescent="0.3">
      <c r="A562" s="10" t="s">
        <v>1200</v>
      </c>
      <c r="B562" s="10">
        <v>48</v>
      </c>
      <c r="C562" s="10" t="s">
        <v>43</v>
      </c>
      <c r="D562" s="10" t="s">
        <v>30</v>
      </c>
      <c r="E562" s="10" t="s">
        <v>76</v>
      </c>
      <c r="F562" s="10" t="s">
        <v>45</v>
      </c>
      <c r="G562" s="10" t="s">
        <v>44</v>
      </c>
      <c r="H562" s="10" t="s">
        <v>1201</v>
      </c>
      <c r="I562" s="10" t="s">
        <v>34</v>
      </c>
      <c r="J562" s="13">
        <v>361.48</v>
      </c>
      <c r="K562" s="10">
        <v>10</v>
      </c>
      <c r="L562" s="10" t="s">
        <v>78</v>
      </c>
      <c r="M562" s="10">
        <v>1</v>
      </c>
      <c r="N562" s="10">
        <v>4</v>
      </c>
      <c r="O562" s="10">
        <v>1</v>
      </c>
      <c r="P562" s="10" t="s">
        <v>49</v>
      </c>
      <c r="Q562" s="10" t="s">
        <v>37</v>
      </c>
      <c r="R562" s="10">
        <f t="shared" si="16"/>
        <v>0.02</v>
      </c>
      <c r="S562" s="10">
        <v>2</v>
      </c>
      <c r="T562" s="10">
        <v>9</v>
      </c>
      <c r="U562" s="10" t="s">
        <v>44</v>
      </c>
      <c r="V562" s="10" t="s">
        <v>38</v>
      </c>
      <c r="W562" s="10" t="s">
        <v>86</v>
      </c>
      <c r="X562" s="14">
        <v>45459</v>
      </c>
      <c r="Y562" s="10" t="b">
        <v>1</v>
      </c>
      <c r="Z562" s="10" t="b">
        <v>1</v>
      </c>
      <c r="AA562" s="10" t="str">
        <f t="shared" si="17"/>
        <v>Loyalty Member</v>
      </c>
      <c r="AB562" s="10" t="s">
        <v>52</v>
      </c>
      <c r="AC562" s="10" t="s">
        <v>67</v>
      </c>
      <c r="AD562" s="10">
        <v>13</v>
      </c>
      <c r="AE562" s="10" t="str">
        <f>IF(OR(Cleaned_Data!$C562="Male", Cleaned_Data!$C562="Male"), "Male", IF(OR(Cleaned_Data!$C562="Female", Cleaned_Data!$C562="Female"), "Female", "Diverse"))</f>
        <v>Male</v>
      </c>
      <c r="AF562" s="10" t="str">
        <f>IF(Cleaned_Data!$D562="Middle","Average Income","High Income")</f>
        <v>Average Income</v>
      </c>
      <c r="AG562" s="10">
        <v>1.1363636363636364E-2</v>
      </c>
    </row>
    <row r="563" spans="1:33" x14ac:dyDescent="0.3">
      <c r="A563" s="10" t="s">
        <v>1202</v>
      </c>
      <c r="B563" s="10">
        <v>23</v>
      </c>
      <c r="C563" s="10" t="s">
        <v>43</v>
      </c>
      <c r="D563" s="10" t="s">
        <v>30</v>
      </c>
      <c r="E563" s="10" t="s">
        <v>55</v>
      </c>
      <c r="F563" s="10" t="s">
        <v>56</v>
      </c>
      <c r="G563" s="10" t="s">
        <v>44</v>
      </c>
      <c r="H563" s="10" t="s">
        <v>1203</v>
      </c>
      <c r="I563" s="10" t="s">
        <v>107</v>
      </c>
      <c r="J563" s="13">
        <v>270.82</v>
      </c>
      <c r="K563" s="10">
        <v>2</v>
      </c>
      <c r="L563" s="10" t="s">
        <v>48</v>
      </c>
      <c r="M563" s="10">
        <v>4</v>
      </c>
      <c r="N563" s="10">
        <v>2</v>
      </c>
      <c r="O563" s="10">
        <v>0</v>
      </c>
      <c r="P563" s="10" t="s">
        <v>36</v>
      </c>
      <c r="Q563" s="10" t="s">
        <v>37</v>
      </c>
      <c r="R563" s="10">
        <f t="shared" si="16"/>
        <v>0.01</v>
      </c>
      <c r="S563" s="10">
        <v>1</v>
      </c>
      <c r="T563" s="10">
        <v>8</v>
      </c>
      <c r="U563" s="10" t="s">
        <v>59</v>
      </c>
      <c r="V563" s="10" t="s">
        <v>38</v>
      </c>
      <c r="W563" s="10" t="s">
        <v>66</v>
      </c>
      <c r="X563" s="14">
        <v>45595</v>
      </c>
      <c r="Y563" s="10" t="b">
        <v>1</v>
      </c>
      <c r="Z563" s="10" t="b">
        <v>0</v>
      </c>
      <c r="AA563" s="10" t="str">
        <f t="shared" si="17"/>
        <v>Non-Member</v>
      </c>
      <c r="AB563" s="10" t="s">
        <v>52</v>
      </c>
      <c r="AC563" s="10" t="s">
        <v>53</v>
      </c>
      <c r="AD563" s="10">
        <v>13</v>
      </c>
      <c r="AE563" s="10" t="str">
        <f>IF(OR(Cleaned_Data!$C563="Male", Cleaned_Data!$C563="Male"), "Male", IF(OR(Cleaned_Data!$C563="Female", Cleaned_Data!$C563="Female"), "Female", "Diverse"))</f>
        <v>Male</v>
      </c>
      <c r="AF563" s="10" t="str">
        <f>IF(Cleaned_Data!$D563="Middle","Average Income","High Income")</f>
        <v>Average Income</v>
      </c>
      <c r="AG563" s="10">
        <v>1.0277777777777776E-2</v>
      </c>
    </row>
    <row r="564" spans="1:33" x14ac:dyDescent="0.3">
      <c r="A564" s="10" t="s">
        <v>1204</v>
      </c>
      <c r="B564" s="10">
        <v>49</v>
      </c>
      <c r="C564" s="10" t="s">
        <v>29</v>
      </c>
      <c r="D564" s="10" t="s">
        <v>44</v>
      </c>
      <c r="E564" s="10" t="s">
        <v>69</v>
      </c>
      <c r="F564" s="10" t="s">
        <v>45</v>
      </c>
      <c r="G564" s="10" t="s">
        <v>44</v>
      </c>
      <c r="H564" s="10" t="s">
        <v>1205</v>
      </c>
      <c r="I564" s="10" t="s">
        <v>126</v>
      </c>
      <c r="J564" s="13">
        <v>372.26</v>
      </c>
      <c r="K564" s="10">
        <v>11</v>
      </c>
      <c r="L564" s="10" t="s">
        <v>48</v>
      </c>
      <c r="M564" s="10">
        <v>1</v>
      </c>
      <c r="N564" s="10">
        <v>5</v>
      </c>
      <c r="O564" s="10">
        <v>2</v>
      </c>
      <c r="P564" s="10" t="s">
        <v>36</v>
      </c>
      <c r="Q564" s="10" t="s">
        <v>85</v>
      </c>
      <c r="R564" s="10">
        <f t="shared" si="16"/>
        <v>0.01</v>
      </c>
      <c r="S564" s="10">
        <v>1</v>
      </c>
      <c r="T564" s="10">
        <v>8</v>
      </c>
      <c r="U564" s="10" t="s">
        <v>44</v>
      </c>
      <c r="V564" s="10" t="s">
        <v>60</v>
      </c>
      <c r="W564" s="10" t="s">
        <v>51</v>
      </c>
      <c r="X564" s="14">
        <v>45517</v>
      </c>
      <c r="Y564" s="10" t="b">
        <v>0</v>
      </c>
      <c r="Z564" s="10" t="b">
        <v>1</v>
      </c>
      <c r="AA564" s="10" t="str">
        <f t="shared" si="17"/>
        <v>Loyalty Member</v>
      </c>
      <c r="AB564" s="10" t="s">
        <v>52</v>
      </c>
      <c r="AC564" s="10" t="s">
        <v>67</v>
      </c>
      <c r="AD564" s="10">
        <v>6</v>
      </c>
      <c r="AE564" s="10" t="str">
        <f>IF(OR(Cleaned_Data!$C564="Male", Cleaned_Data!$C564="Male"), "Male", IF(OR(Cleaned_Data!$C564="Female", Cleaned_Data!$C564="Female"), "Female", "Diverse"))</f>
        <v>Female</v>
      </c>
      <c r="AF564" s="10" t="str">
        <f>IF(Cleaned_Data!$D564="Middle","Average Income","High Income")</f>
        <v>High Income</v>
      </c>
      <c r="AG564" s="10">
        <v>8.2978723404255311E-3</v>
      </c>
    </row>
    <row r="565" spans="1:33" x14ac:dyDescent="0.3">
      <c r="A565" s="10" t="s">
        <v>1206</v>
      </c>
      <c r="B565" s="10">
        <v>23</v>
      </c>
      <c r="C565" s="10" t="s">
        <v>29</v>
      </c>
      <c r="D565" s="10" t="s">
        <v>30</v>
      </c>
      <c r="E565" s="10" t="s">
        <v>69</v>
      </c>
      <c r="F565" s="10" t="s">
        <v>32</v>
      </c>
      <c r="G565" s="10" t="s">
        <v>44</v>
      </c>
      <c r="H565" s="10" t="s">
        <v>1207</v>
      </c>
      <c r="I565" s="10" t="s">
        <v>117</v>
      </c>
      <c r="J565" s="13">
        <v>208.59</v>
      </c>
      <c r="K565" s="10">
        <v>3</v>
      </c>
      <c r="L565" s="10" t="s">
        <v>35</v>
      </c>
      <c r="M565" s="10">
        <v>1</v>
      </c>
      <c r="N565" s="10">
        <v>1</v>
      </c>
      <c r="O565" s="10">
        <v>2</v>
      </c>
      <c r="P565" s="10" t="s">
        <v>49</v>
      </c>
      <c r="Q565" s="10" t="s">
        <v>37</v>
      </c>
      <c r="R565" s="10">
        <f t="shared" si="16"/>
        <v>0</v>
      </c>
      <c r="S565" s="10">
        <v>0</v>
      </c>
      <c r="T565" s="10">
        <v>4</v>
      </c>
      <c r="U565" s="10" t="s">
        <v>36</v>
      </c>
      <c r="V565" s="10" t="s">
        <v>79</v>
      </c>
      <c r="W565" s="10" t="s">
        <v>51</v>
      </c>
      <c r="X565" s="14">
        <v>45538</v>
      </c>
      <c r="Y565" s="10" t="b">
        <v>1</v>
      </c>
      <c r="Z565" s="10" t="b">
        <v>0</v>
      </c>
      <c r="AA565" s="10" t="str">
        <f t="shared" si="17"/>
        <v>Non-Member</v>
      </c>
      <c r="AB565" s="10" t="s">
        <v>62</v>
      </c>
      <c r="AC565" s="10" t="s">
        <v>67</v>
      </c>
      <c r="AD565" s="10">
        <v>1</v>
      </c>
      <c r="AE565" s="10" t="str">
        <f>IF(OR(Cleaned_Data!$C565="Male", Cleaned_Data!$C565="Male"), "Male", IF(OR(Cleaned_Data!$C565="Female", Cleaned_Data!$C565="Female"), "Female", "Diverse"))</f>
        <v>Female</v>
      </c>
      <c r="AF565" s="10" t="str">
        <f>IF(Cleaned_Data!$D565="Middle","Average Income","High Income")</f>
        <v>Average Income</v>
      </c>
      <c r="AG565" s="10">
        <v>0.01</v>
      </c>
    </row>
    <row r="566" spans="1:33" x14ac:dyDescent="0.3">
      <c r="A566" s="10" t="s">
        <v>1208</v>
      </c>
      <c r="B566" s="10">
        <v>39</v>
      </c>
      <c r="C566" s="10" t="s">
        <v>43</v>
      </c>
      <c r="D566" s="10" t="s">
        <v>30</v>
      </c>
      <c r="E566" s="10" t="s">
        <v>69</v>
      </c>
      <c r="F566" s="10" t="s">
        <v>45</v>
      </c>
      <c r="G566" s="10" t="s">
        <v>44</v>
      </c>
      <c r="H566" s="10" t="s">
        <v>1209</v>
      </c>
      <c r="I566" s="10" t="s">
        <v>34</v>
      </c>
      <c r="J566" s="13">
        <v>163.22</v>
      </c>
      <c r="K566" s="10">
        <v>8</v>
      </c>
      <c r="L566" s="10" t="s">
        <v>78</v>
      </c>
      <c r="M566" s="10">
        <v>5</v>
      </c>
      <c r="N566" s="10">
        <v>3</v>
      </c>
      <c r="O566" s="10">
        <v>0</v>
      </c>
      <c r="P566" s="10" t="s">
        <v>44</v>
      </c>
      <c r="Q566" s="10" t="s">
        <v>37</v>
      </c>
      <c r="R566" s="10">
        <f t="shared" si="16"/>
        <v>0.01</v>
      </c>
      <c r="S566" s="10">
        <v>1</v>
      </c>
      <c r="T566" s="10">
        <v>3</v>
      </c>
      <c r="U566" s="10" t="s">
        <v>36</v>
      </c>
      <c r="V566" s="10" t="s">
        <v>60</v>
      </c>
      <c r="W566" s="10" t="s">
        <v>51</v>
      </c>
      <c r="X566" s="14">
        <v>45474</v>
      </c>
      <c r="Y566" s="10" t="b">
        <v>0</v>
      </c>
      <c r="Z566" s="10" t="b">
        <v>1</v>
      </c>
      <c r="AA566" s="10" t="str">
        <f t="shared" si="17"/>
        <v>Loyalty Member</v>
      </c>
      <c r="AB566" s="10" t="s">
        <v>52</v>
      </c>
      <c r="AC566" s="10" t="s">
        <v>41</v>
      </c>
      <c r="AD566" s="10">
        <v>8</v>
      </c>
      <c r="AE566" s="10" t="str">
        <f>IF(OR(Cleaned_Data!$C566="Male", Cleaned_Data!$C566="Male"), "Male", IF(OR(Cleaned_Data!$C566="Female", Cleaned_Data!$C566="Female"), "Female", "Diverse"))</f>
        <v>Male</v>
      </c>
      <c r="AF566" s="10" t="str">
        <f>IF(Cleaned_Data!$D566="Middle","Average Income","High Income")</f>
        <v>Average Income</v>
      </c>
      <c r="AG566" s="10">
        <v>1.1363636363636364E-2</v>
      </c>
    </row>
    <row r="567" spans="1:33" x14ac:dyDescent="0.3">
      <c r="A567" s="10" t="s">
        <v>1210</v>
      </c>
      <c r="B567" s="10">
        <v>45</v>
      </c>
      <c r="C567" s="10" t="s">
        <v>43</v>
      </c>
      <c r="D567" s="10" t="s">
        <v>44</v>
      </c>
      <c r="E567" s="10" t="s">
        <v>31</v>
      </c>
      <c r="F567" s="10" t="s">
        <v>45</v>
      </c>
      <c r="G567" s="10" t="s">
        <v>44</v>
      </c>
      <c r="H567" s="10" t="s">
        <v>1211</v>
      </c>
      <c r="I567" s="10" t="s">
        <v>101</v>
      </c>
      <c r="J567" s="13">
        <v>364.98</v>
      </c>
      <c r="K567" s="10">
        <v>7</v>
      </c>
      <c r="L567" s="10" t="s">
        <v>48</v>
      </c>
      <c r="M567" s="10">
        <v>4</v>
      </c>
      <c r="N567" s="10">
        <v>1</v>
      </c>
      <c r="O567" s="10">
        <v>0</v>
      </c>
      <c r="P567" s="10" t="s">
        <v>59</v>
      </c>
      <c r="Q567" s="10" t="s">
        <v>85</v>
      </c>
      <c r="R567" s="10">
        <f t="shared" si="16"/>
        <v>0</v>
      </c>
      <c r="S567" s="10">
        <v>0</v>
      </c>
      <c r="T567" s="10">
        <v>1</v>
      </c>
      <c r="U567" s="10" t="s">
        <v>36</v>
      </c>
      <c r="V567" s="10" t="s">
        <v>79</v>
      </c>
      <c r="W567" s="10" t="s">
        <v>86</v>
      </c>
      <c r="X567" s="14">
        <v>45423</v>
      </c>
      <c r="Y567" s="10" t="b">
        <v>1</v>
      </c>
      <c r="Z567" s="10" t="b">
        <v>0</v>
      </c>
      <c r="AA567" s="10" t="str">
        <f t="shared" si="17"/>
        <v>Non-Member</v>
      </c>
      <c r="AB567" s="10" t="s">
        <v>52</v>
      </c>
      <c r="AC567" s="10" t="s">
        <v>53</v>
      </c>
      <c r="AD567" s="10">
        <v>8</v>
      </c>
      <c r="AE567" s="10" t="str">
        <f>IF(OR(Cleaned_Data!$C567="Male", Cleaned_Data!$C567="Male"), "Male", IF(OR(Cleaned_Data!$C567="Female", Cleaned_Data!$C567="Female"), "Female", "Diverse"))</f>
        <v>Male</v>
      </c>
      <c r="AF567" s="10" t="str">
        <f>IF(Cleaned_Data!$D567="Middle","Average Income","High Income")</f>
        <v>High Income</v>
      </c>
      <c r="AG567" s="10">
        <v>9.7727272727272732E-3</v>
      </c>
    </row>
    <row r="568" spans="1:33" x14ac:dyDescent="0.3">
      <c r="A568" s="10" t="s">
        <v>1212</v>
      </c>
      <c r="B568" s="10">
        <v>31</v>
      </c>
      <c r="C568" s="10" t="s">
        <v>352</v>
      </c>
      <c r="D568" s="10" t="s">
        <v>44</v>
      </c>
      <c r="E568" s="10" t="s">
        <v>76</v>
      </c>
      <c r="F568" s="10" t="s">
        <v>56</v>
      </c>
      <c r="G568" s="10" t="s">
        <v>44</v>
      </c>
      <c r="H568" s="10" t="s">
        <v>1213</v>
      </c>
      <c r="I568" s="10" t="s">
        <v>158</v>
      </c>
      <c r="J568" s="13">
        <v>142.43</v>
      </c>
      <c r="K568" s="10">
        <v>3</v>
      </c>
      <c r="L568" s="10" t="s">
        <v>48</v>
      </c>
      <c r="M568" s="10">
        <v>2</v>
      </c>
      <c r="N568" s="10">
        <v>5</v>
      </c>
      <c r="O568" s="10">
        <v>2</v>
      </c>
      <c r="P568" s="10" t="s">
        <v>44</v>
      </c>
      <c r="Q568" s="10" t="s">
        <v>85</v>
      </c>
      <c r="R568" s="10">
        <f t="shared" si="16"/>
        <v>0.01</v>
      </c>
      <c r="S568" s="10">
        <v>1</v>
      </c>
      <c r="T568" s="10">
        <v>9</v>
      </c>
      <c r="U568" s="10" t="s">
        <v>36</v>
      </c>
      <c r="V568" s="10" t="s">
        <v>79</v>
      </c>
      <c r="W568" s="10" t="s">
        <v>51</v>
      </c>
      <c r="X568" s="14">
        <v>45563</v>
      </c>
      <c r="Y568" s="10" t="b">
        <v>1</v>
      </c>
      <c r="Z568" s="10" t="b">
        <v>0</v>
      </c>
      <c r="AA568" s="10" t="str">
        <f t="shared" si="17"/>
        <v>Non-Member</v>
      </c>
      <c r="AB568" s="10" t="s">
        <v>74</v>
      </c>
      <c r="AC568" s="10" t="s">
        <v>67</v>
      </c>
      <c r="AD568" s="10">
        <v>8</v>
      </c>
      <c r="AE568" s="10" t="str">
        <f>IF(OR(Cleaned_Data!$C568="Male", Cleaned_Data!$C568="Male"), "Male", IF(OR(Cleaned_Data!$C568="Female", Cleaned_Data!$C568="Female"), "Female", "Diverse"))</f>
        <v>Diverse</v>
      </c>
      <c r="AF568" s="10" t="str">
        <f>IF(Cleaned_Data!$D568="Middle","Average Income","High Income")</f>
        <v>High Income</v>
      </c>
      <c r="AG568" s="10">
        <v>1.0243902439024391E-2</v>
      </c>
    </row>
    <row r="569" spans="1:33" x14ac:dyDescent="0.3">
      <c r="A569" s="10" t="s">
        <v>1214</v>
      </c>
      <c r="B569" s="10">
        <v>19</v>
      </c>
      <c r="C569" s="10" t="s">
        <v>29</v>
      </c>
      <c r="D569" s="10" t="s">
        <v>30</v>
      </c>
      <c r="E569" s="10" t="s">
        <v>31</v>
      </c>
      <c r="F569" s="10" t="s">
        <v>32</v>
      </c>
      <c r="G569" s="10" t="s">
        <v>44</v>
      </c>
      <c r="H569" s="10" t="s">
        <v>1215</v>
      </c>
      <c r="I569" s="10" t="s">
        <v>117</v>
      </c>
      <c r="J569" s="13">
        <v>449.72</v>
      </c>
      <c r="K569" s="10">
        <v>3</v>
      </c>
      <c r="L569" s="10" t="s">
        <v>35</v>
      </c>
      <c r="M569" s="10">
        <v>3</v>
      </c>
      <c r="N569" s="10">
        <v>3</v>
      </c>
      <c r="O569" s="10">
        <v>0</v>
      </c>
      <c r="P569" s="10" t="s">
        <v>44</v>
      </c>
      <c r="Q569" s="10" t="s">
        <v>37</v>
      </c>
      <c r="R569" s="10">
        <f t="shared" si="16"/>
        <v>0.01</v>
      </c>
      <c r="S569" s="10">
        <v>1</v>
      </c>
      <c r="T569" s="10">
        <v>9</v>
      </c>
      <c r="U569" s="10" t="s">
        <v>36</v>
      </c>
      <c r="V569" s="10" t="s">
        <v>60</v>
      </c>
      <c r="W569" s="10" t="s">
        <v>66</v>
      </c>
      <c r="X569" s="14">
        <v>45340</v>
      </c>
      <c r="Y569" s="10" t="b">
        <v>1</v>
      </c>
      <c r="Z569" s="10" t="b">
        <v>1</v>
      </c>
      <c r="AA569" s="10" t="str">
        <f t="shared" si="17"/>
        <v>Loyalty Member</v>
      </c>
      <c r="AB569" s="10" t="s">
        <v>52</v>
      </c>
      <c r="AC569" s="10" t="s">
        <v>67</v>
      </c>
      <c r="AD569" s="10">
        <v>3</v>
      </c>
      <c r="AE569" s="10" t="str">
        <f>IF(OR(Cleaned_Data!$C569="Male", Cleaned_Data!$C569="Male"), "Male", IF(OR(Cleaned_Data!$C569="Female", Cleaned_Data!$C569="Female"), "Female", "Diverse"))</f>
        <v>Female</v>
      </c>
      <c r="AF569" s="10" t="str">
        <f>IF(Cleaned_Data!$D569="Middle","Average Income","High Income")</f>
        <v>Average Income</v>
      </c>
      <c r="AG569" s="10">
        <v>0.01</v>
      </c>
    </row>
    <row r="570" spans="1:33" x14ac:dyDescent="0.3">
      <c r="A570" s="10" t="s">
        <v>1216</v>
      </c>
      <c r="B570" s="10">
        <v>27</v>
      </c>
      <c r="C570" s="10" t="s">
        <v>43</v>
      </c>
      <c r="D570" s="10" t="s">
        <v>30</v>
      </c>
      <c r="E570" s="10" t="s">
        <v>55</v>
      </c>
      <c r="F570" s="10" t="s">
        <v>32</v>
      </c>
      <c r="G570" s="10" t="s">
        <v>44</v>
      </c>
      <c r="H570" s="10" t="s">
        <v>1217</v>
      </c>
      <c r="I570" s="10" t="s">
        <v>34</v>
      </c>
      <c r="J570" s="13">
        <v>241.56</v>
      </c>
      <c r="K570" s="10">
        <v>12</v>
      </c>
      <c r="L570" s="10" t="s">
        <v>35</v>
      </c>
      <c r="M570" s="10">
        <v>3</v>
      </c>
      <c r="N570" s="10">
        <v>2</v>
      </c>
      <c r="O570" s="10">
        <v>0</v>
      </c>
      <c r="P570" s="10" t="s">
        <v>44</v>
      </c>
      <c r="Q570" s="10" t="s">
        <v>50</v>
      </c>
      <c r="R570" s="10">
        <f t="shared" si="16"/>
        <v>0</v>
      </c>
      <c r="S570" s="10">
        <v>0</v>
      </c>
      <c r="T570" s="10">
        <v>5</v>
      </c>
      <c r="U570" s="10" t="s">
        <v>44</v>
      </c>
      <c r="V570" s="10" t="s">
        <v>38</v>
      </c>
      <c r="W570" s="10" t="s">
        <v>51</v>
      </c>
      <c r="X570" s="14">
        <v>45624</v>
      </c>
      <c r="Y570" s="10" t="b">
        <v>1</v>
      </c>
      <c r="Z570" s="10" t="b">
        <v>0</v>
      </c>
      <c r="AA570" s="10" t="str">
        <f t="shared" si="17"/>
        <v>Non-Member</v>
      </c>
      <c r="AB570" s="10" t="s">
        <v>40</v>
      </c>
      <c r="AC570" s="10" t="s">
        <v>67</v>
      </c>
      <c r="AD570" s="10">
        <v>2</v>
      </c>
      <c r="AE570" s="10" t="str">
        <f>IF(OR(Cleaned_Data!$C570="Male", Cleaned_Data!$C570="Male"), "Male", IF(OR(Cleaned_Data!$C570="Female", Cleaned_Data!$C570="Female"), "Female", "Diverse"))</f>
        <v>Male</v>
      </c>
      <c r="AF570" s="10" t="str">
        <f>IF(Cleaned_Data!$D570="Middle","Average Income","High Income")</f>
        <v>Average Income</v>
      </c>
      <c r="AG570" s="10">
        <v>1.1363636363636364E-2</v>
      </c>
    </row>
    <row r="571" spans="1:33" x14ac:dyDescent="0.3">
      <c r="A571" s="10" t="s">
        <v>1218</v>
      </c>
      <c r="B571" s="10">
        <v>32</v>
      </c>
      <c r="C571" s="10" t="s">
        <v>88</v>
      </c>
      <c r="D571" s="10" t="s">
        <v>30</v>
      </c>
      <c r="E571" s="10" t="s">
        <v>76</v>
      </c>
      <c r="F571" s="10" t="s">
        <v>56</v>
      </c>
      <c r="G571" s="10" t="s">
        <v>44</v>
      </c>
      <c r="H571" s="10" t="s">
        <v>1219</v>
      </c>
      <c r="I571" s="10" t="s">
        <v>183</v>
      </c>
      <c r="J571" s="13">
        <v>249.73</v>
      </c>
      <c r="K571" s="10">
        <v>5</v>
      </c>
      <c r="L571" s="10" t="s">
        <v>35</v>
      </c>
      <c r="M571" s="10">
        <v>1</v>
      </c>
      <c r="N571" s="10">
        <v>4</v>
      </c>
      <c r="O571" s="10">
        <v>2</v>
      </c>
      <c r="P571" s="10" t="s">
        <v>59</v>
      </c>
      <c r="Q571" s="10" t="s">
        <v>85</v>
      </c>
      <c r="R571" s="10">
        <f t="shared" si="16"/>
        <v>0.01</v>
      </c>
      <c r="S571" s="10">
        <v>1</v>
      </c>
      <c r="T571" s="10">
        <v>4</v>
      </c>
      <c r="U571" s="10" t="s">
        <v>59</v>
      </c>
      <c r="V571" s="10" t="s">
        <v>79</v>
      </c>
      <c r="W571" s="10" t="s">
        <v>86</v>
      </c>
      <c r="X571" s="14">
        <v>45611</v>
      </c>
      <c r="Y571" s="10" t="b">
        <v>1</v>
      </c>
      <c r="Z571" s="10" t="b">
        <v>0</v>
      </c>
      <c r="AA571" s="10" t="str">
        <f t="shared" si="17"/>
        <v>Non-Member</v>
      </c>
      <c r="AB571" s="10" t="s">
        <v>52</v>
      </c>
      <c r="AC571" s="10" t="s">
        <v>41</v>
      </c>
      <c r="AD571" s="10">
        <v>1</v>
      </c>
      <c r="AE571" s="10" t="str">
        <f>IF(OR(Cleaned_Data!$C571="Male", Cleaned_Data!$C571="Male"), "Male", IF(OR(Cleaned_Data!$C571="Female", Cleaned_Data!$C571="Female"), "Female", "Diverse"))</f>
        <v>Diverse</v>
      </c>
      <c r="AF571" s="10" t="str">
        <f>IF(Cleaned_Data!$D571="Middle","Average Income","High Income")</f>
        <v>Average Income</v>
      </c>
      <c r="AG571" s="10">
        <v>8.6666666666666663E-3</v>
      </c>
    </row>
    <row r="572" spans="1:33" x14ac:dyDescent="0.3">
      <c r="A572" s="10" t="s">
        <v>1220</v>
      </c>
      <c r="B572" s="10">
        <v>24</v>
      </c>
      <c r="C572" s="10" t="s">
        <v>43</v>
      </c>
      <c r="D572" s="10" t="s">
        <v>30</v>
      </c>
      <c r="E572" s="10" t="s">
        <v>31</v>
      </c>
      <c r="F572" s="10" t="s">
        <v>56</v>
      </c>
      <c r="G572" s="10" t="s">
        <v>44</v>
      </c>
      <c r="H572" s="10" t="s">
        <v>1221</v>
      </c>
      <c r="I572" s="10" t="s">
        <v>65</v>
      </c>
      <c r="J572" s="13">
        <v>437.3</v>
      </c>
      <c r="K572" s="10">
        <v>7</v>
      </c>
      <c r="L572" s="10" t="s">
        <v>35</v>
      </c>
      <c r="M572" s="10">
        <v>2</v>
      </c>
      <c r="N572" s="10">
        <v>4</v>
      </c>
      <c r="O572" s="10">
        <v>0</v>
      </c>
      <c r="P572" s="10" t="s">
        <v>44</v>
      </c>
      <c r="Q572" s="10" t="s">
        <v>37</v>
      </c>
      <c r="R572" s="10">
        <f t="shared" si="16"/>
        <v>0</v>
      </c>
      <c r="S572" s="10">
        <v>0</v>
      </c>
      <c r="T572" s="10">
        <v>7</v>
      </c>
      <c r="U572" s="10" t="s">
        <v>36</v>
      </c>
      <c r="V572" s="10" t="s">
        <v>38</v>
      </c>
      <c r="W572" s="10" t="s">
        <v>86</v>
      </c>
      <c r="X572" s="14">
        <v>45497</v>
      </c>
      <c r="Y572" s="10" t="b">
        <v>1</v>
      </c>
      <c r="Z572" s="10" t="b">
        <v>1</v>
      </c>
      <c r="AA572" s="10" t="str">
        <f t="shared" si="17"/>
        <v>Loyalty Member</v>
      </c>
      <c r="AB572" s="10" t="s">
        <v>62</v>
      </c>
      <c r="AC572" s="10" t="s">
        <v>41</v>
      </c>
      <c r="AD572" s="10">
        <v>1</v>
      </c>
      <c r="AE572" s="10" t="str">
        <f>IF(OR(Cleaned_Data!$C572="Male", Cleaned_Data!$C572="Male"), "Male", IF(OR(Cleaned_Data!$C572="Female", Cleaned_Data!$C572="Female"), "Female", "Diverse"))</f>
        <v>Male</v>
      </c>
      <c r="AF572" s="10" t="str">
        <f>IF(Cleaned_Data!$D572="Middle","Average Income","High Income")</f>
        <v>Average Income</v>
      </c>
      <c r="AG572" s="10">
        <v>9.3999999999999986E-3</v>
      </c>
    </row>
    <row r="573" spans="1:33" x14ac:dyDescent="0.3">
      <c r="A573" s="10" t="s">
        <v>1222</v>
      </c>
      <c r="B573" s="10">
        <v>22</v>
      </c>
      <c r="C573" s="10" t="s">
        <v>43</v>
      </c>
      <c r="D573" s="10" t="s">
        <v>30</v>
      </c>
      <c r="E573" s="10" t="s">
        <v>31</v>
      </c>
      <c r="F573" s="10" t="s">
        <v>56</v>
      </c>
      <c r="G573" s="10" t="s">
        <v>44</v>
      </c>
      <c r="H573" s="10" t="s">
        <v>1223</v>
      </c>
      <c r="I573" s="10" t="s">
        <v>158</v>
      </c>
      <c r="J573" s="13">
        <v>277.29000000000002</v>
      </c>
      <c r="K573" s="10">
        <v>4</v>
      </c>
      <c r="L573" s="10" t="s">
        <v>35</v>
      </c>
      <c r="M573" s="10">
        <v>1</v>
      </c>
      <c r="N573" s="10">
        <v>4</v>
      </c>
      <c r="O573" s="10">
        <v>1</v>
      </c>
      <c r="P573" s="10" t="s">
        <v>36</v>
      </c>
      <c r="Q573" s="10" t="s">
        <v>37</v>
      </c>
      <c r="R573" s="10">
        <f t="shared" si="16"/>
        <v>0.02</v>
      </c>
      <c r="S573" s="10">
        <v>2</v>
      </c>
      <c r="T573" s="10">
        <v>8</v>
      </c>
      <c r="U573" s="10" t="s">
        <v>59</v>
      </c>
      <c r="V573" s="10" t="s">
        <v>60</v>
      </c>
      <c r="W573" s="10" t="s">
        <v>39</v>
      </c>
      <c r="X573" s="14">
        <v>45318</v>
      </c>
      <c r="Y573" s="10" t="b">
        <v>1</v>
      </c>
      <c r="Z573" s="10" t="b">
        <v>1</v>
      </c>
      <c r="AA573" s="10" t="str">
        <f t="shared" si="17"/>
        <v>Loyalty Member</v>
      </c>
      <c r="AB573" s="10" t="s">
        <v>52</v>
      </c>
      <c r="AC573" s="10" t="s">
        <v>41</v>
      </c>
      <c r="AD573" s="10">
        <v>4</v>
      </c>
      <c r="AE573" s="10" t="str">
        <f>IF(OR(Cleaned_Data!$C573="Male", Cleaned_Data!$C573="Male"), "Male", IF(OR(Cleaned_Data!$C573="Female", Cleaned_Data!$C573="Female"), "Female", "Diverse"))</f>
        <v>Male</v>
      </c>
      <c r="AF573" s="10" t="str">
        <f>IF(Cleaned_Data!$D573="Middle","Average Income","High Income")</f>
        <v>Average Income</v>
      </c>
      <c r="AG573" s="10">
        <v>1.0243902439024391E-2</v>
      </c>
    </row>
    <row r="574" spans="1:33" x14ac:dyDescent="0.3">
      <c r="A574" s="10" t="s">
        <v>1224</v>
      </c>
      <c r="B574" s="10">
        <v>46</v>
      </c>
      <c r="C574" s="10" t="s">
        <v>43</v>
      </c>
      <c r="D574" s="10" t="s">
        <v>44</v>
      </c>
      <c r="E574" s="10" t="s">
        <v>55</v>
      </c>
      <c r="F574" s="10" t="s">
        <v>45</v>
      </c>
      <c r="G574" s="10" t="s">
        <v>30</v>
      </c>
      <c r="H574" s="10" t="s">
        <v>1225</v>
      </c>
      <c r="I574" s="10" t="s">
        <v>117</v>
      </c>
      <c r="J574" s="13">
        <v>445.93</v>
      </c>
      <c r="K574" s="10">
        <v>6</v>
      </c>
      <c r="L574" s="10" t="s">
        <v>78</v>
      </c>
      <c r="M574" s="10">
        <v>5</v>
      </c>
      <c r="N574" s="10">
        <v>5</v>
      </c>
      <c r="O574" s="10">
        <v>2</v>
      </c>
      <c r="P574" s="10" t="s">
        <v>44</v>
      </c>
      <c r="Q574" s="10" t="s">
        <v>37</v>
      </c>
      <c r="R574" s="10">
        <f t="shared" si="16"/>
        <v>0.02</v>
      </c>
      <c r="S574" s="10">
        <v>2</v>
      </c>
      <c r="T574" s="10">
        <v>4</v>
      </c>
      <c r="U574" s="10" t="s">
        <v>44</v>
      </c>
      <c r="V574" s="10" t="s">
        <v>60</v>
      </c>
      <c r="W574" s="10" t="s">
        <v>61</v>
      </c>
      <c r="X574" s="14">
        <v>45427</v>
      </c>
      <c r="Y574" s="10" t="b">
        <v>0</v>
      </c>
      <c r="Z574" s="10" t="b">
        <v>1</v>
      </c>
      <c r="AA574" s="10" t="str">
        <f t="shared" si="17"/>
        <v>Loyalty Member</v>
      </c>
      <c r="AB574" s="10" t="s">
        <v>40</v>
      </c>
      <c r="AC574" s="10" t="s">
        <v>41</v>
      </c>
      <c r="AD574" s="10">
        <v>13</v>
      </c>
      <c r="AE574" s="10" t="str">
        <f>IF(OR(Cleaned_Data!$C574="Male", Cleaned_Data!$C574="Male"), "Male", IF(OR(Cleaned_Data!$C574="Female", Cleaned_Data!$C574="Female"), "Female", "Diverse"))</f>
        <v>Male</v>
      </c>
      <c r="AF574" s="10" t="str">
        <f>IF(Cleaned_Data!$D574="Middle","Average Income","High Income")</f>
        <v>High Income</v>
      </c>
      <c r="AG574" s="10">
        <v>0.01</v>
      </c>
    </row>
    <row r="575" spans="1:33" x14ac:dyDescent="0.3">
      <c r="A575" s="10" t="s">
        <v>1226</v>
      </c>
      <c r="B575" s="10">
        <v>37</v>
      </c>
      <c r="C575" s="10" t="s">
        <v>29</v>
      </c>
      <c r="D575" s="10" t="s">
        <v>30</v>
      </c>
      <c r="E575" s="10" t="s">
        <v>31</v>
      </c>
      <c r="F575" s="10" t="s">
        <v>32</v>
      </c>
      <c r="G575" s="10" t="s">
        <v>30</v>
      </c>
      <c r="H575" s="10" t="s">
        <v>1227</v>
      </c>
      <c r="I575" s="10" t="s">
        <v>120</v>
      </c>
      <c r="J575" s="13">
        <v>242.79</v>
      </c>
      <c r="K575" s="10">
        <v>6</v>
      </c>
      <c r="L575" s="10" t="s">
        <v>35</v>
      </c>
      <c r="M575" s="10">
        <v>2</v>
      </c>
      <c r="N575" s="10">
        <v>4</v>
      </c>
      <c r="O575" s="10">
        <v>0</v>
      </c>
      <c r="P575" s="10" t="s">
        <v>44</v>
      </c>
      <c r="Q575" s="10" t="s">
        <v>37</v>
      </c>
      <c r="R575" s="10">
        <f t="shared" si="16"/>
        <v>0.01</v>
      </c>
      <c r="S575" s="10">
        <v>1</v>
      </c>
      <c r="T575" s="10">
        <v>7</v>
      </c>
      <c r="U575" s="10" t="s">
        <v>36</v>
      </c>
      <c r="V575" s="10" t="s">
        <v>60</v>
      </c>
      <c r="W575" s="10" t="s">
        <v>66</v>
      </c>
      <c r="X575" s="14">
        <v>45311</v>
      </c>
      <c r="Y575" s="10" t="b">
        <v>1</v>
      </c>
      <c r="Z575" s="10" t="b">
        <v>0</v>
      </c>
      <c r="AA575" s="10" t="str">
        <f t="shared" si="17"/>
        <v>Non-Member</v>
      </c>
      <c r="AB575" s="10" t="s">
        <v>62</v>
      </c>
      <c r="AC575" s="10" t="s">
        <v>67</v>
      </c>
      <c r="AD575" s="10">
        <v>7</v>
      </c>
      <c r="AE575" s="10" t="str">
        <f>IF(OR(Cleaned_Data!$C575="Male", Cleaned_Data!$C575="Male"), "Male", IF(OR(Cleaned_Data!$C575="Female", Cleaned_Data!$C575="Female"), "Female", "Diverse"))</f>
        <v>Female</v>
      </c>
      <c r="AF575" s="10" t="str">
        <f>IF(Cleaned_Data!$D575="Middle","Average Income","High Income")</f>
        <v>Average Income</v>
      </c>
      <c r="AG575" s="10">
        <v>9.3023255813953487E-3</v>
      </c>
    </row>
    <row r="576" spans="1:33" x14ac:dyDescent="0.3">
      <c r="A576" s="10" t="s">
        <v>1228</v>
      </c>
      <c r="B576" s="10">
        <v>34</v>
      </c>
      <c r="C576" s="10" t="s">
        <v>43</v>
      </c>
      <c r="D576" s="10" t="s">
        <v>44</v>
      </c>
      <c r="E576" s="10" t="s">
        <v>55</v>
      </c>
      <c r="F576" s="10" t="s">
        <v>32</v>
      </c>
      <c r="G576" s="10" t="s">
        <v>44</v>
      </c>
      <c r="H576" s="10" t="s">
        <v>1229</v>
      </c>
      <c r="I576" s="10" t="s">
        <v>2078</v>
      </c>
      <c r="J576" s="13">
        <v>393.09</v>
      </c>
      <c r="K576" s="10">
        <v>8</v>
      </c>
      <c r="L576" s="10" t="s">
        <v>78</v>
      </c>
      <c r="M576" s="10">
        <v>5</v>
      </c>
      <c r="N576" s="10">
        <v>3</v>
      </c>
      <c r="O576" s="10">
        <v>2</v>
      </c>
      <c r="P576" s="10" t="s">
        <v>49</v>
      </c>
      <c r="Q576" s="10" t="s">
        <v>37</v>
      </c>
      <c r="R576" s="10">
        <f t="shared" si="16"/>
        <v>0</v>
      </c>
      <c r="S576" s="10">
        <v>0</v>
      </c>
      <c r="T576" s="10">
        <v>3</v>
      </c>
      <c r="U576" s="10" t="s">
        <v>49</v>
      </c>
      <c r="V576" s="10" t="s">
        <v>38</v>
      </c>
      <c r="W576" s="10" t="s">
        <v>86</v>
      </c>
      <c r="X576" s="14">
        <v>45393</v>
      </c>
      <c r="Y576" s="10" t="b">
        <v>0</v>
      </c>
      <c r="Z576" s="10" t="b">
        <v>1</v>
      </c>
      <c r="AA576" s="10" t="str">
        <f t="shared" si="17"/>
        <v>Loyalty Member</v>
      </c>
      <c r="AB576" s="10" t="s">
        <v>74</v>
      </c>
      <c r="AC576" s="10" t="s">
        <v>53</v>
      </c>
      <c r="AD576" s="10">
        <v>1</v>
      </c>
      <c r="AE576" s="10" t="str">
        <f>IF(OR(Cleaned_Data!$C576="Male", Cleaned_Data!$C576="Male"), "Male", IF(OR(Cleaned_Data!$C576="Female", Cleaned_Data!$C576="Female"), "Female", "Diverse"))</f>
        <v>Male</v>
      </c>
      <c r="AF576" s="10" t="str">
        <f>IF(Cleaned_Data!$D576="Middle","Average Income","High Income")</f>
        <v>High Income</v>
      </c>
      <c r="AG576" s="10">
        <v>1.3157894736842106E-2</v>
      </c>
    </row>
    <row r="577" spans="1:33" x14ac:dyDescent="0.3">
      <c r="A577" s="10" t="s">
        <v>1230</v>
      </c>
      <c r="B577" s="10">
        <v>32</v>
      </c>
      <c r="C577" s="10" t="s">
        <v>43</v>
      </c>
      <c r="D577" s="10" t="s">
        <v>30</v>
      </c>
      <c r="E577" s="10" t="s">
        <v>55</v>
      </c>
      <c r="F577" s="10" t="s">
        <v>56</v>
      </c>
      <c r="G577" s="10" t="s">
        <v>44</v>
      </c>
      <c r="H577" s="10" t="s">
        <v>1231</v>
      </c>
      <c r="I577" s="10" t="s">
        <v>158</v>
      </c>
      <c r="J577" s="13">
        <v>167.61</v>
      </c>
      <c r="K577" s="10">
        <v>2</v>
      </c>
      <c r="L577" s="10" t="s">
        <v>78</v>
      </c>
      <c r="M577" s="10">
        <v>3</v>
      </c>
      <c r="N577" s="10">
        <v>5</v>
      </c>
      <c r="O577" s="10">
        <v>1</v>
      </c>
      <c r="P577" s="10" t="s">
        <v>36</v>
      </c>
      <c r="Q577" s="10" t="s">
        <v>50</v>
      </c>
      <c r="R577" s="10">
        <f t="shared" si="16"/>
        <v>0.02</v>
      </c>
      <c r="S577" s="10">
        <v>2</v>
      </c>
      <c r="T577" s="10">
        <v>2</v>
      </c>
      <c r="U577" s="10" t="s">
        <v>59</v>
      </c>
      <c r="V577" s="10" t="s">
        <v>79</v>
      </c>
      <c r="W577" s="10" t="s">
        <v>66</v>
      </c>
      <c r="X577" s="14">
        <v>45606</v>
      </c>
      <c r="Y577" s="10" t="b">
        <v>1</v>
      </c>
      <c r="Z577" s="10" t="b">
        <v>0</v>
      </c>
      <c r="AA577" s="10" t="str">
        <f t="shared" si="17"/>
        <v>Non-Member</v>
      </c>
      <c r="AB577" s="10" t="s">
        <v>40</v>
      </c>
      <c r="AC577" s="10" t="s">
        <v>41</v>
      </c>
      <c r="AD577" s="10">
        <v>13</v>
      </c>
      <c r="AE577" s="10" t="str">
        <f>IF(OR(Cleaned_Data!$C577="Male", Cleaned_Data!$C577="Male"), "Male", IF(OR(Cleaned_Data!$C577="Female", Cleaned_Data!$C577="Female"), "Female", "Diverse"))</f>
        <v>Male</v>
      </c>
      <c r="AF577" s="10" t="str">
        <f>IF(Cleaned_Data!$D577="Middle","Average Income","High Income")</f>
        <v>Average Income</v>
      </c>
      <c r="AG577" s="10">
        <v>1.0243902439024391E-2</v>
      </c>
    </row>
    <row r="578" spans="1:33" x14ac:dyDescent="0.3">
      <c r="A578" s="10" t="s">
        <v>1232</v>
      </c>
      <c r="B578" s="10">
        <v>44</v>
      </c>
      <c r="C578" s="10" t="s">
        <v>43</v>
      </c>
      <c r="D578" s="10" t="s">
        <v>44</v>
      </c>
      <c r="E578" s="10" t="s">
        <v>76</v>
      </c>
      <c r="F578" s="10" t="s">
        <v>45</v>
      </c>
      <c r="G578" s="10" t="s">
        <v>30</v>
      </c>
      <c r="H578" s="10" t="s">
        <v>1233</v>
      </c>
      <c r="I578" s="10" t="s">
        <v>34</v>
      </c>
      <c r="J578" s="13">
        <v>324.22000000000003</v>
      </c>
      <c r="K578" s="10">
        <v>2</v>
      </c>
      <c r="L578" s="10" t="s">
        <v>48</v>
      </c>
      <c r="M578" s="10">
        <v>4</v>
      </c>
      <c r="N578" s="10">
        <v>2</v>
      </c>
      <c r="O578" s="10">
        <v>0</v>
      </c>
      <c r="P578" s="10" t="s">
        <v>36</v>
      </c>
      <c r="Q578" s="10" t="s">
        <v>37</v>
      </c>
      <c r="R578" s="10">
        <f t="shared" si="16"/>
        <v>0.01</v>
      </c>
      <c r="S578" s="10">
        <v>1</v>
      </c>
      <c r="T578" s="10">
        <v>6</v>
      </c>
      <c r="U578" s="10" t="s">
        <v>49</v>
      </c>
      <c r="V578" s="10" t="s">
        <v>79</v>
      </c>
      <c r="W578" s="10" t="s">
        <v>51</v>
      </c>
      <c r="X578" s="14">
        <v>45400</v>
      </c>
      <c r="Y578" s="10" t="b">
        <v>0</v>
      </c>
      <c r="Z578" s="10" t="b">
        <v>0</v>
      </c>
      <c r="AA578" s="10" t="str">
        <f t="shared" si="17"/>
        <v>Non-Member</v>
      </c>
      <c r="AB578" s="10" t="s">
        <v>52</v>
      </c>
      <c r="AC578" s="10" t="s">
        <v>67</v>
      </c>
      <c r="AD578" s="10">
        <v>14</v>
      </c>
      <c r="AE578" s="10" t="str">
        <f>IF(OR(Cleaned_Data!$C578="Male", Cleaned_Data!$C578="Male"), "Male", IF(OR(Cleaned_Data!$C578="Female", Cleaned_Data!$C578="Female"), "Female", "Diverse"))</f>
        <v>Male</v>
      </c>
      <c r="AF578" s="10" t="str">
        <f>IF(Cleaned_Data!$D578="Middle","Average Income","High Income")</f>
        <v>High Income</v>
      </c>
      <c r="AG578" s="10">
        <v>1.1363636363636364E-2</v>
      </c>
    </row>
    <row r="579" spans="1:33" x14ac:dyDescent="0.3">
      <c r="A579" s="10" t="s">
        <v>1234</v>
      </c>
      <c r="B579" s="10">
        <v>24</v>
      </c>
      <c r="C579" s="10" t="s">
        <v>29</v>
      </c>
      <c r="D579" s="10" t="s">
        <v>30</v>
      </c>
      <c r="E579" s="10" t="s">
        <v>76</v>
      </c>
      <c r="F579" s="10" t="s">
        <v>32</v>
      </c>
      <c r="G579" s="10" t="s">
        <v>30</v>
      </c>
      <c r="H579" s="10" t="s">
        <v>1235</v>
      </c>
      <c r="I579" s="10" t="s">
        <v>93</v>
      </c>
      <c r="J579" s="13">
        <v>159.30000000000001</v>
      </c>
      <c r="K579" s="10">
        <v>11</v>
      </c>
      <c r="L579" s="10" t="s">
        <v>35</v>
      </c>
      <c r="M579" s="10">
        <v>5</v>
      </c>
      <c r="N579" s="10">
        <v>4</v>
      </c>
      <c r="O579" s="10">
        <v>0</v>
      </c>
      <c r="P579" s="10" t="s">
        <v>49</v>
      </c>
      <c r="Q579" s="10" t="s">
        <v>37</v>
      </c>
      <c r="R579" s="10">
        <f t="shared" ref="R579:R642" si="18">S579/100</f>
        <v>0</v>
      </c>
      <c r="S579" s="10">
        <v>0</v>
      </c>
      <c r="T579" s="10">
        <v>6</v>
      </c>
      <c r="U579" s="10" t="s">
        <v>44</v>
      </c>
      <c r="V579" s="10" t="s">
        <v>38</v>
      </c>
      <c r="W579" s="10" t="s">
        <v>51</v>
      </c>
      <c r="X579" s="14">
        <v>45406</v>
      </c>
      <c r="Y579" s="10" t="b">
        <v>0</v>
      </c>
      <c r="Z579" s="10" t="b">
        <v>1</v>
      </c>
      <c r="AA579" s="10" t="str">
        <f t="shared" ref="AA579:AA642" si="19">IF(Z579=TRUE, "Loyalty Member", "Non-Member")</f>
        <v>Loyalty Member</v>
      </c>
      <c r="AB579" s="10" t="s">
        <v>62</v>
      </c>
      <c r="AC579" s="10" t="s">
        <v>67</v>
      </c>
      <c r="AD579" s="10">
        <v>2</v>
      </c>
      <c r="AE579" s="10" t="str">
        <f>IF(OR(Cleaned_Data!$C579="Male", Cleaned_Data!$C579="Male"), "Male", IF(OR(Cleaned_Data!$C579="Female", Cleaned_Data!$C579="Female"), "Female", "Diverse"))</f>
        <v>Female</v>
      </c>
      <c r="AF579" s="10" t="str">
        <f>IF(Cleaned_Data!$D579="Middle","Average Income","High Income")</f>
        <v>Average Income</v>
      </c>
      <c r="AG579" s="10">
        <v>8.5365853658536592E-3</v>
      </c>
    </row>
    <row r="580" spans="1:33" x14ac:dyDescent="0.3">
      <c r="A580" s="10" t="s">
        <v>1236</v>
      </c>
      <c r="B580" s="10">
        <v>22</v>
      </c>
      <c r="C580" s="10" t="s">
        <v>352</v>
      </c>
      <c r="D580" s="10" t="s">
        <v>30</v>
      </c>
      <c r="E580" s="10" t="s">
        <v>69</v>
      </c>
      <c r="F580" s="10" t="s">
        <v>56</v>
      </c>
      <c r="G580" s="10" t="s">
        <v>30</v>
      </c>
      <c r="H580" s="10" t="s">
        <v>1237</v>
      </c>
      <c r="I580" s="10" t="s">
        <v>98</v>
      </c>
      <c r="J580" s="13">
        <v>324.39</v>
      </c>
      <c r="K580" s="10">
        <v>5</v>
      </c>
      <c r="L580" s="10" t="s">
        <v>78</v>
      </c>
      <c r="M580" s="10">
        <v>2</v>
      </c>
      <c r="N580" s="10">
        <v>2</v>
      </c>
      <c r="O580" s="10">
        <v>0</v>
      </c>
      <c r="P580" s="10" t="s">
        <v>44</v>
      </c>
      <c r="Q580" s="10" t="s">
        <v>85</v>
      </c>
      <c r="R580" s="10">
        <f t="shared" si="18"/>
        <v>0.01</v>
      </c>
      <c r="S580" s="10">
        <v>1</v>
      </c>
      <c r="T580" s="10">
        <v>6</v>
      </c>
      <c r="U580" s="10" t="s">
        <v>49</v>
      </c>
      <c r="V580" s="10" t="s">
        <v>79</v>
      </c>
      <c r="W580" s="10" t="s">
        <v>51</v>
      </c>
      <c r="X580" s="14">
        <v>45615</v>
      </c>
      <c r="Y580" s="10" t="b">
        <v>1</v>
      </c>
      <c r="Z580" s="10" t="b">
        <v>0</v>
      </c>
      <c r="AA580" s="10" t="str">
        <f t="shared" si="19"/>
        <v>Non-Member</v>
      </c>
      <c r="AB580" s="10" t="s">
        <v>40</v>
      </c>
      <c r="AC580" s="10" t="s">
        <v>67</v>
      </c>
      <c r="AD580" s="10">
        <v>1</v>
      </c>
      <c r="AE580" s="10" t="str">
        <f>IF(OR(Cleaned_Data!$C580="Male", Cleaned_Data!$C580="Male"), "Male", IF(OR(Cleaned_Data!$C580="Female", Cleaned_Data!$C580="Female"), "Female", "Diverse"))</f>
        <v>Diverse</v>
      </c>
      <c r="AF580" s="10" t="str">
        <f>IF(Cleaned_Data!$D580="Middle","Average Income","High Income")</f>
        <v>Average Income</v>
      </c>
      <c r="AG580" s="10">
        <v>9.189189189189189E-3</v>
      </c>
    </row>
    <row r="581" spans="1:33" x14ac:dyDescent="0.3">
      <c r="A581" s="10" t="s">
        <v>1238</v>
      </c>
      <c r="B581" s="10">
        <v>37</v>
      </c>
      <c r="C581" s="10" t="s">
        <v>274</v>
      </c>
      <c r="D581" s="10" t="s">
        <v>44</v>
      </c>
      <c r="E581" s="10" t="s">
        <v>55</v>
      </c>
      <c r="F581" s="10" t="s">
        <v>45</v>
      </c>
      <c r="G581" s="10" t="s">
        <v>44</v>
      </c>
      <c r="H581" s="10" t="s">
        <v>1239</v>
      </c>
      <c r="I581" s="10" t="s">
        <v>183</v>
      </c>
      <c r="J581" s="13">
        <v>198.89</v>
      </c>
      <c r="K581" s="10">
        <v>2</v>
      </c>
      <c r="L581" s="10" t="s">
        <v>48</v>
      </c>
      <c r="M581" s="10">
        <v>2</v>
      </c>
      <c r="N581" s="10">
        <v>2</v>
      </c>
      <c r="O581" s="10">
        <v>0</v>
      </c>
      <c r="P581" s="10" t="s">
        <v>44</v>
      </c>
      <c r="Q581" s="10" t="s">
        <v>50</v>
      </c>
      <c r="R581" s="10">
        <f t="shared" si="18"/>
        <v>0</v>
      </c>
      <c r="S581" s="10">
        <v>0</v>
      </c>
      <c r="T581" s="10">
        <v>4</v>
      </c>
      <c r="U581" s="10" t="s">
        <v>59</v>
      </c>
      <c r="V581" s="10" t="s">
        <v>38</v>
      </c>
      <c r="W581" s="10" t="s">
        <v>39</v>
      </c>
      <c r="X581" s="14">
        <v>45303</v>
      </c>
      <c r="Y581" s="10" t="b">
        <v>0</v>
      </c>
      <c r="Z581" s="10" t="b">
        <v>0</v>
      </c>
      <c r="AA581" s="10" t="str">
        <f t="shared" si="19"/>
        <v>Non-Member</v>
      </c>
      <c r="AB581" s="10" t="s">
        <v>62</v>
      </c>
      <c r="AC581" s="10" t="s">
        <v>53</v>
      </c>
      <c r="AD581" s="10">
        <v>1</v>
      </c>
      <c r="AE581" s="10" t="str">
        <f>IF(OR(Cleaned_Data!$C581="Male", Cleaned_Data!$C581="Male"), "Male", IF(OR(Cleaned_Data!$C581="Female", Cleaned_Data!$C581="Female"), "Female", "Diverse"))</f>
        <v>Diverse</v>
      </c>
      <c r="AF581" s="10" t="str">
        <f>IF(Cleaned_Data!$D581="Middle","Average Income","High Income")</f>
        <v>High Income</v>
      </c>
      <c r="AG581" s="10">
        <v>8.6666666666666663E-3</v>
      </c>
    </row>
    <row r="582" spans="1:33" x14ac:dyDescent="0.3">
      <c r="A582" s="10" t="s">
        <v>1240</v>
      </c>
      <c r="B582" s="10">
        <v>41</v>
      </c>
      <c r="C582" s="10" t="s">
        <v>29</v>
      </c>
      <c r="D582" s="10" t="s">
        <v>30</v>
      </c>
      <c r="E582" s="10" t="s">
        <v>76</v>
      </c>
      <c r="F582" s="10" t="s">
        <v>56</v>
      </c>
      <c r="G582" s="10" t="s">
        <v>44</v>
      </c>
      <c r="H582" s="10" t="s">
        <v>1241</v>
      </c>
      <c r="I582" s="10" t="s">
        <v>183</v>
      </c>
      <c r="J582" s="13">
        <v>287.18</v>
      </c>
      <c r="K582" s="10">
        <v>7</v>
      </c>
      <c r="L582" s="10" t="s">
        <v>48</v>
      </c>
      <c r="M582" s="10">
        <v>4</v>
      </c>
      <c r="N582" s="10">
        <v>5</v>
      </c>
      <c r="O582" s="10">
        <v>0</v>
      </c>
      <c r="P582" s="10" t="s">
        <v>36</v>
      </c>
      <c r="Q582" s="10" t="s">
        <v>50</v>
      </c>
      <c r="R582" s="10">
        <f t="shared" si="18"/>
        <v>0</v>
      </c>
      <c r="S582" s="10">
        <v>0</v>
      </c>
      <c r="T582" s="10">
        <v>1</v>
      </c>
      <c r="U582" s="10" t="s">
        <v>36</v>
      </c>
      <c r="V582" s="10" t="s">
        <v>38</v>
      </c>
      <c r="W582" s="10" t="s">
        <v>61</v>
      </c>
      <c r="X582" s="14">
        <v>45362</v>
      </c>
      <c r="Y582" s="10" t="b">
        <v>1</v>
      </c>
      <c r="Z582" s="10" t="b">
        <v>0</v>
      </c>
      <c r="AA582" s="10" t="str">
        <f t="shared" si="19"/>
        <v>Non-Member</v>
      </c>
      <c r="AB582" s="10" t="s">
        <v>74</v>
      </c>
      <c r="AC582" s="10" t="s">
        <v>41</v>
      </c>
      <c r="AD582" s="10">
        <v>8</v>
      </c>
      <c r="AE582" s="10" t="str">
        <f>IF(OR(Cleaned_Data!$C582="Male", Cleaned_Data!$C582="Male"), "Male", IF(OR(Cleaned_Data!$C582="Female", Cleaned_Data!$C582="Female"), "Female", "Diverse"))</f>
        <v>Female</v>
      </c>
      <c r="AF582" s="10" t="str">
        <f>IF(Cleaned_Data!$D582="Middle","Average Income","High Income")</f>
        <v>Average Income</v>
      </c>
      <c r="AG582" s="10">
        <v>8.6666666666666663E-3</v>
      </c>
    </row>
    <row r="583" spans="1:33" x14ac:dyDescent="0.3">
      <c r="A583" s="10" t="s">
        <v>1242</v>
      </c>
      <c r="B583" s="10">
        <v>32</v>
      </c>
      <c r="C583" s="10" t="s">
        <v>43</v>
      </c>
      <c r="D583" s="10" t="s">
        <v>44</v>
      </c>
      <c r="E583" s="10" t="s">
        <v>76</v>
      </c>
      <c r="F583" s="10" t="s">
        <v>45</v>
      </c>
      <c r="G583" s="10" t="s">
        <v>30</v>
      </c>
      <c r="H583" s="10" t="s">
        <v>1243</v>
      </c>
      <c r="I583" s="10" t="s">
        <v>58</v>
      </c>
      <c r="J583" s="13">
        <v>162.24</v>
      </c>
      <c r="K583" s="10">
        <v>7</v>
      </c>
      <c r="L583" s="10" t="s">
        <v>48</v>
      </c>
      <c r="M583" s="10">
        <v>5</v>
      </c>
      <c r="N583" s="10">
        <v>3</v>
      </c>
      <c r="O583" s="10">
        <v>1</v>
      </c>
      <c r="P583" s="10" t="s">
        <v>36</v>
      </c>
      <c r="Q583" s="10" t="s">
        <v>85</v>
      </c>
      <c r="R583" s="10">
        <f t="shared" si="18"/>
        <v>0.02</v>
      </c>
      <c r="S583" s="10">
        <v>2</v>
      </c>
      <c r="T583" s="10">
        <v>6</v>
      </c>
      <c r="U583" s="10" t="s">
        <v>59</v>
      </c>
      <c r="V583" s="10" t="s">
        <v>60</v>
      </c>
      <c r="W583" s="10" t="s">
        <v>51</v>
      </c>
      <c r="X583" s="14">
        <v>45576</v>
      </c>
      <c r="Y583" s="10" t="b">
        <v>0</v>
      </c>
      <c r="Z583" s="10" t="b">
        <v>0</v>
      </c>
      <c r="AA583" s="10" t="str">
        <f t="shared" si="19"/>
        <v>Non-Member</v>
      </c>
      <c r="AB583" s="10" t="s">
        <v>52</v>
      </c>
      <c r="AC583" s="10" t="s">
        <v>67</v>
      </c>
      <c r="AD583" s="10">
        <v>7</v>
      </c>
      <c r="AE583" s="10" t="str">
        <f>IF(OR(Cleaned_Data!$C583="Male", Cleaned_Data!$C583="Male"), "Male", IF(OR(Cleaned_Data!$C583="Female", Cleaned_Data!$C583="Female"), "Female", "Diverse"))</f>
        <v>Male</v>
      </c>
      <c r="AF583" s="10" t="str">
        <f>IF(Cleaned_Data!$D583="Middle","Average Income","High Income")</f>
        <v>High Income</v>
      </c>
      <c r="AG583" s="10">
        <v>1.131578947368421E-2</v>
      </c>
    </row>
    <row r="584" spans="1:33" x14ac:dyDescent="0.3">
      <c r="A584" s="10" t="s">
        <v>1244</v>
      </c>
      <c r="B584" s="10">
        <v>37</v>
      </c>
      <c r="C584" s="10" t="s">
        <v>29</v>
      </c>
      <c r="D584" s="10" t="s">
        <v>44</v>
      </c>
      <c r="E584" s="10" t="s">
        <v>76</v>
      </c>
      <c r="F584" s="10" t="s">
        <v>32</v>
      </c>
      <c r="G584" s="10" t="s">
        <v>44</v>
      </c>
      <c r="H584" s="10" t="s">
        <v>1245</v>
      </c>
      <c r="I584" s="10" t="s">
        <v>135</v>
      </c>
      <c r="J584" s="13">
        <v>92.97</v>
      </c>
      <c r="K584" s="10">
        <v>6</v>
      </c>
      <c r="L584" s="10" t="s">
        <v>48</v>
      </c>
      <c r="M584" s="10">
        <v>5</v>
      </c>
      <c r="N584" s="10">
        <v>5</v>
      </c>
      <c r="O584" s="10">
        <v>0</v>
      </c>
      <c r="P584" s="10" t="s">
        <v>49</v>
      </c>
      <c r="Q584" s="10" t="s">
        <v>85</v>
      </c>
      <c r="R584" s="10">
        <f t="shared" si="18"/>
        <v>0</v>
      </c>
      <c r="S584" s="10">
        <v>0</v>
      </c>
      <c r="T584" s="10">
        <v>7</v>
      </c>
      <c r="U584" s="10" t="s">
        <v>59</v>
      </c>
      <c r="V584" s="10" t="s">
        <v>79</v>
      </c>
      <c r="W584" s="10" t="s">
        <v>66</v>
      </c>
      <c r="X584" s="14">
        <v>45641</v>
      </c>
      <c r="Y584" s="10" t="b">
        <v>0</v>
      </c>
      <c r="Z584" s="10" t="b">
        <v>1</v>
      </c>
      <c r="AA584" s="10" t="str">
        <f t="shared" si="19"/>
        <v>Loyalty Member</v>
      </c>
      <c r="AB584" s="10" t="s">
        <v>62</v>
      </c>
      <c r="AC584" s="10" t="s">
        <v>53</v>
      </c>
      <c r="AD584" s="10">
        <v>7</v>
      </c>
      <c r="AE584" s="10" t="str">
        <f>IF(OR(Cleaned_Data!$C584="Male", Cleaned_Data!$C584="Male"), "Male", IF(OR(Cleaned_Data!$C584="Female", Cleaned_Data!$C584="Female"), "Female", "Diverse"))</f>
        <v>Female</v>
      </c>
      <c r="AF584" s="10" t="str">
        <f>IF(Cleaned_Data!$D584="Middle","Average Income","High Income")</f>
        <v>High Income</v>
      </c>
      <c r="AG584" s="10">
        <v>8.5294117647058826E-3</v>
      </c>
    </row>
    <row r="585" spans="1:33" x14ac:dyDescent="0.3">
      <c r="A585" s="10" t="s">
        <v>1246</v>
      </c>
      <c r="B585" s="10">
        <v>41</v>
      </c>
      <c r="C585" s="10" t="s">
        <v>43</v>
      </c>
      <c r="D585" s="10" t="s">
        <v>30</v>
      </c>
      <c r="E585" s="10" t="s">
        <v>69</v>
      </c>
      <c r="F585" s="10" t="s">
        <v>45</v>
      </c>
      <c r="G585" s="10" t="s">
        <v>30</v>
      </c>
      <c r="H585" s="10" t="s">
        <v>1247</v>
      </c>
      <c r="I585" s="10" t="s">
        <v>47</v>
      </c>
      <c r="J585" s="13">
        <v>144.38999999999999</v>
      </c>
      <c r="K585" s="10">
        <v>12</v>
      </c>
      <c r="L585" s="10" t="s">
        <v>48</v>
      </c>
      <c r="M585" s="10">
        <v>5</v>
      </c>
      <c r="N585" s="10">
        <v>3</v>
      </c>
      <c r="O585" s="10">
        <v>2</v>
      </c>
      <c r="P585" s="10" t="s">
        <v>44</v>
      </c>
      <c r="Q585" s="10" t="s">
        <v>85</v>
      </c>
      <c r="R585" s="10">
        <f t="shared" si="18"/>
        <v>0</v>
      </c>
      <c r="S585" s="10">
        <v>0</v>
      </c>
      <c r="T585" s="10">
        <v>4</v>
      </c>
      <c r="U585" s="10" t="s">
        <v>59</v>
      </c>
      <c r="V585" s="10" t="s">
        <v>79</v>
      </c>
      <c r="W585" s="10" t="s">
        <v>86</v>
      </c>
      <c r="X585" s="14">
        <v>45454</v>
      </c>
      <c r="Y585" s="10" t="b">
        <v>1</v>
      </c>
      <c r="Z585" s="10" t="b">
        <v>1</v>
      </c>
      <c r="AA585" s="10" t="str">
        <f t="shared" si="19"/>
        <v>Loyalty Member</v>
      </c>
      <c r="AB585" s="10" t="s">
        <v>62</v>
      </c>
      <c r="AC585" s="10" t="s">
        <v>53</v>
      </c>
      <c r="AD585" s="10">
        <v>12</v>
      </c>
      <c r="AE585" s="10" t="str">
        <f>IF(OR(Cleaned_Data!$C585="Male", Cleaned_Data!$C585="Male"), "Male", IF(OR(Cleaned_Data!$C585="Female", Cleaned_Data!$C585="Female"), "Female", "Diverse"))</f>
        <v>Male</v>
      </c>
      <c r="AF585" s="10" t="str">
        <f>IF(Cleaned_Data!$D585="Middle","Average Income","High Income")</f>
        <v>Average Income</v>
      </c>
      <c r="AG585" s="10">
        <v>9.3181818181818175E-3</v>
      </c>
    </row>
    <row r="586" spans="1:33" x14ac:dyDescent="0.3">
      <c r="A586" s="10" t="s">
        <v>1248</v>
      </c>
      <c r="B586" s="10">
        <v>37</v>
      </c>
      <c r="C586" s="10" t="s">
        <v>29</v>
      </c>
      <c r="D586" s="10" t="s">
        <v>44</v>
      </c>
      <c r="E586" s="10" t="s">
        <v>55</v>
      </c>
      <c r="F586" s="10" t="s">
        <v>45</v>
      </c>
      <c r="G586" s="10" t="s">
        <v>44</v>
      </c>
      <c r="H586" s="10" t="s">
        <v>1249</v>
      </c>
      <c r="I586" s="10" t="s">
        <v>82</v>
      </c>
      <c r="J586" s="13">
        <v>253.37</v>
      </c>
      <c r="K586" s="10">
        <v>12</v>
      </c>
      <c r="L586" s="10" t="s">
        <v>48</v>
      </c>
      <c r="M586" s="10">
        <v>2</v>
      </c>
      <c r="N586" s="10">
        <v>5</v>
      </c>
      <c r="O586" s="10">
        <v>0</v>
      </c>
      <c r="P586" s="10" t="s">
        <v>36</v>
      </c>
      <c r="Q586" s="10" t="s">
        <v>85</v>
      </c>
      <c r="R586" s="10">
        <f t="shared" si="18"/>
        <v>0</v>
      </c>
      <c r="S586" s="10">
        <v>0</v>
      </c>
      <c r="T586" s="10">
        <v>9</v>
      </c>
      <c r="U586" s="10" t="s">
        <v>59</v>
      </c>
      <c r="V586" s="10" t="s">
        <v>38</v>
      </c>
      <c r="W586" s="10" t="s">
        <v>39</v>
      </c>
      <c r="X586" s="14">
        <v>45420</v>
      </c>
      <c r="Y586" s="10" t="b">
        <v>0</v>
      </c>
      <c r="Z586" s="10" t="b">
        <v>1</v>
      </c>
      <c r="AA586" s="10" t="str">
        <f t="shared" si="19"/>
        <v>Loyalty Member</v>
      </c>
      <c r="AB586" s="10" t="s">
        <v>74</v>
      </c>
      <c r="AC586" s="10" t="s">
        <v>67</v>
      </c>
      <c r="AD586" s="10">
        <v>6</v>
      </c>
      <c r="AE586" s="10" t="str">
        <f>IF(OR(Cleaned_Data!$C586="Male", Cleaned_Data!$C586="Male"), "Male", IF(OR(Cleaned_Data!$C586="Female", Cleaned_Data!$C586="Female"), "Female", "Diverse"))</f>
        <v>Female</v>
      </c>
      <c r="AF586" s="10" t="str">
        <f>IF(Cleaned_Data!$D586="Middle","Average Income","High Income")</f>
        <v>High Income</v>
      </c>
      <c r="AG586" s="10">
        <v>1.0270270270270269E-2</v>
      </c>
    </row>
    <row r="587" spans="1:33" x14ac:dyDescent="0.3">
      <c r="A587" s="10" t="s">
        <v>1250</v>
      </c>
      <c r="B587" s="10">
        <v>43</v>
      </c>
      <c r="C587" s="10" t="s">
        <v>43</v>
      </c>
      <c r="D587" s="10" t="s">
        <v>30</v>
      </c>
      <c r="E587" s="10" t="s">
        <v>69</v>
      </c>
      <c r="F587" s="10" t="s">
        <v>45</v>
      </c>
      <c r="G587" s="10" t="s">
        <v>44</v>
      </c>
      <c r="H587" s="10" t="s">
        <v>1251</v>
      </c>
      <c r="I587" s="10" t="s">
        <v>101</v>
      </c>
      <c r="J587" s="13">
        <v>209.62</v>
      </c>
      <c r="K587" s="10">
        <v>12</v>
      </c>
      <c r="L587" s="10" t="s">
        <v>35</v>
      </c>
      <c r="M587" s="10">
        <v>1</v>
      </c>
      <c r="N587" s="10">
        <v>2</v>
      </c>
      <c r="O587" s="10">
        <v>1</v>
      </c>
      <c r="P587" s="10" t="s">
        <v>49</v>
      </c>
      <c r="Q587" s="10" t="s">
        <v>85</v>
      </c>
      <c r="R587" s="10">
        <f t="shared" si="18"/>
        <v>0</v>
      </c>
      <c r="S587" s="10">
        <v>0</v>
      </c>
      <c r="T587" s="10">
        <v>7</v>
      </c>
      <c r="U587" s="10" t="s">
        <v>49</v>
      </c>
      <c r="V587" s="10" t="s">
        <v>38</v>
      </c>
      <c r="W587" s="10" t="s">
        <v>66</v>
      </c>
      <c r="X587" s="14">
        <v>45577</v>
      </c>
      <c r="Y587" s="10" t="b">
        <v>1</v>
      </c>
      <c r="Z587" s="10" t="b">
        <v>0</v>
      </c>
      <c r="AA587" s="10" t="str">
        <f t="shared" si="19"/>
        <v>Non-Member</v>
      </c>
      <c r="AB587" s="10" t="s">
        <v>74</v>
      </c>
      <c r="AC587" s="10" t="s">
        <v>53</v>
      </c>
      <c r="AD587" s="10">
        <v>9</v>
      </c>
      <c r="AE587" s="10" t="str">
        <f>IF(OR(Cleaned_Data!$C587="Male", Cleaned_Data!$C587="Male"), "Male", IF(OR(Cleaned_Data!$C587="Female", Cleaned_Data!$C587="Female"), "Female", "Diverse"))</f>
        <v>Male</v>
      </c>
      <c r="AF587" s="10" t="str">
        <f>IF(Cleaned_Data!$D587="Middle","Average Income","High Income")</f>
        <v>Average Income</v>
      </c>
      <c r="AG587" s="10">
        <v>9.7727272727272732E-3</v>
      </c>
    </row>
    <row r="588" spans="1:33" x14ac:dyDescent="0.3">
      <c r="A588" s="10" t="s">
        <v>1252</v>
      </c>
      <c r="B588" s="10">
        <v>49</v>
      </c>
      <c r="C588" s="10" t="s">
        <v>43</v>
      </c>
      <c r="D588" s="10" t="s">
        <v>44</v>
      </c>
      <c r="E588" s="10" t="s">
        <v>55</v>
      </c>
      <c r="F588" s="10" t="s">
        <v>45</v>
      </c>
      <c r="G588" s="10" t="s">
        <v>30</v>
      </c>
      <c r="H588" s="10" t="s">
        <v>1253</v>
      </c>
      <c r="I588" s="10" t="s">
        <v>123</v>
      </c>
      <c r="J588" s="13">
        <v>411.62</v>
      </c>
      <c r="K588" s="10">
        <v>6</v>
      </c>
      <c r="L588" s="10" t="s">
        <v>35</v>
      </c>
      <c r="M588" s="10">
        <v>2</v>
      </c>
      <c r="N588" s="10">
        <v>1</v>
      </c>
      <c r="O588" s="10">
        <v>0</v>
      </c>
      <c r="P588" s="10" t="s">
        <v>49</v>
      </c>
      <c r="Q588" s="10" t="s">
        <v>37</v>
      </c>
      <c r="R588" s="10">
        <f t="shared" si="18"/>
        <v>0.02</v>
      </c>
      <c r="S588" s="10">
        <v>2</v>
      </c>
      <c r="T588" s="10">
        <v>7</v>
      </c>
      <c r="U588" s="10" t="s">
        <v>49</v>
      </c>
      <c r="V588" s="10" t="s">
        <v>38</v>
      </c>
      <c r="W588" s="10" t="s">
        <v>51</v>
      </c>
      <c r="X588" s="14">
        <v>45570</v>
      </c>
      <c r="Y588" s="10" t="b">
        <v>1</v>
      </c>
      <c r="Z588" s="10" t="b">
        <v>0</v>
      </c>
      <c r="AA588" s="10" t="str">
        <f t="shared" si="19"/>
        <v>Non-Member</v>
      </c>
      <c r="AB588" s="10" t="s">
        <v>52</v>
      </c>
      <c r="AC588" s="10" t="s">
        <v>67</v>
      </c>
      <c r="AD588" s="10">
        <v>12</v>
      </c>
      <c r="AE588" s="10" t="str">
        <f>IF(OR(Cleaned_Data!$C588="Male", Cleaned_Data!$C588="Male"), "Male", IF(OR(Cleaned_Data!$C588="Female", Cleaned_Data!$C588="Female"), "Female", "Diverse"))</f>
        <v>Male</v>
      </c>
      <c r="AF588" s="10" t="str">
        <f>IF(Cleaned_Data!$D588="Middle","Average Income","High Income")</f>
        <v>High Income</v>
      </c>
      <c r="AG588" s="10">
        <v>1.0243902439024391E-2</v>
      </c>
    </row>
    <row r="589" spans="1:33" x14ac:dyDescent="0.3">
      <c r="A589" s="10" t="s">
        <v>1254</v>
      </c>
      <c r="B589" s="10">
        <v>27</v>
      </c>
      <c r="C589" s="10" t="s">
        <v>29</v>
      </c>
      <c r="D589" s="10" t="s">
        <v>44</v>
      </c>
      <c r="E589" s="10" t="s">
        <v>55</v>
      </c>
      <c r="F589" s="10" t="s">
        <v>32</v>
      </c>
      <c r="G589" s="10" t="s">
        <v>44</v>
      </c>
      <c r="H589" s="10" t="s">
        <v>1255</v>
      </c>
      <c r="I589" s="10" t="s">
        <v>47</v>
      </c>
      <c r="J589" s="13">
        <v>388.01</v>
      </c>
      <c r="K589" s="10">
        <v>2</v>
      </c>
      <c r="L589" s="10" t="s">
        <v>78</v>
      </c>
      <c r="M589" s="10">
        <v>1</v>
      </c>
      <c r="N589" s="10">
        <v>5</v>
      </c>
      <c r="O589" s="10">
        <v>1</v>
      </c>
      <c r="P589" s="10" t="s">
        <v>44</v>
      </c>
      <c r="Q589" s="10" t="s">
        <v>85</v>
      </c>
      <c r="R589" s="10">
        <f t="shared" si="18"/>
        <v>0.01</v>
      </c>
      <c r="S589" s="10">
        <v>1</v>
      </c>
      <c r="T589" s="10">
        <v>2</v>
      </c>
      <c r="U589" s="10" t="s">
        <v>36</v>
      </c>
      <c r="V589" s="10" t="s">
        <v>38</v>
      </c>
      <c r="W589" s="10" t="s">
        <v>51</v>
      </c>
      <c r="X589" s="14">
        <v>45615</v>
      </c>
      <c r="Y589" s="10" t="b">
        <v>0</v>
      </c>
      <c r="Z589" s="10" t="b">
        <v>1</v>
      </c>
      <c r="AA589" s="10" t="str">
        <f t="shared" si="19"/>
        <v>Loyalty Member</v>
      </c>
      <c r="AB589" s="10" t="s">
        <v>52</v>
      </c>
      <c r="AC589" s="10" t="s">
        <v>53</v>
      </c>
      <c r="AD589" s="10">
        <v>10</v>
      </c>
      <c r="AE589" s="10" t="str">
        <f>IF(OR(Cleaned_Data!$C589="Male", Cleaned_Data!$C589="Male"), "Male", IF(OR(Cleaned_Data!$C589="Female", Cleaned_Data!$C589="Female"), "Female", "Diverse"))</f>
        <v>Female</v>
      </c>
      <c r="AF589" s="10" t="str">
        <f>IF(Cleaned_Data!$D589="Middle","Average Income","High Income")</f>
        <v>High Income</v>
      </c>
      <c r="AG589" s="10">
        <v>9.3181818181818175E-3</v>
      </c>
    </row>
    <row r="590" spans="1:33" x14ac:dyDescent="0.3">
      <c r="A590" s="10" t="s">
        <v>1256</v>
      </c>
      <c r="B590" s="10">
        <v>41</v>
      </c>
      <c r="C590" s="10" t="s">
        <v>43</v>
      </c>
      <c r="D590" s="10" t="s">
        <v>30</v>
      </c>
      <c r="E590" s="10" t="s">
        <v>69</v>
      </c>
      <c r="F590" s="10" t="s">
        <v>45</v>
      </c>
      <c r="G590" s="10" t="s">
        <v>44</v>
      </c>
      <c r="H590" s="10" t="s">
        <v>1257</v>
      </c>
      <c r="I590" s="10" t="s">
        <v>104</v>
      </c>
      <c r="J590" s="13">
        <v>50.78</v>
      </c>
      <c r="K590" s="10">
        <v>6</v>
      </c>
      <c r="L590" s="10" t="s">
        <v>78</v>
      </c>
      <c r="M590" s="10">
        <v>5</v>
      </c>
      <c r="N590" s="10">
        <v>1</v>
      </c>
      <c r="O590" s="10">
        <v>1</v>
      </c>
      <c r="P590" s="10" t="s">
        <v>59</v>
      </c>
      <c r="Q590" s="10" t="s">
        <v>37</v>
      </c>
      <c r="R590" s="10">
        <f t="shared" si="18"/>
        <v>0.01</v>
      </c>
      <c r="S590" s="10">
        <v>1</v>
      </c>
      <c r="T590" s="10">
        <v>8</v>
      </c>
      <c r="U590" s="10" t="s">
        <v>36</v>
      </c>
      <c r="V590" s="10" t="s">
        <v>38</v>
      </c>
      <c r="W590" s="10" t="s">
        <v>61</v>
      </c>
      <c r="X590" s="14">
        <v>45303</v>
      </c>
      <c r="Y590" s="10" t="b">
        <v>0</v>
      </c>
      <c r="Z590" s="10" t="b">
        <v>1</v>
      </c>
      <c r="AA590" s="10" t="str">
        <f t="shared" si="19"/>
        <v>Loyalty Member</v>
      </c>
      <c r="AB590" s="10" t="s">
        <v>40</v>
      </c>
      <c r="AC590" s="10" t="s">
        <v>53</v>
      </c>
      <c r="AD590" s="10">
        <v>9</v>
      </c>
      <c r="AE590" s="10" t="str">
        <f>IF(OR(Cleaned_Data!$C590="Male", Cleaned_Data!$C590="Male"), "Male", IF(OR(Cleaned_Data!$C590="Female", Cleaned_Data!$C590="Female"), "Female", "Diverse"))</f>
        <v>Male</v>
      </c>
      <c r="AF590" s="10" t="str">
        <f>IF(Cleaned_Data!$D590="Middle","Average Income","High Income")</f>
        <v>Average Income</v>
      </c>
      <c r="AG590" s="10">
        <v>7.3170731707317069E-3</v>
      </c>
    </row>
    <row r="591" spans="1:33" x14ac:dyDescent="0.3">
      <c r="A591" s="10" t="s">
        <v>1258</v>
      </c>
      <c r="B591" s="10">
        <v>33</v>
      </c>
      <c r="C591" s="10" t="s">
        <v>43</v>
      </c>
      <c r="D591" s="10" t="s">
        <v>44</v>
      </c>
      <c r="E591" s="10" t="s">
        <v>76</v>
      </c>
      <c r="F591" s="10" t="s">
        <v>32</v>
      </c>
      <c r="G591" s="10" t="s">
        <v>30</v>
      </c>
      <c r="H591" s="10" t="s">
        <v>1259</v>
      </c>
      <c r="I591" s="10" t="s">
        <v>2076</v>
      </c>
      <c r="J591" s="13">
        <v>159.82</v>
      </c>
      <c r="K591" s="10">
        <v>2</v>
      </c>
      <c r="L591" s="10" t="s">
        <v>48</v>
      </c>
      <c r="M591" s="10">
        <v>2</v>
      </c>
      <c r="N591" s="10">
        <v>1</v>
      </c>
      <c r="O591" s="10">
        <v>1</v>
      </c>
      <c r="P591" s="10" t="s">
        <v>44</v>
      </c>
      <c r="Q591" s="10" t="s">
        <v>85</v>
      </c>
      <c r="R591" s="10">
        <f t="shared" si="18"/>
        <v>0.02</v>
      </c>
      <c r="S591" s="10">
        <v>2</v>
      </c>
      <c r="T591" s="10">
        <v>8</v>
      </c>
      <c r="U591" s="10" t="s">
        <v>49</v>
      </c>
      <c r="V591" s="10" t="s">
        <v>38</v>
      </c>
      <c r="W591" s="10" t="s">
        <v>86</v>
      </c>
      <c r="X591" s="14">
        <v>45635</v>
      </c>
      <c r="Y591" s="10" t="b">
        <v>1</v>
      </c>
      <c r="Z591" s="10" t="b">
        <v>1</v>
      </c>
      <c r="AA591" s="10" t="str">
        <f t="shared" si="19"/>
        <v>Loyalty Member</v>
      </c>
      <c r="AB591" s="10" t="s">
        <v>74</v>
      </c>
      <c r="AC591" s="10" t="s">
        <v>41</v>
      </c>
      <c r="AD591" s="10">
        <v>10</v>
      </c>
      <c r="AE591" s="10" t="str">
        <f>IF(OR(Cleaned_Data!$C591="Male", Cleaned_Data!$C591="Male"), "Male", IF(OR(Cleaned_Data!$C591="Female", Cleaned_Data!$C591="Female"), "Female", "Diverse"))</f>
        <v>Male</v>
      </c>
      <c r="AF591" s="10" t="str">
        <f>IF(Cleaned_Data!$D591="Middle","Average Income","High Income")</f>
        <v>High Income</v>
      </c>
      <c r="AG591" s="10">
        <v>8.1395348837209301E-3</v>
      </c>
    </row>
    <row r="592" spans="1:33" x14ac:dyDescent="0.3">
      <c r="A592" s="10" t="s">
        <v>1260</v>
      </c>
      <c r="B592" s="10">
        <v>46</v>
      </c>
      <c r="C592" s="10" t="s">
        <v>43</v>
      </c>
      <c r="D592" s="10" t="s">
        <v>30</v>
      </c>
      <c r="E592" s="10" t="s">
        <v>76</v>
      </c>
      <c r="F592" s="10" t="s">
        <v>56</v>
      </c>
      <c r="G592" s="10" t="s">
        <v>30</v>
      </c>
      <c r="H592" s="10" t="s">
        <v>1261</v>
      </c>
      <c r="I592" s="10" t="s">
        <v>2078</v>
      </c>
      <c r="J592" s="13">
        <v>79.430000000000007</v>
      </c>
      <c r="K592" s="10">
        <v>3</v>
      </c>
      <c r="L592" s="10" t="s">
        <v>48</v>
      </c>
      <c r="M592" s="10">
        <v>1</v>
      </c>
      <c r="N592" s="10">
        <v>5</v>
      </c>
      <c r="O592" s="10">
        <v>0</v>
      </c>
      <c r="P592" s="10" t="s">
        <v>49</v>
      </c>
      <c r="Q592" s="10" t="s">
        <v>37</v>
      </c>
      <c r="R592" s="10">
        <f t="shared" si="18"/>
        <v>0.02</v>
      </c>
      <c r="S592" s="10">
        <v>2</v>
      </c>
      <c r="T592" s="10">
        <v>7</v>
      </c>
      <c r="U592" s="10" t="s">
        <v>36</v>
      </c>
      <c r="V592" s="10" t="s">
        <v>60</v>
      </c>
      <c r="W592" s="10" t="s">
        <v>51</v>
      </c>
      <c r="X592" s="14">
        <v>45306</v>
      </c>
      <c r="Y592" s="10" t="b">
        <v>0</v>
      </c>
      <c r="Z592" s="10" t="b">
        <v>0</v>
      </c>
      <c r="AA592" s="10" t="str">
        <f t="shared" si="19"/>
        <v>Non-Member</v>
      </c>
      <c r="AB592" s="10" t="s">
        <v>52</v>
      </c>
      <c r="AC592" s="10" t="s">
        <v>41</v>
      </c>
      <c r="AD592" s="10">
        <v>6</v>
      </c>
      <c r="AE592" s="10" t="str">
        <f>IF(OR(Cleaned_Data!$C592="Male", Cleaned_Data!$C592="Male"), "Male", IF(OR(Cleaned_Data!$C592="Female", Cleaned_Data!$C592="Female"), "Female", "Diverse"))</f>
        <v>Male</v>
      </c>
      <c r="AF592" s="10" t="str">
        <f>IF(Cleaned_Data!$D592="Middle","Average Income","High Income")</f>
        <v>Average Income</v>
      </c>
      <c r="AG592" s="10">
        <v>1.3157894736842106E-2</v>
      </c>
    </row>
    <row r="593" spans="1:33" x14ac:dyDescent="0.3">
      <c r="A593" s="10" t="s">
        <v>1262</v>
      </c>
      <c r="B593" s="10">
        <v>42</v>
      </c>
      <c r="C593" s="10" t="s">
        <v>29</v>
      </c>
      <c r="D593" s="10" t="s">
        <v>30</v>
      </c>
      <c r="E593" s="10" t="s">
        <v>31</v>
      </c>
      <c r="F593" s="10" t="s">
        <v>32</v>
      </c>
      <c r="G593" s="10" t="s">
        <v>30</v>
      </c>
      <c r="H593" s="10" t="s">
        <v>1263</v>
      </c>
      <c r="I593" s="10" t="s">
        <v>2078</v>
      </c>
      <c r="J593" s="13">
        <v>131.36000000000001</v>
      </c>
      <c r="K593" s="10">
        <v>4</v>
      </c>
      <c r="L593" s="10" t="s">
        <v>48</v>
      </c>
      <c r="M593" s="10">
        <v>4</v>
      </c>
      <c r="N593" s="10">
        <v>4</v>
      </c>
      <c r="O593" s="10">
        <v>2</v>
      </c>
      <c r="P593" s="10" t="s">
        <v>36</v>
      </c>
      <c r="Q593" s="10" t="s">
        <v>37</v>
      </c>
      <c r="R593" s="10">
        <f t="shared" si="18"/>
        <v>0.01</v>
      </c>
      <c r="S593" s="10">
        <v>1</v>
      </c>
      <c r="T593" s="10">
        <v>6</v>
      </c>
      <c r="U593" s="10" t="s">
        <v>44</v>
      </c>
      <c r="V593" s="10" t="s">
        <v>60</v>
      </c>
      <c r="W593" s="10" t="s">
        <v>61</v>
      </c>
      <c r="X593" s="14">
        <v>45617</v>
      </c>
      <c r="Y593" s="10" t="b">
        <v>0</v>
      </c>
      <c r="Z593" s="10" t="b">
        <v>0</v>
      </c>
      <c r="AA593" s="10" t="str">
        <f t="shared" si="19"/>
        <v>Non-Member</v>
      </c>
      <c r="AB593" s="10" t="s">
        <v>52</v>
      </c>
      <c r="AC593" s="10" t="s">
        <v>67</v>
      </c>
      <c r="AD593" s="10">
        <v>3</v>
      </c>
      <c r="AE593" s="10" t="str">
        <f>IF(OR(Cleaned_Data!$C593="Male", Cleaned_Data!$C593="Male"), "Male", IF(OR(Cleaned_Data!$C593="Female", Cleaned_Data!$C593="Female"), "Female", "Diverse"))</f>
        <v>Female</v>
      </c>
      <c r="AF593" s="10" t="str">
        <f>IF(Cleaned_Data!$D593="Middle","Average Income","High Income")</f>
        <v>Average Income</v>
      </c>
      <c r="AG593" s="10">
        <v>1.3157894736842106E-2</v>
      </c>
    </row>
    <row r="594" spans="1:33" x14ac:dyDescent="0.3">
      <c r="A594" s="10" t="s">
        <v>1264</v>
      </c>
      <c r="B594" s="10">
        <v>27</v>
      </c>
      <c r="C594" s="10" t="s">
        <v>43</v>
      </c>
      <c r="D594" s="10" t="s">
        <v>30</v>
      </c>
      <c r="E594" s="10" t="s">
        <v>69</v>
      </c>
      <c r="F594" s="10" t="s">
        <v>45</v>
      </c>
      <c r="G594" s="10" t="s">
        <v>30</v>
      </c>
      <c r="H594" s="10" t="s">
        <v>1265</v>
      </c>
      <c r="I594" s="10" t="s">
        <v>188</v>
      </c>
      <c r="J594" s="13">
        <v>299.75</v>
      </c>
      <c r="K594" s="10">
        <v>12</v>
      </c>
      <c r="L594" s="10" t="s">
        <v>35</v>
      </c>
      <c r="M594" s="10">
        <v>2</v>
      </c>
      <c r="N594" s="10">
        <v>5</v>
      </c>
      <c r="O594" s="10">
        <v>0.3</v>
      </c>
      <c r="P594" s="10" t="s">
        <v>59</v>
      </c>
      <c r="Q594" s="10" t="s">
        <v>85</v>
      </c>
      <c r="R594" s="10">
        <f t="shared" si="18"/>
        <v>0</v>
      </c>
      <c r="S594" s="10">
        <v>0</v>
      </c>
      <c r="T594" s="10">
        <v>4</v>
      </c>
      <c r="U594" s="10" t="s">
        <v>59</v>
      </c>
      <c r="V594" s="10" t="s">
        <v>79</v>
      </c>
      <c r="W594" s="10" t="s">
        <v>39</v>
      </c>
      <c r="X594" s="14">
        <v>45478</v>
      </c>
      <c r="Y594" s="10" t="b">
        <v>0</v>
      </c>
      <c r="Z594" s="10" t="b">
        <v>1</v>
      </c>
      <c r="AA594" s="10" t="str">
        <f t="shared" si="19"/>
        <v>Loyalty Member</v>
      </c>
      <c r="AB594" s="10" t="s">
        <v>40</v>
      </c>
      <c r="AC594" s="10" t="s">
        <v>41</v>
      </c>
      <c r="AD594" s="10">
        <v>7</v>
      </c>
      <c r="AE594" s="10" t="str">
        <f>IF(OR(Cleaned_Data!$C594="Male", Cleaned_Data!$C594="Male"), "Male", IF(OR(Cleaned_Data!$C594="Female", Cleaned_Data!$C594="Female"), "Female", "Diverse"))</f>
        <v>Male</v>
      </c>
      <c r="AF594" s="10" t="str">
        <f>IF(Cleaned_Data!$D594="Middle","Average Income","High Income")</f>
        <v>Average Income</v>
      </c>
      <c r="AG594" s="10">
        <v>8.8235294117647058E-3</v>
      </c>
    </row>
    <row r="595" spans="1:33" x14ac:dyDescent="0.3">
      <c r="A595" s="10" t="s">
        <v>1266</v>
      </c>
      <c r="B595" s="10">
        <v>29</v>
      </c>
      <c r="C595" s="10" t="s">
        <v>43</v>
      </c>
      <c r="D595" s="10" t="s">
        <v>44</v>
      </c>
      <c r="E595" s="10" t="s">
        <v>76</v>
      </c>
      <c r="F595" s="10" t="s">
        <v>32</v>
      </c>
      <c r="G595" s="10" t="s">
        <v>30</v>
      </c>
      <c r="H595" s="10" t="s">
        <v>1267</v>
      </c>
      <c r="I595" s="10" t="s">
        <v>101</v>
      </c>
      <c r="J595" s="13">
        <v>319.38</v>
      </c>
      <c r="K595" s="10">
        <v>9</v>
      </c>
      <c r="L595" s="10" t="s">
        <v>48</v>
      </c>
      <c r="M595" s="10">
        <v>4</v>
      </c>
      <c r="N595" s="10">
        <v>1</v>
      </c>
      <c r="O595" s="10">
        <v>0</v>
      </c>
      <c r="P595" s="10" t="s">
        <v>59</v>
      </c>
      <c r="Q595" s="10" t="s">
        <v>50</v>
      </c>
      <c r="R595" s="10">
        <f t="shared" si="18"/>
        <v>0.01</v>
      </c>
      <c r="S595" s="10">
        <v>1</v>
      </c>
      <c r="T595" s="10">
        <v>6</v>
      </c>
      <c r="U595" s="10" t="s">
        <v>44</v>
      </c>
      <c r="V595" s="10" t="s">
        <v>38</v>
      </c>
      <c r="W595" s="10" t="s">
        <v>51</v>
      </c>
      <c r="X595" s="14">
        <v>45611</v>
      </c>
      <c r="Y595" s="10" t="b">
        <v>1</v>
      </c>
      <c r="Z595" s="10" t="b">
        <v>1</v>
      </c>
      <c r="AA595" s="10" t="str">
        <f t="shared" si="19"/>
        <v>Loyalty Member</v>
      </c>
      <c r="AB595" s="10" t="s">
        <v>40</v>
      </c>
      <c r="AC595" s="10" t="s">
        <v>41</v>
      </c>
      <c r="AD595" s="10">
        <v>8</v>
      </c>
      <c r="AE595" s="10" t="str">
        <f>IF(OR(Cleaned_Data!$C595="Male", Cleaned_Data!$C595="Male"), "Male", IF(OR(Cleaned_Data!$C595="Female", Cleaned_Data!$C595="Female"), "Female", "Diverse"))</f>
        <v>Male</v>
      </c>
      <c r="AF595" s="10" t="str">
        <f>IF(Cleaned_Data!$D595="Middle","Average Income","High Income")</f>
        <v>High Income</v>
      </c>
      <c r="AG595" s="10">
        <v>9.7727272727272732E-3</v>
      </c>
    </row>
    <row r="596" spans="1:33" x14ac:dyDescent="0.3">
      <c r="A596" s="10" t="s">
        <v>1268</v>
      </c>
      <c r="B596" s="10">
        <v>38</v>
      </c>
      <c r="C596" s="10" t="s">
        <v>43</v>
      </c>
      <c r="D596" s="10" t="s">
        <v>44</v>
      </c>
      <c r="E596" s="10" t="s">
        <v>55</v>
      </c>
      <c r="F596" s="10" t="s">
        <v>56</v>
      </c>
      <c r="G596" s="10" t="s">
        <v>30</v>
      </c>
      <c r="H596" s="10" t="s">
        <v>1269</v>
      </c>
      <c r="I596" s="10" t="s">
        <v>117</v>
      </c>
      <c r="J596" s="13">
        <v>476.48</v>
      </c>
      <c r="K596" s="10">
        <v>8</v>
      </c>
      <c r="L596" s="10" t="s">
        <v>78</v>
      </c>
      <c r="M596" s="10">
        <v>5</v>
      </c>
      <c r="N596" s="10">
        <v>2</v>
      </c>
      <c r="O596" s="10">
        <v>1</v>
      </c>
      <c r="P596" s="10" t="s">
        <v>36</v>
      </c>
      <c r="Q596" s="10" t="s">
        <v>37</v>
      </c>
      <c r="R596" s="10">
        <f t="shared" si="18"/>
        <v>0.02</v>
      </c>
      <c r="S596" s="10">
        <v>2</v>
      </c>
      <c r="T596" s="10">
        <v>10</v>
      </c>
      <c r="U596" s="10" t="s">
        <v>44</v>
      </c>
      <c r="V596" s="10" t="s">
        <v>79</v>
      </c>
      <c r="W596" s="10" t="s">
        <v>51</v>
      </c>
      <c r="X596" s="14">
        <v>45479</v>
      </c>
      <c r="Y596" s="10" t="b">
        <v>0</v>
      </c>
      <c r="Z596" s="10" t="b">
        <v>1</v>
      </c>
      <c r="AA596" s="10" t="str">
        <f t="shared" si="19"/>
        <v>Loyalty Member</v>
      </c>
      <c r="AB596" s="10" t="s">
        <v>62</v>
      </c>
      <c r="AC596" s="10" t="s">
        <v>67</v>
      </c>
      <c r="AD596" s="10">
        <v>3</v>
      </c>
      <c r="AE596" s="10" t="str">
        <f>IF(OR(Cleaned_Data!$C596="Male", Cleaned_Data!$C596="Male"), "Male", IF(OR(Cleaned_Data!$C596="Female", Cleaned_Data!$C596="Female"), "Female", "Diverse"))</f>
        <v>Male</v>
      </c>
      <c r="AF596" s="10" t="str">
        <f>IF(Cleaned_Data!$D596="Middle","Average Income","High Income")</f>
        <v>High Income</v>
      </c>
      <c r="AG596" s="10">
        <v>0.01</v>
      </c>
    </row>
    <row r="597" spans="1:33" x14ac:dyDescent="0.3">
      <c r="A597" s="10" t="s">
        <v>1270</v>
      </c>
      <c r="B597" s="10">
        <v>21</v>
      </c>
      <c r="C597" s="10" t="s">
        <v>43</v>
      </c>
      <c r="D597" s="10" t="s">
        <v>30</v>
      </c>
      <c r="E597" s="10" t="s">
        <v>69</v>
      </c>
      <c r="F597" s="10" t="s">
        <v>32</v>
      </c>
      <c r="G597" s="10" t="s">
        <v>30</v>
      </c>
      <c r="H597" s="10" t="s">
        <v>1271</v>
      </c>
      <c r="I597" s="10" t="s">
        <v>34</v>
      </c>
      <c r="J597" s="13">
        <v>301.01</v>
      </c>
      <c r="K597" s="10">
        <v>9</v>
      </c>
      <c r="L597" s="10" t="s">
        <v>35</v>
      </c>
      <c r="M597" s="10">
        <v>2</v>
      </c>
      <c r="N597" s="10">
        <v>1</v>
      </c>
      <c r="O597" s="10">
        <v>2</v>
      </c>
      <c r="P597" s="10" t="s">
        <v>44</v>
      </c>
      <c r="Q597" s="10" t="s">
        <v>50</v>
      </c>
      <c r="R597" s="10">
        <f t="shared" si="18"/>
        <v>0.02</v>
      </c>
      <c r="S597" s="10">
        <v>2</v>
      </c>
      <c r="T597" s="10">
        <v>8</v>
      </c>
      <c r="U597" s="10" t="s">
        <v>49</v>
      </c>
      <c r="V597" s="10" t="s">
        <v>60</v>
      </c>
      <c r="W597" s="10" t="s">
        <v>66</v>
      </c>
      <c r="X597" s="14">
        <v>45527</v>
      </c>
      <c r="Y597" s="10" t="b">
        <v>0</v>
      </c>
      <c r="Z597" s="10" t="b">
        <v>1</v>
      </c>
      <c r="AA597" s="10" t="str">
        <f t="shared" si="19"/>
        <v>Loyalty Member</v>
      </c>
      <c r="AB597" s="10" t="s">
        <v>40</v>
      </c>
      <c r="AC597" s="10" t="s">
        <v>67</v>
      </c>
      <c r="AD597" s="10">
        <v>13</v>
      </c>
      <c r="AE597" s="10" t="str">
        <f>IF(OR(Cleaned_Data!$C597="Male", Cleaned_Data!$C597="Male"), "Male", IF(OR(Cleaned_Data!$C597="Female", Cleaned_Data!$C597="Female"), "Female", "Diverse"))</f>
        <v>Male</v>
      </c>
      <c r="AF597" s="10" t="str">
        <f>IF(Cleaned_Data!$D597="Middle","Average Income","High Income")</f>
        <v>Average Income</v>
      </c>
      <c r="AG597" s="10">
        <v>1.1363636363636364E-2</v>
      </c>
    </row>
    <row r="598" spans="1:33" x14ac:dyDescent="0.3">
      <c r="A598" s="10" t="s">
        <v>1272</v>
      </c>
      <c r="B598" s="10">
        <v>18</v>
      </c>
      <c r="C598" s="10" t="s">
        <v>43</v>
      </c>
      <c r="D598" s="10" t="s">
        <v>30</v>
      </c>
      <c r="E598" s="10" t="s">
        <v>55</v>
      </c>
      <c r="F598" s="10" t="s">
        <v>32</v>
      </c>
      <c r="G598" s="10" t="s">
        <v>30</v>
      </c>
      <c r="H598" s="10" t="s">
        <v>1273</v>
      </c>
      <c r="I598" s="10" t="s">
        <v>117</v>
      </c>
      <c r="J598" s="13">
        <v>378.71</v>
      </c>
      <c r="K598" s="10">
        <v>5</v>
      </c>
      <c r="L598" s="10" t="s">
        <v>78</v>
      </c>
      <c r="M598" s="10">
        <v>4</v>
      </c>
      <c r="N598" s="10">
        <v>1</v>
      </c>
      <c r="O598" s="10">
        <v>2</v>
      </c>
      <c r="P598" s="10" t="s">
        <v>49</v>
      </c>
      <c r="Q598" s="10" t="s">
        <v>37</v>
      </c>
      <c r="R598" s="10">
        <f t="shared" si="18"/>
        <v>0.02</v>
      </c>
      <c r="S598" s="10">
        <v>2</v>
      </c>
      <c r="T598" s="10">
        <v>5</v>
      </c>
      <c r="U598" s="10" t="s">
        <v>36</v>
      </c>
      <c r="V598" s="10" t="s">
        <v>79</v>
      </c>
      <c r="W598" s="10" t="s">
        <v>66</v>
      </c>
      <c r="X598" s="14">
        <v>45534</v>
      </c>
      <c r="Y598" s="10" t="b">
        <v>1</v>
      </c>
      <c r="Z598" s="10" t="b">
        <v>1</v>
      </c>
      <c r="AA598" s="10" t="str">
        <f t="shared" si="19"/>
        <v>Loyalty Member</v>
      </c>
      <c r="AB598" s="10" t="s">
        <v>74</v>
      </c>
      <c r="AC598" s="10" t="s">
        <v>67</v>
      </c>
      <c r="AD598" s="10">
        <v>14</v>
      </c>
      <c r="AE598" s="10" t="str">
        <f>IF(OR(Cleaned_Data!$C598="Male", Cleaned_Data!$C598="Male"), "Male", IF(OR(Cleaned_Data!$C598="Female", Cleaned_Data!$C598="Female"), "Female", "Diverse"))</f>
        <v>Male</v>
      </c>
      <c r="AF598" s="10" t="str">
        <f>IF(Cleaned_Data!$D598="Middle","Average Income","High Income")</f>
        <v>Average Income</v>
      </c>
      <c r="AG598" s="10">
        <v>0.01</v>
      </c>
    </row>
    <row r="599" spans="1:33" x14ac:dyDescent="0.3">
      <c r="A599" s="10" t="s">
        <v>1274</v>
      </c>
      <c r="B599" s="10">
        <v>44</v>
      </c>
      <c r="C599" s="10" t="s">
        <v>190</v>
      </c>
      <c r="D599" s="10" t="s">
        <v>30</v>
      </c>
      <c r="E599" s="10" t="s">
        <v>55</v>
      </c>
      <c r="F599" s="10" t="s">
        <v>32</v>
      </c>
      <c r="G599" s="10" t="s">
        <v>30</v>
      </c>
      <c r="H599" s="10" t="s">
        <v>1275</v>
      </c>
      <c r="I599" s="10" t="s">
        <v>93</v>
      </c>
      <c r="J599" s="13">
        <v>314.32</v>
      </c>
      <c r="K599" s="10">
        <v>6</v>
      </c>
      <c r="L599" s="10" t="s">
        <v>78</v>
      </c>
      <c r="M599" s="10">
        <v>1</v>
      </c>
      <c r="N599" s="10">
        <v>4</v>
      </c>
      <c r="O599" s="10">
        <v>2</v>
      </c>
      <c r="P599" s="10" t="s">
        <v>44</v>
      </c>
      <c r="Q599" s="10" t="s">
        <v>85</v>
      </c>
      <c r="R599" s="10">
        <f t="shared" si="18"/>
        <v>0.02</v>
      </c>
      <c r="S599" s="10">
        <v>2</v>
      </c>
      <c r="T599" s="10">
        <v>5</v>
      </c>
      <c r="U599" s="10" t="s">
        <v>59</v>
      </c>
      <c r="V599" s="10" t="s">
        <v>60</v>
      </c>
      <c r="W599" s="10" t="s">
        <v>39</v>
      </c>
      <c r="X599" s="14">
        <v>45367</v>
      </c>
      <c r="Y599" s="10" t="b">
        <v>1</v>
      </c>
      <c r="Z599" s="10" t="b">
        <v>0</v>
      </c>
      <c r="AA599" s="10" t="str">
        <f t="shared" si="19"/>
        <v>Non-Member</v>
      </c>
      <c r="AB599" s="10" t="s">
        <v>62</v>
      </c>
      <c r="AC599" s="10" t="s">
        <v>53</v>
      </c>
      <c r="AD599" s="10">
        <v>7</v>
      </c>
      <c r="AE599" s="10" t="str">
        <f>IF(OR(Cleaned_Data!$C599="Male", Cleaned_Data!$C599="Male"), "Male", IF(OR(Cleaned_Data!$C599="Female", Cleaned_Data!$C599="Female"), "Female", "Diverse"))</f>
        <v>Diverse</v>
      </c>
      <c r="AF599" s="10" t="str">
        <f>IF(Cleaned_Data!$D599="Middle","Average Income","High Income")</f>
        <v>Average Income</v>
      </c>
      <c r="AG599" s="10">
        <v>8.5365853658536592E-3</v>
      </c>
    </row>
    <row r="600" spans="1:33" x14ac:dyDescent="0.3">
      <c r="A600" s="10" t="s">
        <v>1276</v>
      </c>
      <c r="B600" s="10">
        <v>22</v>
      </c>
      <c r="C600" s="10" t="s">
        <v>43</v>
      </c>
      <c r="D600" s="10" t="s">
        <v>30</v>
      </c>
      <c r="E600" s="10" t="s">
        <v>31</v>
      </c>
      <c r="F600" s="10" t="s">
        <v>45</v>
      </c>
      <c r="G600" s="10" t="s">
        <v>44</v>
      </c>
      <c r="H600" s="10" t="s">
        <v>254</v>
      </c>
      <c r="I600" s="10" t="s">
        <v>58</v>
      </c>
      <c r="J600" s="13">
        <v>210.9</v>
      </c>
      <c r="K600" s="10">
        <v>12</v>
      </c>
      <c r="L600" s="10" t="s">
        <v>48</v>
      </c>
      <c r="M600" s="10">
        <v>2</v>
      </c>
      <c r="N600" s="10">
        <v>1</v>
      </c>
      <c r="O600" s="10">
        <v>2</v>
      </c>
      <c r="P600" s="10" t="s">
        <v>36</v>
      </c>
      <c r="Q600" s="10" t="s">
        <v>37</v>
      </c>
      <c r="R600" s="10">
        <f t="shared" si="18"/>
        <v>0.01</v>
      </c>
      <c r="S600" s="10">
        <v>1</v>
      </c>
      <c r="T600" s="10">
        <v>1</v>
      </c>
      <c r="U600" s="10" t="s">
        <v>36</v>
      </c>
      <c r="V600" s="10" t="s">
        <v>38</v>
      </c>
      <c r="W600" s="10" t="s">
        <v>61</v>
      </c>
      <c r="X600" s="14">
        <v>45521</v>
      </c>
      <c r="Y600" s="10" t="b">
        <v>0</v>
      </c>
      <c r="Z600" s="10" t="b">
        <v>0</v>
      </c>
      <c r="AA600" s="10" t="str">
        <f t="shared" si="19"/>
        <v>Non-Member</v>
      </c>
      <c r="AB600" s="10" t="s">
        <v>62</v>
      </c>
      <c r="AC600" s="10" t="s">
        <v>53</v>
      </c>
      <c r="AD600" s="10">
        <v>12</v>
      </c>
      <c r="AE600" s="10" t="str">
        <f>IF(OR(Cleaned_Data!$C600="Male", Cleaned_Data!$C600="Male"), "Male", IF(OR(Cleaned_Data!$C600="Female", Cleaned_Data!$C600="Female"), "Female", "Diverse"))</f>
        <v>Male</v>
      </c>
      <c r="AF600" s="10" t="str">
        <f>IF(Cleaned_Data!$D600="Middle","Average Income","High Income")</f>
        <v>Average Income</v>
      </c>
      <c r="AG600" s="10">
        <v>1.131578947368421E-2</v>
      </c>
    </row>
    <row r="601" spans="1:33" x14ac:dyDescent="0.3">
      <c r="A601" s="10" t="s">
        <v>1277</v>
      </c>
      <c r="B601" s="10">
        <v>18</v>
      </c>
      <c r="C601" s="10" t="s">
        <v>29</v>
      </c>
      <c r="D601" s="10" t="s">
        <v>30</v>
      </c>
      <c r="E601" s="10" t="s">
        <v>76</v>
      </c>
      <c r="F601" s="10" t="s">
        <v>45</v>
      </c>
      <c r="G601" s="10" t="s">
        <v>44</v>
      </c>
      <c r="H601" s="10" t="s">
        <v>1278</v>
      </c>
      <c r="I601" s="10" t="s">
        <v>47</v>
      </c>
      <c r="J601" s="13">
        <v>218.26</v>
      </c>
      <c r="K601" s="10">
        <v>4</v>
      </c>
      <c r="L601" s="10" t="s">
        <v>35</v>
      </c>
      <c r="M601" s="10">
        <v>3</v>
      </c>
      <c r="N601" s="10">
        <v>1</v>
      </c>
      <c r="O601" s="10">
        <v>2</v>
      </c>
      <c r="P601" s="10" t="s">
        <v>59</v>
      </c>
      <c r="Q601" s="10" t="s">
        <v>85</v>
      </c>
      <c r="R601" s="10">
        <f t="shared" si="18"/>
        <v>0</v>
      </c>
      <c r="S601" s="10">
        <v>0</v>
      </c>
      <c r="T601" s="10">
        <v>8</v>
      </c>
      <c r="U601" s="10" t="s">
        <v>44</v>
      </c>
      <c r="V601" s="10" t="s">
        <v>60</v>
      </c>
      <c r="W601" s="10" t="s">
        <v>61</v>
      </c>
      <c r="X601" s="14">
        <v>45349</v>
      </c>
      <c r="Y601" s="10" t="b">
        <v>0</v>
      </c>
      <c r="Z601" s="10" t="b">
        <v>0</v>
      </c>
      <c r="AA601" s="10" t="str">
        <f t="shared" si="19"/>
        <v>Non-Member</v>
      </c>
      <c r="AB601" s="10" t="s">
        <v>52</v>
      </c>
      <c r="AC601" s="10" t="s">
        <v>53</v>
      </c>
      <c r="AD601" s="10">
        <v>12</v>
      </c>
      <c r="AE601" s="10" t="str">
        <f>IF(OR(Cleaned_Data!$C601="Male", Cleaned_Data!$C601="Male"), "Male", IF(OR(Cleaned_Data!$C601="Female", Cleaned_Data!$C601="Female"), "Female", "Diverse"))</f>
        <v>Female</v>
      </c>
      <c r="AF601" s="10" t="str">
        <f>IF(Cleaned_Data!$D601="Middle","Average Income","High Income")</f>
        <v>Average Income</v>
      </c>
      <c r="AG601" s="10">
        <v>9.3181818181818175E-3</v>
      </c>
    </row>
    <row r="602" spans="1:33" x14ac:dyDescent="0.3">
      <c r="A602" s="10" t="s">
        <v>1279</v>
      </c>
      <c r="B602" s="10">
        <v>24</v>
      </c>
      <c r="C602" s="10" t="s">
        <v>29</v>
      </c>
      <c r="D602" s="10" t="s">
        <v>30</v>
      </c>
      <c r="E602" s="10" t="s">
        <v>69</v>
      </c>
      <c r="F602" s="10" t="s">
        <v>56</v>
      </c>
      <c r="G602" s="10" t="s">
        <v>30</v>
      </c>
      <c r="H602" s="10" t="s">
        <v>1280</v>
      </c>
      <c r="I602" s="10" t="s">
        <v>101</v>
      </c>
      <c r="J602" s="13">
        <v>424.18</v>
      </c>
      <c r="K602" s="10">
        <v>5</v>
      </c>
      <c r="L602" s="10" t="s">
        <v>35</v>
      </c>
      <c r="M602" s="10">
        <v>4</v>
      </c>
      <c r="N602" s="10">
        <v>4</v>
      </c>
      <c r="O602" s="10">
        <v>1</v>
      </c>
      <c r="P602" s="10" t="s">
        <v>36</v>
      </c>
      <c r="Q602" s="10" t="s">
        <v>50</v>
      </c>
      <c r="R602" s="10">
        <f t="shared" si="18"/>
        <v>0.02</v>
      </c>
      <c r="S602" s="10">
        <v>2</v>
      </c>
      <c r="T602" s="10">
        <v>4</v>
      </c>
      <c r="U602" s="10" t="s">
        <v>49</v>
      </c>
      <c r="V602" s="10" t="s">
        <v>60</v>
      </c>
      <c r="W602" s="10" t="s">
        <v>61</v>
      </c>
      <c r="X602" s="14">
        <v>45336</v>
      </c>
      <c r="Y602" s="10" t="b">
        <v>0</v>
      </c>
      <c r="Z602" s="10" t="b">
        <v>1</v>
      </c>
      <c r="AA602" s="10" t="str">
        <f t="shared" si="19"/>
        <v>Loyalty Member</v>
      </c>
      <c r="AB602" s="10" t="s">
        <v>40</v>
      </c>
      <c r="AC602" s="10" t="s">
        <v>67</v>
      </c>
      <c r="AD602" s="10">
        <v>5</v>
      </c>
      <c r="AE602" s="10" t="str">
        <f>IF(OR(Cleaned_Data!$C602="Male", Cleaned_Data!$C602="Male"), "Male", IF(OR(Cleaned_Data!$C602="Female", Cleaned_Data!$C602="Female"), "Female", "Diverse"))</f>
        <v>Female</v>
      </c>
      <c r="AF602" s="10" t="str">
        <f>IF(Cleaned_Data!$D602="Middle","Average Income","High Income")</f>
        <v>Average Income</v>
      </c>
      <c r="AG602" s="10">
        <v>9.7727272727272732E-3</v>
      </c>
    </row>
    <row r="603" spans="1:33" x14ac:dyDescent="0.3">
      <c r="A603" s="10" t="s">
        <v>1281</v>
      </c>
      <c r="B603" s="10">
        <v>28</v>
      </c>
      <c r="C603" s="10" t="s">
        <v>43</v>
      </c>
      <c r="D603" s="10" t="s">
        <v>44</v>
      </c>
      <c r="E603" s="10" t="s">
        <v>76</v>
      </c>
      <c r="F603" s="10" t="s">
        <v>45</v>
      </c>
      <c r="G603" s="10" t="s">
        <v>30</v>
      </c>
      <c r="H603" s="10" t="s">
        <v>92</v>
      </c>
      <c r="I603" s="10" t="s">
        <v>98</v>
      </c>
      <c r="J603" s="13">
        <v>430.75</v>
      </c>
      <c r="K603" s="10">
        <v>11</v>
      </c>
      <c r="L603" s="10" t="s">
        <v>78</v>
      </c>
      <c r="M603" s="10">
        <v>1</v>
      </c>
      <c r="N603" s="10">
        <v>3</v>
      </c>
      <c r="O603" s="10">
        <v>1</v>
      </c>
      <c r="P603" s="10" t="s">
        <v>59</v>
      </c>
      <c r="Q603" s="10" t="s">
        <v>37</v>
      </c>
      <c r="R603" s="10">
        <f t="shared" si="18"/>
        <v>0</v>
      </c>
      <c r="S603" s="10">
        <v>0</v>
      </c>
      <c r="T603" s="10">
        <v>8</v>
      </c>
      <c r="U603" s="10" t="s">
        <v>44</v>
      </c>
      <c r="V603" s="10" t="s">
        <v>38</v>
      </c>
      <c r="W603" s="10" t="s">
        <v>39</v>
      </c>
      <c r="X603" s="14">
        <v>45467</v>
      </c>
      <c r="Y603" s="10" t="b">
        <v>1</v>
      </c>
      <c r="Z603" s="10" t="b">
        <v>0</v>
      </c>
      <c r="AA603" s="10" t="str">
        <f t="shared" si="19"/>
        <v>Non-Member</v>
      </c>
      <c r="AB603" s="10" t="s">
        <v>74</v>
      </c>
      <c r="AC603" s="10" t="s">
        <v>41</v>
      </c>
      <c r="AD603" s="10">
        <v>6</v>
      </c>
      <c r="AE603" s="10" t="str">
        <f>IF(OR(Cleaned_Data!$C603="Male", Cleaned_Data!$C603="Male"), "Male", IF(OR(Cleaned_Data!$C603="Female", Cleaned_Data!$C603="Female"), "Female", "Diverse"))</f>
        <v>Male</v>
      </c>
      <c r="AF603" s="10" t="str">
        <f>IF(Cleaned_Data!$D603="Middle","Average Income","High Income")</f>
        <v>High Income</v>
      </c>
      <c r="AG603" s="10">
        <v>9.189189189189189E-3</v>
      </c>
    </row>
    <row r="604" spans="1:33" x14ac:dyDescent="0.3">
      <c r="A604" s="10" t="s">
        <v>1282</v>
      </c>
      <c r="B604" s="10">
        <v>24</v>
      </c>
      <c r="C604" s="10" t="s">
        <v>43</v>
      </c>
      <c r="D604" s="10" t="s">
        <v>44</v>
      </c>
      <c r="E604" s="10" t="s">
        <v>55</v>
      </c>
      <c r="F604" s="10" t="s">
        <v>32</v>
      </c>
      <c r="G604" s="10" t="s">
        <v>30</v>
      </c>
      <c r="H604" s="10" t="s">
        <v>1283</v>
      </c>
      <c r="I604" s="10" t="s">
        <v>93</v>
      </c>
      <c r="J604" s="13">
        <v>162.94999999999999</v>
      </c>
      <c r="K604" s="10">
        <v>11</v>
      </c>
      <c r="L604" s="10" t="s">
        <v>48</v>
      </c>
      <c r="M604" s="10">
        <v>1</v>
      </c>
      <c r="N604" s="10">
        <v>2</v>
      </c>
      <c r="O604" s="10">
        <v>2</v>
      </c>
      <c r="P604" s="10" t="s">
        <v>44</v>
      </c>
      <c r="Q604" s="10" t="s">
        <v>85</v>
      </c>
      <c r="R604" s="10">
        <f t="shared" si="18"/>
        <v>0.01</v>
      </c>
      <c r="S604" s="10">
        <v>1</v>
      </c>
      <c r="T604" s="10">
        <v>8</v>
      </c>
      <c r="U604" s="10" t="s">
        <v>59</v>
      </c>
      <c r="V604" s="10" t="s">
        <v>79</v>
      </c>
      <c r="W604" s="10" t="s">
        <v>86</v>
      </c>
      <c r="X604" s="14">
        <v>45494</v>
      </c>
      <c r="Y604" s="10" t="b">
        <v>0</v>
      </c>
      <c r="Z604" s="10" t="b">
        <v>1</v>
      </c>
      <c r="AA604" s="10" t="str">
        <f t="shared" si="19"/>
        <v>Loyalty Member</v>
      </c>
      <c r="AB604" s="10" t="s">
        <v>62</v>
      </c>
      <c r="AC604" s="10" t="s">
        <v>67</v>
      </c>
      <c r="AD604" s="10">
        <v>14</v>
      </c>
      <c r="AE604" s="10" t="str">
        <f>IF(OR(Cleaned_Data!$C604="Male", Cleaned_Data!$C604="Male"), "Male", IF(OR(Cleaned_Data!$C604="Female", Cleaned_Data!$C604="Female"), "Female", "Diverse"))</f>
        <v>Male</v>
      </c>
      <c r="AF604" s="10" t="str">
        <f>IF(Cleaned_Data!$D604="Middle","Average Income","High Income")</f>
        <v>High Income</v>
      </c>
      <c r="AG604" s="10">
        <v>8.5365853658536592E-3</v>
      </c>
    </row>
    <row r="605" spans="1:33" x14ac:dyDescent="0.3">
      <c r="A605" s="10" t="s">
        <v>1284</v>
      </c>
      <c r="B605" s="10">
        <v>40</v>
      </c>
      <c r="C605" s="10" t="s">
        <v>29</v>
      </c>
      <c r="D605" s="10" t="s">
        <v>30</v>
      </c>
      <c r="E605" s="10" t="s">
        <v>31</v>
      </c>
      <c r="F605" s="10" t="s">
        <v>56</v>
      </c>
      <c r="G605" s="10" t="s">
        <v>44</v>
      </c>
      <c r="H605" s="10" t="s">
        <v>1285</v>
      </c>
      <c r="I605" s="10" t="s">
        <v>142</v>
      </c>
      <c r="J605" s="13">
        <v>209.68</v>
      </c>
      <c r="K605" s="10">
        <v>2</v>
      </c>
      <c r="L605" s="10" t="s">
        <v>78</v>
      </c>
      <c r="M605" s="10">
        <v>3</v>
      </c>
      <c r="N605" s="10">
        <v>1</v>
      </c>
      <c r="O605" s="10">
        <v>1</v>
      </c>
      <c r="P605" s="10" t="s">
        <v>36</v>
      </c>
      <c r="Q605" s="10" t="s">
        <v>50</v>
      </c>
      <c r="R605" s="10">
        <f t="shared" si="18"/>
        <v>0</v>
      </c>
      <c r="S605" s="10">
        <v>0</v>
      </c>
      <c r="T605" s="10">
        <v>1</v>
      </c>
      <c r="U605" s="10" t="s">
        <v>49</v>
      </c>
      <c r="V605" s="10" t="s">
        <v>60</v>
      </c>
      <c r="W605" s="10" t="s">
        <v>66</v>
      </c>
      <c r="X605" s="14">
        <v>45473</v>
      </c>
      <c r="Y605" s="10" t="b">
        <v>0</v>
      </c>
      <c r="Z605" s="10" t="b">
        <v>1</v>
      </c>
      <c r="AA605" s="10" t="str">
        <f t="shared" si="19"/>
        <v>Loyalty Member</v>
      </c>
      <c r="AB605" s="10" t="s">
        <v>62</v>
      </c>
      <c r="AC605" s="10" t="s">
        <v>67</v>
      </c>
      <c r="AD605" s="10">
        <v>8</v>
      </c>
      <c r="AE605" s="10" t="str">
        <f>IF(OR(Cleaned_Data!$C605="Male", Cleaned_Data!$C605="Male"), "Male", IF(OR(Cleaned_Data!$C605="Female", Cleaned_Data!$C605="Female"), "Female", "Diverse"))</f>
        <v>Female</v>
      </c>
      <c r="AF605" s="10" t="str">
        <f>IF(Cleaned_Data!$D605="Middle","Average Income","High Income")</f>
        <v>Average Income</v>
      </c>
      <c r="AG605" s="10">
        <v>8.5365853658536592E-3</v>
      </c>
    </row>
    <row r="606" spans="1:33" x14ac:dyDescent="0.3">
      <c r="A606" s="10" t="s">
        <v>1286</v>
      </c>
      <c r="B606" s="10">
        <v>50</v>
      </c>
      <c r="C606" s="10" t="s">
        <v>43</v>
      </c>
      <c r="D606" s="10" t="s">
        <v>44</v>
      </c>
      <c r="E606" s="10" t="s">
        <v>69</v>
      </c>
      <c r="F606" s="10" t="s">
        <v>32</v>
      </c>
      <c r="G606" s="10" t="s">
        <v>30</v>
      </c>
      <c r="H606" s="10" t="s">
        <v>1287</v>
      </c>
      <c r="I606" s="10" t="s">
        <v>188</v>
      </c>
      <c r="J606" s="13">
        <v>97.97</v>
      </c>
      <c r="K606" s="10">
        <v>2</v>
      </c>
      <c r="L606" s="10" t="s">
        <v>48</v>
      </c>
      <c r="M606" s="10">
        <v>5</v>
      </c>
      <c r="N606" s="10">
        <v>5</v>
      </c>
      <c r="O606" s="10">
        <v>1</v>
      </c>
      <c r="P606" s="10" t="s">
        <v>59</v>
      </c>
      <c r="Q606" s="10" t="s">
        <v>37</v>
      </c>
      <c r="R606" s="10">
        <f t="shared" si="18"/>
        <v>0</v>
      </c>
      <c r="S606" s="10">
        <v>0</v>
      </c>
      <c r="T606" s="10">
        <v>10</v>
      </c>
      <c r="U606" s="10" t="s">
        <v>36</v>
      </c>
      <c r="V606" s="10" t="s">
        <v>79</v>
      </c>
      <c r="W606" s="10" t="s">
        <v>39</v>
      </c>
      <c r="X606" s="14">
        <v>45568</v>
      </c>
      <c r="Y606" s="10" t="b">
        <v>1</v>
      </c>
      <c r="Z606" s="10" t="b">
        <v>0</v>
      </c>
      <c r="AA606" s="10" t="str">
        <f t="shared" si="19"/>
        <v>Non-Member</v>
      </c>
      <c r="AB606" s="10" t="s">
        <v>74</v>
      </c>
      <c r="AC606" s="10" t="s">
        <v>41</v>
      </c>
      <c r="AD606" s="10">
        <v>1</v>
      </c>
      <c r="AE606" s="10" t="str">
        <f>IF(OR(Cleaned_Data!$C606="Male", Cleaned_Data!$C606="Male"), "Male", IF(OR(Cleaned_Data!$C606="Female", Cleaned_Data!$C606="Female"), "Female", "Diverse"))</f>
        <v>Male</v>
      </c>
      <c r="AF606" s="10" t="str">
        <f>IF(Cleaned_Data!$D606="Middle","Average Income","High Income")</f>
        <v>High Income</v>
      </c>
      <c r="AG606" s="10">
        <v>8.8235294117647058E-3</v>
      </c>
    </row>
    <row r="607" spans="1:33" x14ac:dyDescent="0.3">
      <c r="A607" s="10" t="s">
        <v>1288</v>
      </c>
      <c r="B607" s="10">
        <v>49</v>
      </c>
      <c r="C607" s="10" t="s">
        <v>43</v>
      </c>
      <c r="D607" s="10" t="s">
        <v>30</v>
      </c>
      <c r="E607" s="10" t="s">
        <v>69</v>
      </c>
      <c r="F607" s="10" t="s">
        <v>56</v>
      </c>
      <c r="G607" s="10" t="s">
        <v>44</v>
      </c>
      <c r="H607" s="10" t="s">
        <v>1289</v>
      </c>
      <c r="I607" s="10" t="s">
        <v>82</v>
      </c>
      <c r="J607" s="13">
        <v>192.51</v>
      </c>
      <c r="K607" s="10">
        <v>9</v>
      </c>
      <c r="L607" s="10" t="s">
        <v>35</v>
      </c>
      <c r="M607" s="10">
        <v>2</v>
      </c>
      <c r="N607" s="10">
        <v>5</v>
      </c>
      <c r="O607" s="10">
        <v>2</v>
      </c>
      <c r="P607" s="10" t="s">
        <v>49</v>
      </c>
      <c r="Q607" s="10" t="s">
        <v>85</v>
      </c>
      <c r="R607" s="10">
        <f t="shared" si="18"/>
        <v>0</v>
      </c>
      <c r="S607" s="10">
        <v>0</v>
      </c>
      <c r="T607" s="10">
        <v>2</v>
      </c>
      <c r="U607" s="10" t="s">
        <v>49</v>
      </c>
      <c r="V607" s="10" t="s">
        <v>60</v>
      </c>
      <c r="W607" s="10" t="s">
        <v>39</v>
      </c>
      <c r="X607" s="14">
        <v>45527</v>
      </c>
      <c r="Y607" s="10" t="b">
        <v>1</v>
      </c>
      <c r="Z607" s="10" t="b">
        <v>0</v>
      </c>
      <c r="AA607" s="10" t="str">
        <f t="shared" si="19"/>
        <v>Non-Member</v>
      </c>
      <c r="AB607" s="10" t="s">
        <v>40</v>
      </c>
      <c r="AC607" s="10" t="s">
        <v>53</v>
      </c>
      <c r="AD607" s="10">
        <v>9</v>
      </c>
      <c r="AE607" s="10" t="str">
        <f>IF(OR(Cleaned_Data!$C607="Male", Cleaned_Data!$C607="Male"), "Male", IF(OR(Cleaned_Data!$C607="Female", Cleaned_Data!$C607="Female"), "Female", "Diverse"))</f>
        <v>Male</v>
      </c>
      <c r="AF607" s="10" t="str">
        <f>IF(Cleaned_Data!$D607="Middle","Average Income","High Income")</f>
        <v>Average Income</v>
      </c>
      <c r="AG607" s="10">
        <v>1.0270270270270269E-2</v>
      </c>
    </row>
    <row r="608" spans="1:33" x14ac:dyDescent="0.3">
      <c r="A608" s="10" t="s">
        <v>1290</v>
      </c>
      <c r="B608" s="10">
        <v>35</v>
      </c>
      <c r="C608" s="10" t="s">
        <v>43</v>
      </c>
      <c r="D608" s="10" t="s">
        <v>30</v>
      </c>
      <c r="E608" s="10" t="s">
        <v>69</v>
      </c>
      <c r="F608" s="10" t="s">
        <v>56</v>
      </c>
      <c r="G608" s="10" t="s">
        <v>30</v>
      </c>
      <c r="H608" s="10" t="s">
        <v>1267</v>
      </c>
      <c r="I608" s="10" t="s">
        <v>117</v>
      </c>
      <c r="J608" s="13">
        <v>151.81</v>
      </c>
      <c r="K608" s="10">
        <v>8</v>
      </c>
      <c r="L608" s="10" t="s">
        <v>78</v>
      </c>
      <c r="M608" s="10">
        <v>3</v>
      </c>
      <c r="N608" s="10">
        <v>4</v>
      </c>
      <c r="O608" s="10">
        <v>0</v>
      </c>
      <c r="P608" s="10" t="s">
        <v>49</v>
      </c>
      <c r="Q608" s="10" t="s">
        <v>50</v>
      </c>
      <c r="R608" s="10">
        <f t="shared" si="18"/>
        <v>0.01</v>
      </c>
      <c r="S608" s="10">
        <v>1</v>
      </c>
      <c r="T608" s="10">
        <v>10</v>
      </c>
      <c r="U608" s="10" t="s">
        <v>36</v>
      </c>
      <c r="V608" s="10" t="s">
        <v>38</v>
      </c>
      <c r="W608" s="10" t="s">
        <v>61</v>
      </c>
      <c r="X608" s="14">
        <v>45304</v>
      </c>
      <c r="Y608" s="10" t="b">
        <v>0</v>
      </c>
      <c r="Z608" s="10" t="b">
        <v>0</v>
      </c>
      <c r="AA608" s="10" t="str">
        <f t="shared" si="19"/>
        <v>Non-Member</v>
      </c>
      <c r="AB608" s="10" t="s">
        <v>74</v>
      </c>
      <c r="AC608" s="10" t="s">
        <v>41</v>
      </c>
      <c r="AD608" s="10">
        <v>1</v>
      </c>
      <c r="AE608" s="10" t="str">
        <f>IF(OR(Cleaned_Data!$C608="Male", Cleaned_Data!$C608="Male"), "Male", IF(OR(Cleaned_Data!$C608="Female", Cleaned_Data!$C608="Female"), "Female", "Diverse"))</f>
        <v>Male</v>
      </c>
      <c r="AF608" s="10" t="str">
        <f>IF(Cleaned_Data!$D608="Middle","Average Income","High Income")</f>
        <v>Average Income</v>
      </c>
      <c r="AG608" s="10">
        <v>0.01</v>
      </c>
    </row>
    <row r="609" spans="1:33" x14ac:dyDescent="0.3">
      <c r="A609" s="10" t="s">
        <v>1291</v>
      </c>
      <c r="B609" s="10">
        <v>25</v>
      </c>
      <c r="C609" s="10" t="s">
        <v>29</v>
      </c>
      <c r="D609" s="10" t="s">
        <v>44</v>
      </c>
      <c r="E609" s="10" t="s">
        <v>31</v>
      </c>
      <c r="F609" s="10" t="s">
        <v>45</v>
      </c>
      <c r="G609" s="10" t="s">
        <v>30</v>
      </c>
      <c r="H609" s="10" t="s">
        <v>1292</v>
      </c>
      <c r="I609" s="10" t="s">
        <v>71</v>
      </c>
      <c r="J609" s="13">
        <v>239.28</v>
      </c>
      <c r="K609" s="10">
        <v>8</v>
      </c>
      <c r="L609" s="10" t="s">
        <v>78</v>
      </c>
      <c r="M609" s="10">
        <v>1</v>
      </c>
      <c r="N609" s="10">
        <v>4</v>
      </c>
      <c r="O609" s="10">
        <v>1</v>
      </c>
      <c r="P609" s="10" t="s">
        <v>49</v>
      </c>
      <c r="Q609" s="10" t="s">
        <v>37</v>
      </c>
      <c r="R609" s="10">
        <f t="shared" si="18"/>
        <v>0.02</v>
      </c>
      <c r="S609" s="10">
        <v>2</v>
      </c>
      <c r="T609" s="10">
        <v>5</v>
      </c>
      <c r="U609" s="10" t="s">
        <v>49</v>
      </c>
      <c r="V609" s="10" t="s">
        <v>38</v>
      </c>
      <c r="W609" s="10" t="s">
        <v>66</v>
      </c>
      <c r="X609" s="14">
        <v>45604</v>
      </c>
      <c r="Y609" s="10" t="b">
        <v>0</v>
      </c>
      <c r="Z609" s="10" t="b">
        <v>1</v>
      </c>
      <c r="AA609" s="10" t="str">
        <f t="shared" si="19"/>
        <v>Loyalty Member</v>
      </c>
      <c r="AB609" s="10" t="s">
        <v>62</v>
      </c>
      <c r="AC609" s="10" t="s">
        <v>41</v>
      </c>
      <c r="AD609" s="10">
        <v>10</v>
      </c>
      <c r="AE609" s="10" t="str">
        <f>IF(OR(Cleaned_Data!$C609="Male", Cleaned_Data!$C609="Male"), "Male", IF(OR(Cleaned_Data!$C609="Female", Cleaned_Data!$C609="Female"), "Female", "Diverse"))</f>
        <v>Female</v>
      </c>
      <c r="AF609" s="10" t="str">
        <f>IF(Cleaned_Data!$D609="Middle","Average Income","High Income")</f>
        <v>High Income</v>
      </c>
      <c r="AG609" s="10">
        <v>8.7804878048780496E-3</v>
      </c>
    </row>
    <row r="610" spans="1:33" x14ac:dyDescent="0.3">
      <c r="A610" s="10" t="s">
        <v>1293</v>
      </c>
      <c r="B610" s="10">
        <v>40</v>
      </c>
      <c r="C610" s="10" t="s">
        <v>29</v>
      </c>
      <c r="D610" s="10" t="s">
        <v>44</v>
      </c>
      <c r="E610" s="10" t="s">
        <v>69</v>
      </c>
      <c r="F610" s="10" t="s">
        <v>45</v>
      </c>
      <c r="G610" s="10" t="s">
        <v>44</v>
      </c>
      <c r="H610" s="10" t="s">
        <v>1294</v>
      </c>
      <c r="I610" s="10" t="s">
        <v>93</v>
      </c>
      <c r="J610" s="13">
        <v>306.17</v>
      </c>
      <c r="K610" s="10">
        <v>4</v>
      </c>
      <c r="L610" s="10" t="s">
        <v>48</v>
      </c>
      <c r="M610" s="10">
        <v>3</v>
      </c>
      <c r="N610" s="10">
        <v>5</v>
      </c>
      <c r="O610" s="10">
        <v>1</v>
      </c>
      <c r="P610" s="10" t="s">
        <v>49</v>
      </c>
      <c r="Q610" s="10" t="s">
        <v>37</v>
      </c>
      <c r="R610" s="10">
        <f t="shared" si="18"/>
        <v>0</v>
      </c>
      <c r="S610" s="10">
        <v>0</v>
      </c>
      <c r="T610" s="10">
        <v>6</v>
      </c>
      <c r="U610" s="10" t="s">
        <v>49</v>
      </c>
      <c r="V610" s="10" t="s">
        <v>38</v>
      </c>
      <c r="W610" s="10" t="s">
        <v>51</v>
      </c>
      <c r="X610" s="14">
        <v>45320</v>
      </c>
      <c r="Y610" s="10" t="b">
        <v>0</v>
      </c>
      <c r="Z610" s="10" t="b">
        <v>1</v>
      </c>
      <c r="AA610" s="10" t="str">
        <f t="shared" si="19"/>
        <v>Loyalty Member</v>
      </c>
      <c r="AB610" s="10" t="s">
        <v>52</v>
      </c>
      <c r="AC610" s="10" t="s">
        <v>67</v>
      </c>
      <c r="AD610" s="10">
        <v>8</v>
      </c>
      <c r="AE610" s="10" t="str">
        <f>IF(OR(Cleaned_Data!$C610="Male", Cleaned_Data!$C610="Male"), "Male", IF(OR(Cleaned_Data!$C610="Female", Cleaned_Data!$C610="Female"), "Female", "Diverse"))</f>
        <v>Female</v>
      </c>
      <c r="AF610" s="10" t="str">
        <f>IF(Cleaned_Data!$D610="Middle","Average Income","High Income")</f>
        <v>High Income</v>
      </c>
      <c r="AG610" s="10">
        <v>8.5365853658536592E-3</v>
      </c>
    </row>
    <row r="611" spans="1:33" x14ac:dyDescent="0.3">
      <c r="A611" s="10" t="s">
        <v>1295</v>
      </c>
      <c r="B611" s="10">
        <v>40</v>
      </c>
      <c r="C611" s="10" t="s">
        <v>29</v>
      </c>
      <c r="D611" s="10" t="s">
        <v>44</v>
      </c>
      <c r="E611" s="10" t="s">
        <v>69</v>
      </c>
      <c r="F611" s="10" t="s">
        <v>56</v>
      </c>
      <c r="G611" s="10" t="s">
        <v>44</v>
      </c>
      <c r="H611" s="10" t="s">
        <v>1296</v>
      </c>
      <c r="I611" s="10" t="s">
        <v>117</v>
      </c>
      <c r="J611" s="13">
        <v>370.38</v>
      </c>
      <c r="K611" s="10">
        <v>11</v>
      </c>
      <c r="L611" s="10" t="s">
        <v>48</v>
      </c>
      <c r="M611" s="10">
        <v>1</v>
      </c>
      <c r="N611" s="10">
        <v>2</v>
      </c>
      <c r="O611" s="10">
        <v>1</v>
      </c>
      <c r="P611" s="10" t="s">
        <v>36</v>
      </c>
      <c r="Q611" s="10" t="s">
        <v>50</v>
      </c>
      <c r="R611" s="10">
        <f t="shared" si="18"/>
        <v>0.01</v>
      </c>
      <c r="S611" s="10">
        <v>1</v>
      </c>
      <c r="T611" s="10">
        <v>1</v>
      </c>
      <c r="U611" s="10" t="s">
        <v>44</v>
      </c>
      <c r="V611" s="10" t="s">
        <v>79</v>
      </c>
      <c r="W611" s="10" t="s">
        <v>66</v>
      </c>
      <c r="X611" s="14">
        <v>45355</v>
      </c>
      <c r="Y611" s="10" t="b">
        <v>1</v>
      </c>
      <c r="Z611" s="10" t="b">
        <v>1</v>
      </c>
      <c r="AA611" s="10" t="str">
        <f t="shared" si="19"/>
        <v>Loyalty Member</v>
      </c>
      <c r="AB611" s="10" t="s">
        <v>52</v>
      </c>
      <c r="AC611" s="10" t="s">
        <v>41</v>
      </c>
      <c r="AD611" s="10">
        <v>9</v>
      </c>
      <c r="AE611" s="10" t="str">
        <f>IF(OR(Cleaned_Data!$C611="Male", Cleaned_Data!$C611="Male"), "Male", IF(OR(Cleaned_Data!$C611="Female", Cleaned_Data!$C611="Female"), "Female", "Diverse"))</f>
        <v>Female</v>
      </c>
      <c r="AF611" s="10" t="str">
        <f>IF(Cleaned_Data!$D611="Middle","Average Income","High Income")</f>
        <v>High Income</v>
      </c>
      <c r="AG611" s="10">
        <v>0.01</v>
      </c>
    </row>
    <row r="612" spans="1:33" x14ac:dyDescent="0.3">
      <c r="A612" s="10" t="s">
        <v>1297</v>
      </c>
      <c r="B612" s="10">
        <v>50</v>
      </c>
      <c r="C612" s="10" t="s">
        <v>43</v>
      </c>
      <c r="D612" s="10" t="s">
        <v>30</v>
      </c>
      <c r="E612" s="10" t="s">
        <v>55</v>
      </c>
      <c r="F612" s="10" t="s">
        <v>32</v>
      </c>
      <c r="G612" s="10" t="s">
        <v>30</v>
      </c>
      <c r="H612" s="10" t="s">
        <v>1298</v>
      </c>
      <c r="I612" s="10" t="s">
        <v>135</v>
      </c>
      <c r="J612" s="13">
        <v>346.58</v>
      </c>
      <c r="K612" s="10">
        <v>6</v>
      </c>
      <c r="L612" s="10" t="s">
        <v>35</v>
      </c>
      <c r="M612" s="10">
        <v>5</v>
      </c>
      <c r="N612" s="10">
        <v>1</v>
      </c>
      <c r="O612" s="10">
        <v>1</v>
      </c>
      <c r="P612" s="10" t="s">
        <v>44</v>
      </c>
      <c r="Q612" s="10" t="s">
        <v>37</v>
      </c>
      <c r="R612" s="10">
        <f t="shared" si="18"/>
        <v>0</v>
      </c>
      <c r="S612" s="10">
        <v>0</v>
      </c>
      <c r="T612" s="10">
        <v>9</v>
      </c>
      <c r="U612" s="10" t="s">
        <v>59</v>
      </c>
      <c r="V612" s="10" t="s">
        <v>38</v>
      </c>
      <c r="W612" s="10" t="s">
        <v>66</v>
      </c>
      <c r="X612" s="14">
        <v>45446</v>
      </c>
      <c r="Y612" s="10" t="b">
        <v>0</v>
      </c>
      <c r="Z612" s="10" t="b">
        <v>0</v>
      </c>
      <c r="AA612" s="10" t="str">
        <f t="shared" si="19"/>
        <v>Non-Member</v>
      </c>
      <c r="AB612" s="10" t="s">
        <v>62</v>
      </c>
      <c r="AC612" s="10" t="s">
        <v>67</v>
      </c>
      <c r="AD612" s="10">
        <v>7</v>
      </c>
      <c r="AE612" s="10" t="str">
        <f>IF(OR(Cleaned_Data!$C612="Male", Cleaned_Data!$C612="Male"), "Male", IF(OR(Cleaned_Data!$C612="Female", Cleaned_Data!$C612="Female"), "Female", "Diverse"))</f>
        <v>Male</v>
      </c>
      <c r="AF612" s="10" t="str">
        <f>IF(Cleaned_Data!$D612="Middle","Average Income","High Income")</f>
        <v>Average Income</v>
      </c>
      <c r="AG612" s="10">
        <v>8.5294117647058826E-3</v>
      </c>
    </row>
    <row r="613" spans="1:33" x14ac:dyDescent="0.3">
      <c r="A613" s="10" t="s">
        <v>1299</v>
      </c>
      <c r="B613" s="10">
        <v>24</v>
      </c>
      <c r="C613" s="10" t="s">
        <v>43</v>
      </c>
      <c r="D613" s="10" t="s">
        <v>30</v>
      </c>
      <c r="E613" s="10" t="s">
        <v>55</v>
      </c>
      <c r="F613" s="10" t="s">
        <v>45</v>
      </c>
      <c r="G613" s="10" t="s">
        <v>30</v>
      </c>
      <c r="H613" s="10" t="s">
        <v>1300</v>
      </c>
      <c r="I613" s="10" t="s">
        <v>120</v>
      </c>
      <c r="J613" s="13">
        <v>292.64</v>
      </c>
      <c r="K613" s="10">
        <v>5</v>
      </c>
      <c r="L613" s="10" t="s">
        <v>48</v>
      </c>
      <c r="M613" s="10">
        <v>1</v>
      </c>
      <c r="N613" s="10">
        <v>1</v>
      </c>
      <c r="O613" s="10">
        <v>1</v>
      </c>
      <c r="P613" s="10" t="s">
        <v>36</v>
      </c>
      <c r="Q613" s="10" t="s">
        <v>37</v>
      </c>
      <c r="R613" s="10">
        <f t="shared" si="18"/>
        <v>0.02</v>
      </c>
      <c r="S613" s="10">
        <v>2</v>
      </c>
      <c r="T613" s="10">
        <v>10</v>
      </c>
      <c r="U613" s="10" t="s">
        <v>49</v>
      </c>
      <c r="V613" s="10" t="s">
        <v>38</v>
      </c>
      <c r="W613" s="10" t="s">
        <v>39</v>
      </c>
      <c r="X613" s="14">
        <v>45632</v>
      </c>
      <c r="Y613" s="10" t="b">
        <v>1</v>
      </c>
      <c r="Z613" s="10" t="b">
        <v>0</v>
      </c>
      <c r="AA613" s="10" t="str">
        <f t="shared" si="19"/>
        <v>Non-Member</v>
      </c>
      <c r="AB613" s="10" t="s">
        <v>52</v>
      </c>
      <c r="AC613" s="10" t="s">
        <v>53</v>
      </c>
      <c r="AD613" s="10">
        <v>1</v>
      </c>
      <c r="AE613" s="10" t="str">
        <f>IF(OR(Cleaned_Data!$C613="Male", Cleaned_Data!$C613="Male"), "Male", IF(OR(Cleaned_Data!$C613="Female", Cleaned_Data!$C613="Female"), "Female", "Diverse"))</f>
        <v>Male</v>
      </c>
      <c r="AF613" s="10" t="str">
        <f>IF(Cleaned_Data!$D613="Middle","Average Income","High Income")</f>
        <v>Average Income</v>
      </c>
      <c r="AG613" s="10">
        <v>9.3023255813953487E-3</v>
      </c>
    </row>
    <row r="614" spans="1:33" x14ac:dyDescent="0.3">
      <c r="A614" s="10" t="s">
        <v>1301</v>
      </c>
      <c r="B614" s="10">
        <v>30</v>
      </c>
      <c r="C614" s="10" t="s">
        <v>29</v>
      </c>
      <c r="D614" s="10" t="s">
        <v>30</v>
      </c>
      <c r="E614" s="10" t="s">
        <v>31</v>
      </c>
      <c r="F614" s="10" t="s">
        <v>32</v>
      </c>
      <c r="G614" s="10" t="s">
        <v>44</v>
      </c>
      <c r="H614" s="10" t="s">
        <v>1302</v>
      </c>
      <c r="I614" s="10" t="s">
        <v>2078</v>
      </c>
      <c r="J614" s="13">
        <v>102.91</v>
      </c>
      <c r="K614" s="10">
        <v>12</v>
      </c>
      <c r="L614" s="10" t="s">
        <v>35</v>
      </c>
      <c r="M614" s="10">
        <v>2</v>
      </c>
      <c r="N614" s="10">
        <v>1</v>
      </c>
      <c r="O614" s="10">
        <v>1</v>
      </c>
      <c r="P614" s="10" t="s">
        <v>49</v>
      </c>
      <c r="Q614" s="10" t="s">
        <v>85</v>
      </c>
      <c r="R614" s="10">
        <f t="shared" si="18"/>
        <v>0.01</v>
      </c>
      <c r="S614" s="10">
        <v>1</v>
      </c>
      <c r="T614" s="10">
        <v>10</v>
      </c>
      <c r="U614" s="10" t="s">
        <v>36</v>
      </c>
      <c r="V614" s="10" t="s">
        <v>79</v>
      </c>
      <c r="W614" s="10" t="s">
        <v>51</v>
      </c>
      <c r="X614" s="14">
        <v>45377</v>
      </c>
      <c r="Y614" s="10" t="b">
        <v>1</v>
      </c>
      <c r="Z614" s="10" t="b">
        <v>0</v>
      </c>
      <c r="AA614" s="10" t="str">
        <f t="shared" si="19"/>
        <v>Non-Member</v>
      </c>
      <c r="AB614" s="10" t="s">
        <v>62</v>
      </c>
      <c r="AC614" s="10" t="s">
        <v>67</v>
      </c>
      <c r="AD614" s="10">
        <v>13</v>
      </c>
      <c r="AE614" s="10" t="str">
        <f>IF(OR(Cleaned_Data!$C614="Male", Cleaned_Data!$C614="Male"), "Male", IF(OR(Cleaned_Data!$C614="Female", Cleaned_Data!$C614="Female"), "Female", "Diverse"))</f>
        <v>Female</v>
      </c>
      <c r="AF614" s="10" t="str">
        <f>IF(Cleaned_Data!$D614="Middle","Average Income","High Income")</f>
        <v>Average Income</v>
      </c>
      <c r="AG614" s="10">
        <v>1.3157894736842106E-2</v>
      </c>
    </row>
    <row r="615" spans="1:33" x14ac:dyDescent="0.3">
      <c r="A615" s="10" t="s">
        <v>1303</v>
      </c>
      <c r="B615" s="10">
        <v>32</v>
      </c>
      <c r="C615" s="10" t="s">
        <v>29</v>
      </c>
      <c r="D615" s="10" t="s">
        <v>44</v>
      </c>
      <c r="E615" s="10" t="s">
        <v>69</v>
      </c>
      <c r="F615" s="10" t="s">
        <v>32</v>
      </c>
      <c r="G615" s="10" t="s">
        <v>30</v>
      </c>
      <c r="H615" s="10" t="s">
        <v>1304</v>
      </c>
      <c r="I615" s="10" t="s">
        <v>65</v>
      </c>
      <c r="J615" s="13">
        <v>283.77999999999997</v>
      </c>
      <c r="K615" s="10">
        <v>4</v>
      </c>
      <c r="L615" s="10" t="s">
        <v>35</v>
      </c>
      <c r="M615" s="10">
        <v>2</v>
      </c>
      <c r="N615" s="10">
        <v>4</v>
      </c>
      <c r="O615" s="10">
        <v>1.2</v>
      </c>
      <c r="P615" s="10" t="s">
        <v>36</v>
      </c>
      <c r="Q615" s="10" t="s">
        <v>37</v>
      </c>
      <c r="R615" s="10">
        <f t="shared" si="18"/>
        <v>0</v>
      </c>
      <c r="S615" s="10">
        <v>0</v>
      </c>
      <c r="T615" s="10">
        <v>6</v>
      </c>
      <c r="U615" s="10" t="s">
        <v>36</v>
      </c>
      <c r="V615" s="10" t="s">
        <v>60</v>
      </c>
      <c r="W615" s="10" t="s">
        <v>61</v>
      </c>
      <c r="X615" s="14">
        <v>45513</v>
      </c>
      <c r="Y615" s="10" t="b">
        <v>1</v>
      </c>
      <c r="Z615" s="10" t="b">
        <v>0</v>
      </c>
      <c r="AA615" s="10" t="str">
        <f t="shared" si="19"/>
        <v>Non-Member</v>
      </c>
      <c r="AB615" s="10" t="s">
        <v>40</v>
      </c>
      <c r="AC615" s="10" t="s">
        <v>67</v>
      </c>
      <c r="AD615" s="10">
        <v>10</v>
      </c>
      <c r="AE615" s="10" t="str">
        <f>IF(OR(Cleaned_Data!$C615="Male", Cleaned_Data!$C615="Male"), "Male", IF(OR(Cleaned_Data!$C615="Female", Cleaned_Data!$C615="Female"), "Female", "Diverse"))</f>
        <v>Female</v>
      </c>
      <c r="AF615" s="10" t="str">
        <f>IF(Cleaned_Data!$D615="Middle","Average Income","High Income")</f>
        <v>High Income</v>
      </c>
      <c r="AG615" s="10">
        <v>9.3999999999999986E-3</v>
      </c>
    </row>
    <row r="616" spans="1:33" x14ac:dyDescent="0.3">
      <c r="A616" s="10" t="s">
        <v>1305</v>
      </c>
      <c r="B616" s="10">
        <v>48</v>
      </c>
      <c r="C616" s="10" t="s">
        <v>29</v>
      </c>
      <c r="D616" s="10" t="s">
        <v>44</v>
      </c>
      <c r="E616" s="10" t="s">
        <v>69</v>
      </c>
      <c r="F616" s="10" t="s">
        <v>45</v>
      </c>
      <c r="G616" s="10" t="s">
        <v>30</v>
      </c>
      <c r="H616" s="10" t="s">
        <v>1306</v>
      </c>
      <c r="I616" s="10" t="s">
        <v>188</v>
      </c>
      <c r="J616" s="13">
        <v>51.44</v>
      </c>
      <c r="K616" s="10">
        <v>2</v>
      </c>
      <c r="L616" s="10" t="s">
        <v>48</v>
      </c>
      <c r="M616" s="10">
        <v>1</v>
      </c>
      <c r="N616" s="10">
        <v>3</v>
      </c>
      <c r="O616" s="10">
        <v>2</v>
      </c>
      <c r="P616" s="10" t="s">
        <v>44</v>
      </c>
      <c r="Q616" s="10" t="s">
        <v>50</v>
      </c>
      <c r="R616" s="10">
        <f t="shared" si="18"/>
        <v>0</v>
      </c>
      <c r="S616" s="10">
        <v>0</v>
      </c>
      <c r="T616" s="10">
        <v>1</v>
      </c>
      <c r="U616" s="10" t="s">
        <v>44</v>
      </c>
      <c r="V616" s="10" t="s">
        <v>38</v>
      </c>
      <c r="W616" s="10" t="s">
        <v>66</v>
      </c>
      <c r="X616" s="14">
        <v>45429</v>
      </c>
      <c r="Y616" s="10" t="b">
        <v>1</v>
      </c>
      <c r="Z616" s="10" t="b">
        <v>0</v>
      </c>
      <c r="AA616" s="10" t="str">
        <f t="shared" si="19"/>
        <v>Non-Member</v>
      </c>
      <c r="AB616" s="10" t="s">
        <v>74</v>
      </c>
      <c r="AC616" s="10" t="s">
        <v>41</v>
      </c>
      <c r="AD616" s="10">
        <v>5</v>
      </c>
      <c r="AE616" s="10" t="str">
        <f>IF(OR(Cleaned_Data!$C616="Male", Cleaned_Data!$C616="Male"), "Male", IF(OR(Cleaned_Data!$C616="Female", Cleaned_Data!$C616="Female"), "Female", "Diverse"))</f>
        <v>Female</v>
      </c>
      <c r="AF616" s="10" t="str">
        <f>IF(Cleaned_Data!$D616="Middle","Average Income","High Income")</f>
        <v>High Income</v>
      </c>
      <c r="AG616" s="10">
        <v>8.8235294117647058E-3</v>
      </c>
    </row>
    <row r="617" spans="1:33" x14ac:dyDescent="0.3">
      <c r="A617" s="10" t="s">
        <v>1307</v>
      </c>
      <c r="B617" s="10">
        <v>44</v>
      </c>
      <c r="C617" s="10" t="s">
        <v>29</v>
      </c>
      <c r="D617" s="10" t="s">
        <v>44</v>
      </c>
      <c r="E617" s="10" t="s">
        <v>31</v>
      </c>
      <c r="F617" s="10" t="s">
        <v>32</v>
      </c>
      <c r="G617" s="10" t="s">
        <v>44</v>
      </c>
      <c r="H617" s="10" t="s">
        <v>1308</v>
      </c>
      <c r="I617" s="10" t="s">
        <v>98</v>
      </c>
      <c r="J617" s="13">
        <v>405.7</v>
      </c>
      <c r="K617" s="10">
        <v>12</v>
      </c>
      <c r="L617" s="10" t="s">
        <v>78</v>
      </c>
      <c r="M617" s="10">
        <v>1</v>
      </c>
      <c r="N617" s="10">
        <v>3</v>
      </c>
      <c r="O617" s="10">
        <v>1</v>
      </c>
      <c r="P617" s="10" t="s">
        <v>59</v>
      </c>
      <c r="Q617" s="10" t="s">
        <v>85</v>
      </c>
      <c r="R617" s="10">
        <f t="shared" si="18"/>
        <v>0.02</v>
      </c>
      <c r="S617" s="10">
        <v>2</v>
      </c>
      <c r="T617" s="10">
        <v>10</v>
      </c>
      <c r="U617" s="10" t="s">
        <v>59</v>
      </c>
      <c r="V617" s="10" t="s">
        <v>38</v>
      </c>
      <c r="W617" s="10" t="s">
        <v>39</v>
      </c>
      <c r="X617" s="14">
        <v>45339</v>
      </c>
      <c r="Y617" s="10" t="b">
        <v>1</v>
      </c>
      <c r="Z617" s="10" t="b">
        <v>1</v>
      </c>
      <c r="AA617" s="10" t="str">
        <f t="shared" si="19"/>
        <v>Loyalty Member</v>
      </c>
      <c r="AB617" s="10" t="s">
        <v>52</v>
      </c>
      <c r="AC617" s="10" t="s">
        <v>53</v>
      </c>
      <c r="AD617" s="10">
        <v>14</v>
      </c>
      <c r="AE617" s="10" t="str">
        <f>IF(OR(Cleaned_Data!$C617="Male", Cleaned_Data!$C617="Male"), "Male", IF(OR(Cleaned_Data!$C617="Female", Cleaned_Data!$C617="Female"), "Female", "Diverse"))</f>
        <v>Female</v>
      </c>
      <c r="AF617" s="10" t="str">
        <f>IF(Cleaned_Data!$D617="Middle","Average Income","High Income")</f>
        <v>High Income</v>
      </c>
      <c r="AG617" s="10">
        <v>9.189189189189189E-3</v>
      </c>
    </row>
    <row r="618" spans="1:33" x14ac:dyDescent="0.3">
      <c r="A618" s="10" t="s">
        <v>1309</v>
      </c>
      <c r="B618" s="10">
        <v>19</v>
      </c>
      <c r="C618" s="10" t="s">
        <v>29</v>
      </c>
      <c r="D618" s="10" t="s">
        <v>44</v>
      </c>
      <c r="E618" s="10" t="s">
        <v>69</v>
      </c>
      <c r="F618" s="10" t="s">
        <v>56</v>
      </c>
      <c r="G618" s="10" t="s">
        <v>30</v>
      </c>
      <c r="H618" s="10" t="s">
        <v>1310</v>
      </c>
      <c r="I618" s="10" t="s">
        <v>158</v>
      </c>
      <c r="J618" s="13">
        <v>311.74</v>
      </c>
      <c r="K618" s="10">
        <v>11</v>
      </c>
      <c r="L618" s="10" t="s">
        <v>35</v>
      </c>
      <c r="M618" s="10">
        <v>1</v>
      </c>
      <c r="N618" s="10">
        <v>4</v>
      </c>
      <c r="O618" s="10">
        <v>2</v>
      </c>
      <c r="P618" s="10" t="s">
        <v>59</v>
      </c>
      <c r="Q618" s="10" t="s">
        <v>37</v>
      </c>
      <c r="R618" s="10">
        <f t="shared" si="18"/>
        <v>0.02</v>
      </c>
      <c r="S618" s="10">
        <v>2</v>
      </c>
      <c r="T618" s="10">
        <v>10</v>
      </c>
      <c r="U618" s="10" t="s">
        <v>49</v>
      </c>
      <c r="V618" s="10" t="s">
        <v>60</v>
      </c>
      <c r="W618" s="10" t="s">
        <v>51</v>
      </c>
      <c r="X618" s="14">
        <v>45308</v>
      </c>
      <c r="Y618" s="10" t="b">
        <v>1</v>
      </c>
      <c r="Z618" s="10" t="b">
        <v>0</v>
      </c>
      <c r="AA618" s="10" t="str">
        <f t="shared" si="19"/>
        <v>Non-Member</v>
      </c>
      <c r="AB618" s="10" t="s">
        <v>62</v>
      </c>
      <c r="AC618" s="10" t="s">
        <v>67</v>
      </c>
      <c r="AD618" s="10">
        <v>11</v>
      </c>
      <c r="AE618" s="10" t="str">
        <f>IF(OR(Cleaned_Data!$C618="Male", Cleaned_Data!$C618="Male"), "Male", IF(OR(Cleaned_Data!$C618="Female", Cleaned_Data!$C618="Female"), "Female", "Diverse"))</f>
        <v>Female</v>
      </c>
      <c r="AF618" s="10" t="str">
        <f>IF(Cleaned_Data!$D618="Middle","Average Income","High Income")</f>
        <v>High Income</v>
      </c>
      <c r="AG618" s="10">
        <v>1.0243902439024391E-2</v>
      </c>
    </row>
    <row r="619" spans="1:33" x14ac:dyDescent="0.3">
      <c r="A619" s="10" t="s">
        <v>1311</v>
      </c>
      <c r="B619" s="10">
        <v>39</v>
      </c>
      <c r="C619" s="10" t="s">
        <v>43</v>
      </c>
      <c r="D619" s="10" t="s">
        <v>30</v>
      </c>
      <c r="E619" s="10" t="s">
        <v>69</v>
      </c>
      <c r="F619" s="10" t="s">
        <v>32</v>
      </c>
      <c r="G619" s="10" t="s">
        <v>44</v>
      </c>
      <c r="H619" s="10" t="s">
        <v>1312</v>
      </c>
      <c r="I619" s="10" t="s">
        <v>183</v>
      </c>
      <c r="J619" s="13">
        <v>293.43</v>
      </c>
      <c r="K619" s="10">
        <v>9</v>
      </c>
      <c r="L619" s="10" t="s">
        <v>48</v>
      </c>
      <c r="M619" s="10">
        <v>4</v>
      </c>
      <c r="N619" s="10">
        <v>4</v>
      </c>
      <c r="O619" s="10">
        <v>1</v>
      </c>
      <c r="P619" s="10" t="s">
        <v>49</v>
      </c>
      <c r="Q619" s="10" t="s">
        <v>85</v>
      </c>
      <c r="R619" s="10">
        <f t="shared" si="18"/>
        <v>0</v>
      </c>
      <c r="S619" s="10">
        <v>0</v>
      </c>
      <c r="T619" s="10">
        <v>5</v>
      </c>
      <c r="U619" s="10" t="s">
        <v>36</v>
      </c>
      <c r="V619" s="10" t="s">
        <v>79</v>
      </c>
      <c r="W619" s="10" t="s">
        <v>86</v>
      </c>
      <c r="X619" s="14">
        <v>45478</v>
      </c>
      <c r="Y619" s="10" t="b">
        <v>0</v>
      </c>
      <c r="Z619" s="10" t="b">
        <v>1</v>
      </c>
      <c r="AA619" s="10" t="str">
        <f t="shared" si="19"/>
        <v>Loyalty Member</v>
      </c>
      <c r="AB619" s="10" t="s">
        <v>40</v>
      </c>
      <c r="AC619" s="10" t="s">
        <v>53</v>
      </c>
      <c r="AD619" s="10">
        <v>7</v>
      </c>
      <c r="AE619" s="10" t="str">
        <f>IF(OR(Cleaned_Data!$C619="Male", Cleaned_Data!$C619="Male"), "Male", IF(OR(Cleaned_Data!$C619="Female", Cleaned_Data!$C619="Female"), "Female", "Diverse"))</f>
        <v>Male</v>
      </c>
      <c r="AF619" s="10" t="str">
        <f>IF(Cleaned_Data!$D619="Middle","Average Income","High Income")</f>
        <v>Average Income</v>
      </c>
      <c r="AG619" s="10">
        <v>8.6666666666666663E-3</v>
      </c>
    </row>
    <row r="620" spans="1:33" x14ac:dyDescent="0.3">
      <c r="A620" s="10" t="s">
        <v>1313</v>
      </c>
      <c r="B620" s="10">
        <v>35</v>
      </c>
      <c r="C620" s="10" t="s">
        <v>29</v>
      </c>
      <c r="D620" s="10" t="s">
        <v>44</v>
      </c>
      <c r="E620" s="10" t="s">
        <v>55</v>
      </c>
      <c r="F620" s="10" t="s">
        <v>32</v>
      </c>
      <c r="G620" s="10" t="s">
        <v>30</v>
      </c>
      <c r="H620" s="10" t="s">
        <v>1314</v>
      </c>
      <c r="I620" s="10" t="s">
        <v>123</v>
      </c>
      <c r="J620" s="13">
        <v>418.51</v>
      </c>
      <c r="K620" s="10">
        <v>6</v>
      </c>
      <c r="L620" s="10" t="s">
        <v>78</v>
      </c>
      <c r="M620" s="10">
        <v>4</v>
      </c>
      <c r="N620" s="10">
        <v>4</v>
      </c>
      <c r="O620" s="10">
        <v>2</v>
      </c>
      <c r="P620" s="10" t="s">
        <v>59</v>
      </c>
      <c r="Q620" s="10" t="s">
        <v>37</v>
      </c>
      <c r="R620" s="10">
        <f t="shared" si="18"/>
        <v>0.02</v>
      </c>
      <c r="S620" s="10">
        <v>2</v>
      </c>
      <c r="T620" s="10">
        <v>2</v>
      </c>
      <c r="U620" s="10" t="s">
        <v>44</v>
      </c>
      <c r="V620" s="10" t="s">
        <v>79</v>
      </c>
      <c r="W620" s="10" t="s">
        <v>39</v>
      </c>
      <c r="X620" s="14">
        <v>45413</v>
      </c>
      <c r="Y620" s="10" t="b">
        <v>0</v>
      </c>
      <c r="Z620" s="10" t="b">
        <v>1</v>
      </c>
      <c r="AA620" s="10" t="str">
        <f t="shared" si="19"/>
        <v>Loyalty Member</v>
      </c>
      <c r="AB620" s="10" t="s">
        <v>40</v>
      </c>
      <c r="AC620" s="10" t="s">
        <v>53</v>
      </c>
      <c r="AD620" s="10">
        <v>3</v>
      </c>
      <c r="AE620" s="10" t="str">
        <f>IF(OR(Cleaned_Data!$C620="Male", Cleaned_Data!$C620="Male"), "Male", IF(OR(Cleaned_Data!$C620="Female", Cleaned_Data!$C620="Female"), "Female", "Diverse"))</f>
        <v>Female</v>
      </c>
      <c r="AF620" s="10" t="str">
        <f>IF(Cleaned_Data!$D620="Middle","Average Income","High Income")</f>
        <v>High Income</v>
      </c>
      <c r="AG620" s="10">
        <v>1.0243902439024391E-2</v>
      </c>
    </row>
    <row r="621" spans="1:33" x14ac:dyDescent="0.3">
      <c r="A621" s="10" t="s">
        <v>1315</v>
      </c>
      <c r="B621" s="10">
        <v>39</v>
      </c>
      <c r="C621" s="10" t="s">
        <v>43</v>
      </c>
      <c r="D621" s="10" t="s">
        <v>30</v>
      </c>
      <c r="E621" s="10" t="s">
        <v>55</v>
      </c>
      <c r="F621" s="10" t="s">
        <v>56</v>
      </c>
      <c r="G621" s="10" t="s">
        <v>30</v>
      </c>
      <c r="H621" s="10" t="s">
        <v>1316</v>
      </c>
      <c r="I621" s="10" t="s">
        <v>104</v>
      </c>
      <c r="J621" s="13">
        <v>85.03</v>
      </c>
      <c r="K621" s="10">
        <v>9</v>
      </c>
      <c r="L621" s="10" t="s">
        <v>48</v>
      </c>
      <c r="M621" s="10">
        <v>5</v>
      </c>
      <c r="N621" s="10">
        <v>4</v>
      </c>
      <c r="O621" s="10">
        <v>1</v>
      </c>
      <c r="P621" s="10" t="s">
        <v>49</v>
      </c>
      <c r="Q621" s="10" t="s">
        <v>50</v>
      </c>
      <c r="R621" s="10">
        <f t="shared" si="18"/>
        <v>0</v>
      </c>
      <c r="S621" s="10">
        <v>0</v>
      </c>
      <c r="T621" s="10">
        <v>9</v>
      </c>
      <c r="U621" s="10" t="s">
        <v>44</v>
      </c>
      <c r="V621" s="10" t="s">
        <v>60</v>
      </c>
      <c r="W621" s="10" t="s">
        <v>39</v>
      </c>
      <c r="X621" s="14">
        <v>45571</v>
      </c>
      <c r="Y621" s="10" t="b">
        <v>1</v>
      </c>
      <c r="Z621" s="10" t="b">
        <v>1</v>
      </c>
      <c r="AA621" s="10" t="str">
        <f t="shared" si="19"/>
        <v>Loyalty Member</v>
      </c>
      <c r="AB621" s="10" t="s">
        <v>52</v>
      </c>
      <c r="AC621" s="10" t="s">
        <v>67</v>
      </c>
      <c r="AD621" s="10">
        <v>8</v>
      </c>
      <c r="AE621" s="10" t="str">
        <f>IF(OR(Cleaned_Data!$C621="Male", Cleaned_Data!$C621="Male"), "Male", IF(OR(Cleaned_Data!$C621="Female", Cleaned_Data!$C621="Female"), "Female", "Diverse"))</f>
        <v>Male</v>
      </c>
      <c r="AF621" s="10" t="str">
        <f>IF(Cleaned_Data!$D621="Middle","Average Income","High Income")</f>
        <v>Average Income</v>
      </c>
      <c r="AG621" s="10">
        <v>7.3170731707317069E-3</v>
      </c>
    </row>
    <row r="622" spans="1:33" x14ac:dyDescent="0.3">
      <c r="A622" s="10" t="s">
        <v>1317</v>
      </c>
      <c r="B622" s="10">
        <v>31</v>
      </c>
      <c r="C622" s="10" t="s">
        <v>43</v>
      </c>
      <c r="D622" s="10" t="s">
        <v>30</v>
      </c>
      <c r="E622" s="10" t="s">
        <v>31</v>
      </c>
      <c r="F622" s="10" t="s">
        <v>56</v>
      </c>
      <c r="G622" s="10" t="s">
        <v>44</v>
      </c>
      <c r="H622" s="10" t="s">
        <v>1318</v>
      </c>
      <c r="I622" s="10" t="s">
        <v>93</v>
      </c>
      <c r="J622" s="13">
        <v>164.94</v>
      </c>
      <c r="K622" s="10">
        <v>4</v>
      </c>
      <c r="L622" s="10" t="s">
        <v>48</v>
      </c>
      <c r="M622" s="10">
        <v>4</v>
      </c>
      <c r="N622" s="10">
        <v>4</v>
      </c>
      <c r="O622" s="10">
        <v>2</v>
      </c>
      <c r="P622" s="10" t="s">
        <v>44</v>
      </c>
      <c r="Q622" s="10" t="s">
        <v>37</v>
      </c>
      <c r="R622" s="10">
        <f t="shared" si="18"/>
        <v>0.02</v>
      </c>
      <c r="S622" s="10">
        <v>2</v>
      </c>
      <c r="T622" s="10">
        <v>2</v>
      </c>
      <c r="U622" s="10" t="s">
        <v>59</v>
      </c>
      <c r="V622" s="10" t="s">
        <v>79</v>
      </c>
      <c r="W622" s="10" t="s">
        <v>51</v>
      </c>
      <c r="X622" s="14">
        <v>45491</v>
      </c>
      <c r="Y622" s="10" t="b">
        <v>1</v>
      </c>
      <c r="Z622" s="10" t="b">
        <v>1</v>
      </c>
      <c r="AA622" s="10" t="str">
        <f t="shared" si="19"/>
        <v>Loyalty Member</v>
      </c>
      <c r="AB622" s="10" t="s">
        <v>52</v>
      </c>
      <c r="AC622" s="10" t="s">
        <v>67</v>
      </c>
      <c r="AD622" s="10">
        <v>6</v>
      </c>
      <c r="AE622" s="10" t="str">
        <f>IF(OR(Cleaned_Data!$C622="Male", Cleaned_Data!$C622="Male"), "Male", IF(OR(Cleaned_Data!$C622="Female", Cleaned_Data!$C622="Female"), "Female", "Diverse"))</f>
        <v>Male</v>
      </c>
      <c r="AF622" s="10" t="str">
        <f>IF(Cleaned_Data!$D622="Middle","Average Income","High Income")</f>
        <v>Average Income</v>
      </c>
      <c r="AG622" s="10">
        <v>8.5365853658536592E-3</v>
      </c>
    </row>
    <row r="623" spans="1:33" x14ac:dyDescent="0.3">
      <c r="A623" s="10" t="s">
        <v>1319</v>
      </c>
      <c r="B623" s="10">
        <v>38</v>
      </c>
      <c r="C623" s="10" t="s">
        <v>29</v>
      </c>
      <c r="D623" s="10" t="s">
        <v>44</v>
      </c>
      <c r="E623" s="10" t="s">
        <v>69</v>
      </c>
      <c r="F623" s="10" t="s">
        <v>32</v>
      </c>
      <c r="G623" s="10" t="s">
        <v>30</v>
      </c>
      <c r="H623" s="10" t="s">
        <v>1320</v>
      </c>
      <c r="I623" s="10" t="s">
        <v>158</v>
      </c>
      <c r="J623" s="13">
        <v>89.32</v>
      </c>
      <c r="K623" s="10">
        <v>11</v>
      </c>
      <c r="L623" s="10" t="s">
        <v>78</v>
      </c>
      <c r="M623" s="10">
        <v>1</v>
      </c>
      <c r="N623" s="10">
        <v>1</v>
      </c>
      <c r="O623" s="10">
        <v>0.3</v>
      </c>
      <c r="P623" s="10" t="s">
        <v>59</v>
      </c>
      <c r="Q623" s="10" t="s">
        <v>37</v>
      </c>
      <c r="R623" s="10">
        <f t="shared" si="18"/>
        <v>0.01</v>
      </c>
      <c r="S623" s="10">
        <v>1</v>
      </c>
      <c r="T623" s="10">
        <v>3</v>
      </c>
      <c r="U623" s="10" t="s">
        <v>44</v>
      </c>
      <c r="V623" s="10" t="s">
        <v>79</v>
      </c>
      <c r="W623" s="10" t="s">
        <v>66</v>
      </c>
      <c r="X623" s="14">
        <v>45405</v>
      </c>
      <c r="Y623" s="10" t="b">
        <v>1</v>
      </c>
      <c r="Z623" s="10" t="b">
        <v>0</v>
      </c>
      <c r="AA623" s="10" t="str">
        <f t="shared" si="19"/>
        <v>Non-Member</v>
      </c>
      <c r="AB623" s="10" t="s">
        <v>52</v>
      </c>
      <c r="AC623" s="10" t="s">
        <v>41</v>
      </c>
      <c r="AD623" s="10">
        <v>12</v>
      </c>
      <c r="AE623" s="10" t="str">
        <f>IF(OR(Cleaned_Data!$C623="Male", Cleaned_Data!$C623="Male"), "Male", IF(OR(Cleaned_Data!$C623="Female", Cleaned_Data!$C623="Female"), "Female", "Diverse"))</f>
        <v>Female</v>
      </c>
      <c r="AF623" s="10" t="str">
        <f>IF(Cleaned_Data!$D623="Middle","Average Income","High Income")</f>
        <v>High Income</v>
      </c>
      <c r="AG623" s="10">
        <v>1.0243902439024391E-2</v>
      </c>
    </row>
    <row r="624" spans="1:33" x14ac:dyDescent="0.3">
      <c r="A624" s="10" t="s">
        <v>1321</v>
      </c>
      <c r="B624" s="10">
        <v>33</v>
      </c>
      <c r="C624" s="10" t="s">
        <v>43</v>
      </c>
      <c r="D624" s="10" t="s">
        <v>30</v>
      </c>
      <c r="E624" s="10" t="s">
        <v>31</v>
      </c>
      <c r="F624" s="10" t="s">
        <v>45</v>
      </c>
      <c r="G624" s="10" t="s">
        <v>44</v>
      </c>
      <c r="H624" s="10" t="s">
        <v>1322</v>
      </c>
      <c r="I624" s="10" t="s">
        <v>183</v>
      </c>
      <c r="J624" s="13">
        <v>388.26</v>
      </c>
      <c r="K624" s="10">
        <v>2</v>
      </c>
      <c r="L624" s="10" t="s">
        <v>35</v>
      </c>
      <c r="M624" s="10">
        <v>3</v>
      </c>
      <c r="N624" s="10">
        <v>1</v>
      </c>
      <c r="O624" s="10">
        <v>1</v>
      </c>
      <c r="P624" s="10" t="s">
        <v>44</v>
      </c>
      <c r="Q624" s="10" t="s">
        <v>50</v>
      </c>
      <c r="R624" s="10">
        <f t="shared" si="18"/>
        <v>0</v>
      </c>
      <c r="S624" s="10">
        <v>0</v>
      </c>
      <c r="T624" s="10">
        <v>7</v>
      </c>
      <c r="U624" s="10" t="s">
        <v>36</v>
      </c>
      <c r="V624" s="10" t="s">
        <v>60</v>
      </c>
      <c r="W624" s="10" t="s">
        <v>39</v>
      </c>
      <c r="X624" s="14">
        <v>45384</v>
      </c>
      <c r="Y624" s="10" t="b">
        <v>0</v>
      </c>
      <c r="Z624" s="10" t="b">
        <v>0</v>
      </c>
      <c r="AA624" s="10" t="str">
        <f t="shared" si="19"/>
        <v>Non-Member</v>
      </c>
      <c r="AB624" s="10" t="s">
        <v>74</v>
      </c>
      <c r="AC624" s="10" t="s">
        <v>41</v>
      </c>
      <c r="AD624" s="10">
        <v>5</v>
      </c>
      <c r="AE624" s="10" t="str">
        <f>IF(OR(Cleaned_Data!$C624="Male", Cleaned_Data!$C624="Male"), "Male", IF(OR(Cleaned_Data!$C624="Female", Cleaned_Data!$C624="Female"), "Female", "Diverse"))</f>
        <v>Male</v>
      </c>
      <c r="AF624" s="10" t="str">
        <f>IF(Cleaned_Data!$D624="Middle","Average Income","High Income")</f>
        <v>Average Income</v>
      </c>
      <c r="AG624" s="10">
        <v>8.6666666666666663E-3</v>
      </c>
    </row>
    <row r="625" spans="1:33" x14ac:dyDescent="0.3">
      <c r="A625" s="10" t="s">
        <v>1323</v>
      </c>
      <c r="B625" s="10">
        <v>33</v>
      </c>
      <c r="C625" s="10" t="s">
        <v>43</v>
      </c>
      <c r="D625" s="10" t="s">
        <v>30</v>
      </c>
      <c r="E625" s="10" t="s">
        <v>76</v>
      </c>
      <c r="F625" s="10" t="s">
        <v>56</v>
      </c>
      <c r="G625" s="10" t="s">
        <v>30</v>
      </c>
      <c r="H625" s="10" t="s">
        <v>1324</v>
      </c>
      <c r="I625" s="10" t="s">
        <v>246</v>
      </c>
      <c r="J625" s="13">
        <v>106.69</v>
      </c>
      <c r="K625" s="10">
        <v>5</v>
      </c>
      <c r="L625" s="10" t="s">
        <v>78</v>
      </c>
      <c r="M625" s="10">
        <v>3</v>
      </c>
      <c r="N625" s="10">
        <v>4</v>
      </c>
      <c r="O625" s="10">
        <v>1.3</v>
      </c>
      <c r="P625" s="10" t="s">
        <v>49</v>
      </c>
      <c r="Q625" s="10" t="s">
        <v>85</v>
      </c>
      <c r="R625" s="10">
        <f t="shared" si="18"/>
        <v>0.02</v>
      </c>
      <c r="S625" s="10">
        <v>2</v>
      </c>
      <c r="T625" s="10">
        <v>10</v>
      </c>
      <c r="U625" s="10" t="s">
        <v>36</v>
      </c>
      <c r="V625" s="10" t="s">
        <v>79</v>
      </c>
      <c r="W625" s="10" t="s">
        <v>51</v>
      </c>
      <c r="X625" s="14">
        <v>45555</v>
      </c>
      <c r="Y625" s="10" t="b">
        <v>0</v>
      </c>
      <c r="Z625" s="10" t="b">
        <v>1</v>
      </c>
      <c r="AA625" s="10" t="str">
        <f t="shared" si="19"/>
        <v>Loyalty Member</v>
      </c>
      <c r="AB625" s="10" t="s">
        <v>52</v>
      </c>
      <c r="AC625" s="10" t="s">
        <v>53</v>
      </c>
      <c r="AD625" s="10">
        <v>14</v>
      </c>
      <c r="AE625" s="10" t="str">
        <f>IF(OR(Cleaned_Data!$C625="Male", Cleaned_Data!$C625="Male"), "Male", IF(OR(Cleaned_Data!$C625="Female", Cleaned_Data!$C625="Female"), "Female", "Diverse"))</f>
        <v>Male</v>
      </c>
      <c r="AF625" s="10" t="str">
        <f>IF(Cleaned_Data!$D625="Middle","Average Income","High Income")</f>
        <v>Average Income</v>
      </c>
      <c r="AG625" s="10">
        <v>1.1000000000000001E-2</v>
      </c>
    </row>
    <row r="626" spans="1:33" x14ac:dyDescent="0.3">
      <c r="A626" s="10" t="s">
        <v>1325</v>
      </c>
      <c r="B626" s="10">
        <v>42</v>
      </c>
      <c r="C626" s="10" t="s">
        <v>274</v>
      </c>
      <c r="D626" s="10" t="s">
        <v>30</v>
      </c>
      <c r="E626" s="10" t="s">
        <v>31</v>
      </c>
      <c r="F626" s="10" t="s">
        <v>32</v>
      </c>
      <c r="G626" s="10" t="s">
        <v>44</v>
      </c>
      <c r="H626" s="10" t="s">
        <v>1326</v>
      </c>
      <c r="I626" s="10" t="s">
        <v>2076</v>
      </c>
      <c r="J626" s="13">
        <v>301.16000000000003</v>
      </c>
      <c r="K626" s="10">
        <v>10</v>
      </c>
      <c r="L626" s="10" t="s">
        <v>78</v>
      </c>
      <c r="M626" s="10">
        <v>4</v>
      </c>
      <c r="N626" s="10">
        <v>3</v>
      </c>
      <c r="O626" s="10">
        <v>2</v>
      </c>
      <c r="P626" s="10" t="s">
        <v>36</v>
      </c>
      <c r="Q626" s="10" t="s">
        <v>85</v>
      </c>
      <c r="R626" s="10">
        <f t="shared" si="18"/>
        <v>0.02</v>
      </c>
      <c r="S626" s="10">
        <v>2</v>
      </c>
      <c r="T626" s="10">
        <v>9</v>
      </c>
      <c r="U626" s="10" t="s">
        <v>49</v>
      </c>
      <c r="V626" s="10" t="s">
        <v>38</v>
      </c>
      <c r="W626" s="10" t="s">
        <v>86</v>
      </c>
      <c r="X626" s="14">
        <v>45499</v>
      </c>
      <c r="Y626" s="10" t="b">
        <v>0</v>
      </c>
      <c r="Z626" s="10" t="b">
        <v>0</v>
      </c>
      <c r="AA626" s="10" t="str">
        <f t="shared" si="19"/>
        <v>Non-Member</v>
      </c>
      <c r="AB626" s="10" t="s">
        <v>40</v>
      </c>
      <c r="AC626" s="10" t="s">
        <v>53</v>
      </c>
      <c r="AD626" s="10">
        <v>1</v>
      </c>
      <c r="AE626" s="10" t="str">
        <f>IF(OR(Cleaned_Data!$C626="Male", Cleaned_Data!$C626="Male"), "Male", IF(OR(Cleaned_Data!$C626="Female", Cleaned_Data!$C626="Female"), "Female", "Diverse"))</f>
        <v>Diverse</v>
      </c>
      <c r="AF626" s="10" t="str">
        <f>IF(Cleaned_Data!$D626="Middle","Average Income","High Income")</f>
        <v>Average Income</v>
      </c>
      <c r="AG626" s="10">
        <v>8.1395348837209301E-3</v>
      </c>
    </row>
    <row r="627" spans="1:33" x14ac:dyDescent="0.3">
      <c r="A627" s="10" t="s">
        <v>1327</v>
      </c>
      <c r="B627" s="10">
        <v>49</v>
      </c>
      <c r="C627" s="10" t="s">
        <v>43</v>
      </c>
      <c r="D627" s="10" t="s">
        <v>30</v>
      </c>
      <c r="E627" s="10" t="s">
        <v>76</v>
      </c>
      <c r="F627" s="10" t="s">
        <v>45</v>
      </c>
      <c r="G627" s="10" t="s">
        <v>44</v>
      </c>
      <c r="H627" s="10" t="s">
        <v>1328</v>
      </c>
      <c r="I627" s="10" t="s">
        <v>107</v>
      </c>
      <c r="J627" s="13">
        <v>61.71</v>
      </c>
      <c r="K627" s="10">
        <v>6</v>
      </c>
      <c r="L627" s="10" t="s">
        <v>35</v>
      </c>
      <c r="M627" s="10">
        <v>2</v>
      </c>
      <c r="N627" s="10">
        <v>5</v>
      </c>
      <c r="O627" s="10">
        <v>1</v>
      </c>
      <c r="P627" s="10" t="s">
        <v>59</v>
      </c>
      <c r="Q627" s="10" t="s">
        <v>85</v>
      </c>
      <c r="R627" s="10">
        <f t="shared" si="18"/>
        <v>0.02</v>
      </c>
      <c r="S627" s="10">
        <v>2</v>
      </c>
      <c r="T627" s="10">
        <v>7</v>
      </c>
      <c r="U627" s="10" t="s">
        <v>59</v>
      </c>
      <c r="V627" s="10" t="s">
        <v>38</v>
      </c>
      <c r="W627" s="10" t="s">
        <v>86</v>
      </c>
      <c r="X627" s="14">
        <v>45568</v>
      </c>
      <c r="Y627" s="10" t="b">
        <v>0</v>
      </c>
      <c r="Z627" s="10" t="b">
        <v>0</v>
      </c>
      <c r="AA627" s="10" t="str">
        <f t="shared" si="19"/>
        <v>Non-Member</v>
      </c>
      <c r="AB627" s="10" t="s">
        <v>62</v>
      </c>
      <c r="AC627" s="10" t="s">
        <v>41</v>
      </c>
      <c r="AD627" s="10">
        <v>12</v>
      </c>
      <c r="AE627" s="10" t="str">
        <f>IF(OR(Cleaned_Data!$C627="Male", Cleaned_Data!$C627="Male"), "Male", IF(OR(Cleaned_Data!$C627="Female", Cleaned_Data!$C627="Female"), "Female", "Diverse"))</f>
        <v>Male</v>
      </c>
      <c r="AF627" s="10" t="str">
        <f>IF(Cleaned_Data!$D627="Middle","Average Income","High Income")</f>
        <v>Average Income</v>
      </c>
      <c r="AG627" s="10">
        <v>1.0277777777777776E-2</v>
      </c>
    </row>
    <row r="628" spans="1:33" x14ac:dyDescent="0.3">
      <c r="A628" s="10" t="s">
        <v>1329</v>
      </c>
      <c r="B628" s="10">
        <v>46</v>
      </c>
      <c r="C628" s="10" t="s">
        <v>190</v>
      </c>
      <c r="D628" s="10" t="s">
        <v>30</v>
      </c>
      <c r="E628" s="10" t="s">
        <v>76</v>
      </c>
      <c r="F628" s="10" t="s">
        <v>45</v>
      </c>
      <c r="G628" s="10" t="s">
        <v>44</v>
      </c>
      <c r="H628" s="10" t="s">
        <v>1330</v>
      </c>
      <c r="I628" s="10" t="s">
        <v>90</v>
      </c>
      <c r="J628" s="13">
        <v>83.33</v>
      </c>
      <c r="K628" s="10">
        <v>11</v>
      </c>
      <c r="L628" s="10" t="s">
        <v>48</v>
      </c>
      <c r="M628" s="10">
        <v>1</v>
      </c>
      <c r="N628" s="10">
        <v>5</v>
      </c>
      <c r="O628" s="10">
        <v>1</v>
      </c>
      <c r="P628" s="10" t="s">
        <v>49</v>
      </c>
      <c r="Q628" s="10" t="s">
        <v>85</v>
      </c>
      <c r="R628" s="10">
        <f t="shared" si="18"/>
        <v>0.01</v>
      </c>
      <c r="S628" s="10">
        <v>1</v>
      </c>
      <c r="T628" s="10">
        <v>6</v>
      </c>
      <c r="U628" s="10" t="s">
        <v>59</v>
      </c>
      <c r="V628" s="10" t="s">
        <v>79</v>
      </c>
      <c r="W628" s="10" t="s">
        <v>61</v>
      </c>
      <c r="X628" s="14">
        <v>45349</v>
      </c>
      <c r="Y628" s="10" t="b">
        <v>1</v>
      </c>
      <c r="Z628" s="10" t="b">
        <v>1</v>
      </c>
      <c r="AA628" s="10" t="str">
        <f t="shared" si="19"/>
        <v>Loyalty Member</v>
      </c>
      <c r="AB628" s="10" t="s">
        <v>74</v>
      </c>
      <c r="AC628" s="10" t="s">
        <v>67</v>
      </c>
      <c r="AD628" s="10">
        <v>1</v>
      </c>
      <c r="AE628" s="10" t="str">
        <f>IF(OR(Cleaned_Data!$C628="Male", Cleaned_Data!$C628="Male"), "Male", IF(OR(Cleaned_Data!$C628="Female", Cleaned_Data!$C628="Female"), "Female", "Diverse"))</f>
        <v>Diverse</v>
      </c>
      <c r="AF628" s="10" t="str">
        <f>IF(Cleaned_Data!$D628="Middle","Average Income","High Income")</f>
        <v>Average Income</v>
      </c>
      <c r="AG628" s="10">
        <v>8.431372549019607E-3</v>
      </c>
    </row>
    <row r="629" spans="1:33" x14ac:dyDescent="0.3">
      <c r="A629" s="10" t="s">
        <v>1331</v>
      </c>
      <c r="B629" s="10">
        <v>42</v>
      </c>
      <c r="C629" s="10" t="s">
        <v>43</v>
      </c>
      <c r="D629" s="10" t="s">
        <v>44</v>
      </c>
      <c r="E629" s="10" t="s">
        <v>55</v>
      </c>
      <c r="F629" s="10" t="s">
        <v>32</v>
      </c>
      <c r="G629" s="10" t="s">
        <v>30</v>
      </c>
      <c r="H629" s="10" t="s">
        <v>1332</v>
      </c>
      <c r="I629" s="10" t="s">
        <v>82</v>
      </c>
      <c r="J629" s="13">
        <v>411.81</v>
      </c>
      <c r="K629" s="10">
        <v>4</v>
      </c>
      <c r="L629" s="10" t="s">
        <v>35</v>
      </c>
      <c r="M629" s="10">
        <v>1</v>
      </c>
      <c r="N629" s="10">
        <v>3</v>
      </c>
      <c r="O629" s="10">
        <v>1</v>
      </c>
      <c r="P629" s="10" t="s">
        <v>44</v>
      </c>
      <c r="Q629" s="10" t="s">
        <v>37</v>
      </c>
      <c r="R629" s="10">
        <f t="shared" si="18"/>
        <v>0.01</v>
      </c>
      <c r="S629" s="10">
        <v>1</v>
      </c>
      <c r="T629" s="10">
        <v>1</v>
      </c>
      <c r="U629" s="10" t="s">
        <v>44</v>
      </c>
      <c r="V629" s="10" t="s">
        <v>60</v>
      </c>
      <c r="W629" s="10" t="s">
        <v>86</v>
      </c>
      <c r="X629" s="14">
        <v>45390</v>
      </c>
      <c r="Y629" s="10" t="b">
        <v>1</v>
      </c>
      <c r="Z629" s="10" t="b">
        <v>1</v>
      </c>
      <c r="AA629" s="10" t="str">
        <f t="shared" si="19"/>
        <v>Loyalty Member</v>
      </c>
      <c r="AB629" s="10" t="s">
        <v>74</v>
      </c>
      <c r="AC629" s="10" t="s">
        <v>53</v>
      </c>
      <c r="AD629" s="10">
        <v>1</v>
      </c>
      <c r="AE629" s="10" t="str">
        <f>IF(OR(Cleaned_Data!$C629="Male", Cleaned_Data!$C629="Male"), "Male", IF(OR(Cleaned_Data!$C629="Female", Cleaned_Data!$C629="Female"), "Female", "Diverse"))</f>
        <v>Male</v>
      </c>
      <c r="AF629" s="10" t="str">
        <f>IF(Cleaned_Data!$D629="Middle","Average Income","High Income")</f>
        <v>High Income</v>
      </c>
      <c r="AG629" s="10">
        <v>1.0270270270270269E-2</v>
      </c>
    </row>
    <row r="630" spans="1:33" x14ac:dyDescent="0.3">
      <c r="A630" s="10" t="s">
        <v>1333</v>
      </c>
      <c r="B630" s="10">
        <v>44</v>
      </c>
      <c r="C630" s="10" t="s">
        <v>29</v>
      </c>
      <c r="D630" s="10" t="s">
        <v>30</v>
      </c>
      <c r="E630" s="10" t="s">
        <v>31</v>
      </c>
      <c r="F630" s="10" t="s">
        <v>56</v>
      </c>
      <c r="G630" s="10" t="s">
        <v>44</v>
      </c>
      <c r="H630" s="10" t="s">
        <v>1334</v>
      </c>
      <c r="I630" s="10" t="s">
        <v>98</v>
      </c>
      <c r="J630" s="13">
        <v>114.93</v>
      </c>
      <c r="K630" s="10">
        <v>3</v>
      </c>
      <c r="L630" s="10" t="s">
        <v>48</v>
      </c>
      <c r="M630" s="10">
        <v>4</v>
      </c>
      <c r="N630" s="10">
        <v>3</v>
      </c>
      <c r="O630" s="10">
        <v>1</v>
      </c>
      <c r="P630" s="10" t="s">
        <v>44</v>
      </c>
      <c r="Q630" s="10" t="s">
        <v>37</v>
      </c>
      <c r="R630" s="10">
        <f t="shared" si="18"/>
        <v>0</v>
      </c>
      <c r="S630" s="10">
        <v>0</v>
      </c>
      <c r="T630" s="10">
        <v>4</v>
      </c>
      <c r="U630" s="10" t="s">
        <v>36</v>
      </c>
      <c r="V630" s="10" t="s">
        <v>79</v>
      </c>
      <c r="W630" s="10" t="s">
        <v>66</v>
      </c>
      <c r="X630" s="14">
        <v>45527</v>
      </c>
      <c r="Y630" s="10" t="b">
        <v>1</v>
      </c>
      <c r="Z630" s="10" t="b">
        <v>1</v>
      </c>
      <c r="AA630" s="10" t="str">
        <f t="shared" si="19"/>
        <v>Loyalty Member</v>
      </c>
      <c r="AB630" s="10" t="s">
        <v>62</v>
      </c>
      <c r="AC630" s="10" t="s">
        <v>53</v>
      </c>
      <c r="AD630" s="10">
        <v>4</v>
      </c>
      <c r="AE630" s="10" t="str">
        <f>IF(OR(Cleaned_Data!$C630="Male", Cleaned_Data!$C630="Male"), "Male", IF(OR(Cleaned_Data!$C630="Female", Cleaned_Data!$C630="Female"), "Female", "Diverse"))</f>
        <v>Female</v>
      </c>
      <c r="AF630" s="10" t="str">
        <f>IF(Cleaned_Data!$D630="Middle","Average Income","High Income")</f>
        <v>Average Income</v>
      </c>
      <c r="AG630" s="10">
        <v>9.189189189189189E-3</v>
      </c>
    </row>
    <row r="631" spans="1:33" x14ac:dyDescent="0.3">
      <c r="A631" s="10" t="s">
        <v>1335</v>
      </c>
      <c r="B631" s="10">
        <v>33</v>
      </c>
      <c r="C631" s="10" t="s">
        <v>29</v>
      </c>
      <c r="D631" s="10" t="s">
        <v>44</v>
      </c>
      <c r="E631" s="10" t="s">
        <v>76</v>
      </c>
      <c r="F631" s="10" t="s">
        <v>56</v>
      </c>
      <c r="G631" s="10" t="s">
        <v>30</v>
      </c>
      <c r="H631" s="10" t="s">
        <v>1336</v>
      </c>
      <c r="I631" s="10" t="s">
        <v>246</v>
      </c>
      <c r="J631" s="13">
        <v>438.42</v>
      </c>
      <c r="K631" s="10">
        <v>11</v>
      </c>
      <c r="L631" s="10" t="s">
        <v>78</v>
      </c>
      <c r="M631" s="10">
        <v>3</v>
      </c>
      <c r="N631" s="10">
        <v>2</v>
      </c>
      <c r="O631" s="10">
        <v>2</v>
      </c>
      <c r="P631" s="10" t="s">
        <v>49</v>
      </c>
      <c r="Q631" s="10" t="s">
        <v>85</v>
      </c>
      <c r="R631" s="10">
        <f t="shared" si="18"/>
        <v>0</v>
      </c>
      <c r="S631" s="10">
        <v>0</v>
      </c>
      <c r="T631" s="10">
        <v>4</v>
      </c>
      <c r="U631" s="10" t="s">
        <v>59</v>
      </c>
      <c r="V631" s="10" t="s">
        <v>38</v>
      </c>
      <c r="W631" s="10" t="s">
        <v>86</v>
      </c>
      <c r="X631" s="14">
        <v>45545</v>
      </c>
      <c r="Y631" s="10" t="b">
        <v>1</v>
      </c>
      <c r="Z631" s="10" t="b">
        <v>0</v>
      </c>
      <c r="AA631" s="10" t="str">
        <f t="shared" si="19"/>
        <v>Non-Member</v>
      </c>
      <c r="AB631" s="10" t="s">
        <v>74</v>
      </c>
      <c r="AC631" s="10" t="s">
        <v>67</v>
      </c>
      <c r="AD631" s="10">
        <v>4</v>
      </c>
      <c r="AE631" s="10" t="str">
        <f>IF(OR(Cleaned_Data!$C631="Male", Cleaned_Data!$C631="Male"), "Male", IF(OR(Cleaned_Data!$C631="Female", Cleaned_Data!$C631="Female"), "Female", "Diverse"))</f>
        <v>Female</v>
      </c>
      <c r="AF631" s="10" t="str">
        <f>IF(Cleaned_Data!$D631="Middle","Average Income","High Income")</f>
        <v>High Income</v>
      </c>
      <c r="AG631" s="10">
        <v>1.1000000000000001E-2</v>
      </c>
    </row>
    <row r="632" spans="1:33" x14ac:dyDescent="0.3">
      <c r="A632" s="10" t="s">
        <v>1337</v>
      </c>
      <c r="B632" s="10">
        <v>36</v>
      </c>
      <c r="C632" s="10" t="s">
        <v>43</v>
      </c>
      <c r="D632" s="10" t="s">
        <v>30</v>
      </c>
      <c r="E632" s="10" t="s">
        <v>69</v>
      </c>
      <c r="F632" s="10" t="s">
        <v>56</v>
      </c>
      <c r="G632" s="10" t="s">
        <v>30</v>
      </c>
      <c r="H632" s="10" t="s">
        <v>1338</v>
      </c>
      <c r="I632" s="10" t="s">
        <v>98</v>
      </c>
      <c r="J632" s="13">
        <v>189.97</v>
      </c>
      <c r="K632" s="10">
        <v>2</v>
      </c>
      <c r="L632" s="10" t="s">
        <v>48</v>
      </c>
      <c r="M632" s="10">
        <v>2</v>
      </c>
      <c r="N632" s="10">
        <v>3</v>
      </c>
      <c r="O632" s="10">
        <v>1</v>
      </c>
      <c r="P632" s="10" t="s">
        <v>44</v>
      </c>
      <c r="Q632" s="10" t="s">
        <v>37</v>
      </c>
      <c r="R632" s="10">
        <f t="shared" si="18"/>
        <v>0</v>
      </c>
      <c r="S632" s="10">
        <v>0</v>
      </c>
      <c r="T632" s="10">
        <v>3</v>
      </c>
      <c r="U632" s="10" t="s">
        <v>49</v>
      </c>
      <c r="V632" s="10" t="s">
        <v>60</v>
      </c>
      <c r="W632" s="10" t="s">
        <v>39</v>
      </c>
      <c r="X632" s="14">
        <v>45357</v>
      </c>
      <c r="Y632" s="10" t="b">
        <v>1</v>
      </c>
      <c r="Z632" s="10" t="b">
        <v>0</v>
      </c>
      <c r="AA632" s="10" t="str">
        <f t="shared" si="19"/>
        <v>Non-Member</v>
      </c>
      <c r="AB632" s="10" t="s">
        <v>40</v>
      </c>
      <c r="AC632" s="10" t="s">
        <v>53</v>
      </c>
      <c r="AD632" s="10">
        <v>8</v>
      </c>
      <c r="AE632" s="10" t="str">
        <f>IF(OR(Cleaned_Data!$C632="Male", Cleaned_Data!$C632="Male"), "Male", IF(OR(Cleaned_Data!$C632="Female", Cleaned_Data!$C632="Female"), "Female", "Diverse"))</f>
        <v>Male</v>
      </c>
      <c r="AF632" s="10" t="str">
        <f>IF(Cleaned_Data!$D632="Middle","Average Income","High Income")</f>
        <v>Average Income</v>
      </c>
      <c r="AG632" s="10">
        <v>9.189189189189189E-3</v>
      </c>
    </row>
    <row r="633" spans="1:33" x14ac:dyDescent="0.3">
      <c r="A633" s="10" t="s">
        <v>1339</v>
      </c>
      <c r="B633" s="10">
        <v>35</v>
      </c>
      <c r="C633" s="10" t="s">
        <v>43</v>
      </c>
      <c r="D633" s="10" t="s">
        <v>44</v>
      </c>
      <c r="E633" s="10" t="s">
        <v>76</v>
      </c>
      <c r="F633" s="10" t="s">
        <v>56</v>
      </c>
      <c r="G633" s="10" t="s">
        <v>30</v>
      </c>
      <c r="H633" s="10" t="s">
        <v>1340</v>
      </c>
      <c r="I633" s="10" t="s">
        <v>142</v>
      </c>
      <c r="J633" s="13">
        <v>227.03</v>
      </c>
      <c r="K633" s="10">
        <v>12</v>
      </c>
      <c r="L633" s="10" t="s">
        <v>78</v>
      </c>
      <c r="M633" s="10">
        <v>2</v>
      </c>
      <c r="N633" s="10">
        <v>2</v>
      </c>
      <c r="O633" s="10">
        <v>0</v>
      </c>
      <c r="P633" s="10" t="s">
        <v>44</v>
      </c>
      <c r="Q633" s="10" t="s">
        <v>85</v>
      </c>
      <c r="R633" s="10">
        <f t="shared" si="18"/>
        <v>0.02</v>
      </c>
      <c r="S633" s="10">
        <v>2</v>
      </c>
      <c r="T633" s="10">
        <v>10</v>
      </c>
      <c r="U633" s="10" t="s">
        <v>59</v>
      </c>
      <c r="V633" s="10" t="s">
        <v>79</v>
      </c>
      <c r="W633" s="10" t="s">
        <v>51</v>
      </c>
      <c r="X633" s="14">
        <v>45480</v>
      </c>
      <c r="Y633" s="10" t="b">
        <v>1</v>
      </c>
      <c r="Z633" s="10" t="b">
        <v>1</v>
      </c>
      <c r="AA633" s="10" t="str">
        <f t="shared" si="19"/>
        <v>Loyalty Member</v>
      </c>
      <c r="AB633" s="10" t="s">
        <v>74</v>
      </c>
      <c r="AC633" s="10" t="s">
        <v>53</v>
      </c>
      <c r="AD633" s="10">
        <v>2</v>
      </c>
      <c r="AE633" s="10" t="str">
        <f>IF(OR(Cleaned_Data!$C633="Male", Cleaned_Data!$C633="Male"), "Male", IF(OR(Cleaned_Data!$C633="Female", Cleaned_Data!$C633="Female"), "Female", "Diverse"))</f>
        <v>Male</v>
      </c>
      <c r="AF633" s="10" t="str">
        <f>IF(Cleaned_Data!$D633="Middle","Average Income","High Income")</f>
        <v>High Income</v>
      </c>
      <c r="AG633" s="10">
        <v>8.5365853658536592E-3</v>
      </c>
    </row>
    <row r="634" spans="1:33" x14ac:dyDescent="0.3">
      <c r="A634" s="10" t="s">
        <v>1341</v>
      </c>
      <c r="B634" s="10">
        <v>26</v>
      </c>
      <c r="C634" s="10" t="s">
        <v>43</v>
      </c>
      <c r="D634" s="10" t="s">
        <v>44</v>
      </c>
      <c r="E634" s="10" t="s">
        <v>76</v>
      </c>
      <c r="F634" s="10" t="s">
        <v>32</v>
      </c>
      <c r="G634" s="10" t="s">
        <v>30</v>
      </c>
      <c r="H634" s="10" t="s">
        <v>1342</v>
      </c>
      <c r="I634" s="10" t="s">
        <v>65</v>
      </c>
      <c r="J634" s="13">
        <v>278.49</v>
      </c>
      <c r="K634" s="10">
        <v>4</v>
      </c>
      <c r="L634" s="10" t="s">
        <v>35</v>
      </c>
      <c r="M634" s="10">
        <v>5</v>
      </c>
      <c r="N634" s="10">
        <v>5</v>
      </c>
      <c r="O634" s="10">
        <v>0</v>
      </c>
      <c r="P634" s="10" t="s">
        <v>59</v>
      </c>
      <c r="Q634" s="10" t="s">
        <v>37</v>
      </c>
      <c r="R634" s="10">
        <f t="shared" si="18"/>
        <v>0.01</v>
      </c>
      <c r="S634" s="10">
        <v>1</v>
      </c>
      <c r="T634" s="10">
        <v>5</v>
      </c>
      <c r="U634" s="10" t="s">
        <v>59</v>
      </c>
      <c r="V634" s="10" t="s">
        <v>60</v>
      </c>
      <c r="W634" s="10" t="s">
        <v>39</v>
      </c>
      <c r="X634" s="14">
        <v>45543</v>
      </c>
      <c r="Y634" s="10" t="b">
        <v>1</v>
      </c>
      <c r="Z634" s="10" t="b">
        <v>1</v>
      </c>
      <c r="AA634" s="10" t="str">
        <f t="shared" si="19"/>
        <v>Loyalty Member</v>
      </c>
      <c r="AB634" s="10" t="s">
        <v>40</v>
      </c>
      <c r="AC634" s="10" t="s">
        <v>67</v>
      </c>
      <c r="AD634" s="10">
        <v>8</v>
      </c>
      <c r="AE634" s="10" t="str">
        <f>IF(OR(Cleaned_Data!$C634="Male", Cleaned_Data!$C634="Male"), "Male", IF(OR(Cleaned_Data!$C634="Female", Cleaned_Data!$C634="Female"), "Female", "Diverse"))</f>
        <v>Male</v>
      </c>
      <c r="AF634" s="10" t="str">
        <f>IF(Cleaned_Data!$D634="Middle","Average Income","High Income")</f>
        <v>High Income</v>
      </c>
      <c r="AG634" s="10">
        <v>9.3999999999999986E-3</v>
      </c>
    </row>
    <row r="635" spans="1:33" x14ac:dyDescent="0.3">
      <c r="A635" s="10" t="s">
        <v>1343</v>
      </c>
      <c r="B635" s="10">
        <v>43</v>
      </c>
      <c r="C635" s="10" t="s">
        <v>29</v>
      </c>
      <c r="D635" s="10" t="s">
        <v>44</v>
      </c>
      <c r="E635" s="10" t="s">
        <v>69</v>
      </c>
      <c r="F635" s="10" t="s">
        <v>32</v>
      </c>
      <c r="G635" s="10" t="s">
        <v>44</v>
      </c>
      <c r="H635" s="10" t="s">
        <v>1344</v>
      </c>
      <c r="I635" s="10" t="s">
        <v>101</v>
      </c>
      <c r="J635" s="13">
        <v>120.56</v>
      </c>
      <c r="K635" s="10">
        <v>5</v>
      </c>
      <c r="L635" s="10" t="s">
        <v>78</v>
      </c>
      <c r="M635" s="10">
        <v>4</v>
      </c>
      <c r="N635" s="10">
        <v>3</v>
      </c>
      <c r="O635" s="10">
        <v>2</v>
      </c>
      <c r="P635" s="10" t="s">
        <v>36</v>
      </c>
      <c r="Q635" s="10" t="s">
        <v>50</v>
      </c>
      <c r="R635" s="10">
        <f t="shared" si="18"/>
        <v>0.02</v>
      </c>
      <c r="S635" s="10">
        <v>2</v>
      </c>
      <c r="T635" s="10">
        <v>7</v>
      </c>
      <c r="U635" s="10" t="s">
        <v>59</v>
      </c>
      <c r="V635" s="10" t="s">
        <v>38</v>
      </c>
      <c r="W635" s="10" t="s">
        <v>61</v>
      </c>
      <c r="X635" s="14">
        <v>45446</v>
      </c>
      <c r="Y635" s="10" t="b">
        <v>0</v>
      </c>
      <c r="Z635" s="10" t="b">
        <v>0</v>
      </c>
      <c r="AA635" s="10" t="str">
        <f t="shared" si="19"/>
        <v>Non-Member</v>
      </c>
      <c r="AB635" s="10" t="s">
        <v>40</v>
      </c>
      <c r="AC635" s="10" t="s">
        <v>67</v>
      </c>
      <c r="AD635" s="10">
        <v>7</v>
      </c>
      <c r="AE635" s="10" t="str">
        <f>IF(OR(Cleaned_Data!$C635="Male", Cleaned_Data!$C635="Male"), "Male", IF(OR(Cleaned_Data!$C635="Female", Cleaned_Data!$C635="Female"), "Female", "Diverse"))</f>
        <v>Female</v>
      </c>
      <c r="AF635" s="10" t="str">
        <f>IF(Cleaned_Data!$D635="Middle","Average Income","High Income")</f>
        <v>High Income</v>
      </c>
      <c r="AG635" s="10">
        <v>9.7727272727272732E-3</v>
      </c>
    </row>
    <row r="636" spans="1:33" x14ac:dyDescent="0.3">
      <c r="A636" s="10" t="s">
        <v>1345</v>
      </c>
      <c r="B636" s="10">
        <v>25</v>
      </c>
      <c r="C636" s="10" t="s">
        <v>43</v>
      </c>
      <c r="D636" s="10" t="s">
        <v>44</v>
      </c>
      <c r="E636" s="10" t="s">
        <v>76</v>
      </c>
      <c r="F636" s="10" t="s">
        <v>32</v>
      </c>
      <c r="G636" s="10" t="s">
        <v>30</v>
      </c>
      <c r="H636" s="10" t="s">
        <v>1346</v>
      </c>
      <c r="I636" s="10" t="s">
        <v>34</v>
      </c>
      <c r="J636" s="13">
        <v>320.94</v>
      </c>
      <c r="K636" s="10">
        <v>11</v>
      </c>
      <c r="L636" s="10" t="s">
        <v>78</v>
      </c>
      <c r="M636" s="10">
        <v>3</v>
      </c>
      <c r="N636" s="10">
        <v>3</v>
      </c>
      <c r="O636" s="10">
        <v>2</v>
      </c>
      <c r="P636" s="10" t="s">
        <v>44</v>
      </c>
      <c r="Q636" s="10" t="s">
        <v>50</v>
      </c>
      <c r="R636" s="10">
        <f t="shared" si="18"/>
        <v>0.02</v>
      </c>
      <c r="S636" s="10">
        <v>2</v>
      </c>
      <c r="T636" s="10">
        <v>10</v>
      </c>
      <c r="U636" s="10" t="s">
        <v>36</v>
      </c>
      <c r="V636" s="10" t="s">
        <v>60</v>
      </c>
      <c r="W636" s="10" t="s">
        <v>86</v>
      </c>
      <c r="X636" s="14">
        <v>45604</v>
      </c>
      <c r="Y636" s="10" t="b">
        <v>0</v>
      </c>
      <c r="Z636" s="10" t="b">
        <v>0</v>
      </c>
      <c r="AA636" s="10" t="str">
        <f t="shared" si="19"/>
        <v>Non-Member</v>
      </c>
      <c r="AB636" s="10" t="s">
        <v>62</v>
      </c>
      <c r="AC636" s="10" t="s">
        <v>41</v>
      </c>
      <c r="AD636" s="10">
        <v>10</v>
      </c>
      <c r="AE636" s="10" t="str">
        <f>IF(OR(Cleaned_Data!$C636="Male", Cleaned_Data!$C636="Male"), "Male", IF(OR(Cleaned_Data!$C636="Female", Cleaned_Data!$C636="Female"), "Female", "Diverse"))</f>
        <v>Male</v>
      </c>
      <c r="AF636" s="10" t="str">
        <f>IF(Cleaned_Data!$D636="Middle","Average Income","High Income")</f>
        <v>High Income</v>
      </c>
      <c r="AG636" s="10">
        <v>1.1363636363636364E-2</v>
      </c>
    </row>
    <row r="637" spans="1:33" x14ac:dyDescent="0.3">
      <c r="A637" s="10" t="s">
        <v>1347</v>
      </c>
      <c r="B637" s="10">
        <v>37</v>
      </c>
      <c r="C637" s="10" t="s">
        <v>29</v>
      </c>
      <c r="D637" s="10" t="s">
        <v>44</v>
      </c>
      <c r="E637" s="10" t="s">
        <v>76</v>
      </c>
      <c r="F637" s="10" t="s">
        <v>56</v>
      </c>
      <c r="G637" s="10" t="s">
        <v>30</v>
      </c>
      <c r="H637" s="10" t="s">
        <v>1348</v>
      </c>
      <c r="I637" s="10" t="s">
        <v>246</v>
      </c>
      <c r="J637" s="13">
        <v>217.72</v>
      </c>
      <c r="K637" s="10">
        <v>3</v>
      </c>
      <c r="L637" s="10" t="s">
        <v>48</v>
      </c>
      <c r="M637" s="10">
        <v>4</v>
      </c>
      <c r="N637" s="10">
        <v>4</v>
      </c>
      <c r="O637" s="10">
        <v>2</v>
      </c>
      <c r="P637" s="10" t="s">
        <v>49</v>
      </c>
      <c r="Q637" s="10" t="s">
        <v>50</v>
      </c>
      <c r="R637" s="10">
        <f t="shared" si="18"/>
        <v>0.01</v>
      </c>
      <c r="S637" s="10">
        <v>1</v>
      </c>
      <c r="T637" s="10">
        <v>4</v>
      </c>
      <c r="U637" s="10" t="s">
        <v>44</v>
      </c>
      <c r="V637" s="10" t="s">
        <v>38</v>
      </c>
      <c r="W637" s="10" t="s">
        <v>61</v>
      </c>
      <c r="X637" s="14">
        <v>45581</v>
      </c>
      <c r="Y637" s="10" t="b">
        <v>0</v>
      </c>
      <c r="Z637" s="10" t="b">
        <v>1</v>
      </c>
      <c r="AA637" s="10" t="str">
        <f t="shared" si="19"/>
        <v>Loyalty Member</v>
      </c>
      <c r="AB637" s="10" t="s">
        <v>52</v>
      </c>
      <c r="AC637" s="10" t="s">
        <v>41</v>
      </c>
      <c r="AD637" s="10">
        <v>14</v>
      </c>
      <c r="AE637" s="10" t="str">
        <f>IF(OR(Cleaned_Data!$C637="Male", Cleaned_Data!$C637="Male"), "Male", IF(OR(Cleaned_Data!$C637="Female", Cleaned_Data!$C637="Female"), "Female", "Diverse"))</f>
        <v>Female</v>
      </c>
      <c r="AF637" s="10" t="str">
        <f>IF(Cleaned_Data!$D637="Middle","Average Income","High Income")</f>
        <v>High Income</v>
      </c>
      <c r="AG637" s="10">
        <v>1.1000000000000001E-2</v>
      </c>
    </row>
    <row r="638" spans="1:33" x14ac:dyDescent="0.3">
      <c r="A638" s="10" t="s">
        <v>1349</v>
      </c>
      <c r="B638" s="10">
        <v>25</v>
      </c>
      <c r="C638" s="10" t="s">
        <v>43</v>
      </c>
      <c r="D638" s="10" t="s">
        <v>44</v>
      </c>
      <c r="E638" s="10" t="s">
        <v>69</v>
      </c>
      <c r="F638" s="10" t="s">
        <v>32</v>
      </c>
      <c r="G638" s="10" t="s">
        <v>30</v>
      </c>
      <c r="H638" s="10" t="s">
        <v>1350</v>
      </c>
      <c r="I638" s="10" t="s">
        <v>65</v>
      </c>
      <c r="J638" s="13">
        <v>222.61</v>
      </c>
      <c r="K638" s="10">
        <v>3</v>
      </c>
      <c r="L638" s="10" t="s">
        <v>78</v>
      </c>
      <c r="M638" s="10">
        <v>1</v>
      </c>
      <c r="N638" s="10">
        <v>2</v>
      </c>
      <c r="O638" s="10">
        <v>1</v>
      </c>
      <c r="P638" s="10" t="s">
        <v>49</v>
      </c>
      <c r="Q638" s="10" t="s">
        <v>85</v>
      </c>
      <c r="R638" s="10">
        <f t="shared" si="18"/>
        <v>0.01</v>
      </c>
      <c r="S638" s="10">
        <v>1</v>
      </c>
      <c r="T638" s="10">
        <v>1</v>
      </c>
      <c r="U638" s="10" t="s">
        <v>36</v>
      </c>
      <c r="V638" s="10" t="s">
        <v>79</v>
      </c>
      <c r="W638" s="10" t="s">
        <v>51</v>
      </c>
      <c r="X638" s="14">
        <v>45476</v>
      </c>
      <c r="Y638" s="10" t="b">
        <v>0</v>
      </c>
      <c r="Z638" s="10" t="b">
        <v>1</v>
      </c>
      <c r="AA638" s="10" t="str">
        <f t="shared" si="19"/>
        <v>Loyalty Member</v>
      </c>
      <c r="AB638" s="10" t="s">
        <v>40</v>
      </c>
      <c r="AC638" s="10" t="s">
        <v>53</v>
      </c>
      <c r="AD638" s="10">
        <v>3</v>
      </c>
      <c r="AE638" s="10" t="str">
        <f>IF(OR(Cleaned_Data!$C638="Male", Cleaned_Data!$C638="Male"), "Male", IF(OR(Cleaned_Data!$C638="Female", Cleaned_Data!$C638="Female"), "Female", "Diverse"))</f>
        <v>Male</v>
      </c>
      <c r="AF638" s="10" t="str">
        <f>IF(Cleaned_Data!$D638="Middle","Average Income","High Income")</f>
        <v>High Income</v>
      </c>
      <c r="AG638" s="10">
        <v>9.3999999999999986E-3</v>
      </c>
    </row>
    <row r="639" spans="1:33" x14ac:dyDescent="0.3">
      <c r="A639" s="10" t="s">
        <v>1351</v>
      </c>
      <c r="B639" s="10">
        <v>40</v>
      </c>
      <c r="C639" s="10" t="s">
        <v>29</v>
      </c>
      <c r="D639" s="10" t="s">
        <v>30</v>
      </c>
      <c r="E639" s="10" t="s">
        <v>76</v>
      </c>
      <c r="F639" s="10" t="s">
        <v>45</v>
      </c>
      <c r="G639" s="10" t="s">
        <v>30</v>
      </c>
      <c r="H639" s="10" t="s">
        <v>1352</v>
      </c>
      <c r="I639" s="10" t="s">
        <v>188</v>
      </c>
      <c r="J639" s="13">
        <v>102.73</v>
      </c>
      <c r="K639" s="10">
        <v>3</v>
      </c>
      <c r="L639" s="10" t="s">
        <v>35</v>
      </c>
      <c r="M639" s="10">
        <v>4</v>
      </c>
      <c r="N639" s="10">
        <v>5</v>
      </c>
      <c r="O639" s="10">
        <v>0.3</v>
      </c>
      <c r="P639" s="10" t="s">
        <v>36</v>
      </c>
      <c r="Q639" s="10" t="s">
        <v>50</v>
      </c>
      <c r="R639" s="10">
        <f t="shared" si="18"/>
        <v>0.02</v>
      </c>
      <c r="S639" s="10">
        <v>2</v>
      </c>
      <c r="T639" s="10">
        <v>5</v>
      </c>
      <c r="U639" s="10" t="s">
        <v>36</v>
      </c>
      <c r="V639" s="10" t="s">
        <v>38</v>
      </c>
      <c r="W639" s="10" t="s">
        <v>61</v>
      </c>
      <c r="X639" s="14">
        <v>45491</v>
      </c>
      <c r="Y639" s="10" t="b">
        <v>0</v>
      </c>
      <c r="Z639" s="10" t="b">
        <v>0</v>
      </c>
      <c r="AA639" s="10" t="str">
        <f t="shared" si="19"/>
        <v>Non-Member</v>
      </c>
      <c r="AB639" s="10" t="s">
        <v>52</v>
      </c>
      <c r="AC639" s="10" t="s">
        <v>67</v>
      </c>
      <c r="AD639" s="10">
        <v>14</v>
      </c>
      <c r="AE639" s="10" t="str">
        <f>IF(OR(Cleaned_Data!$C639="Male", Cleaned_Data!$C639="Male"), "Male", IF(OR(Cleaned_Data!$C639="Female", Cleaned_Data!$C639="Female"), "Female", "Diverse"))</f>
        <v>Female</v>
      </c>
      <c r="AF639" s="10" t="str">
        <f>IF(Cleaned_Data!$D639="Middle","Average Income","High Income")</f>
        <v>Average Income</v>
      </c>
      <c r="AG639" s="10">
        <v>8.8235294117647058E-3</v>
      </c>
    </row>
    <row r="640" spans="1:33" x14ac:dyDescent="0.3">
      <c r="A640" s="10" t="s">
        <v>1353</v>
      </c>
      <c r="B640" s="10">
        <v>40</v>
      </c>
      <c r="C640" s="10" t="s">
        <v>29</v>
      </c>
      <c r="D640" s="10" t="s">
        <v>30</v>
      </c>
      <c r="E640" s="10" t="s">
        <v>31</v>
      </c>
      <c r="F640" s="10" t="s">
        <v>32</v>
      </c>
      <c r="G640" s="10" t="s">
        <v>44</v>
      </c>
      <c r="H640" s="10" t="s">
        <v>1354</v>
      </c>
      <c r="I640" s="10" t="s">
        <v>90</v>
      </c>
      <c r="J640" s="13">
        <v>426.87</v>
      </c>
      <c r="K640" s="10">
        <v>2</v>
      </c>
      <c r="L640" s="10" t="s">
        <v>48</v>
      </c>
      <c r="M640" s="10">
        <v>4</v>
      </c>
      <c r="N640" s="10">
        <v>2</v>
      </c>
      <c r="O640" s="10">
        <v>2</v>
      </c>
      <c r="P640" s="10" t="s">
        <v>36</v>
      </c>
      <c r="Q640" s="10" t="s">
        <v>50</v>
      </c>
      <c r="R640" s="10">
        <f t="shared" si="18"/>
        <v>0</v>
      </c>
      <c r="S640" s="10">
        <v>0</v>
      </c>
      <c r="T640" s="10">
        <v>4</v>
      </c>
      <c r="U640" s="10" t="s">
        <v>49</v>
      </c>
      <c r="V640" s="10" t="s">
        <v>60</v>
      </c>
      <c r="W640" s="10" t="s">
        <v>61</v>
      </c>
      <c r="X640" s="14">
        <v>45365</v>
      </c>
      <c r="Y640" s="10" t="b">
        <v>0</v>
      </c>
      <c r="Z640" s="10" t="b">
        <v>0</v>
      </c>
      <c r="AA640" s="10" t="str">
        <f t="shared" si="19"/>
        <v>Non-Member</v>
      </c>
      <c r="AB640" s="10" t="s">
        <v>52</v>
      </c>
      <c r="AC640" s="10" t="s">
        <v>41</v>
      </c>
      <c r="AD640" s="10">
        <v>3</v>
      </c>
      <c r="AE640" s="10" t="str">
        <f>IF(OR(Cleaned_Data!$C640="Male", Cleaned_Data!$C640="Male"), "Male", IF(OR(Cleaned_Data!$C640="Female", Cleaned_Data!$C640="Female"), "Female", "Diverse"))</f>
        <v>Female</v>
      </c>
      <c r="AF640" s="10" t="str">
        <f>IF(Cleaned_Data!$D640="Middle","Average Income","High Income")</f>
        <v>Average Income</v>
      </c>
      <c r="AG640" s="10">
        <v>8.431372549019607E-3</v>
      </c>
    </row>
    <row r="641" spans="1:33" x14ac:dyDescent="0.3">
      <c r="A641" s="10" t="s">
        <v>1355</v>
      </c>
      <c r="B641" s="10">
        <v>20</v>
      </c>
      <c r="C641" s="10" t="s">
        <v>29</v>
      </c>
      <c r="D641" s="10" t="s">
        <v>30</v>
      </c>
      <c r="E641" s="10" t="s">
        <v>69</v>
      </c>
      <c r="F641" s="10" t="s">
        <v>45</v>
      </c>
      <c r="G641" s="10" t="s">
        <v>30</v>
      </c>
      <c r="H641" s="10" t="s">
        <v>1356</v>
      </c>
      <c r="I641" s="10" t="s">
        <v>246</v>
      </c>
      <c r="J641" s="13">
        <v>473.28</v>
      </c>
      <c r="K641" s="10">
        <v>5</v>
      </c>
      <c r="L641" s="10" t="s">
        <v>78</v>
      </c>
      <c r="M641" s="10">
        <v>5</v>
      </c>
      <c r="N641" s="10">
        <v>5</v>
      </c>
      <c r="O641" s="10">
        <v>1</v>
      </c>
      <c r="P641" s="10" t="s">
        <v>49</v>
      </c>
      <c r="Q641" s="10" t="s">
        <v>85</v>
      </c>
      <c r="R641" s="10">
        <f t="shared" si="18"/>
        <v>0.01</v>
      </c>
      <c r="S641" s="10">
        <v>1</v>
      </c>
      <c r="T641" s="10">
        <v>9</v>
      </c>
      <c r="U641" s="10" t="s">
        <v>36</v>
      </c>
      <c r="V641" s="10" t="s">
        <v>60</v>
      </c>
      <c r="W641" s="10" t="s">
        <v>86</v>
      </c>
      <c r="X641" s="14">
        <v>45635</v>
      </c>
      <c r="Y641" s="10" t="b">
        <v>0</v>
      </c>
      <c r="Z641" s="10" t="b">
        <v>0</v>
      </c>
      <c r="AA641" s="10" t="str">
        <f t="shared" si="19"/>
        <v>Non-Member</v>
      </c>
      <c r="AB641" s="10" t="s">
        <v>40</v>
      </c>
      <c r="AC641" s="10" t="s">
        <v>53</v>
      </c>
      <c r="AD641" s="10">
        <v>13</v>
      </c>
      <c r="AE641" s="10" t="str">
        <f>IF(OR(Cleaned_Data!$C641="Male", Cleaned_Data!$C641="Male"), "Male", IF(OR(Cleaned_Data!$C641="Female", Cleaned_Data!$C641="Female"), "Female", "Diverse"))</f>
        <v>Female</v>
      </c>
      <c r="AF641" s="10" t="str">
        <f>IF(Cleaned_Data!$D641="Middle","Average Income","High Income")</f>
        <v>Average Income</v>
      </c>
      <c r="AG641" s="10">
        <v>1.1000000000000001E-2</v>
      </c>
    </row>
    <row r="642" spans="1:33" x14ac:dyDescent="0.3">
      <c r="A642" s="10" t="s">
        <v>1357</v>
      </c>
      <c r="B642" s="10">
        <v>39</v>
      </c>
      <c r="C642" s="10" t="s">
        <v>43</v>
      </c>
      <c r="D642" s="10" t="s">
        <v>44</v>
      </c>
      <c r="E642" s="10" t="s">
        <v>69</v>
      </c>
      <c r="F642" s="10" t="s">
        <v>32</v>
      </c>
      <c r="G642" s="10" t="s">
        <v>44</v>
      </c>
      <c r="H642" s="10" t="s">
        <v>1358</v>
      </c>
      <c r="I642" s="10" t="s">
        <v>246</v>
      </c>
      <c r="J642" s="13">
        <v>446.03</v>
      </c>
      <c r="K642" s="10">
        <v>9</v>
      </c>
      <c r="L642" s="10" t="s">
        <v>48</v>
      </c>
      <c r="M642" s="10">
        <v>2</v>
      </c>
      <c r="N642" s="10">
        <v>1</v>
      </c>
      <c r="O642" s="10">
        <v>2</v>
      </c>
      <c r="P642" s="10" t="s">
        <v>59</v>
      </c>
      <c r="Q642" s="10" t="s">
        <v>37</v>
      </c>
      <c r="R642" s="10">
        <f t="shared" si="18"/>
        <v>0.02</v>
      </c>
      <c r="S642" s="10">
        <v>2</v>
      </c>
      <c r="T642" s="10">
        <v>7</v>
      </c>
      <c r="U642" s="10" t="s">
        <v>36</v>
      </c>
      <c r="V642" s="10" t="s">
        <v>38</v>
      </c>
      <c r="W642" s="10" t="s">
        <v>66</v>
      </c>
      <c r="X642" s="14">
        <v>45469</v>
      </c>
      <c r="Y642" s="10" t="b">
        <v>1</v>
      </c>
      <c r="Z642" s="10" t="b">
        <v>1</v>
      </c>
      <c r="AA642" s="10" t="str">
        <f t="shared" si="19"/>
        <v>Loyalty Member</v>
      </c>
      <c r="AB642" s="10" t="s">
        <v>40</v>
      </c>
      <c r="AC642" s="10" t="s">
        <v>67</v>
      </c>
      <c r="AD642" s="10">
        <v>12</v>
      </c>
      <c r="AE642" s="10" t="str">
        <f>IF(OR(Cleaned_Data!$C642="Male", Cleaned_Data!$C642="Male"), "Male", IF(OR(Cleaned_Data!$C642="Female", Cleaned_Data!$C642="Female"), "Female", "Diverse"))</f>
        <v>Male</v>
      </c>
      <c r="AF642" s="10" t="str">
        <f>IF(Cleaned_Data!$D642="Middle","Average Income","High Income")</f>
        <v>High Income</v>
      </c>
      <c r="AG642" s="10">
        <v>1.1000000000000001E-2</v>
      </c>
    </row>
    <row r="643" spans="1:33" x14ac:dyDescent="0.3">
      <c r="A643" s="10" t="s">
        <v>1359</v>
      </c>
      <c r="B643" s="10">
        <v>19</v>
      </c>
      <c r="C643" s="10" t="s">
        <v>29</v>
      </c>
      <c r="D643" s="10" t="s">
        <v>44</v>
      </c>
      <c r="E643" s="10" t="s">
        <v>55</v>
      </c>
      <c r="F643" s="10" t="s">
        <v>32</v>
      </c>
      <c r="G643" s="10" t="s">
        <v>44</v>
      </c>
      <c r="H643" s="10" t="s">
        <v>1360</v>
      </c>
      <c r="I643" s="10" t="s">
        <v>135</v>
      </c>
      <c r="J643" s="13">
        <v>287.95</v>
      </c>
      <c r="K643" s="10">
        <v>3</v>
      </c>
      <c r="L643" s="10" t="s">
        <v>35</v>
      </c>
      <c r="M643" s="10">
        <v>2</v>
      </c>
      <c r="N643" s="10">
        <v>3</v>
      </c>
      <c r="O643" s="10">
        <v>2</v>
      </c>
      <c r="P643" s="10" t="s">
        <v>36</v>
      </c>
      <c r="Q643" s="10" t="s">
        <v>85</v>
      </c>
      <c r="R643" s="10">
        <f t="shared" ref="R643:R706" si="20">S643/100</f>
        <v>0.02</v>
      </c>
      <c r="S643" s="10">
        <v>2</v>
      </c>
      <c r="T643" s="10">
        <v>7</v>
      </c>
      <c r="U643" s="10" t="s">
        <v>44</v>
      </c>
      <c r="V643" s="10" t="s">
        <v>38</v>
      </c>
      <c r="W643" s="10" t="s">
        <v>51</v>
      </c>
      <c r="X643" s="14">
        <v>45608</v>
      </c>
      <c r="Y643" s="10" t="b">
        <v>1</v>
      </c>
      <c r="Z643" s="10" t="b">
        <v>1</v>
      </c>
      <c r="AA643" s="10" t="str">
        <f t="shared" ref="AA643:AA706" si="21">IF(Z643=TRUE, "Loyalty Member", "Non-Member")</f>
        <v>Loyalty Member</v>
      </c>
      <c r="AB643" s="10" t="s">
        <v>74</v>
      </c>
      <c r="AC643" s="10" t="s">
        <v>53</v>
      </c>
      <c r="AD643" s="10">
        <v>11</v>
      </c>
      <c r="AE643" s="10" t="str">
        <f>IF(OR(Cleaned_Data!$C643="Male", Cleaned_Data!$C643="Male"), "Male", IF(OR(Cleaned_Data!$C643="Female", Cleaned_Data!$C643="Female"), "Female", "Diverse"))</f>
        <v>Female</v>
      </c>
      <c r="AF643" s="10" t="str">
        <f>IF(Cleaned_Data!$D643="Middle","Average Income","High Income")</f>
        <v>High Income</v>
      </c>
      <c r="AG643" s="10">
        <v>8.5294117647058826E-3</v>
      </c>
    </row>
    <row r="644" spans="1:33" x14ac:dyDescent="0.3">
      <c r="A644" s="10" t="s">
        <v>1361</v>
      </c>
      <c r="B644" s="10">
        <v>31</v>
      </c>
      <c r="C644" s="10" t="s">
        <v>29</v>
      </c>
      <c r="D644" s="10" t="s">
        <v>30</v>
      </c>
      <c r="E644" s="10" t="s">
        <v>69</v>
      </c>
      <c r="F644" s="10" t="s">
        <v>56</v>
      </c>
      <c r="G644" s="10" t="s">
        <v>44</v>
      </c>
      <c r="H644" s="10" t="s">
        <v>1362</v>
      </c>
      <c r="I644" s="10" t="s">
        <v>98</v>
      </c>
      <c r="J644" s="13">
        <v>132.52000000000001</v>
      </c>
      <c r="K644" s="10">
        <v>6</v>
      </c>
      <c r="L644" s="10" t="s">
        <v>35</v>
      </c>
      <c r="M644" s="10">
        <v>1</v>
      </c>
      <c r="N644" s="10">
        <v>2</v>
      </c>
      <c r="O644" s="10">
        <v>0</v>
      </c>
      <c r="P644" s="10" t="s">
        <v>49</v>
      </c>
      <c r="Q644" s="10" t="s">
        <v>37</v>
      </c>
      <c r="R644" s="10">
        <f t="shared" si="20"/>
        <v>0.02</v>
      </c>
      <c r="S644" s="10">
        <v>2</v>
      </c>
      <c r="T644" s="10">
        <v>10</v>
      </c>
      <c r="U644" s="10" t="s">
        <v>59</v>
      </c>
      <c r="V644" s="10" t="s">
        <v>60</v>
      </c>
      <c r="W644" s="10" t="s">
        <v>61</v>
      </c>
      <c r="X644" s="14">
        <v>45646</v>
      </c>
      <c r="Y644" s="10" t="b">
        <v>1</v>
      </c>
      <c r="Z644" s="10" t="b">
        <v>1</v>
      </c>
      <c r="AA644" s="10" t="str">
        <f t="shared" si="21"/>
        <v>Loyalty Member</v>
      </c>
      <c r="AB644" s="10" t="s">
        <v>62</v>
      </c>
      <c r="AC644" s="10" t="s">
        <v>67</v>
      </c>
      <c r="AD644" s="10">
        <v>12</v>
      </c>
      <c r="AE644" s="10" t="str">
        <f>IF(OR(Cleaned_Data!$C644="Male", Cleaned_Data!$C644="Male"), "Male", IF(OR(Cleaned_Data!$C644="Female", Cleaned_Data!$C644="Female"), "Female", "Diverse"))</f>
        <v>Female</v>
      </c>
      <c r="AF644" s="10" t="str">
        <f>IF(Cleaned_Data!$D644="Middle","Average Income","High Income")</f>
        <v>Average Income</v>
      </c>
      <c r="AG644" s="10">
        <v>9.189189189189189E-3</v>
      </c>
    </row>
    <row r="645" spans="1:33" x14ac:dyDescent="0.3">
      <c r="A645" s="10" t="s">
        <v>1363</v>
      </c>
      <c r="B645" s="10">
        <v>36</v>
      </c>
      <c r="C645" s="10" t="s">
        <v>29</v>
      </c>
      <c r="D645" s="10" t="s">
        <v>30</v>
      </c>
      <c r="E645" s="10" t="s">
        <v>31</v>
      </c>
      <c r="F645" s="10" t="s">
        <v>32</v>
      </c>
      <c r="G645" s="10" t="s">
        <v>30</v>
      </c>
      <c r="H645" s="10" t="s">
        <v>1364</v>
      </c>
      <c r="I645" s="10" t="s">
        <v>90</v>
      </c>
      <c r="J645" s="13">
        <v>379.2</v>
      </c>
      <c r="K645" s="10">
        <v>7</v>
      </c>
      <c r="L645" s="10" t="s">
        <v>78</v>
      </c>
      <c r="M645" s="10">
        <v>5</v>
      </c>
      <c r="N645" s="10">
        <v>1</v>
      </c>
      <c r="O645" s="10">
        <v>0</v>
      </c>
      <c r="P645" s="10" t="s">
        <v>49</v>
      </c>
      <c r="Q645" s="10" t="s">
        <v>85</v>
      </c>
      <c r="R645" s="10">
        <f t="shared" si="20"/>
        <v>0.02</v>
      </c>
      <c r="S645" s="10">
        <v>2</v>
      </c>
      <c r="T645" s="10">
        <v>2</v>
      </c>
      <c r="U645" s="10" t="s">
        <v>44</v>
      </c>
      <c r="V645" s="10" t="s">
        <v>60</v>
      </c>
      <c r="W645" s="10" t="s">
        <v>61</v>
      </c>
      <c r="X645" s="14">
        <v>45440</v>
      </c>
      <c r="Y645" s="10" t="b">
        <v>1</v>
      </c>
      <c r="Z645" s="10" t="b">
        <v>1</v>
      </c>
      <c r="AA645" s="10" t="str">
        <f t="shared" si="21"/>
        <v>Loyalty Member</v>
      </c>
      <c r="AB645" s="10" t="s">
        <v>40</v>
      </c>
      <c r="AC645" s="10" t="s">
        <v>41</v>
      </c>
      <c r="AD645" s="10">
        <v>7</v>
      </c>
      <c r="AE645" s="10" t="str">
        <f>IF(OR(Cleaned_Data!$C645="Male", Cleaned_Data!$C645="Male"), "Male", IF(OR(Cleaned_Data!$C645="Female", Cleaned_Data!$C645="Female"), "Female", "Diverse"))</f>
        <v>Female</v>
      </c>
      <c r="AF645" s="10" t="str">
        <f>IF(Cleaned_Data!$D645="Middle","Average Income","High Income")</f>
        <v>Average Income</v>
      </c>
      <c r="AG645" s="10">
        <v>8.431372549019607E-3</v>
      </c>
    </row>
    <row r="646" spans="1:33" x14ac:dyDescent="0.3">
      <c r="A646" s="10" t="s">
        <v>1365</v>
      </c>
      <c r="B646" s="10">
        <v>31</v>
      </c>
      <c r="C646" s="10" t="s">
        <v>148</v>
      </c>
      <c r="D646" s="10" t="s">
        <v>30</v>
      </c>
      <c r="E646" s="10" t="s">
        <v>31</v>
      </c>
      <c r="F646" s="10" t="s">
        <v>45</v>
      </c>
      <c r="G646" s="10" t="s">
        <v>44</v>
      </c>
      <c r="H646" s="10" t="s">
        <v>1366</v>
      </c>
      <c r="I646" s="10" t="s">
        <v>158</v>
      </c>
      <c r="J646" s="13">
        <v>447.53</v>
      </c>
      <c r="K646" s="10">
        <v>4</v>
      </c>
      <c r="L646" s="10" t="s">
        <v>78</v>
      </c>
      <c r="M646" s="10">
        <v>2</v>
      </c>
      <c r="N646" s="10">
        <v>1</v>
      </c>
      <c r="O646" s="10">
        <v>2</v>
      </c>
      <c r="P646" s="10" t="s">
        <v>44</v>
      </c>
      <c r="Q646" s="10" t="s">
        <v>37</v>
      </c>
      <c r="R646" s="10">
        <f t="shared" si="20"/>
        <v>0.01</v>
      </c>
      <c r="S646" s="10">
        <v>1</v>
      </c>
      <c r="T646" s="10">
        <v>6</v>
      </c>
      <c r="U646" s="10" t="s">
        <v>36</v>
      </c>
      <c r="V646" s="10" t="s">
        <v>60</v>
      </c>
      <c r="W646" s="10" t="s">
        <v>51</v>
      </c>
      <c r="X646" s="14">
        <v>45578</v>
      </c>
      <c r="Y646" s="10" t="b">
        <v>1</v>
      </c>
      <c r="Z646" s="10" t="b">
        <v>1</v>
      </c>
      <c r="AA646" s="10" t="str">
        <f t="shared" si="21"/>
        <v>Loyalty Member</v>
      </c>
      <c r="AB646" s="10" t="s">
        <v>52</v>
      </c>
      <c r="AC646" s="10" t="s">
        <v>41</v>
      </c>
      <c r="AD646" s="10">
        <v>3</v>
      </c>
      <c r="AE646" s="10" t="str">
        <f>IF(OR(Cleaned_Data!$C646="Male", Cleaned_Data!$C646="Male"), "Male", IF(OR(Cleaned_Data!$C646="Female", Cleaned_Data!$C646="Female"), "Female", "Diverse"))</f>
        <v>Diverse</v>
      </c>
      <c r="AF646" s="10" t="str">
        <f>IF(Cleaned_Data!$D646="Middle","Average Income","High Income")</f>
        <v>Average Income</v>
      </c>
      <c r="AG646" s="10">
        <v>1.0243902439024391E-2</v>
      </c>
    </row>
    <row r="647" spans="1:33" x14ac:dyDescent="0.3">
      <c r="A647" s="10" t="s">
        <v>1367</v>
      </c>
      <c r="B647" s="10">
        <v>45</v>
      </c>
      <c r="C647" s="10" t="s">
        <v>29</v>
      </c>
      <c r="D647" s="10" t="s">
        <v>44</v>
      </c>
      <c r="E647" s="10" t="s">
        <v>76</v>
      </c>
      <c r="F647" s="10" t="s">
        <v>32</v>
      </c>
      <c r="G647" s="10" t="s">
        <v>30</v>
      </c>
      <c r="H647" s="10" t="s">
        <v>1368</v>
      </c>
      <c r="I647" s="10" t="s">
        <v>58</v>
      </c>
      <c r="J647" s="13">
        <v>138.44</v>
      </c>
      <c r="K647" s="10">
        <v>4</v>
      </c>
      <c r="L647" s="10" t="s">
        <v>35</v>
      </c>
      <c r="M647" s="10">
        <v>5</v>
      </c>
      <c r="N647" s="10">
        <v>1</v>
      </c>
      <c r="O647" s="10">
        <v>1</v>
      </c>
      <c r="P647" s="10" t="s">
        <v>36</v>
      </c>
      <c r="Q647" s="10" t="s">
        <v>85</v>
      </c>
      <c r="R647" s="10">
        <f t="shared" si="20"/>
        <v>0.01</v>
      </c>
      <c r="S647" s="10">
        <v>1</v>
      </c>
      <c r="T647" s="10">
        <v>2</v>
      </c>
      <c r="U647" s="10" t="s">
        <v>36</v>
      </c>
      <c r="V647" s="10" t="s">
        <v>60</v>
      </c>
      <c r="W647" s="10" t="s">
        <v>86</v>
      </c>
      <c r="X647" s="14">
        <v>45344</v>
      </c>
      <c r="Y647" s="10" t="b">
        <v>0</v>
      </c>
      <c r="Z647" s="10" t="b">
        <v>1</v>
      </c>
      <c r="AA647" s="10" t="str">
        <f t="shared" si="21"/>
        <v>Loyalty Member</v>
      </c>
      <c r="AB647" s="10" t="s">
        <v>52</v>
      </c>
      <c r="AC647" s="10" t="s">
        <v>67</v>
      </c>
      <c r="AD647" s="10">
        <v>1</v>
      </c>
      <c r="AE647" s="10" t="str">
        <f>IF(OR(Cleaned_Data!$C647="Male", Cleaned_Data!$C647="Male"), "Male", IF(OR(Cleaned_Data!$C647="Female", Cleaned_Data!$C647="Female"), "Female", "Diverse"))</f>
        <v>Female</v>
      </c>
      <c r="AF647" s="10" t="str">
        <f>IF(Cleaned_Data!$D647="Middle","Average Income","High Income")</f>
        <v>High Income</v>
      </c>
      <c r="AG647" s="10">
        <v>1.131578947368421E-2</v>
      </c>
    </row>
    <row r="648" spans="1:33" x14ac:dyDescent="0.3">
      <c r="A648" s="10" t="s">
        <v>1369</v>
      </c>
      <c r="B648" s="10">
        <v>45</v>
      </c>
      <c r="C648" s="10" t="s">
        <v>274</v>
      </c>
      <c r="D648" s="10" t="s">
        <v>30</v>
      </c>
      <c r="E648" s="10" t="s">
        <v>55</v>
      </c>
      <c r="F648" s="10" t="s">
        <v>45</v>
      </c>
      <c r="G648" s="10" t="s">
        <v>30</v>
      </c>
      <c r="H648" s="10" t="s">
        <v>1370</v>
      </c>
      <c r="I648" s="10" t="s">
        <v>65</v>
      </c>
      <c r="J648" s="13">
        <v>440.62</v>
      </c>
      <c r="K648" s="10">
        <v>8</v>
      </c>
      <c r="L648" s="10" t="s">
        <v>35</v>
      </c>
      <c r="M648" s="10">
        <v>2</v>
      </c>
      <c r="N648" s="10">
        <v>2</v>
      </c>
      <c r="O648" s="10">
        <v>2</v>
      </c>
      <c r="P648" s="10" t="s">
        <v>36</v>
      </c>
      <c r="Q648" s="10" t="s">
        <v>85</v>
      </c>
      <c r="R648" s="10">
        <f t="shared" si="20"/>
        <v>0.01</v>
      </c>
      <c r="S648" s="10">
        <v>1</v>
      </c>
      <c r="T648" s="10">
        <v>3</v>
      </c>
      <c r="U648" s="10" t="s">
        <v>49</v>
      </c>
      <c r="V648" s="10" t="s">
        <v>38</v>
      </c>
      <c r="W648" s="10" t="s">
        <v>61</v>
      </c>
      <c r="X648" s="14">
        <v>45323</v>
      </c>
      <c r="Y648" s="10" t="b">
        <v>1</v>
      </c>
      <c r="Z648" s="10" t="b">
        <v>1</v>
      </c>
      <c r="AA648" s="10" t="str">
        <f t="shared" si="21"/>
        <v>Loyalty Member</v>
      </c>
      <c r="AB648" s="10" t="s">
        <v>40</v>
      </c>
      <c r="AC648" s="10" t="s">
        <v>67</v>
      </c>
      <c r="AD648" s="10">
        <v>6</v>
      </c>
      <c r="AE648" s="10" t="str">
        <f>IF(OR(Cleaned_Data!$C648="Male", Cleaned_Data!$C648="Male"), "Male", IF(OR(Cleaned_Data!$C648="Female", Cleaned_Data!$C648="Female"), "Female", "Diverse"))</f>
        <v>Diverse</v>
      </c>
      <c r="AF648" s="10" t="str">
        <f>IF(Cleaned_Data!$D648="Middle","Average Income","High Income")</f>
        <v>Average Income</v>
      </c>
      <c r="AG648" s="10">
        <v>9.3999999999999986E-3</v>
      </c>
    </row>
    <row r="649" spans="1:33" x14ac:dyDescent="0.3">
      <c r="A649" s="10" t="s">
        <v>1371</v>
      </c>
      <c r="B649" s="10">
        <v>23</v>
      </c>
      <c r="C649" s="10" t="s">
        <v>29</v>
      </c>
      <c r="D649" s="10" t="s">
        <v>44</v>
      </c>
      <c r="E649" s="10" t="s">
        <v>76</v>
      </c>
      <c r="F649" s="10" t="s">
        <v>56</v>
      </c>
      <c r="G649" s="10" t="s">
        <v>44</v>
      </c>
      <c r="H649" s="10" t="s">
        <v>1372</v>
      </c>
      <c r="I649" s="10" t="s">
        <v>90</v>
      </c>
      <c r="J649" s="13">
        <v>145.97999999999999</v>
      </c>
      <c r="K649" s="10">
        <v>4</v>
      </c>
      <c r="L649" s="10" t="s">
        <v>48</v>
      </c>
      <c r="M649" s="10">
        <v>1</v>
      </c>
      <c r="N649" s="10">
        <v>2</v>
      </c>
      <c r="O649" s="10">
        <v>1</v>
      </c>
      <c r="P649" s="10" t="s">
        <v>59</v>
      </c>
      <c r="Q649" s="10" t="s">
        <v>85</v>
      </c>
      <c r="R649" s="10">
        <f t="shared" si="20"/>
        <v>0.02</v>
      </c>
      <c r="S649" s="10">
        <v>2</v>
      </c>
      <c r="T649" s="10">
        <v>5</v>
      </c>
      <c r="U649" s="10" t="s">
        <v>44</v>
      </c>
      <c r="V649" s="10" t="s">
        <v>79</v>
      </c>
      <c r="W649" s="10" t="s">
        <v>66</v>
      </c>
      <c r="X649" s="14">
        <v>45551</v>
      </c>
      <c r="Y649" s="10" t="b">
        <v>0</v>
      </c>
      <c r="Z649" s="10" t="b">
        <v>0</v>
      </c>
      <c r="AA649" s="10" t="str">
        <f t="shared" si="21"/>
        <v>Non-Member</v>
      </c>
      <c r="AB649" s="10" t="s">
        <v>40</v>
      </c>
      <c r="AC649" s="10" t="s">
        <v>41</v>
      </c>
      <c r="AD649" s="10">
        <v>1</v>
      </c>
      <c r="AE649" s="10" t="str">
        <f>IF(OR(Cleaned_Data!$C649="Male", Cleaned_Data!$C649="Male"), "Male", IF(OR(Cleaned_Data!$C649="Female", Cleaned_Data!$C649="Female"), "Female", "Diverse"))</f>
        <v>Female</v>
      </c>
      <c r="AF649" s="10" t="str">
        <f>IF(Cleaned_Data!$D649="Middle","Average Income","High Income")</f>
        <v>High Income</v>
      </c>
      <c r="AG649" s="10">
        <v>8.431372549019607E-3</v>
      </c>
    </row>
    <row r="650" spans="1:33" x14ac:dyDescent="0.3">
      <c r="A650" s="10" t="s">
        <v>1373</v>
      </c>
      <c r="B650" s="10">
        <v>28</v>
      </c>
      <c r="C650" s="10" t="s">
        <v>43</v>
      </c>
      <c r="D650" s="10" t="s">
        <v>30</v>
      </c>
      <c r="E650" s="10" t="s">
        <v>31</v>
      </c>
      <c r="F650" s="10" t="s">
        <v>45</v>
      </c>
      <c r="G650" s="10" t="s">
        <v>44</v>
      </c>
      <c r="H650" s="10" t="s">
        <v>1374</v>
      </c>
      <c r="I650" s="10" t="s">
        <v>120</v>
      </c>
      <c r="J650" s="13">
        <v>405.66</v>
      </c>
      <c r="K650" s="10">
        <v>11</v>
      </c>
      <c r="L650" s="10" t="s">
        <v>78</v>
      </c>
      <c r="M650" s="10">
        <v>5</v>
      </c>
      <c r="N650" s="10">
        <v>2</v>
      </c>
      <c r="O650" s="10">
        <v>1</v>
      </c>
      <c r="P650" s="10" t="s">
        <v>49</v>
      </c>
      <c r="Q650" s="10" t="s">
        <v>37</v>
      </c>
      <c r="R650" s="10">
        <f t="shared" si="20"/>
        <v>0.01</v>
      </c>
      <c r="S650" s="10">
        <v>1</v>
      </c>
      <c r="T650" s="10">
        <v>3</v>
      </c>
      <c r="U650" s="10" t="s">
        <v>44</v>
      </c>
      <c r="V650" s="10" t="s">
        <v>38</v>
      </c>
      <c r="W650" s="10" t="s">
        <v>86</v>
      </c>
      <c r="X650" s="14">
        <v>45409</v>
      </c>
      <c r="Y650" s="10" t="b">
        <v>1</v>
      </c>
      <c r="Z650" s="10" t="b">
        <v>0</v>
      </c>
      <c r="AA650" s="10" t="str">
        <f t="shared" si="21"/>
        <v>Non-Member</v>
      </c>
      <c r="AB650" s="10" t="s">
        <v>62</v>
      </c>
      <c r="AC650" s="10" t="s">
        <v>67</v>
      </c>
      <c r="AD650" s="10">
        <v>11</v>
      </c>
      <c r="AE650" s="10" t="str">
        <f>IF(OR(Cleaned_Data!$C650="Male", Cleaned_Data!$C650="Male"), "Male", IF(OR(Cleaned_Data!$C650="Female", Cleaned_Data!$C650="Female"), "Female", "Diverse"))</f>
        <v>Male</v>
      </c>
      <c r="AF650" s="10" t="str">
        <f>IF(Cleaned_Data!$D650="Middle","Average Income","High Income")</f>
        <v>Average Income</v>
      </c>
      <c r="AG650" s="10">
        <v>9.3023255813953487E-3</v>
      </c>
    </row>
    <row r="651" spans="1:33" x14ac:dyDescent="0.3">
      <c r="A651" s="10" t="s">
        <v>1375</v>
      </c>
      <c r="B651" s="10">
        <v>26</v>
      </c>
      <c r="C651" s="10" t="s">
        <v>29</v>
      </c>
      <c r="D651" s="10" t="s">
        <v>44</v>
      </c>
      <c r="E651" s="10" t="s">
        <v>55</v>
      </c>
      <c r="F651" s="10" t="s">
        <v>45</v>
      </c>
      <c r="G651" s="10" t="s">
        <v>30</v>
      </c>
      <c r="H651" s="10" t="s">
        <v>1376</v>
      </c>
      <c r="I651" s="10" t="s">
        <v>183</v>
      </c>
      <c r="J651" s="13">
        <v>419.98</v>
      </c>
      <c r="K651" s="10">
        <v>7</v>
      </c>
      <c r="L651" s="10" t="s">
        <v>48</v>
      </c>
      <c r="M651" s="10">
        <v>4</v>
      </c>
      <c r="N651" s="10">
        <v>4</v>
      </c>
      <c r="O651" s="10">
        <v>0</v>
      </c>
      <c r="P651" s="10" t="s">
        <v>36</v>
      </c>
      <c r="Q651" s="10" t="s">
        <v>85</v>
      </c>
      <c r="R651" s="10">
        <f t="shared" si="20"/>
        <v>0</v>
      </c>
      <c r="S651" s="10">
        <v>0</v>
      </c>
      <c r="T651" s="10">
        <v>10</v>
      </c>
      <c r="U651" s="10" t="s">
        <v>49</v>
      </c>
      <c r="V651" s="10" t="s">
        <v>79</v>
      </c>
      <c r="W651" s="10" t="s">
        <v>51</v>
      </c>
      <c r="X651" s="14">
        <v>45410</v>
      </c>
      <c r="Y651" s="10" t="b">
        <v>1</v>
      </c>
      <c r="Z651" s="10" t="b">
        <v>1</v>
      </c>
      <c r="AA651" s="10" t="str">
        <f t="shared" si="21"/>
        <v>Loyalty Member</v>
      </c>
      <c r="AB651" s="10" t="s">
        <v>62</v>
      </c>
      <c r="AC651" s="10" t="s">
        <v>41</v>
      </c>
      <c r="AD651" s="10">
        <v>14</v>
      </c>
      <c r="AE651" s="10" t="str">
        <f>IF(OR(Cleaned_Data!$C651="Male", Cleaned_Data!$C651="Male"), "Male", IF(OR(Cleaned_Data!$C651="Female", Cleaned_Data!$C651="Female"), "Female", "Diverse"))</f>
        <v>Female</v>
      </c>
      <c r="AF651" s="10" t="str">
        <f>IF(Cleaned_Data!$D651="Middle","Average Income","High Income")</f>
        <v>High Income</v>
      </c>
      <c r="AG651" s="10">
        <v>8.6666666666666663E-3</v>
      </c>
    </row>
    <row r="652" spans="1:33" x14ac:dyDescent="0.3">
      <c r="A652" s="10" t="s">
        <v>1377</v>
      </c>
      <c r="B652" s="10">
        <v>50</v>
      </c>
      <c r="C652" s="10" t="s">
        <v>29</v>
      </c>
      <c r="D652" s="10" t="s">
        <v>30</v>
      </c>
      <c r="E652" s="10" t="s">
        <v>76</v>
      </c>
      <c r="F652" s="10" t="s">
        <v>56</v>
      </c>
      <c r="G652" s="10" t="s">
        <v>44</v>
      </c>
      <c r="H652" s="10" t="s">
        <v>1378</v>
      </c>
      <c r="I652" s="10" t="s">
        <v>135</v>
      </c>
      <c r="J652" s="13">
        <v>260.14</v>
      </c>
      <c r="K652" s="10">
        <v>5</v>
      </c>
      <c r="L652" s="10" t="s">
        <v>78</v>
      </c>
      <c r="M652" s="10">
        <v>3</v>
      </c>
      <c r="N652" s="10">
        <v>2</v>
      </c>
      <c r="O652" s="10">
        <v>1</v>
      </c>
      <c r="P652" s="10" t="s">
        <v>36</v>
      </c>
      <c r="Q652" s="10" t="s">
        <v>37</v>
      </c>
      <c r="R652" s="10">
        <f t="shared" si="20"/>
        <v>0.01</v>
      </c>
      <c r="S652" s="10">
        <v>1</v>
      </c>
      <c r="T652" s="10">
        <v>7</v>
      </c>
      <c r="U652" s="10" t="s">
        <v>59</v>
      </c>
      <c r="V652" s="10" t="s">
        <v>60</v>
      </c>
      <c r="W652" s="10" t="s">
        <v>66</v>
      </c>
      <c r="X652" s="14">
        <v>45536</v>
      </c>
      <c r="Y652" s="10" t="b">
        <v>1</v>
      </c>
      <c r="Z652" s="10" t="b">
        <v>1</v>
      </c>
      <c r="AA652" s="10" t="str">
        <f t="shared" si="21"/>
        <v>Loyalty Member</v>
      </c>
      <c r="AB652" s="10" t="s">
        <v>40</v>
      </c>
      <c r="AC652" s="10" t="s">
        <v>53</v>
      </c>
      <c r="AD652" s="10">
        <v>7</v>
      </c>
      <c r="AE652" s="10" t="str">
        <f>IF(OR(Cleaned_Data!$C652="Male", Cleaned_Data!$C652="Male"), "Male", IF(OR(Cleaned_Data!$C652="Female", Cleaned_Data!$C652="Female"), "Female", "Diverse"))</f>
        <v>Female</v>
      </c>
      <c r="AF652" s="10" t="str">
        <f>IF(Cleaned_Data!$D652="Middle","Average Income","High Income")</f>
        <v>Average Income</v>
      </c>
      <c r="AG652" s="10">
        <v>8.5294117647058826E-3</v>
      </c>
    </row>
    <row r="653" spans="1:33" x14ac:dyDescent="0.3">
      <c r="A653" s="10" t="s">
        <v>1379</v>
      </c>
      <c r="B653" s="10">
        <v>36</v>
      </c>
      <c r="C653" s="10" t="s">
        <v>29</v>
      </c>
      <c r="D653" s="10" t="s">
        <v>30</v>
      </c>
      <c r="E653" s="10" t="s">
        <v>69</v>
      </c>
      <c r="F653" s="10" t="s">
        <v>32</v>
      </c>
      <c r="G653" s="10" t="s">
        <v>44</v>
      </c>
      <c r="H653" s="10" t="s">
        <v>1380</v>
      </c>
      <c r="I653" s="10" t="s">
        <v>135</v>
      </c>
      <c r="J653" s="13">
        <v>368.91</v>
      </c>
      <c r="K653" s="10">
        <v>10</v>
      </c>
      <c r="L653" s="10" t="s">
        <v>48</v>
      </c>
      <c r="M653" s="10">
        <v>1</v>
      </c>
      <c r="N653" s="10">
        <v>3</v>
      </c>
      <c r="O653" s="10">
        <v>2</v>
      </c>
      <c r="P653" s="10" t="s">
        <v>44</v>
      </c>
      <c r="Q653" s="10" t="s">
        <v>50</v>
      </c>
      <c r="R653" s="10">
        <f t="shared" si="20"/>
        <v>0.02</v>
      </c>
      <c r="S653" s="10">
        <v>2</v>
      </c>
      <c r="T653" s="10">
        <v>10</v>
      </c>
      <c r="U653" s="10" t="s">
        <v>44</v>
      </c>
      <c r="V653" s="10" t="s">
        <v>79</v>
      </c>
      <c r="W653" s="10" t="s">
        <v>61</v>
      </c>
      <c r="X653" s="14">
        <v>45372</v>
      </c>
      <c r="Y653" s="10" t="b">
        <v>0</v>
      </c>
      <c r="Z653" s="10" t="b">
        <v>0</v>
      </c>
      <c r="AA653" s="10" t="str">
        <f t="shared" si="21"/>
        <v>Non-Member</v>
      </c>
      <c r="AB653" s="10" t="s">
        <v>40</v>
      </c>
      <c r="AC653" s="10" t="s">
        <v>41</v>
      </c>
      <c r="AD653" s="10">
        <v>7</v>
      </c>
      <c r="AE653" s="10" t="str">
        <f>IF(OR(Cleaned_Data!$C653="Male", Cleaned_Data!$C653="Male"), "Male", IF(OR(Cleaned_Data!$C653="Female", Cleaned_Data!$C653="Female"), "Female", "Diverse"))</f>
        <v>Female</v>
      </c>
      <c r="AF653" s="10" t="str">
        <f>IF(Cleaned_Data!$D653="Middle","Average Income","High Income")</f>
        <v>Average Income</v>
      </c>
      <c r="AG653" s="10">
        <v>8.5294117647058826E-3</v>
      </c>
    </row>
    <row r="654" spans="1:33" x14ac:dyDescent="0.3">
      <c r="A654" s="10" t="s">
        <v>1381</v>
      </c>
      <c r="B654" s="10">
        <v>32</v>
      </c>
      <c r="C654" s="10" t="s">
        <v>43</v>
      </c>
      <c r="D654" s="10" t="s">
        <v>30</v>
      </c>
      <c r="E654" s="10" t="s">
        <v>69</v>
      </c>
      <c r="F654" s="10" t="s">
        <v>56</v>
      </c>
      <c r="G654" s="10" t="s">
        <v>30</v>
      </c>
      <c r="H654" s="10" t="s">
        <v>1382</v>
      </c>
      <c r="I654" s="10" t="s">
        <v>65</v>
      </c>
      <c r="J654" s="13">
        <v>100.32</v>
      </c>
      <c r="K654" s="10">
        <v>2</v>
      </c>
      <c r="L654" s="10" t="s">
        <v>48</v>
      </c>
      <c r="M654" s="10">
        <v>5</v>
      </c>
      <c r="N654" s="10">
        <v>1</v>
      </c>
      <c r="O654" s="10">
        <v>1</v>
      </c>
      <c r="P654" s="10" t="s">
        <v>59</v>
      </c>
      <c r="Q654" s="10" t="s">
        <v>85</v>
      </c>
      <c r="R654" s="10">
        <f t="shared" si="20"/>
        <v>0</v>
      </c>
      <c r="S654" s="10">
        <v>0</v>
      </c>
      <c r="T654" s="10">
        <v>1</v>
      </c>
      <c r="U654" s="10" t="s">
        <v>49</v>
      </c>
      <c r="V654" s="10" t="s">
        <v>38</v>
      </c>
      <c r="W654" s="10" t="s">
        <v>39</v>
      </c>
      <c r="X654" s="14">
        <v>45637</v>
      </c>
      <c r="Y654" s="10" t="b">
        <v>0</v>
      </c>
      <c r="Z654" s="10" t="b">
        <v>1</v>
      </c>
      <c r="AA654" s="10" t="str">
        <f t="shared" si="21"/>
        <v>Loyalty Member</v>
      </c>
      <c r="AB654" s="10" t="s">
        <v>74</v>
      </c>
      <c r="AC654" s="10" t="s">
        <v>67</v>
      </c>
      <c r="AD654" s="10">
        <v>8</v>
      </c>
      <c r="AE654" s="10" t="str">
        <f>IF(OR(Cleaned_Data!$C654="Male", Cleaned_Data!$C654="Male"), "Male", IF(OR(Cleaned_Data!$C654="Female", Cleaned_Data!$C654="Female"), "Female", "Diverse"))</f>
        <v>Male</v>
      </c>
      <c r="AF654" s="10" t="str">
        <f>IF(Cleaned_Data!$D654="Middle","Average Income","High Income")</f>
        <v>Average Income</v>
      </c>
      <c r="AG654" s="10">
        <v>9.3999999999999986E-3</v>
      </c>
    </row>
    <row r="655" spans="1:33" x14ac:dyDescent="0.3">
      <c r="A655" s="10" t="s">
        <v>1383</v>
      </c>
      <c r="B655" s="10">
        <v>34</v>
      </c>
      <c r="C655" s="10" t="s">
        <v>43</v>
      </c>
      <c r="D655" s="10" t="s">
        <v>44</v>
      </c>
      <c r="E655" s="10" t="s">
        <v>31</v>
      </c>
      <c r="F655" s="10" t="s">
        <v>56</v>
      </c>
      <c r="G655" s="10" t="s">
        <v>30</v>
      </c>
      <c r="H655" s="10" t="s">
        <v>1384</v>
      </c>
      <c r="I655" s="10" t="s">
        <v>47</v>
      </c>
      <c r="J655" s="13">
        <v>107.82</v>
      </c>
      <c r="K655" s="10">
        <v>7</v>
      </c>
      <c r="L655" s="10" t="s">
        <v>35</v>
      </c>
      <c r="M655" s="10">
        <v>5</v>
      </c>
      <c r="N655" s="10">
        <v>3</v>
      </c>
      <c r="O655" s="10">
        <v>2</v>
      </c>
      <c r="P655" s="10" t="s">
        <v>44</v>
      </c>
      <c r="Q655" s="10" t="s">
        <v>85</v>
      </c>
      <c r="R655" s="10">
        <f t="shared" si="20"/>
        <v>0.02</v>
      </c>
      <c r="S655" s="10">
        <v>2</v>
      </c>
      <c r="T655" s="10">
        <v>10</v>
      </c>
      <c r="U655" s="10" t="s">
        <v>59</v>
      </c>
      <c r="V655" s="10" t="s">
        <v>60</v>
      </c>
      <c r="W655" s="10" t="s">
        <v>39</v>
      </c>
      <c r="X655" s="14">
        <v>45630</v>
      </c>
      <c r="Y655" s="10" t="b">
        <v>0</v>
      </c>
      <c r="Z655" s="10" t="b">
        <v>1</v>
      </c>
      <c r="AA655" s="10" t="str">
        <f t="shared" si="21"/>
        <v>Loyalty Member</v>
      </c>
      <c r="AB655" s="10" t="s">
        <v>52</v>
      </c>
      <c r="AC655" s="10" t="s">
        <v>41</v>
      </c>
      <c r="AD655" s="10">
        <v>2</v>
      </c>
      <c r="AE655" s="10" t="str">
        <f>IF(OR(Cleaned_Data!$C655="Male", Cleaned_Data!$C655="Male"), "Male", IF(OR(Cleaned_Data!$C655="Female", Cleaned_Data!$C655="Female"), "Female", "Diverse"))</f>
        <v>Male</v>
      </c>
      <c r="AF655" s="10" t="str">
        <f>IF(Cleaned_Data!$D655="Middle","Average Income","High Income")</f>
        <v>High Income</v>
      </c>
      <c r="AG655" s="10">
        <v>9.3181818181818175E-3</v>
      </c>
    </row>
    <row r="656" spans="1:33" x14ac:dyDescent="0.3">
      <c r="A656" s="10" t="s">
        <v>1385</v>
      </c>
      <c r="B656" s="10">
        <v>50</v>
      </c>
      <c r="C656" s="10" t="s">
        <v>43</v>
      </c>
      <c r="D656" s="10" t="s">
        <v>30</v>
      </c>
      <c r="E656" s="10" t="s">
        <v>31</v>
      </c>
      <c r="F656" s="10" t="s">
        <v>45</v>
      </c>
      <c r="G656" s="10" t="s">
        <v>30</v>
      </c>
      <c r="H656" s="10" t="s">
        <v>1386</v>
      </c>
      <c r="I656" s="10" t="s">
        <v>123</v>
      </c>
      <c r="J656" s="13">
        <v>83.88</v>
      </c>
      <c r="K656" s="10">
        <v>11</v>
      </c>
      <c r="L656" s="10" t="s">
        <v>78</v>
      </c>
      <c r="M656" s="10">
        <v>4</v>
      </c>
      <c r="N656" s="10">
        <v>2</v>
      </c>
      <c r="O656" s="10">
        <v>1</v>
      </c>
      <c r="P656" s="10" t="s">
        <v>49</v>
      </c>
      <c r="Q656" s="10" t="s">
        <v>50</v>
      </c>
      <c r="R656" s="10">
        <f t="shared" si="20"/>
        <v>0</v>
      </c>
      <c r="S656" s="10">
        <v>0</v>
      </c>
      <c r="T656" s="10">
        <v>6</v>
      </c>
      <c r="U656" s="10" t="s">
        <v>59</v>
      </c>
      <c r="V656" s="10" t="s">
        <v>79</v>
      </c>
      <c r="W656" s="10" t="s">
        <v>66</v>
      </c>
      <c r="X656" s="14">
        <v>45346</v>
      </c>
      <c r="Y656" s="10" t="b">
        <v>1</v>
      </c>
      <c r="Z656" s="10" t="b">
        <v>1</v>
      </c>
      <c r="AA656" s="10" t="str">
        <f t="shared" si="21"/>
        <v>Loyalty Member</v>
      </c>
      <c r="AB656" s="10" t="s">
        <v>74</v>
      </c>
      <c r="AC656" s="10" t="s">
        <v>67</v>
      </c>
      <c r="AD656" s="10">
        <v>4</v>
      </c>
      <c r="AE656" s="10" t="str">
        <f>IF(OR(Cleaned_Data!$C656="Male", Cleaned_Data!$C656="Male"), "Male", IF(OR(Cleaned_Data!$C656="Female", Cleaned_Data!$C656="Female"), "Female", "Diverse"))</f>
        <v>Male</v>
      </c>
      <c r="AF656" s="10" t="str">
        <f>IF(Cleaned_Data!$D656="Middle","Average Income","High Income")</f>
        <v>Average Income</v>
      </c>
      <c r="AG656" s="10">
        <v>1.0243902439024391E-2</v>
      </c>
    </row>
    <row r="657" spans="1:33" x14ac:dyDescent="0.3">
      <c r="A657" s="10" t="s">
        <v>1387</v>
      </c>
      <c r="B657" s="10">
        <v>24</v>
      </c>
      <c r="C657" s="10" t="s">
        <v>29</v>
      </c>
      <c r="D657" s="10" t="s">
        <v>30</v>
      </c>
      <c r="E657" s="10" t="s">
        <v>69</v>
      </c>
      <c r="F657" s="10" t="s">
        <v>32</v>
      </c>
      <c r="G657" s="10" t="s">
        <v>30</v>
      </c>
      <c r="H657" s="10" t="s">
        <v>1388</v>
      </c>
      <c r="I657" s="10" t="s">
        <v>2078</v>
      </c>
      <c r="J657" s="13">
        <v>81.25</v>
      </c>
      <c r="K657" s="10">
        <v>9</v>
      </c>
      <c r="L657" s="10" t="s">
        <v>78</v>
      </c>
      <c r="M657" s="10">
        <v>1</v>
      </c>
      <c r="N657" s="10">
        <v>2</v>
      </c>
      <c r="O657" s="10">
        <v>1</v>
      </c>
      <c r="P657" s="10" t="s">
        <v>59</v>
      </c>
      <c r="Q657" s="10" t="s">
        <v>85</v>
      </c>
      <c r="R657" s="10">
        <f t="shared" si="20"/>
        <v>0.02</v>
      </c>
      <c r="S657" s="10">
        <v>2</v>
      </c>
      <c r="T657" s="10">
        <v>8</v>
      </c>
      <c r="U657" s="10" t="s">
        <v>49</v>
      </c>
      <c r="V657" s="10" t="s">
        <v>79</v>
      </c>
      <c r="W657" s="10" t="s">
        <v>86</v>
      </c>
      <c r="X657" s="14">
        <v>45436</v>
      </c>
      <c r="Y657" s="10" t="b">
        <v>1</v>
      </c>
      <c r="Z657" s="10" t="b">
        <v>1</v>
      </c>
      <c r="AA657" s="10" t="str">
        <f t="shared" si="21"/>
        <v>Loyalty Member</v>
      </c>
      <c r="AB657" s="10" t="s">
        <v>74</v>
      </c>
      <c r="AC657" s="10" t="s">
        <v>41</v>
      </c>
      <c r="AD657" s="10">
        <v>10</v>
      </c>
      <c r="AE657" s="10" t="str">
        <f>IF(OR(Cleaned_Data!$C657="Male", Cleaned_Data!$C657="Male"), "Male", IF(OR(Cleaned_Data!$C657="Female", Cleaned_Data!$C657="Female"), "Female", "Diverse"))</f>
        <v>Female</v>
      </c>
      <c r="AF657" s="10" t="str">
        <f>IF(Cleaned_Data!$D657="Middle","Average Income","High Income")</f>
        <v>Average Income</v>
      </c>
      <c r="AG657" s="10">
        <v>1.3157894736842106E-2</v>
      </c>
    </row>
    <row r="658" spans="1:33" x14ac:dyDescent="0.3">
      <c r="A658" s="10" t="s">
        <v>1389</v>
      </c>
      <c r="B658" s="10">
        <v>49</v>
      </c>
      <c r="C658" s="10" t="s">
        <v>43</v>
      </c>
      <c r="D658" s="10" t="s">
        <v>30</v>
      </c>
      <c r="E658" s="10" t="s">
        <v>69</v>
      </c>
      <c r="F658" s="10" t="s">
        <v>56</v>
      </c>
      <c r="G658" s="10" t="s">
        <v>44</v>
      </c>
      <c r="H658" s="10" t="s">
        <v>1390</v>
      </c>
      <c r="I658" s="10" t="s">
        <v>65</v>
      </c>
      <c r="J658" s="13">
        <v>125.8</v>
      </c>
      <c r="K658" s="10">
        <v>12</v>
      </c>
      <c r="L658" s="10" t="s">
        <v>48</v>
      </c>
      <c r="M658" s="10">
        <v>4</v>
      </c>
      <c r="N658" s="10">
        <v>4</v>
      </c>
      <c r="O658" s="10">
        <v>2</v>
      </c>
      <c r="P658" s="10" t="s">
        <v>36</v>
      </c>
      <c r="Q658" s="10" t="s">
        <v>37</v>
      </c>
      <c r="R658" s="10">
        <f t="shared" si="20"/>
        <v>0</v>
      </c>
      <c r="S658" s="10">
        <v>0</v>
      </c>
      <c r="T658" s="10">
        <v>8</v>
      </c>
      <c r="U658" s="10" t="s">
        <v>44</v>
      </c>
      <c r="V658" s="10" t="s">
        <v>79</v>
      </c>
      <c r="W658" s="10" t="s">
        <v>51</v>
      </c>
      <c r="X658" s="14">
        <v>45430</v>
      </c>
      <c r="Y658" s="10" t="b">
        <v>0</v>
      </c>
      <c r="Z658" s="10" t="b">
        <v>1</v>
      </c>
      <c r="AA658" s="10" t="str">
        <f t="shared" si="21"/>
        <v>Loyalty Member</v>
      </c>
      <c r="AB658" s="10" t="s">
        <v>74</v>
      </c>
      <c r="AC658" s="10" t="s">
        <v>41</v>
      </c>
      <c r="AD658" s="10">
        <v>1</v>
      </c>
      <c r="AE658" s="10" t="str">
        <f>IF(OR(Cleaned_Data!$C658="Male", Cleaned_Data!$C658="Male"), "Male", IF(OR(Cleaned_Data!$C658="Female", Cleaned_Data!$C658="Female"), "Female", "Diverse"))</f>
        <v>Male</v>
      </c>
      <c r="AF658" s="10" t="str">
        <f>IF(Cleaned_Data!$D658="Middle","Average Income","High Income")</f>
        <v>Average Income</v>
      </c>
      <c r="AG658" s="10">
        <v>9.3999999999999986E-3</v>
      </c>
    </row>
    <row r="659" spans="1:33" x14ac:dyDescent="0.3">
      <c r="A659" s="10" t="s">
        <v>1391</v>
      </c>
      <c r="B659" s="10">
        <v>18</v>
      </c>
      <c r="C659" s="10" t="s">
        <v>29</v>
      </c>
      <c r="D659" s="10" t="s">
        <v>30</v>
      </c>
      <c r="E659" s="10" t="s">
        <v>55</v>
      </c>
      <c r="F659" s="10" t="s">
        <v>32</v>
      </c>
      <c r="G659" s="10" t="s">
        <v>30</v>
      </c>
      <c r="H659" s="10" t="s">
        <v>1392</v>
      </c>
      <c r="I659" s="10" t="s">
        <v>142</v>
      </c>
      <c r="J659" s="13">
        <v>197.9</v>
      </c>
      <c r="K659" s="10">
        <v>11</v>
      </c>
      <c r="L659" s="10" t="s">
        <v>35</v>
      </c>
      <c r="M659" s="10">
        <v>2</v>
      </c>
      <c r="N659" s="10">
        <v>4</v>
      </c>
      <c r="O659" s="10">
        <v>2</v>
      </c>
      <c r="P659" s="10" t="s">
        <v>49</v>
      </c>
      <c r="Q659" s="10" t="s">
        <v>50</v>
      </c>
      <c r="R659" s="10">
        <f t="shared" si="20"/>
        <v>0.01</v>
      </c>
      <c r="S659" s="10">
        <v>1</v>
      </c>
      <c r="T659" s="10">
        <v>4</v>
      </c>
      <c r="U659" s="10" t="s">
        <v>59</v>
      </c>
      <c r="V659" s="10" t="s">
        <v>79</v>
      </c>
      <c r="W659" s="10" t="s">
        <v>61</v>
      </c>
      <c r="X659" s="14">
        <v>45384</v>
      </c>
      <c r="Y659" s="10" t="b">
        <v>1</v>
      </c>
      <c r="Z659" s="10" t="b">
        <v>1</v>
      </c>
      <c r="AA659" s="10" t="str">
        <f t="shared" si="21"/>
        <v>Loyalty Member</v>
      </c>
      <c r="AB659" s="10" t="s">
        <v>52</v>
      </c>
      <c r="AC659" s="10" t="s">
        <v>53</v>
      </c>
      <c r="AD659" s="10">
        <v>5</v>
      </c>
      <c r="AE659" s="10" t="str">
        <f>IF(OR(Cleaned_Data!$C659="Male", Cleaned_Data!$C659="Male"), "Male", IF(OR(Cleaned_Data!$C659="Female", Cleaned_Data!$C659="Female"), "Female", "Diverse"))</f>
        <v>Female</v>
      </c>
      <c r="AF659" s="10" t="str">
        <f>IF(Cleaned_Data!$D659="Middle","Average Income","High Income")</f>
        <v>Average Income</v>
      </c>
      <c r="AG659" s="10">
        <v>8.5365853658536592E-3</v>
      </c>
    </row>
    <row r="660" spans="1:33" x14ac:dyDescent="0.3">
      <c r="A660" s="10" t="s">
        <v>1393</v>
      </c>
      <c r="B660" s="10">
        <v>44</v>
      </c>
      <c r="C660" s="10" t="s">
        <v>43</v>
      </c>
      <c r="D660" s="10" t="s">
        <v>44</v>
      </c>
      <c r="E660" s="10" t="s">
        <v>76</v>
      </c>
      <c r="F660" s="10" t="s">
        <v>45</v>
      </c>
      <c r="G660" s="10" t="s">
        <v>30</v>
      </c>
      <c r="H660" s="10" t="s">
        <v>1394</v>
      </c>
      <c r="I660" s="10" t="s">
        <v>2078</v>
      </c>
      <c r="J660" s="13">
        <v>299.08999999999997</v>
      </c>
      <c r="K660" s="10">
        <v>8</v>
      </c>
      <c r="L660" s="10" t="s">
        <v>48</v>
      </c>
      <c r="M660" s="10">
        <v>1</v>
      </c>
      <c r="N660" s="10">
        <v>1</v>
      </c>
      <c r="O660" s="10">
        <v>2</v>
      </c>
      <c r="P660" s="10" t="s">
        <v>44</v>
      </c>
      <c r="Q660" s="10" t="s">
        <v>85</v>
      </c>
      <c r="R660" s="10">
        <f t="shared" si="20"/>
        <v>0.02</v>
      </c>
      <c r="S660" s="10">
        <v>2</v>
      </c>
      <c r="T660" s="10">
        <v>7</v>
      </c>
      <c r="U660" s="10" t="s">
        <v>44</v>
      </c>
      <c r="V660" s="10" t="s">
        <v>38</v>
      </c>
      <c r="W660" s="10" t="s">
        <v>61</v>
      </c>
      <c r="X660" s="14">
        <v>45467</v>
      </c>
      <c r="Y660" s="10" t="b">
        <v>0</v>
      </c>
      <c r="Z660" s="10" t="b">
        <v>0</v>
      </c>
      <c r="AA660" s="10" t="str">
        <f t="shared" si="21"/>
        <v>Non-Member</v>
      </c>
      <c r="AB660" s="10" t="s">
        <v>62</v>
      </c>
      <c r="AC660" s="10" t="s">
        <v>53</v>
      </c>
      <c r="AD660" s="10">
        <v>14</v>
      </c>
      <c r="AE660" s="10" t="str">
        <f>IF(OR(Cleaned_Data!$C660="Male", Cleaned_Data!$C660="Male"), "Male", IF(OR(Cleaned_Data!$C660="Female", Cleaned_Data!$C660="Female"), "Female", "Diverse"))</f>
        <v>Male</v>
      </c>
      <c r="AF660" s="10" t="str">
        <f>IF(Cleaned_Data!$D660="Middle","Average Income","High Income")</f>
        <v>High Income</v>
      </c>
      <c r="AG660" s="10">
        <v>1.3157894736842106E-2</v>
      </c>
    </row>
    <row r="661" spans="1:33" x14ac:dyDescent="0.3">
      <c r="A661" s="10" t="s">
        <v>1395</v>
      </c>
      <c r="B661" s="10">
        <v>41</v>
      </c>
      <c r="C661" s="10" t="s">
        <v>43</v>
      </c>
      <c r="D661" s="10" t="s">
        <v>44</v>
      </c>
      <c r="E661" s="10" t="s">
        <v>31</v>
      </c>
      <c r="F661" s="10" t="s">
        <v>45</v>
      </c>
      <c r="G661" s="10" t="s">
        <v>30</v>
      </c>
      <c r="H661" s="10" t="s">
        <v>1396</v>
      </c>
      <c r="I661" s="10" t="s">
        <v>2078</v>
      </c>
      <c r="J661" s="13">
        <v>79.3</v>
      </c>
      <c r="K661" s="10">
        <v>10</v>
      </c>
      <c r="L661" s="10" t="s">
        <v>78</v>
      </c>
      <c r="M661" s="10">
        <v>3</v>
      </c>
      <c r="N661" s="10">
        <v>2</v>
      </c>
      <c r="O661" s="10">
        <v>1</v>
      </c>
      <c r="P661" s="10" t="s">
        <v>59</v>
      </c>
      <c r="Q661" s="10" t="s">
        <v>37</v>
      </c>
      <c r="R661" s="10">
        <f t="shared" si="20"/>
        <v>0.02</v>
      </c>
      <c r="S661" s="10">
        <v>2</v>
      </c>
      <c r="T661" s="10">
        <v>4</v>
      </c>
      <c r="U661" s="10" t="s">
        <v>44</v>
      </c>
      <c r="V661" s="10" t="s">
        <v>60</v>
      </c>
      <c r="W661" s="10" t="s">
        <v>61</v>
      </c>
      <c r="X661" s="14">
        <v>45538</v>
      </c>
      <c r="Y661" s="10" t="b">
        <v>0</v>
      </c>
      <c r="Z661" s="10" t="b">
        <v>0</v>
      </c>
      <c r="AA661" s="10" t="str">
        <f t="shared" si="21"/>
        <v>Non-Member</v>
      </c>
      <c r="AB661" s="10" t="s">
        <v>74</v>
      </c>
      <c r="AC661" s="10" t="s">
        <v>41</v>
      </c>
      <c r="AD661" s="10">
        <v>2</v>
      </c>
      <c r="AE661" s="10" t="str">
        <f>IF(OR(Cleaned_Data!$C661="Male", Cleaned_Data!$C661="Male"), "Male", IF(OR(Cleaned_Data!$C661="Female", Cleaned_Data!$C661="Female"), "Female", "Diverse"))</f>
        <v>Male</v>
      </c>
      <c r="AF661" s="10" t="str">
        <f>IF(Cleaned_Data!$D661="Middle","Average Income","High Income")</f>
        <v>High Income</v>
      </c>
      <c r="AG661" s="10">
        <v>1.3157894736842106E-2</v>
      </c>
    </row>
    <row r="662" spans="1:33" x14ac:dyDescent="0.3">
      <c r="A662" s="10" t="s">
        <v>1397</v>
      </c>
      <c r="B662" s="10">
        <v>33</v>
      </c>
      <c r="C662" s="10" t="s">
        <v>43</v>
      </c>
      <c r="D662" s="10" t="s">
        <v>44</v>
      </c>
      <c r="E662" s="10" t="s">
        <v>76</v>
      </c>
      <c r="F662" s="10" t="s">
        <v>45</v>
      </c>
      <c r="G662" s="10" t="s">
        <v>44</v>
      </c>
      <c r="H662" s="10" t="s">
        <v>1398</v>
      </c>
      <c r="I662" s="10" t="s">
        <v>82</v>
      </c>
      <c r="J662" s="13">
        <v>55.73</v>
      </c>
      <c r="K662" s="10">
        <v>12</v>
      </c>
      <c r="L662" s="10" t="s">
        <v>48</v>
      </c>
      <c r="M662" s="10">
        <v>4</v>
      </c>
      <c r="N662" s="10">
        <v>3</v>
      </c>
      <c r="O662" s="10">
        <v>0.3</v>
      </c>
      <c r="P662" s="10" t="s">
        <v>49</v>
      </c>
      <c r="Q662" s="10" t="s">
        <v>50</v>
      </c>
      <c r="R662" s="10">
        <f t="shared" si="20"/>
        <v>0.01</v>
      </c>
      <c r="S662" s="10">
        <v>1</v>
      </c>
      <c r="T662" s="10">
        <v>3</v>
      </c>
      <c r="U662" s="10" t="s">
        <v>44</v>
      </c>
      <c r="V662" s="10" t="s">
        <v>38</v>
      </c>
      <c r="W662" s="10" t="s">
        <v>51</v>
      </c>
      <c r="X662" s="14">
        <v>45431</v>
      </c>
      <c r="Y662" s="10" t="b">
        <v>0</v>
      </c>
      <c r="Z662" s="10" t="b">
        <v>1</v>
      </c>
      <c r="AA662" s="10" t="str">
        <f t="shared" si="21"/>
        <v>Loyalty Member</v>
      </c>
      <c r="AB662" s="10" t="s">
        <v>40</v>
      </c>
      <c r="AC662" s="10" t="s">
        <v>67</v>
      </c>
      <c r="AD662" s="10">
        <v>3</v>
      </c>
      <c r="AE662" s="10" t="str">
        <f>IF(OR(Cleaned_Data!$C662="Male", Cleaned_Data!$C662="Male"), "Male", IF(OR(Cleaned_Data!$C662="Female", Cleaned_Data!$C662="Female"), "Female", "Diverse"))</f>
        <v>Male</v>
      </c>
      <c r="AF662" s="10" t="str">
        <f>IF(Cleaned_Data!$D662="Middle","Average Income","High Income")</f>
        <v>High Income</v>
      </c>
      <c r="AG662" s="10">
        <v>1.0270270270270269E-2</v>
      </c>
    </row>
    <row r="663" spans="1:33" x14ac:dyDescent="0.3">
      <c r="A663" s="10" t="s">
        <v>1399</v>
      </c>
      <c r="B663" s="10">
        <v>46</v>
      </c>
      <c r="C663" s="10" t="s">
        <v>43</v>
      </c>
      <c r="D663" s="10" t="s">
        <v>44</v>
      </c>
      <c r="E663" s="10" t="s">
        <v>55</v>
      </c>
      <c r="F663" s="10" t="s">
        <v>32</v>
      </c>
      <c r="G663" s="10" t="s">
        <v>44</v>
      </c>
      <c r="H663" s="10" t="s">
        <v>1400</v>
      </c>
      <c r="I663" s="10" t="s">
        <v>120</v>
      </c>
      <c r="J663" s="13">
        <v>256.44</v>
      </c>
      <c r="K663" s="10">
        <v>8</v>
      </c>
      <c r="L663" s="10" t="s">
        <v>48</v>
      </c>
      <c r="M663" s="10">
        <v>4</v>
      </c>
      <c r="N663" s="10">
        <v>1</v>
      </c>
      <c r="O663" s="10">
        <v>2</v>
      </c>
      <c r="P663" s="10" t="s">
        <v>44</v>
      </c>
      <c r="Q663" s="10" t="s">
        <v>37</v>
      </c>
      <c r="R663" s="10">
        <f t="shared" si="20"/>
        <v>0.01</v>
      </c>
      <c r="S663" s="10">
        <v>1</v>
      </c>
      <c r="T663" s="10">
        <v>6</v>
      </c>
      <c r="U663" s="10" t="s">
        <v>49</v>
      </c>
      <c r="V663" s="10" t="s">
        <v>38</v>
      </c>
      <c r="W663" s="10" t="s">
        <v>66</v>
      </c>
      <c r="X663" s="14">
        <v>45508</v>
      </c>
      <c r="Y663" s="10" t="b">
        <v>0</v>
      </c>
      <c r="Z663" s="10" t="b">
        <v>0</v>
      </c>
      <c r="AA663" s="10" t="str">
        <f t="shared" si="21"/>
        <v>Non-Member</v>
      </c>
      <c r="AB663" s="10" t="s">
        <v>52</v>
      </c>
      <c r="AC663" s="10" t="s">
        <v>67</v>
      </c>
      <c r="AD663" s="10">
        <v>3</v>
      </c>
      <c r="AE663" s="10" t="str">
        <f>IF(OR(Cleaned_Data!$C663="Male", Cleaned_Data!$C663="Male"), "Male", IF(OR(Cleaned_Data!$C663="Female", Cleaned_Data!$C663="Female"), "Female", "Diverse"))</f>
        <v>Male</v>
      </c>
      <c r="AF663" s="10" t="str">
        <f>IF(Cleaned_Data!$D663="Middle","Average Income","High Income")</f>
        <v>High Income</v>
      </c>
      <c r="AG663" s="10">
        <v>9.3023255813953487E-3</v>
      </c>
    </row>
    <row r="664" spans="1:33" x14ac:dyDescent="0.3">
      <c r="A664" s="10" t="s">
        <v>1401</v>
      </c>
      <c r="B664" s="10">
        <v>23</v>
      </c>
      <c r="C664" s="10" t="s">
        <v>29</v>
      </c>
      <c r="D664" s="10" t="s">
        <v>44</v>
      </c>
      <c r="E664" s="10" t="s">
        <v>31</v>
      </c>
      <c r="F664" s="10" t="s">
        <v>32</v>
      </c>
      <c r="G664" s="10" t="s">
        <v>44</v>
      </c>
      <c r="H664" s="10" t="s">
        <v>1402</v>
      </c>
      <c r="I664" s="10" t="s">
        <v>126</v>
      </c>
      <c r="J664" s="13">
        <v>337.21</v>
      </c>
      <c r="K664" s="10">
        <v>12</v>
      </c>
      <c r="L664" s="10" t="s">
        <v>78</v>
      </c>
      <c r="M664" s="10">
        <v>1</v>
      </c>
      <c r="N664" s="10">
        <v>5</v>
      </c>
      <c r="O664" s="10">
        <v>1</v>
      </c>
      <c r="P664" s="10" t="s">
        <v>59</v>
      </c>
      <c r="Q664" s="10" t="s">
        <v>37</v>
      </c>
      <c r="R664" s="10">
        <f t="shared" si="20"/>
        <v>0</v>
      </c>
      <c r="S664" s="10">
        <v>0</v>
      </c>
      <c r="T664" s="10">
        <v>9</v>
      </c>
      <c r="U664" s="10" t="s">
        <v>36</v>
      </c>
      <c r="V664" s="10" t="s">
        <v>60</v>
      </c>
      <c r="W664" s="10" t="s">
        <v>61</v>
      </c>
      <c r="X664" s="14">
        <v>45589</v>
      </c>
      <c r="Y664" s="10" t="b">
        <v>1</v>
      </c>
      <c r="Z664" s="10" t="b">
        <v>1</v>
      </c>
      <c r="AA664" s="10" t="str">
        <f t="shared" si="21"/>
        <v>Loyalty Member</v>
      </c>
      <c r="AB664" s="10" t="s">
        <v>74</v>
      </c>
      <c r="AC664" s="10" t="s">
        <v>67</v>
      </c>
      <c r="AD664" s="10">
        <v>11</v>
      </c>
      <c r="AE664" s="10" t="str">
        <f>IF(OR(Cleaned_Data!$C664="Male", Cleaned_Data!$C664="Male"), "Male", IF(OR(Cleaned_Data!$C664="Female", Cleaned_Data!$C664="Female"), "Female", "Diverse"))</f>
        <v>Female</v>
      </c>
      <c r="AF664" s="10" t="str">
        <f>IF(Cleaned_Data!$D664="Middle","Average Income","High Income")</f>
        <v>High Income</v>
      </c>
      <c r="AG664" s="10">
        <v>8.2978723404255311E-3</v>
      </c>
    </row>
    <row r="665" spans="1:33" x14ac:dyDescent="0.3">
      <c r="A665" s="10" t="s">
        <v>1403</v>
      </c>
      <c r="B665" s="10">
        <v>35</v>
      </c>
      <c r="C665" s="10" t="s">
        <v>29</v>
      </c>
      <c r="D665" s="10" t="s">
        <v>44</v>
      </c>
      <c r="E665" s="10" t="s">
        <v>55</v>
      </c>
      <c r="F665" s="10" t="s">
        <v>56</v>
      </c>
      <c r="G665" s="10" t="s">
        <v>30</v>
      </c>
      <c r="H665" s="10" t="s">
        <v>1404</v>
      </c>
      <c r="I665" s="10" t="s">
        <v>120</v>
      </c>
      <c r="J665" s="13">
        <v>494.97</v>
      </c>
      <c r="K665" s="10">
        <v>12</v>
      </c>
      <c r="L665" s="10" t="s">
        <v>48</v>
      </c>
      <c r="M665" s="10">
        <v>5</v>
      </c>
      <c r="N665" s="10">
        <v>4</v>
      </c>
      <c r="O665" s="10">
        <v>2</v>
      </c>
      <c r="P665" s="10" t="s">
        <v>59</v>
      </c>
      <c r="Q665" s="10" t="s">
        <v>50</v>
      </c>
      <c r="R665" s="10">
        <f t="shared" si="20"/>
        <v>0.01</v>
      </c>
      <c r="S665" s="10">
        <v>1</v>
      </c>
      <c r="T665" s="10">
        <v>5</v>
      </c>
      <c r="U665" s="10" t="s">
        <v>59</v>
      </c>
      <c r="V665" s="10" t="s">
        <v>38</v>
      </c>
      <c r="W665" s="10" t="s">
        <v>61</v>
      </c>
      <c r="X665" s="14">
        <v>45520</v>
      </c>
      <c r="Y665" s="10" t="b">
        <v>0</v>
      </c>
      <c r="Z665" s="10" t="b">
        <v>0</v>
      </c>
      <c r="AA665" s="10" t="str">
        <f t="shared" si="21"/>
        <v>Non-Member</v>
      </c>
      <c r="AB665" s="10" t="s">
        <v>74</v>
      </c>
      <c r="AC665" s="10" t="s">
        <v>41</v>
      </c>
      <c r="AD665" s="10">
        <v>7</v>
      </c>
      <c r="AE665" s="10" t="str">
        <f>IF(OR(Cleaned_Data!$C665="Male", Cleaned_Data!$C665="Male"), "Male", IF(OR(Cleaned_Data!$C665="Female", Cleaned_Data!$C665="Female"), "Female", "Diverse"))</f>
        <v>Female</v>
      </c>
      <c r="AF665" s="10" t="str">
        <f>IF(Cleaned_Data!$D665="Middle","Average Income","High Income")</f>
        <v>High Income</v>
      </c>
      <c r="AG665" s="10">
        <v>9.3023255813953487E-3</v>
      </c>
    </row>
    <row r="666" spans="1:33" x14ac:dyDescent="0.3">
      <c r="A666" s="10" t="s">
        <v>1405</v>
      </c>
      <c r="B666" s="10">
        <v>31</v>
      </c>
      <c r="C666" s="10" t="s">
        <v>29</v>
      </c>
      <c r="D666" s="10" t="s">
        <v>30</v>
      </c>
      <c r="E666" s="10" t="s">
        <v>69</v>
      </c>
      <c r="F666" s="10" t="s">
        <v>45</v>
      </c>
      <c r="G666" s="10" t="s">
        <v>44</v>
      </c>
      <c r="H666" s="10" t="s">
        <v>1406</v>
      </c>
      <c r="I666" s="10" t="s">
        <v>135</v>
      </c>
      <c r="J666" s="13">
        <v>238.58</v>
      </c>
      <c r="K666" s="10">
        <v>6</v>
      </c>
      <c r="L666" s="10" t="s">
        <v>78</v>
      </c>
      <c r="M666" s="10">
        <v>3</v>
      </c>
      <c r="N666" s="10">
        <v>2</v>
      </c>
      <c r="O666" s="10">
        <v>2</v>
      </c>
      <c r="P666" s="10" t="s">
        <v>49</v>
      </c>
      <c r="Q666" s="10" t="s">
        <v>85</v>
      </c>
      <c r="R666" s="10">
        <f t="shared" si="20"/>
        <v>0.02</v>
      </c>
      <c r="S666" s="10">
        <v>2</v>
      </c>
      <c r="T666" s="10">
        <v>9</v>
      </c>
      <c r="U666" s="10" t="s">
        <v>49</v>
      </c>
      <c r="V666" s="10" t="s">
        <v>38</v>
      </c>
      <c r="W666" s="10" t="s">
        <v>51</v>
      </c>
      <c r="X666" s="14">
        <v>45454</v>
      </c>
      <c r="Y666" s="10" t="b">
        <v>1</v>
      </c>
      <c r="Z666" s="10" t="b">
        <v>1</v>
      </c>
      <c r="AA666" s="10" t="str">
        <f t="shared" si="21"/>
        <v>Loyalty Member</v>
      </c>
      <c r="AB666" s="10" t="s">
        <v>52</v>
      </c>
      <c r="AC666" s="10" t="s">
        <v>53</v>
      </c>
      <c r="AD666" s="10">
        <v>8</v>
      </c>
      <c r="AE666" s="10" t="str">
        <f>IF(OR(Cleaned_Data!$C666="Male", Cleaned_Data!$C666="Male"), "Male", IF(OR(Cleaned_Data!$C666="Female", Cleaned_Data!$C666="Female"), "Female", "Diverse"))</f>
        <v>Female</v>
      </c>
      <c r="AF666" s="10" t="str">
        <f>IF(Cleaned_Data!$D666="Middle","Average Income","High Income")</f>
        <v>Average Income</v>
      </c>
      <c r="AG666" s="10">
        <v>8.5294117647058826E-3</v>
      </c>
    </row>
    <row r="667" spans="1:33" x14ac:dyDescent="0.3">
      <c r="A667" s="10" t="s">
        <v>1407</v>
      </c>
      <c r="B667" s="10">
        <v>20</v>
      </c>
      <c r="C667" s="10" t="s">
        <v>29</v>
      </c>
      <c r="D667" s="10" t="s">
        <v>44</v>
      </c>
      <c r="E667" s="10" t="s">
        <v>55</v>
      </c>
      <c r="F667" s="10" t="s">
        <v>32</v>
      </c>
      <c r="G667" s="10" t="s">
        <v>44</v>
      </c>
      <c r="H667" s="10" t="s">
        <v>1408</v>
      </c>
      <c r="I667" s="10" t="s">
        <v>90</v>
      </c>
      <c r="J667" s="13">
        <v>131.9</v>
      </c>
      <c r="K667" s="10">
        <v>8</v>
      </c>
      <c r="L667" s="10" t="s">
        <v>35</v>
      </c>
      <c r="M667" s="10">
        <v>3</v>
      </c>
      <c r="N667" s="10">
        <v>5</v>
      </c>
      <c r="O667" s="10">
        <v>0</v>
      </c>
      <c r="P667" s="10" t="s">
        <v>36</v>
      </c>
      <c r="Q667" s="10" t="s">
        <v>50</v>
      </c>
      <c r="R667" s="10">
        <f t="shared" si="20"/>
        <v>0.02</v>
      </c>
      <c r="S667" s="10">
        <v>2</v>
      </c>
      <c r="T667" s="10">
        <v>4</v>
      </c>
      <c r="U667" s="10" t="s">
        <v>49</v>
      </c>
      <c r="V667" s="10" t="s">
        <v>38</v>
      </c>
      <c r="W667" s="10" t="s">
        <v>39</v>
      </c>
      <c r="X667" s="14">
        <v>45597</v>
      </c>
      <c r="Y667" s="10" t="b">
        <v>1</v>
      </c>
      <c r="Z667" s="10" t="b">
        <v>1</v>
      </c>
      <c r="AA667" s="10" t="str">
        <f t="shared" si="21"/>
        <v>Loyalty Member</v>
      </c>
      <c r="AB667" s="10" t="s">
        <v>74</v>
      </c>
      <c r="AC667" s="10" t="s">
        <v>41</v>
      </c>
      <c r="AD667" s="10">
        <v>4</v>
      </c>
      <c r="AE667" s="10" t="str">
        <f>IF(OR(Cleaned_Data!$C667="Male", Cleaned_Data!$C667="Male"), "Male", IF(OR(Cleaned_Data!$C667="Female", Cleaned_Data!$C667="Female"), "Female", "Diverse"))</f>
        <v>Female</v>
      </c>
      <c r="AF667" s="10" t="str">
        <f>IF(Cleaned_Data!$D667="Middle","Average Income","High Income")</f>
        <v>High Income</v>
      </c>
      <c r="AG667" s="10">
        <v>8.431372549019607E-3</v>
      </c>
    </row>
    <row r="668" spans="1:33" x14ac:dyDescent="0.3">
      <c r="A668" s="10" t="s">
        <v>1409</v>
      </c>
      <c r="B668" s="10">
        <v>49</v>
      </c>
      <c r="C668" s="10" t="s">
        <v>29</v>
      </c>
      <c r="D668" s="10" t="s">
        <v>30</v>
      </c>
      <c r="E668" s="10" t="s">
        <v>31</v>
      </c>
      <c r="F668" s="10" t="s">
        <v>32</v>
      </c>
      <c r="G668" s="10" t="s">
        <v>44</v>
      </c>
      <c r="H668" s="10" t="s">
        <v>1410</v>
      </c>
      <c r="I668" s="10" t="s">
        <v>47</v>
      </c>
      <c r="J668" s="13">
        <v>403.03</v>
      </c>
      <c r="K668" s="10">
        <v>12</v>
      </c>
      <c r="L668" s="10" t="s">
        <v>35</v>
      </c>
      <c r="M668" s="10">
        <v>1</v>
      </c>
      <c r="N668" s="10">
        <v>5</v>
      </c>
      <c r="O668" s="10">
        <v>1</v>
      </c>
      <c r="P668" s="10" t="s">
        <v>49</v>
      </c>
      <c r="Q668" s="10" t="s">
        <v>37</v>
      </c>
      <c r="R668" s="10">
        <f t="shared" si="20"/>
        <v>0</v>
      </c>
      <c r="S668" s="10">
        <v>0</v>
      </c>
      <c r="T668" s="10">
        <v>1</v>
      </c>
      <c r="U668" s="10" t="s">
        <v>44</v>
      </c>
      <c r="V668" s="10" t="s">
        <v>38</v>
      </c>
      <c r="W668" s="10" t="s">
        <v>66</v>
      </c>
      <c r="X668" s="14">
        <v>45526</v>
      </c>
      <c r="Y668" s="10" t="b">
        <v>1</v>
      </c>
      <c r="Z668" s="10" t="b">
        <v>1</v>
      </c>
      <c r="AA668" s="10" t="str">
        <f t="shared" si="21"/>
        <v>Loyalty Member</v>
      </c>
      <c r="AB668" s="10" t="s">
        <v>52</v>
      </c>
      <c r="AC668" s="10" t="s">
        <v>53</v>
      </c>
      <c r="AD668" s="10">
        <v>2</v>
      </c>
      <c r="AE668" s="10" t="str">
        <f>IF(OR(Cleaned_Data!$C668="Male", Cleaned_Data!$C668="Male"), "Male", IF(OR(Cleaned_Data!$C668="Female", Cleaned_Data!$C668="Female"), "Female", "Diverse"))</f>
        <v>Female</v>
      </c>
      <c r="AF668" s="10" t="str">
        <f>IF(Cleaned_Data!$D668="Middle","Average Income","High Income")</f>
        <v>Average Income</v>
      </c>
      <c r="AG668" s="10">
        <v>9.3181818181818175E-3</v>
      </c>
    </row>
    <row r="669" spans="1:33" x14ac:dyDescent="0.3">
      <c r="A669" s="10" t="s">
        <v>1411</v>
      </c>
      <c r="B669" s="10">
        <v>26</v>
      </c>
      <c r="C669" s="10" t="s">
        <v>29</v>
      </c>
      <c r="D669" s="10" t="s">
        <v>44</v>
      </c>
      <c r="E669" s="10" t="s">
        <v>69</v>
      </c>
      <c r="F669" s="10" t="s">
        <v>32</v>
      </c>
      <c r="G669" s="10" t="s">
        <v>44</v>
      </c>
      <c r="H669" s="10" t="s">
        <v>1412</v>
      </c>
      <c r="I669" s="10" t="s">
        <v>142</v>
      </c>
      <c r="J669" s="13">
        <v>338.6</v>
      </c>
      <c r="K669" s="10">
        <v>10</v>
      </c>
      <c r="L669" s="10" t="s">
        <v>48</v>
      </c>
      <c r="M669" s="10">
        <v>1</v>
      </c>
      <c r="N669" s="10">
        <v>3</v>
      </c>
      <c r="O669" s="10">
        <v>2</v>
      </c>
      <c r="P669" s="10" t="s">
        <v>49</v>
      </c>
      <c r="Q669" s="10" t="s">
        <v>37</v>
      </c>
      <c r="R669" s="10">
        <f t="shared" si="20"/>
        <v>0.01</v>
      </c>
      <c r="S669" s="10">
        <v>1</v>
      </c>
      <c r="T669" s="10">
        <v>3</v>
      </c>
      <c r="U669" s="10" t="s">
        <v>49</v>
      </c>
      <c r="V669" s="10" t="s">
        <v>79</v>
      </c>
      <c r="W669" s="10" t="s">
        <v>66</v>
      </c>
      <c r="X669" s="14">
        <v>45528</v>
      </c>
      <c r="Y669" s="10" t="b">
        <v>0</v>
      </c>
      <c r="Z669" s="10" t="b">
        <v>0</v>
      </c>
      <c r="AA669" s="10" t="str">
        <f t="shared" si="21"/>
        <v>Non-Member</v>
      </c>
      <c r="AB669" s="10" t="s">
        <v>74</v>
      </c>
      <c r="AC669" s="10" t="s">
        <v>41</v>
      </c>
      <c r="AD669" s="10">
        <v>9</v>
      </c>
      <c r="AE669" s="10" t="str">
        <f>IF(OR(Cleaned_Data!$C669="Male", Cleaned_Data!$C669="Male"), "Male", IF(OR(Cleaned_Data!$C669="Female", Cleaned_Data!$C669="Female"), "Female", "Diverse"))</f>
        <v>Female</v>
      </c>
      <c r="AF669" s="10" t="str">
        <f>IF(Cleaned_Data!$D669="Middle","Average Income","High Income")</f>
        <v>High Income</v>
      </c>
      <c r="AG669" s="10">
        <v>8.5365853658536592E-3</v>
      </c>
    </row>
    <row r="670" spans="1:33" x14ac:dyDescent="0.3">
      <c r="A670" s="10" t="s">
        <v>1413</v>
      </c>
      <c r="B670" s="10">
        <v>36</v>
      </c>
      <c r="C670" s="10" t="s">
        <v>43</v>
      </c>
      <c r="D670" s="10" t="s">
        <v>30</v>
      </c>
      <c r="E670" s="10" t="s">
        <v>69</v>
      </c>
      <c r="F670" s="10" t="s">
        <v>45</v>
      </c>
      <c r="G670" s="10" t="s">
        <v>44</v>
      </c>
      <c r="H670" s="10" t="s">
        <v>1414</v>
      </c>
      <c r="I670" s="10" t="s">
        <v>71</v>
      </c>
      <c r="J670" s="13">
        <v>365.38</v>
      </c>
      <c r="K670" s="10">
        <v>11</v>
      </c>
      <c r="L670" s="10" t="s">
        <v>78</v>
      </c>
      <c r="M670" s="10">
        <v>1</v>
      </c>
      <c r="N670" s="10">
        <v>4</v>
      </c>
      <c r="O670" s="10">
        <v>0</v>
      </c>
      <c r="P670" s="10" t="s">
        <v>44</v>
      </c>
      <c r="Q670" s="10" t="s">
        <v>37</v>
      </c>
      <c r="R670" s="10">
        <f t="shared" si="20"/>
        <v>0</v>
      </c>
      <c r="S670" s="10">
        <v>0</v>
      </c>
      <c r="T670" s="10">
        <v>9</v>
      </c>
      <c r="U670" s="10" t="s">
        <v>49</v>
      </c>
      <c r="V670" s="10" t="s">
        <v>79</v>
      </c>
      <c r="W670" s="10" t="s">
        <v>86</v>
      </c>
      <c r="X670" s="14">
        <v>45505</v>
      </c>
      <c r="Y670" s="10" t="b">
        <v>0</v>
      </c>
      <c r="Z670" s="10" t="b">
        <v>0</v>
      </c>
      <c r="AA670" s="10" t="str">
        <f t="shared" si="21"/>
        <v>Non-Member</v>
      </c>
      <c r="AB670" s="10" t="s">
        <v>52</v>
      </c>
      <c r="AC670" s="10" t="s">
        <v>67</v>
      </c>
      <c r="AD670" s="10">
        <v>14</v>
      </c>
      <c r="AE670" s="10" t="str">
        <f>IF(OR(Cleaned_Data!$C670="Male", Cleaned_Data!$C670="Male"), "Male", IF(OR(Cleaned_Data!$C670="Female", Cleaned_Data!$C670="Female"), "Female", "Diverse"))</f>
        <v>Male</v>
      </c>
      <c r="AF670" s="10" t="str">
        <f>IF(Cleaned_Data!$D670="Middle","Average Income","High Income")</f>
        <v>Average Income</v>
      </c>
      <c r="AG670" s="10">
        <v>8.7804878048780496E-3</v>
      </c>
    </row>
    <row r="671" spans="1:33" x14ac:dyDescent="0.3">
      <c r="A671" s="10" t="s">
        <v>1415</v>
      </c>
      <c r="B671" s="10">
        <v>21</v>
      </c>
      <c r="C671" s="10" t="s">
        <v>43</v>
      </c>
      <c r="D671" s="10" t="s">
        <v>30</v>
      </c>
      <c r="E671" s="10" t="s">
        <v>31</v>
      </c>
      <c r="F671" s="10" t="s">
        <v>45</v>
      </c>
      <c r="G671" s="10" t="s">
        <v>44</v>
      </c>
      <c r="H671" s="10" t="s">
        <v>1416</v>
      </c>
      <c r="I671" s="10" t="s">
        <v>90</v>
      </c>
      <c r="J671" s="13">
        <v>433.99</v>
      </c>
      <c r="K671" s="10">
        <v>11</v>
      </c>
      <c r="L671" s="10" t="s">
        <v>35</v>
      </c>
      <c r="M671" s="10">
        <v>3</v>
      </c>
      <c r="N671" s="10">
        <v>2</v>
      </c>
      <c r="O671" s="10">
        <v>1</v>
      </c>
      <c r="P671" s="10" t="s">
        <v>44</v>
      </c>
      <c r="Q671" s="10" t="s">
        <v>50</v>
      </c>
      <c r="R671" s="10">
        <f t="shared" si="20"/>
        <v>0</v>
      </c>
      <c r="S671" s="10">
        <v>0</v>
      </c>
      <c r="T671" s="10">
        <v>2</v>
      </c>
      <c r="U671" s="10" t="s">
        <v>36</v>
      </c>
      <c r="V671" s="10" t="s">
        <v>79</v>
      </c>
      <c r="W671" s="10" t="s">
        <v>39</v>
      </c>
      <c r="X671" s="14">
        <v>45331</v>
      </c>
      <c r="Y671" s="10" t="b">
        <v>0</v>
      </c>
      <c r="Z671" s="10" t="b">
        <v>0</v>
      </c>
      <c r="AA671" s="10" t="str">
        <f t="shared" si="21"/>
        <v>Non-Member</v>
      </c>
      <c r="AB671" s="10" t="s">
        <v>40</v>
      </c>
      <c r="AC671" s="10" t="s">
        <v>41</v>
      </c>
      <c r="AD671" s="10">
        <v>8</v>
      </c>
      <c r="AE671" s="10" t="str">
        <f>IF(OR(Cleaned_Data!$C671="Male", Cleaned_Data!$C671="Male"), "Male", IF(OR(Cleaned_Data!$C671="Female", Cleaned_Data!$C671="Female"), "Female", "Diverse"))</f>
        <v>Male</v>
      </c>
      <c r="AF671" s="10" t="str">
        <f>IF(Cleaned_Data!$D671="Middle","Average Income","High Income")</f>
        <v>Average Income</v>
      </c>
      <c r="AG671" s="10">
        <v>8.431372549019607E-3</v>
      </c>
    </row>
    <row r="672" spans="1:33" x14ac:dyDescent="0.3">
      <c r="A672" s="10" t="s">
        <v>1417</v>
      </c>
      <c r="B672" s="10">
        <v>35</v>
      </c>
      <c r="C672" s="10" t="s">
        <v>29</v>
      </c>
      <c r="D672" s="10" t="s">
        <v>30</v>
      </c>
      <c r="E672" s="10" t="s">
        <v>69</v>
      </c>
      <c r="F672" s="10" t="s">
        <v>45</v>
      </c>
      <c r="G672" s="10" t="s">
        <v>30</v>
      </c>
      <c r="H672" s="10" t="s">
        <v>1418</v>
      </c>
      <c r="I672" s="10" t="s">
        <v>104</v>
      </c>
      <c r="J672" s="13">
        <v>495.95</v>
      </c>
      <c r="K672" s="10">
        <v>5</v>
      </c>
      <c r="L672" s="10" t="s">
        <v>48</v>
      </c>
      <c r="M672" s="10">
        <v>4</v>
      </c>
      <c r="N672" s="10">
        <v>2</v>
      </c>
      <c r="O672" s="10">
        <v>0</v>
      </c>
      <c r="P672" s="10" t="s">
        <v>44</v>
      </c>
      <c r="Q672" s="10" t="s">
        <v>85</v>
      </c>
      <c r="R672" s="10">
        <f t="shared" si="20"/>
        <v>0.01</v>
      </c>
      <c r="S672" s="10">
        <v>1</v>
      </c>
      <c r="T672" s="10">
        <v>7</v>
      </c>
      <c r="U672" s="10" t="s">
        <v>36</v>
      </c>
      <c r="V672" s="10" t="s">
        <v>60</v>
      </c>
      <c r="W672" s="10" t="s">
        <v>66</v>
      </c>
      <c r="X672" s="14">
        <v>45392</v>
      </c>
      <c r="Y672" s="10" t="b">
        <v>0</v>
      </c>
      <c r="Z672" s="10" t="b">
        <v>0</v>
      </c>
      <c r="AA672" s="10" t="str">
        <f t="shared" si="21"/>
        <v>Non-Member</v>
      </c>
      <c r="AB672" s="10" t="s">
        <v>74</v>
      </c>
      <c r="AC672" s="10" t="s">
        <v>41</v>
      </c>
      <c r="AD672" s="10">
        <v>6</v>
      </c>
      <c r="AE672" s="10" t="str">
        <f>IF(OR(Cleaned_Data!$C672="Male", Cleaned_Data!$C672="Male"), "Male", IF(OR(Cleaned_Data!$C672="Female", Cleaned_Data!$C672="Female"), "Female", "Diverse"))</f>
        <v>Female</v>
      </c>
      <c r="AF672" s="10" t="str">
        <f>IF(Cleaned_Data!$D672="Middle","Average Income","High Income")</f>
        <v>Average Income</v>
      </c>
      <c r="AG672" s="10">
        <v>7.3170731707317069E-3</v>
      </c>
    </row>
    <row r="673" spans="1:33" x14ac:dyDescent="0.3">
      <c r="A673" s="10" t="s">
        <v>1419</v>
      </c>
      <c r="B673" s="10">
        <v>41</v>
      </c>
      <c r="C673" s="10" t="s">
        <v>43</v>
      </c>
      <c r="D673" s="10" t="s">
        <v>44</v>
      </c>
      <c r="E673" s="10" t="s">
        <v>31</v>
      </c>
      <c r="F673" s="10" t="s">
        <v>45</v>
      </c>
      <c r="G673" s="10" t="s">
        <v>30</v>
      </c>
      <c r="H673" s="10" t="s">
        <v>1420</v>
      </c>
      <c r="I673" s="10" t="s">
        <v>123</v>
      </c>
      <c r="J673" s="13">
        <v>356.22</v>
      </c>
      <c r="K673" s="10">
        <v>7</v>
      </c>
      <c r="L673" s="10" t="s">
        <v>48</v>
      </c>
      <c r="M673" s="10">
        <v>2</v>
      </c>
      <c r="N673" s="10">
        <v>5</v>
      </c>
      <c r="O673" s="10">
        <v>0</v>
      </c>
      <c r="P673" s="10" t="s">
        <v>49</v>
      </c>
      <c r="Q673" s="10" t="s">
        <v>85</v>
      </c>
      <c r="R673" s="10">
        <f t="shared" si="20"/>
        <v>0.01</v>
      </c>
      <c r="S673" s="10">
        <v>1</v>
      </c>
      <c r="T673" s="10">
        <v>7</v>
      </c>
      <c r="U673" s="10" t="s">
        <v>44</v>
      </c>
      <c r="V673" s="10" t="s">
        <v>60</v>
      </c>
      <c r="W673" s="10" t="s">
        <v>39</v>
      </c>
      <c r="X673" s="14">
        <v>45453</v>
      </c>
      <c r="Y673" s="10" t="b">
        <v>0</v>
      </c>
      <c r="Z673" s="10" t="b">
        <v>1</v>
      </c>
      <c r="AA673" s="10" t="str">
        <f t="shared" si="21"/>
        <v>Loyalty Member</v>
      </c>
      <c r="AB673" s="10" t="s">
        <v>74</v>
      </c>
      <c r="AC673" s="10" t="s">
        <v>67</v>
      </c>
      <c r="AD673" s="10">
        <v>6</v>
      </c>
      <c r="AE673" s="10" t="str">
        <f>IF(OR(Cleaned_Data!$C673="Male", Cleaned_Data!$C673="Male"), "Male", IF(OR(Cleaned_Data!$C673="Female", Cleaned_Data!$C673="Female"), "Female", "Diverse"))</f>
        <v>Male</v>
      </c>
      <c r="AF673" s="10" t="str">
        <f>IF(Cleaned_Data!$D673="Middle","Average Income","High Income")</f>
        <v>High Income</v>
      </c>
      <c r="AG673" s="10">
        <v>1.0243902439024391E-2</v>
      </c>
    </row>
    <row r="674" spans="1:33" x14ac:dyDescent="0.3">
      <c r="A674" s="10" t="s">
        <v>1421</v>
      </c>
      <c r="B674" s="10">
        <v>22</v>
      </c>
      <c r="C674" s="10" t="s">
        <v>352</v>
      </c>
      <c r="D674" s="10" t="s">
        <v>44</v>
      </c>
      <c r="E674" s="10" t="s">
        <v>55</v>
      </c>
      <c r="F674" s="10" t="s">
        <v>45</v>
      </c>
      <c r="G674" s="10" t="s">
        <v>30</v>
      </c>
      <c r="H674" s="10" t="s">
        <v>1422</v>
      </c>
      <c r="I674" s="10" t="s">
        <v>142</v>
      </c>
      <c r="J674" s="13">
        <v>156.4</v>
      </c>
      <c r="K674" s="10">
        <v>7</v>
      </c>
      <c r="L674" s="10" t="s">
        <v>48</v>
      </c>
      <c r="M674" s="10">
        <v>4</v>
      </c>
      <c r="N674" s="10">
        <v>5</v>
      </c>
      <c r="O674" s="10">
        <v>2</v>
      </c>
      <c r="P674" s="10" t="s">
        <v>59</v>
      </c>
      <c r="Q674" s="10" t="s">
        <v>37</v>
      </c>
      <c r="R674" s="10">
        <f t="shared" si="20"/>
        <v>0.01</v>
      </c>
      <c r="S674" s="10">
        <v>1</v>
      </c>
      <c r="T674" s="10">
        <v>7</v>
      </c>
      <c r="U674" s="10" t="s">
        <v>59</v>
      </c>
      <c r="V674" s="10" t="s">
        <v>79</v>
      </c>
      <c r="W674" s="10" t="s">
        <v>39</v>
      </c>
      <c r="X674" s="14">
        <v>45603</v>
      </c>
      <c r="Y674" s="10" t="b">
        <v>0</v>
      </c>
      <c r="Z674" s="10" t="b">
        <v>1</v>
      </c>
      <c r="AA674" s="10" t="str">
        <f t="shared" si="21"/>
        <v>Loyalty Member</v>
      </c>
      <c r="AB674" s="10" t="s">
        <v>40</v>
      </c>
      <c r="AC674" s="10" t="s">
        <v>53</v>
      </c>
      <c r="AD674" s="10">
        <v>4</v>
      </c>
      <c r="AE674" s="10" t="str">
        <f>IF(OR(Cleaned_Data!$C674="Male", Cleaned_Data!$C674="Male"), "Male", IF(OR(Cleaned_Data!$C674="Female", Cleaned_Data!$C674="Female"), "Female", "Diverse"))</f>
        <v>Diverse</v>
      </c>
      <c r="AF674" s="10" t="str">
        <f>IF(Cleaned_Data!$D674="Middle","Average Income","High Income")</f>
        <v>High Income</v>
      </c>
      <c r="AG674" s="10">
        <v>8.5365853658536592E-3</v>
      </c>
    </row>
    <row r="675" spans="1:33" x14ac:dyDescent="0.3">
      <c r="A675" s="10" t="s">
        <v>1423</v>
      </c>
      <c r="B675" s="10">
        <v>42</v>
      </c>
      <c r="C675" s="10" t="s">
        <v>43</v>
      </c>
      <c r="D675" s="10" t="s">
        <v>30</v>
      </c>
      <c r="E675" s="10" t="s">
        <v>55</v>
      </c>
      <c r="F675" s="10" t="s">
        <v>56</v>
      </c>
      <c r="G675" s="10" t="s">
        <v>30</v>
      </c>
      <c r="H675" s="10" t="s">
        <v>1424</v>
      </c>
      <c r="I675" s="10" t="s">
        <v>90</v>
      </c>
      <c r="J675" s="13">
        <v>454.36</v>
      </c>
      <c r="K675" s="10">
        <v>3</v>
      </c>
      <c r="L675" s="10" t="s">
        <v>48</v>
      </c>
      <c r="M675" s="10">
        <v>4</v>
      </c>
      <c r="N675" s="10">
        <v>5</v>
      </c>
      <c r="O675" s="10">
        <v>1</v>
      </c>
      <c r="P675" s="10" t="s">
        <v>59</v>
      </c>
      <c r="Q675" s="10" t="s">
        <v>85</v>
      </c>
      <c r="R675" s="10">
        <f t="shared" si="20"/>
        <v>0.01</v>
      </c>
      <c r="S675" s="10">
        <v>1</v>
      </c>
      <c r="T675" s="10">
        <v>8</v>
      </c>
      <c r="U675" s="10" t="s">
        <v>49</v>
      </c>
      <c r="V675" s="10" t="s">
        <v>38</v>
      </c>
      <c r="W675" s="10" t="s">
        <v>86</v>
      </c>
      <c r="X675" s="14">
        <v>45551</v>
      </c>
      <c r="Y675" s="10" t="b">
        <v>1</v>
      </c>
      <c r="Z675" s="10" t="b">
        <v>0</v>
      </c>
      <c r="AA675" s="10" t="str">
        <f t="shared" si="21"/>
        <v>Non-Member</v>
      </c>
      <c r="AB675" s="10" t="s">
        <v>74</v>
      </c>
      <c r="AC675" s="10" t="s">
        <v>41</v>
      </c>
      <c r="AD675" s="10">
        <v>12</v>
      </c>
      <c r="AE675" s="10" t="str">
        <f>IF(OR(Cleaned_Data!$C675="Male", Cleaned_Data!$C675="Male"), "Male", IF(OR(Cleaned_Data!$C675="Female", Cleaned_Data!$C675="Female"), "Female", "Diverse"))</f>
        <v>Male</v>
      </c>
      <c r="AF675" s="10" t="str">
        <f>IF(Cleaned_Data!$D675="Middle","Average Income","High Income")</f>
        <v>Average Income</v>
      </c>
      <c r="AG675" s="10">
        <v>8.431372549019607E-3</v>
      </c>
    </row>
    <row r="676" spans="1:33" x14ac:dyDescent="0.3">
      <c r="A676" s="10" t="s">
        <v>1425</v>
      </c>
      <c r="B676" s="10">
        <v>50</v>
      </c>
      <c r="C676" s="10" t="s">
        <v>43</v>
      </c>
      <c r="D676" s="10" t="s">
        <v>44</v>
      </c>
      <c r="E676" s="10" t="s">
        <v>55</v>
      </c>
      <c r="F676" s="10" t="s">
        <v>32</v>
      </c>
      <c r="G676" s="10" t="s">
        <v>44</v>
      </c>
      <c r="H676" s="10" t="s">
        <v>1426</v>
      </c>
      <c r="I676" s="10" t="s">
        <v>120</v>
      </c>
      <c r="J676" s="13">
        <v>486.07</v>
      </c>
      <c r="K676" s="10">
        <v>11</v>
      </c>
      <c r="L676" s="10" t="s">
        <v>35</v>
      </c>
      <c r="M676" s="10">
        <v>5</v>
      </c>
      <c r="N676" s="10">
        <v>1</v>
      </c>
      <c r="O676" s="10">
        <v>0</v>
      </c>
      <c r="P676" s="10" t="s">
        <v>49</v>
      </c>
      <c r="Q676" s="10" t="s">
        <v>37</v>
      </c>
      <c r="R676" s="10">
        <f t="shared" si="20"/>
        <v>0.02</v>
      </c>
      <c r="S676" s="10">
        <v>2</v>
      </c>
      <c r="T676" s="10">
        <v>6</v>
      </c>
      <c r="U676" s="10" t="s">
        <v>36</v>
      </c>
      <c r="V676" s="10" t="s">
        <v>38</v>
      </c>
      <c r="W676" s="10" t="s">
        <v>39</v>
      </c>
      <c r="X676" s="14">
        <v>45307</v>
      </c>
      <c r="Y676" s="10" t="b">
        <v>0</v>
      </c>
      <c r="Z676" s="10" t="b">
        <v>0</v>
      </c>
      <c r="AA676" s="10" t="str">
        <f t="shared" si="21"/>
        <v>Non-Member</v>
      </c>
      <c r="AB676" s="10" t="s">
        <v>74</v>
      </c>
      <c r="AC676" s="10" t="s">
        <v>53</v>
      </c>
      <c r="AD676" s="10">
        <v>12</v>
      </c>
      <c r="AE676" s="10" t="str">
        <f>IF(OR(Cleaned_Data!$C676="Male", Cleaned_Data!$C676="Male"), "Male", IF(OR(Cleaned_Data!$C676="Female", Cleaned_Data!$C676="Female"), "Female", "Diverse"))</f>
        <v>Male</v>
      </c>
      <c r="AF676" s="10" t="str">
        <f>IF(Cleaned_Data!$D676="Middle","Average Income","High Income")</f>
        <v>High Income</v>
      </c>
      <c r="AG676" s="10">
        <v>9.3023255813953487E-3</v>
      </c>
    </row>
    <row r="677" spans="1:33" x14ac:dyDescent="0.3">
      <c r="A677" s="10" t="s">
        <v>1427</v>
      </c>
      <c r="B677" s="10">
        <v>30</v>
      </c>
      <c r="C677" s="10" t="s">
        <v>29</v>
      </c>
      <c r="D677" s="10" t="s">
        <v>44</v>
      </c>
      <c r="E677" s="10" t="s">
        <v>76</v>
      </c>
      <c r="F677" s="10" t="s">
        <v>45</v>
      </c>
      <c r="G677" s="10" t="s">
        <v>30</v>
      </c>
      <c r="H677" s="10" t="s">
        <v>332</v>
      </c>
      <c r="I677" s="10" t="s">
        <v>2076</v>
      </c>
      <c r="J677" s="13">
        <v>427.86</v>
      </c>
      <c r="K677" s="10">
        <v>11</v>
      </c>
      <c r="L677" s="10" t="s">
        <v>35</v>
      </c>
      <c r="M677" s="10">
        <v>4</v>
      </c>
      <c r="N677" s="10">
        <v>3</v>
      </c>
      <c r="O677" s="10">
        <v>1</v>
      </c>
      <c r="P677" s="10" t="s">
        <v>49</v>
      </c>
      <c r="Q677" s="10" t="s">
        <v>50</v>
      </c>
      <c r="R677" s="10">
        <f t="shared" si="20"/>
        <v>0</v>
      </c>
      <c r="S677" s="10">
        <v>0</v>
      </c>
      <c r="T677" s="10">
        <v>6</v>
      </c>
      <c r="U677" s="10" t="s">
        <v>49</v>
      </c>
      <c r="V677" s="10" t="s">
        <v>79</v>
      </c>
      <c r="W677" s="10" t="s">
        <v>61</v>
      </c>
      <c r="X677" s="14">
        <v>45354</v>
      </c>
      <c r="Y677" s="10" t="b">
        <v>1</v>
      </c>
      <c r="Z677" s="10" t="b">
        <v>1</v>
      </c>
      <c r="AA677" s="10" t="str">
        <f t="shared" si="21"/>
        <v>Loyalty Member</v>
      </c>
      <c r="AB677" s="10" t="s">
        <v>40</v>
      </c>
      <c r="AC677" s="10" t="s">
        <v>67</v>
      </c>
      <c r="AD677" s="10">
        <v>8</v>
      </c>
      <c r="AE677" s="10" t="str">
        <f>IF(OR(Cleaned_Data!$C677="Male", Cleaned_Data!$C677="Male"), "Male", IF(OR(Cleaned_Data!$C677="Female", Cleaned_Data!$C677="Female"), "Female", "Diverse"))</f>
        <v>Female</v>
      </c>
      <c r="AF677" s="10" t="str">
        <f>IF(Cleaned_Data!$D677="Middle","Average Income","High Income")</f>
        <v>High Income</v>
      </c>
      <c r="AG677" s="10">
        <v>8.1395348837209301E-3</v>
      </c>
    </row>
    <row r="678" spans="1:33" x14ac:dyDescent="0.3">
      <c r="A678" s="10" t="s">
        <v>1428</v>
      </c>
      <c r="B678" s="10">
        <v>49</v>
      </c>
      <c r="C678" s="10" t="s">
        <v>29</v>
      </c>
      <c r="D678" s="10" t="s">
        <v>44</v>
      </c>
      <c r="E678" s="10" t="s">
        <v>76</v>
      </c>
      <c r="F678" s="10" t="s">
        <v>56</v>
      </c>
      <c r="G678" s="10" t="s">
        <v>44</v>
      </c>
      <c r="H678" s="10" t="s">
        <v>1429</v>
      </c>
      <c r="I678" s="10" t="s">
        <v>188</v>
      </c>
      <c r="J678" s="13">
        <v>235.13</v>
      </c>
      <c r="K678" s="10">
        <v>10</v>
      </c>
      <c r="L678" s="10" t="s">
        <v>78</v>
      </c>
      <c r="M678" s="10">
        <v>5</v>
      </c>
      <c r="N678" s="10">
        <v>4</v>
      </c>
      <c r="O678" s="10">
        <v>1</v>
      </c>
      <c r="P678" s="10" t="s">
        <v>49</v>
      </c>
      <c r="Q678" s="10" t="s">
        <v>85</v>
      </c>
      <c r="R678" s="10">
        <f t="shared" si="20"/>
        <v>0.02</v>
      </c>
      <c r="S678" s="10">
        <v>2</v>
      </c>
      <c r="T678" s="10">
        <v>3</v>
      </c>
      <c r="U678" s="10" t="s">
        <v>36</v>
      </c>
      <c r="V678" s="10" t="s">
        <v>60</v>
      </c>
      <c r="W678" s="10" t="s">
        <v>66</v>
      </c>
      <c r="X678" s="14">
        <v>45380</v>
      </c>
      <c r="Y678" s="10" t="b">
        <v>1</v>
      </c>
      <c r="Z678" s="10" t="b">
        <v>0</v>
      </c>
      <c r="AA678" s="10" t="str">
        <f t="shared" si="21"/>
        <v>Non-Member</v>
      </c>
      <c r="AB678" s="10" t="s">
        <v>74</v>
      </c>
      <c r="AC678" s="10" t="s">
        <v>41</v>
      </c>
      <c r="AD678" s="10">
        <v>6</v>
      </c>
      <c r="AE678" s="10" t="str">
        <f>IF(OR(Cleaned_Data!$C678="Male", Cleaned_Data!$C678="Male"), "Male", IF(OR(Cleaned_Data!$C678="Female", Cleaned_Data!$C678="Female"), "Female", "Diverse"))</f>
        <v>Female</v>
      </c>
      <c r="AF678" s="10" t="str">
        <f>IF(Cleaned_Data!$D678="Middle","Average Income","High Income")</f>
        <v>High Income</v>
      </c>
      <c r="AG678" s="10">
        <v>8.8235294117647058E-3</v>
      </c>
    </row>
    <row r="679" spans="1:33" x14ac:dyDescent="0.3">
      <c r="A679" s="10" t="s">
        <v>1430</v>
      </c>
      <c r="B679" s="10">
        <v>40</v>
      </c>
      <c r="C679" s="10" t="s">
        <v>29</v>
      </c>
      <c r="D679" s="10" t="s">
        <v>30</v>
      </c>
      <c r="E679" s="10" t="s">
        <v>76</v>
      </c>
      <c r="F679" s="10" t="s">
        <v>32</v>
      </c>
      <c r="G679" s="10" t="s">
        <v>30</v>
      </c>
      <c r="H679" s="10" t="s">
        <v>1431</v>
      </c>
      <c r="I679" s="10" t="s">
        <v>158</v>
      </c>
      <c r="J679" s="13">
        <v>361.27</v>
      </c>
      <c r="K679" s="10">
        <v>4</v>
      </c>
      <c r="L679" s="10" t="s">
        <v>78</v>
      </c>
      <c r="M679" s="10">
        <v>3</v>
      </c>
      <c r="N679" s="10">
        <v>3</v>
      </c>
      <c r="O679" s="10">
        <v>1</v>
      </c>
      <c r="P679" s="10" t="s">
        <v>36</v>
      </c>
      <c r="Q679" s="10" t="s">
        <v>50</v>
      </c>
      <c r="R679" s="10">
        <f t="shared" si="20"/>
        <v>0</v>
      </c>
      <c r="S679" s="10">
        <v>0</v>
      </c>
      <c r="T679" s="10">
        <v>5</v>
      </c>
      <c r="U679" s="10" t="s">
        <v>44</v>
      </c>
      <c r="V679" s="10" t="s">
        <v>38</v>
      </c>
      <c r="W679" s="10" t="s">
        <v>39</v>
      </c>
      <c r="X679" s="14">
        <v>45550</v>
      </c>
      <c r="Y679" s="10" t="b">
        <v>1</v>
      </c>
      <c r="Z679" s="10" t="b">
        <v>0</v>
      </c>
      <c r="AA679" s="10" t="str">
        <f t="shared" si="21"/>
        <v>Non-Member</v>
      </c>
      <c r="AB679" s="10" t="s">
        <v>40</v>
      </c>
      <c r="AC679" s="10" t="s">
        <v>53</v>
      </c>
      <c r="AD679" s="10">
        <v>2</v>
      </c>
      <c r="AE679" s="10" t="str">
        <f>IF(OR(Cleaned_Data!$C679="Male", Cleaned_Data!$C679="Male"), "Male", IF(OR(Cleaned_Data!$C679="Female", Cleaned_Data!$C679="Female"), "Female", "Diverse"))</f>
        <v>Female</v>
      </c>
      <c r="AF679" s="10" t="str">
        <f>IF(Cleaned_Data!$D679="Middle","Average Income","High Income")</f>
        <v>Average Income</v>
      </c>
      <c r="AG679" s="10">
        <v>1.0243902439024391E-2</v>
      </c>
    </row>
    <row r="680" spans="1:33" x14ac:dyDescent="0.3">
      <c r="A680" s="10" t="s">
        <v>1432</v>
      </c>
      <c r="B680" s="10">
        <v>38</v>
      </c>
      <c r="C680" s="10" t="s">
        <v>29</v>
      </c>
      <c r="D680" s="10" t="s">
        <v>30</v>
      </c>
      <c r="E680" s="10" t="s">
        <v>55</v>
      </c>
      <c r="F680" s="10" t="s">
        <v>32</v>
      </c>
      <c r="G680" s="10" t="s">
        <v>30</v>
      </c>
      <c r="H680" s="10" t="s">
        <v>1433</v>
      </c>
      <c r="I680" s="10" t="s">
        <v>71</v>
      </c>
      <c r="J680" s="13">
        <v>195.83</v>
      </c>
      <c r="K680" s="10">
        <v>10</v>
      </c>
      <c r="L680" s="10" t="s">
        <v>35</v>
      </c>
      <c r="M680" s="10">
        <v>1</v>
      </c>
      <c r="N680" s="10">
        <v>2</v>
      </c>
      <c r="O680" s="10">
        <v>2</v>
      </c>
      <c r="P680" s="10" t="s">
        <v>36</v>
      </c>
      <c r="Q680" s="10" t="s">
        <v>50</v>
      </c>
      <c r="R680" s="10">
        <f t="shared" si="20"/>
        <v>0.01</v>
      </c>
      <c r="S680" s="10">
        <v>1</v>
      </c>
      <c r="T680" s="10">
        <v>7</v>
      </c>
      <c r="U680" s="10" t="s">
        <v>44</v>
      </c>
      <c r="V680" s="10" t="s">
        <v>79</v>
      </c>
      <c r="W680" s="10" t="s">
        <v>61</v>
      </c>
      <c r="X680" s="14">
        <v>45316</v>
      </c>
      <c r="Y680" s="10" t="b">
        <v>1</v>
      </c>
      <c r="Z680" s="10" t="b">
        <v>0</v>
      </c>
      <c r="AA680" s="10" t="str">
        <f t="shared" si="21"/>
        <v>Non-Member</v>
      </c>
      <c r="AB680" s="10" t="s">
        <v>40</v>
      </c>
      <c r="AC680" s="10" t="s">
        <v>41</v>
      </c>
      <c r="AD680" s="10">
        <v>13</v>
      </c>
      <c r="AE680" s="10" t="str">
        <f>IF(OR(Cleaned_Data!$C680="Male", Cleaned_Data!$C680="Male"), "Male", IF(OR(Cleaned_Data!$C680="Female", Cleaned_Data!$C680="Female"), "Female", "Diverse"))</f>
        <v>Female</v>
      </c>
      <c r="AF680" s="10" t="str">
        <f>IF(Cleaned_Data!$D680="Middle","Average Income","High Income")</f>
        <v>Average Income</v>
      </c>
      <c r="AG680" s="10">
        <v>8.7804878048780496E-3</v>
      </c>
    </row>
    <row r="681" spans="1:33" x14ac:dyDescent="0.3">
      <c r="A681" s="10" t="s">
        <v>1434</v>
      </c>
      <c r="B681" s="10">
        <v>21</v>
      </c>
      <c r="C681" s="10" t="s">
        <v>43</v>
      </c>
      <c r="D681" s="10" t="s">
        <v>44</v>
      </c>
      <c r="E681" s="10" t="s">
        <v>31</v>
      </c>
      <c r="F681" s="10" t="s">
        <v>56</v>
      </c>
      <c r="G681" s="10" t="s">
        <v>44</v>
      </c>
      <c r="H681" s="10" t="s">
        <v>1435</v>
      </c>
      <c r="I681" s="10" t="s">
        <v>90</v>
      </c>
      <c r="J681" s="13">
        <v>340.31</v>
      </c>
      <c r="K681" s="10">
        <v>10</v>
      </c>
      <c r="L681" s="10" t="s">
        <v>78</v>
      </c>
      <c r="M681" s="10">
        <v>5</v>
      </c>
      <c r="N681" s="10">
        <v>1</v>
      </c>
      <c r="O681" s="10">
        <v>1</v>
      </c>
      <c r="P681" s="10" t="s">
        <v>59</v>
      </c>
      <c r="Q681" s="10" t="s">
        <v>37</v>
      </c>
      <c r="R681" s="10">
        <f t="shared" si="20"/>
        <v>0</v>
      </c>
      <c r="S681" s="10">
        <v>0</v>
      </c>
      <c r="T681" s="10">
        <v>5</v>
      </c>
      <c r="U681" s="10" t="s">
        <v>59</v>
      </c>
      <c r="V681" s="10" t="s">
        <v>79</v>
      </c>
      <c r="W681" s="10" t="s">
        <v>66</v>
      </c>
      <c r="X681" s="14">
        <v>45553</v>
      </c>
      <c r="Y681" s="10" t="b">
        <v>0</v>
      </c>
      <c r="Z681" s="10" t="b">
        <v>1</v>
      </c>
      <c r="AA681" s="10" t="str">
        <f t="shared" si="21"/>
        <v>Loyalty Member</v>
      </c>
      <c r="AB681" s="10" t="s">
        <v>62</v>
      </c>
      <c r="AC681" s="10" t="s">
        <v>41</v>
      </c>
      <c r="AD681" s="10">
        <v>14</v>
      </c>
      <c r="AE681" s="10" t="str">
        <f>IF(OR(Cleaned_Data!$C681="Male", Cleaned_Data!$C681="Male"), "Male", IF(OR(Cleaned_Data!$C681="Female", Cleaned_Data!$C681="Female"), "Female", "Diverse"))</f>
        <v>Male</v>
      </c>
      <c r="AF681" s="10" t="str">
        <f>IF(Cleaned_Data!$D681="Middle","Average Income","High Income")</f>
        <v>High Income</v>
      </c>
      <c r="AG681" s="10">
        <v>8.431372549019607E-3</v>
      </c>
    </row>
    <row r="682" spans="1:33" x14ac:dyDescent="0.3">
      <c r="A682" s="10" t="s">
        <v>1436</v>
      </c>
      <c r="B682" s="10">
        <v>40</v>
      </c>
      <c r="C682" s="10" t="s">
        <v>43</v>
      </c>
      <c r="D682" s="10" t="s">
        <v>44</v>
      </c>
      <c r="E682" s="10" t="s">
        <v>76</v>
      </c>
      <c r="F682" s="10" t="s">
        <v>56</v>
      </c>
      <c r="G682" s="10" t="s">
        <v>44</v>
      </c>
      <c r="H682" s="10" t="s">
        <v>1437</v>
      </c>
      <c r="I682" s="10" t="s">
        <v>101</v>
      </c>
      <c r="J682" s="13">
        <v>489.67</v>
      </c>
      <c r="K682" s="10">
        <v>5</v>
      </c>
      <c r="L682" s="10" t="s">
        <v>35</v>
      </c>
      <c r="M682" s="10">
        <v>5</v>
      </c>
      <c r="N682" s="10">
        <v>5</v>
      </c>
      <c r="O682" s="10">
        <v>1</v>
      </c>
      <c r="P682" s="10" t="s">
        <v>36</v>
      </c>
      <c r="Q682" s="10" t="s">
        <v>85</v>
      </c>
      <c r="R682" s="10">
        <f t="shared" si="20"/>
        <v>0.01</v>
      </c>
      <c r="S682" s="10">
        <v>1</v>
      </c>
      <c r="T682" s="10">
        <v>5</v>
      </c>
      <c r="U682" s="10" t="s">
        <v>49</v>
      </c>
      <c r="V682" s="10" t="s">
        <v>38</v>
      </c>
      <c r="W682" s="10" t="s">
        <v>61</v>
      </c>
      <c r="X682" s="14">
        <v>45647</v>
      </c>
      <c r="Y682" s="10" t="b">
        <v>0</v>
      </c>
      <c r="Z682" s="10" t="b">
        <v>0</v>
      </c>
      <c r="AA682" s="10" t="str">
        <f t="shared" si="21"/>
        <v>Non-Member</v>
      </c>
      <c r="AB682" s="10" t="s">
        <v>52</v>
      </c>
      <c r="AC682" s="10" t="s">
        <v>53</v>
      </c>
      <c r="AD682" s="10">
        <v>11</v>
      </c>
      <c r="AE682" s="10" t="str">
        <f>IF(OR(Cleaned_Data!$C682="Male", Cleaned_Data!$C682="Male"), "Male", IF(OR(Cleaned_Data!$C682="Female", Cleaned_Data!$C682="Female"), "Female", "Diverse"))</f>
        <v>Male</v>
      </c>
      <c r="AF682" s="10" t="str">
        <f>IF(Cleaned_Data!$D682="Middle","Average Income","High Income")</f>
        <v>High Income</v>
      </c>
      <c r="AG682" s="10">
        <v>9.7727272727272732E-3</v>
      </c>
    </row>
    <row r="683" spans="1:33" x14ac:dyDescent="0.3">
      <c r="A683" s="10" t="s">
        <v>1438</v>
      </c>
      <c r="B683" s="10">
        <v>26</v>
      </c>
      <c r="C683" s="10" t="s">
        <v>43</v>
      </c>
      <c r="D683" s="10" t="s">
        <v>44</v>
      </c>
      <c r="E683" s="10" t="s">
        <v>76</v>
      </c>
      <c r="F683" s="10" t="s">
        <v>56</v>
      </c>
      <c r="G683" s="10" t="s">
        <v>30</v>
      </c>
      <c r="H683" s="10" t="s">
        <v>1439</v>
      </c>
      <c r="I683" s="10" t="s">
        <v>93</v>
      </c>
      <c r="J683" s="13">
        <v>482.5</v>
      </c>
      <c r="K683" s="10">
        <v>11</v>
      </c>
      <c r="L683" s="10" t="s">
        <v>35</v>
      </c>
      <c r="M683" s="10">
        <v>1</v>
      </c>
      <c r="N683" s="10">
        <v>1</v>
      </c>
      <c r="O683" s="10">
        <v>1</v>
      </c>
      <c r="P683" s="10" t="s">
        <v>36</v>
      </c>
      <c r="Q683" s="10" t="s">
        <v>85</v>
      </c>
      <c r="R683" s="10">
        <f t="shared" si="20"/>
        <v>0.02</v>
      </c>
      <c r="S683" s="10">
        <v>2</v>
      </c>
      <c r="T683" s="10">
        <v>1</v>
      </c>
      <c r="U683" s="10" t="s">
        <v>36</v>
      </c>
      <c r="V683" s="10" t="s">
        <v>60</v>
      </c>
      <c r="W683" s="10" t="s">
        <v>86</v>
      </c>
      <c r="X683" s="14">
        <v>45563</v>
      </c>
      <c r="Y683" s="10" t="b">
        <v>1</v>
      </c>
      <c r="Z683" s="10" t="b">
        <v>1</v>
      </c>
      <c r="AA683" s="10" t="str">
        <f t="shared" si="21"/>
        <v>Loyalty Member</v>
      </c>
      <c r="AB683" s="10" t="s">
        <v>40</v>
      </c>
      <c r="AC683" s="10" t="s">
        <v>41</v>
      </c>
      <c r="AD683" s="10">
        <v>13</v>
      </c>
      <c r="AE683" s="10" t="str">
        <f>IF(OR(Cleaned_Data!$C683="Male", Cleaned_Data!$C683="Male"), "Male", IF(OR(Cleaned_Data!$C683="Female", Cleaned_Data!$C683="Female"), "Female", "Diverse"))</f>
        <v>Male</v>
      </c>
      <c r="AF683" s="10" t="str">
        <f>IF(Cleaned_Data!$D683="Middle","Average Income","High Income")</f>
        <v>High Income</v>
      </c>
      <c r="AG683" s="10">
        <v>8.5365853658536592E-3</v>
      </c>
    </row>
    <row r="684" spans="1:33" x14ac:dyDescent="0.3">
      <c r="A684" s="10" t="s">
        <v>1440</v>
      </c>
      <c r="B684" s="10">
        <v>32</v>
      </c>
      <c r="C684" s="10" t="s">
        <v>29</v>
      </c>
      <c r="D684" s="10" t="s">
        <v>30</v>
      </c>
      <c r="E684" s="10" t="s">
        <v>31</v>
      </c>
      <c r="F684" s="10" t="s">
        <v>56</v>
      </c>
      <c r="G684" s="10" t="s">
        <v>30</v>
      </c>
      <c r="H684" s="10" t="s">
        <v>1441</v>
      </c>
      <c r="I684" s="10" t="s">
        <v>246</v>
      </c>
      <c r="J684" s="13">
        <v>433.14</v>
      </c>
      <c r="K684" s="10">
        <v>10</v>
      </c>
      <c r="L684" s="10" t="s">
        <v>48</v>
      </c>
      <c r="M684" s="10">
        <v>3</v>
      </c>
      <c r="N684" s="10">
        <v>1</v>
      </c>
      <c r="O684" s="10">
        <v>2</v>
      </c>
      <c r="P684" s="10" t="s">
        <v>49</v>
      </c>
      <c r="Q684" s="10" t="s">
        <v>50</v>
      </c>
      <c r="R684" s="10">
        <f t="shared" si="20"/>
        <v>0.02</v>
      </c>
      <c r="S684" s="10">
        <v>2</v>
      </c>
      <c r="T684" s="10">
        <v>3</v>
      </c>
      <c r="U684" s="10" t="s">
        <v>44</v>
      </c>
      <c r="V684" s="10" t="s">
        <v>38</v>
      </c>
      <c r="W684" s="10" t="s">
        <v>61</v>
      </c>
      <c r="X684" s="14">
        <v>45482</v>
      </c>
      <c r="Y684" s="10" t="b">
        <v>0</v>
      </c>
      <c r="Z684" s="10" t="b">
        <v>0</v>
      </c>
      <c r="AA684" s="10" t="str">
        <f t="shared" si="21"/>
        <v>Non-Member</v>
      </c>
      <c r="AB684" s="10" t="s">
        <v>62</v>
      </c>
      <c r="AC684" s="10" t="s">
        <v>41</v>
      </c>
      <c r="AD684" s="10">
        <v>5</v>
      </c>
      <c r="AE684" s="10" t="str">
        <f>IF(OR(Cleaned_Data!$C684="Male", Cleaned_Data!$C684="Male"), "Male", IF(OR(Cleaned_Data!$C684="Female", Cleaned_Data!$C684="Female"), "Female", "Diverse"))</f>
        <v>Female</v>
      </c>
      <c r="AF684" s="10" t="str">
        <f>IF(Cleaned_Data!$D684="Middle","Average Income","High Income")</f>
        <v>Average Income</v>
      </c>
      <c r="AG684" s="10">
        <v>1.1000000000000001E-2</v>
      </c>
    </row>
    <row r="685" spans="1:33" x14ac:dyDescent="0.3">
      <c r="A685" s="10" t="s">
        <v>1442</v>
      </c>
      <c r="B685" s="10">
        <v>47</v>
      </c>
      <c r="C685" s="10" t="s">
        <v>29</v>
      </c>
      <c r="D685" s="10" t="s">
        <v>30</v>
      </c>
      <c r="E685" s="10" t="s">
        <v>69</v>
      </c>
      <c r="F685" s="10" t="s">
        <v>45</v>
      </c>
      <c r="G685" s="10" t="s">
        <v>44</v>
      </c>
      <c r="H685" s="10" t="s">
        <v>1443</v>
      </c>
      <c r="I685" s="10" t="s">
        <v>246</v>
      </c>
      <c r="J685" s="13">
        <v>375.7</v>
      </c>
      <c r="K685" s="10">
        <v>6</v>
      </c>
      <c r="L685" s="10" t="s">
        <v>78</v>
      </c>
      <c r="M685" s="10">
        <v>3</v>
      </c>
      <c r="N685" s="10">
        <v>1</v>
      </c>
      <c r="O685" s="10">
        <v>2</v>
      </c>
      <c r="P685" s="10" t="s">
        <v>59</v>
      </c>
      <c r="Q685" s="10" t="s">
        <v>85</v>
      </c>
      <c r="R685" s="10">
        <f t="shared" si="20"/>
        <v>0.02</v>
      </c>
      <c r="S685" s="10">
        <v>2</v>
      </c>
      <c r="T685" s="10">
        <v>10</v>
      </c>
      <c r="U685" s="10" t="s">
        <v>49</v>
      </c>
      <c r="V685" s="10" t="s">
        <v>38</v>
      </c>
      <c r="W685" s="10" t="s">
        <v>66</v>
      </c>
      <c r="X685" s="14">
        <v>45562</v>
      </c>
      <c r="Y685" s="10" t="b">
        <v>1</v>
      </c>
      <c r="Z685" s="10" t="b">
        <v>0</v>
      </c>
      <c r="AA685" s="10" t="str">
        <f t="shared" si="21"/>
        <v>Non-Member</v>
      </c>
      <c r="AB685" s="10" t="s">
        <v>52</v>
      </c>
      <c r="AC685" s="10" t="s">
        <v>41</v>
      </c>
      <c r="AD685" s="10">
        <v>10</v>
      </c>
      <c r="AE685" s="10" t="str">
        <f>IF(OR(Cleaned_Data!$C685="Male", Cleaned_Data!$C685="Male"), "Male", IF(OR(Cleaned_Data!$C685="Female", Cleaned_Data!$C685="Female"), "Female", "Diverse"))</f>
        <v>Female</v>
      </c>
      <c r="AF685" s="10" t="str">
        <f>IF(Cleaned_Data!$D685="Middle","Average Income","High Income")</f>
        <v>Average Income</v>
      </c>
      <c r="AG685" s="10">
        <v>1.1000000000000001E-2</v>
      </c>
    </row>
    <row r="686" spans="1:33" x14ac:dyDescent="0.3">
      <c r="A686" s="10" t="s">
        <v>1444</v>
      </c>
      <c r="B686" s="10">
        <v>21</v>
      </c>
      <c r="C686" s="10" t="s">
        <v>43</v>
      </c>
      <c r="D686" s="10" t="s">
        <v>30</v>
      </c>
      <c r="E686" s="10" t="s">
        <v>55</v>
      </c>
      <c r="F686" s="10" t="s">
        <v>56</v>
      </c>
      <c r="G686" s="10" t="s">
        <v>30</v>
      </c>
      <c r="H686" s="10" t="s">
        <v>1445</v>
      </c>
      <c r="I686" s="10" t="s">
        <v>2078</v>
      </c>
      <c r="J686" s="13">
        <v>381.3</v>
      </c>
      <c r="K686" s="10">
        <v>12</v>
      </c>
      <c r="L686" s="10" t="s">
        <v>78</v>
      </c>
      <c r="M686" s="10">
        <v>2</v>
      </c>
      <c r="N686" s="10">
        <v>1</v>
      </c>
      <c r="O686" s="10">
        <v>1</v>
      </c>
      <c r="P686" s="10" t="s">
        <v>44</v>
      </c>
      <c r="Q686" s="10" t="s">
        <v>85</v>
      </c>
      <c r="R686" s="10">
        <f t="shared" si="20"/>
        <v>0</v>
      </c>
      <c r="S686" s="10">
        <v>0</v>
      </c>
      <c r="T686" s="10">
        <v>4</v>
      </c>
      <c r="U686" s="10" t="s">
        <v>59</v>
      </c>
      <c r="V686" s="10" t="s">
        <v>79</v>
      </c>
      <c r="W686" s="10" t="s">
        <v>39</v>
      </c>
      <c r="X686" s="14">
        <v>45300</v>
      </c>
      <c r="Y686" s="10" t="b">
        <v>0</v>
      </c>
      <c r="Z686" s="10" t="b">
        <v>0</v>
      </c>
      <c r="AA686" s="10" t="str">
        <f t="shared" si="21"/>
        <v>Non-Member</v>
      </c>
      <c r="AB686" s="10" t="s">
        <v>74</v>
      </c>
      <c r="AC686" s="10" t="s">
        <v>67</v>
      </c>
      <c r="AD686" s="10">
        <v>7</v>
      </c>
      <c r="AE686" s="10" t="str">
        <f>IF(OR(Cleaned_Data!$C686="Male", Cleaned_Data!$C686="Male"), "Male", IF(OR(Cleaned_Data!$C686="Female", Cleaned_Data!$C686="Female"), "Female", "Diverse"))</f>
        <v>Male</v>
      </c>
      <c r="AF686" s="10" t="str">
        <f>IF(Cleaned_Data!$D686="Middle","Average Income","High Income")</f>
        <v>Average Income</v>
      </c>
      <c r="AG686" s="10">
        <v>1.3157894736842106E-2</v>
      </c>
    </row>
    <row r="687" spans="1:33" x14ac:dyDescent="0.3">
      <c r="A687" s="10" t="s">
        <v>1446</v>
      </c>
      <c r="B687" s="10">
        <v>34</v>
      </c>
      <c r="C687" s="10" t="s">
        <v>43</v>
      </c>
      <c r="D687" s="10" t="s">
        <v>44</v>
      </c>
      <c r="E687" s="10" t="s">
        <v>69</v>
      </c>
      <c r="F687" s="10" t="s">
        <v>45</v>
      </c>
      <c r="G687" s="10" t="s">
        <v>44</v>
      </c>
      <c r="H687" s="10" t="s">
        <v>1447</v>
      </c>
      <c r="I687" s="10" t="s">
        <v>117</v>
      </c>
      <c r="J687" s="13">
        <v>210.21</v>
      </c>
      <c r="K687" s="10">
        <v>4</v>
      </c>
      <c r="L687" s="10" t="s">
        <v>35</v>
      </c>
      <c r="M687" s="10">
        <v>4</v>
      </c>
      <c r="N687" s="10">
        <v>1</v>
      </c>
      <c r="O687" s="10">
        <v>2</v>
      </c>
      <c r="P687" s="10" t="s">
        <v>44</v>
      </c>
      <c r="Q687" s="10" t="s">
        <v>85</v>
      </c>
      <c r="R687" s="10">
        <f t="shared" si="20"/>
        <v>0</v>
      </c>
      <c r="S687" s="10">
        <v>0</v>
      </c>
      <c r="T687" s="10">
        <v>10</v>
      </c>
      <c r="U687" s="10" t="s">
        <v>44</v>
      </c>
      <c r="V687" s="10" t="s">
        <v>79</v>
      </c>
      <c r="W687" s="10" t="s">
        <v>51</v>
      </c>
      <c r="X687" s="14">
        <v>45478</v>
      </c>
      <c r="Y687" s="10" t="b">
        <v>0</v>
      </c>
      <c r="Z687" s="10" t="b">
        <v>1</v>
      </c>
      <c r="AA687" s="10" t="str">
        <f t="shared" si="21"/>
        <v>Loyalty Member</v>
      </c>
      <c r="AB687" s="10" t="s">
        <v>40</v>
      </c>
      <c r="AC687" s="10" t="s">
        <v>41</v>
      </c>
      <c r="AD687" s="10">
        <v>14</v>
      </c>
      <c r="AE687" s="10" t="str">
        <f>IF(OR(Cleaned_Data!$C687="Male", Cleaned_Data!$C687="Male"), "Male", IF(OR(Cleaned_Data!$C687="Female", Cleaned_Data!$C687="Female"), "Female", "Diverse"))</f>
        <v>Male</v>
      </c>
      <c r="AF687" s="10" t="str">
        <f>IF(Cleaned_Data!$D687="Middle","Average Income","High Income")</f>
        <v>High Income</v>
      </c>
      <c r="AG687" s="10">
        <v>0.01</v>
      </c>
    </row>
    <row r="688" spans="1:33" x14ac:dyDescent="0.3">
      <c r="A688" s="10" t="s">
        <v>1448</v>
      </c>
      <c r="B688" s="10">
        <v>29</v>
      </c>
      <c r="C688" s="10" t="s">
        <v>43</v>
      </c>
      <c r="D688" s="10" t="s">
        <v>30</v>
      </c>
      <c r="E688" s="10" t="s">
        <v>69</v>
      </c>
      <c r="F688" s="10" t="s">
        <v>56</v>
      </c>
      <c r="G688" s="10" t="s">
        <v>44</v>
      </c>
      <c r="H688" s="10" t="s">
        <v>1449</v>
      </c>
      <c r="I688" s="10" t="s">
        <v>142</v>
      </c>
      <c r="J688" s="13">
        <v>408.81</v>
      </c>
      <c r="K688" s="10">
        <v>8</v>
      </c>
      <c r="L688" s="10" t="s">
        <v>35</v>
      </c>
      <c r="M688" s="10">
        <v>5</v>
      </c>
      <c r="N688" s="10">
        <v>4</v>
      </c>
      <c r="O688" s="10">
        <v>2</v>
      </c>
      <c r="P688" s="10" t="s">
        <v>59</v>
      </c>
      <c r="Q688" s="10" t="s">
        <v>85</v>
      </c>
      <c r="R688" s="10">
        <f t="shared" si="20"/>
        <v>0.01</v>
      </c>
      <c r="S688" s="10">
        <v>1</v>
      </c>
      <c r="T688" s="10">
        <v>3</v>
      </c>
      <c r="U688" s="10" t="s">
        <v>49</v>
      </c>
      <c r="V688" s="10" t="s">
        <v>79</v>
      </c>
      <c r="W688" s="10" t="s">
        <v>61</v>
      </c>
      <c r="X688" s="14">
        <v>45489</v>
      </c>
      <c r="Y688" s="10" t="b">
        <v>0</v>
      </c>
      <c r="Z688" s="10" t="b">
        <v>1</v>
      </c>
      <c r="AA688" s="10" t="str">
        <f t="shared" si="21"/>
        <v>Loyalty Member</v>
      </c>
      <c r="AB688" s="10" t="s">
        <v>52</v>
      </c>
      <c r="AC688" s="10" t="s">
        <v>67</v>
      </c>
      <c r="AD688" s="10">
        <v>12</v>
      </c>
      <c r="AE688" s="10" t="str">
        <f>IF(OR(Cleaned_Data!$C688="Male", Cleaned_Data!$C688="Male"), "Male", IF(OR(Cleaned_Data!$C688="Female", Cleaned_Data!$C688="Female"), "Female", "Diverse"))</f>
        <v>Male</v>
      </c>
      <c r="AF688" s="10" t="str">
        <f>IF(Cleaned_Data!$D688="Middle","Average Income","High Income")</f>
        <v>Average Income</v>
      </c>
      <c r="AG688" s="10">
        <v>8.5365853658536592E-3</v>
      </c>
    </row>
    <row r="689" spans="1:33" x14ac:dyDescent="0.3">
      <c r="A689" s="10" t="s">
        <v>1450</v>
      </c>
      <c r="B689" s="10">
        <v>20</v>
      </c>
      <c r="C689" s="10" t="s">
        <v>29</v>
      </c>
      <c r="D689" s="10" t="s">
        <v>30</v>
      </c>
      <c r="E689" s="10" t="s">
        <v>76</v>
      </c>
      <c r="F689" s="10" t="s">
        <v>32</v>
      </c>
      <c r="G689" s="10" t="s">
        <v>44</v>
      </c>
      <c r="H689" s="10" t="s">
        <v>1451</v>
      </c>
      <c r="I689" s="10" t="s">
        <v>246</v>
      </c>
      <c r="J689" s="13">
        <v>118.65</v>
      </c>
      <c r="K689" s="10">
        <v>10</v>
      </c>
      <c r="L689" s="10" t="s">
        <v>35</v>
      </c>
      <c r="M689" s="10">
        <v>1</v>
      </c>
      <c r="N689" s="10">
        <v>3</v>
      </c>
      <c r="O689" s="10">
        <v>0</v>
      </c>
      <c r="P689" s="10" t="s">
        <v>59</v>
      </c>
      <c r="Q689" s="10" t="s">
        <v>85</v>
      </c>
      <c r="R689" s="10">
        <f t="shared" si="20"/>
        <v>0</v>
      </c>
      <c r="S689" s="10">
        <v>0</v>
      </c>
      <c r="T689" s="10">
        <v>2</v>
      </c>
      <c r="U689" s="10" t="s">
        <v>59</v>
      </c>
      <c r="V689" s="10" t="s">
        <v>60</v>
      </c>
      <c r="W689" s="10" t="s">
        <v>39</v>
      </c>
      <c r="X689" s="14">
        <v>45300</v>
      </c>
      <c r="Y689" s="10" t="b">
        <v>1</v>
      </c>
      <c r="Z689" s="10" t="b">
        <v>1</v>
      </c>
      <c r="AA689" s="10" t="str">
        <f t="shared" si="21"/>
        <v>Loyalty Member</v>
      </c>
      <c r="AB689" s="10" t="s">
        <v>62</v>
      </c>
      <c r="AC689" s="10" t="s">
        <v>53</v>
      </c>
      <c r="AD689" s="10">
        <v>13</v>
      </c>
      <c r="AE689" s="10" t="str">
        <f>IF(OR(Cleaned_Data!$C689="Male", Cleaned_Data!$C689="Male"), "Male", IF(OR(Cleaned_Data!$C689="Female", Cleaned_Data!$C689="Female"), "Female", "Diverse"))</f>
        <v>Female</v>
      </c>
      <c r="AF689" s="10" t="str">
        <f>IF(Cleaned_Data!$D689="Middle","Average Income","High Income")</f>
        <v>Average Income</v>
      </c>
      <c r="AG689" s="10">
        <v>1.1000000000000001E-2</v>
      </c>
    </row>
    <row r="690" spans="1:33" x14ac:dyDescent="0.3">
      <c r="A690" s="10" t="s">
        <v>1452</v>
      </c>
      <c r="B690" s="10">
        <v>50</v>
      </c>
      <c r="C690" s="10" t="s">
        <v>43</v>
      </c>
      <c r="D690" s="10" t="s">
        <v>44</v>
      </c>
      <c r="E690" s="10" t="s">
        <v>76</v>
      </c>
      <c r="F690" s="10" t="s">
        <v>32</v>
      </c>
      <c r="G690" s="10" t="s">
        <v>30</v>
      </c>
      <c r="H690" s="10" t="s">
        <v>1453</v>
      </c>
      <c r="I690" s="10" t="s">
        <v>120</v>
      </c>
      <c r="J690" s="13">
        <v>166.45</v>
      </c>
      <c r="K690" s="10">
        <v>7</v>
      </c>
      <c r="L690" s="10" t="s">
        <v>35</v>
      </c>
      <c r="M690" s="10">
        <v>5</v>
      </c>
      <c r="N690" s="10">
        <v>2</v>
      </c>
      <c r="O690" s="10">
        <v>2</v>
      </c>
      <c r="P690" s="10" t="s">
        <v>59</v>
      </c>
      <c r="Q690" s="10" t="s">
        <v>85</v>
      </c>
      <c r="R690" s="10">
        <f t="shared" si="20"/>
        <v>0.02</v>
      </c>
      <c r="S690" s="10">
        <v>2</v>
      </c>
      <c r="T690" s="10">
        <v>1</v>
      </c>
      <c r="U690" s="10" t="s">
        <v>44</v>
      </c>
      <c r="V690" s="10" t="s">
        <v>60</v>
      </c>
      <c r="W690" s="10" t="s">
        <v>86</v>
      </c>
      <c r="X690" s="14">
        <v>45517</v>
      </c>
      <c r="Y690" s="10" t="b">
        <v>1</v>
      </c>
      <c r="Z690" s="10" t="b">
        <v>0</v>
      </c>
      <c r="AA690" s="10" t="str">
        <f t="shared" si="21"/>
        <v>Non-Member</v>
      </c>
      <c r="AB690" s="10" t="s">
        <v>74</v>
      </c>
      <c r="AC690" s="10" t="s">
        <v>67</v>
      </c>
      <c r="AD690" s="10">
        <v>12</v>
      </c>
      <c r="AE690" s="10" t="str">
        <f>IF(OR(Cleaned_Data!$C690="Male", Cleaned_Data!$C690="Male"), "Male", IF(OR(Cleaned_Data!$C690="Female", Cleaned_Data!$C690="Female"), "Female", "Diverse"))</f>
        <v>Male</v>
      </c>
      <c r="AF690" s="10" t="str">
        <f>IF(Cleaned_Data!$D690="Middle","Average Income","High Income")</f>
        <v>High Income</v>
      </c>
      <c r="AG690" s="10">
        <v>9.3023255813953487E-3</v>
      </c>
    </row>
    <row r="691" spans="1:33" x14ac:dyDescent="0.3">
      <c r="A691" s="10" t="s">
        <v>1454</v>
      </c>
      <c r="B691" s="10">
        <v>29</v>
      </c>
      <c r="C691" s="10" t="s">
        <v>29</v>
      </c>
      <c r="D691" s="10" t="s">
        <v>30</v>
      </c>
      <c r="E691" s="10" t="s">
        <v>76</v>
      </c>
      <c r="F691" s="10" t="s">
        <v>56</v>
      </c>
      <c r="G691" s="10" t="s">
        <v>44</v>
      </c>
      <c r="H691" s="10" t="s">
        <v>1455</v>
      </c>
      <c r="I691" s="10" t="s">
        <v>2078</v>
      </c>
      <c r="J691" s="13">
        <v>385.32</v>
      </c>
      <c r="K691" s="10">
        <v>10</v>
      </c>
      <c r="L691" s="10" t="s">
        <v>78</v>
      </c>
      <c r="M691" s="10">
        <v>1</v>
      </c>
      <c r="N691" s="10">
        <v>1</v>
      </c>
      <c r="O691" s="10">
        <v>1</v>
      </c>
      <c r="P691" s="10" t="s">
        <v>59</v>
      </c>
      <c r="Q691" s="10" t="s">
        <v>85</v>
      </c>
      <c r="R691" s="10">
        <f t="shared" si="20"/>
        <v>0</v>
      </c>
      <c r="S691" s="10">
        <v>0</v>
      </c>
      <c r="T691" s="10">
        <v>1</v>
      </c>
      <c r="U691" s="10" t="s">
        <v>49</v>
      </c>
      <c r="V691" s="10" t="s">
        <v>60</v>
      </c>
      <c r="W691" s="10" t="s">
        <v>51</v>
      </c>
      <c r="X691" s="14">
        <v>45540</v>
      </c>
      <c r="Y691" s="10" t="b">
        <v>1</v>
      </c>
      <c r="Z691" s="10" t="b">
        <v>1</v>
      </c>
      <c r="AA691" s="10" t="str">
        <f t="shared" si="21"/>
        <v>Loyalty Member</v>
      </c>
      <c r="AB691" s="10" t="s">
        <v>62</v>
      </c>
      <c r="AC691" s="10" t="s">
        <v>53</v>
      </c>
      <c r="AD691" s="10">
        <v>9</v>
      </c>
      <c r="AE691" s="10" t="str">
        <f>IF(OR(Cleaned_Data!$C691="Male", Cleaned_Data!$C691="Male"), "Male", IF(OR(Cleaned_Data!$C691="Female", Cleaned_Data!$C691="Female"), "Female", "Diverse"))</f>
        <v>Female</v>
      </c>
      <c r="AF691" s="10" t="str">
        <f>IF(Cleaned_Data!$D691="Middle","Average Income","High Income")</f>
        <v>Average Income</v>
      </c>
      <c r="AG691" s="10">
        <v>1.3157894736842106E-2</v>
      </c>
    </row>
    <row r="692" spans="1:33" x14ac:dyDescent="0.3">
      <c r="A692" s="10" t="s">
        <v>1456</v>
      </c>
      <c r="B692" s="10">
        <v>25</v>
      </c>
      <c r="C692" s="10" t="s">
        <v>190</v>
      </c>
      <c r="D692" s="10" t="s">
        <v>30</v>
      </c>
      <c r="E692" s="10" t="s">
        <v>31</v>
      </c>
      <c r="F692" s="10" t="s">
        <v>32</v>
      </c>
      <c r="G692" s="10" t="s">
        <v>44</v>
      </c>
      <c r="H692" s="10" t="s">
        <v>1457</v>
      </c>
      <c r="I692" s="10" t="s">
        <v>93</v>
      </c>
      <c r="J692" s="13">
        <v>293.99</v>
      </c>
      <c r="K692" s="10">
        <v>10</v>
      </c>
      <c r="L692" s="10" t="s">
        <v>35</v>
      </c>
      <c r="M692" s="10">
        <v>3</v>
      </c>
      <c r="N692" s="10">
        <v>4</v>
      </c>
      <c r="O692" s="10">
        <v>0</v>
      </c>
      <c r="P692" s="10" t="s">
        <v>36</v>
      </c>
      <c r="Q692" s="10" t="s">
        <v>37</v>
      </c>
      <c r="R692" s="10">
        <f t="shared" si="20"/>
        <v>0.02</v>
      </c>
      <c r="S692" s="10">
        <v>2</v>
      </c>
      <c r="T692" s="10">
        <v>7</v>
      </c>
      <c r="U692" s="10" t="s">
        <v>36</v>
      </c>
      <c r="V692" s="10" t="s">
        <v>38</v>
      </c>
      <c r="W692" s="10" t="s">
        <v>39</v>
      </c>
      <c r="X692" s="14">
        <v>45564</v>
      </c>
      <c r="Y692" s="10" t="b">
        <v>0</v>
      </c>
      <c r="Z692" s="10" t="b">
        <v>1</v>
      </c>
      <c r="AA692" s="10" t="str">
        <f t="shared" si="21"/>
        <v>Loyalty Member</v>
      </c>
      <c r="AB692" s="10" t="s">
        <v>52</v>
      </c>
      <c r="AC692" s="10" t="s">
        <v>41</v>
      </c>
      <c r="AD692" s="10">
        <v>5</v>
      </c>
      <c r="AE692" s="10" t="str">
        <f>IF(OR(Cleaned_Data!$C692="Male", Cleaned_Data!$C692="Male"), "Male", IF(OR(Cleaned_Data!$C692="Female", Cleaned_Data!$C692="Female"), "Female", "Diverse"))</f>
        <v>Diverse</v>
      </c>
      <c r="AF692" s="10" t="str">
        <f>IF(Cleaned_Data!$D692="Middle","Average Income","High Income")</f>
        <v>Average Income</v>
      </c>
      <c r="AG692" s="10">
        <v>8.5365853658536592E-3</v>
      </c>
    </row>
    <row r="693" spans="1:33" x14ac:dyDescent="0.3">
      <c r="A693" s="10" t="s">
        <v>1458</v>
      </c>
      <c r="B693" s="10">
        <v>37</v>
      </c>
      <c r="C693" s="10" t="s">
        <v>43</v>
      </c>
      <c r="D693" s="10" t="s">
        <v>30</v>
      </c>
      <c r="E693" s="10" t="s">
        <v>69</v>
      </c>
      <c r="F693" s="10" t="s">
        <v>45</v>
      </c>
      <c r="G693" s="10" t="s">
        <v>30</v>
      </c>
      <c r="H693" s="10" t="s">
        <v>1459</v>
      </c>
      <c r="I693" s="10" t="s">
        <v>126</v>
      </c>
      <c r="J693" s="13">
        <v>161.41</v>
      </c>
      <c r="K693" s="10">
        <v>9</v>
      </c>
      <c r="L693" s="10" t="s">
        <v>35</v>
      </c>
      <c r="M693" s="10">
        <v>1</v>
      </c>
      <c r="N693" s="10">
        <v>4</v>
      </c>
      <c r="O693" s="10">
        <v>0</v>
      </c>
      <c r="P693" s="10" t="s">
        <v>59</v>
      </c>
      <c r="Q693" s="10" t="s">
        <v>85</v>
      </c>
      <c r="R693" s="10">
        <f t="shared" si="20"/>
        <v>0.01</v>
      </c>
      <c r="S693" s="10">
        <v>1</v>
      </c>
      <c r="T693" s="10">
        <v>8</v>
      </c>
      <c r="U693" s="10" t="s">
        <v>44</v>
      </c>
      <c r="V693" s="10" t="s">
        <v>79</v>
      </c>
      <c r="W693" s="10" t="s">
        <v>51</v>
      </c>
      <c r="X693" s="14">
        <v>45389</v>
      </c>
      <c r="Y693" s="10" t="b">
        <v>1</v>
      </c>
      <c r="Z693" s="10" t="b">
        <v>0</v>
      </c>
      <c r="AA693" s="10" t="str">
        <f t="shared" si="21"/>
        <v>Non-Member</v>
      </c>
      <c r="AB693" s="10" t="s">
        <v>62</v>
      </c>
      <c r="AC693" s="10" t="s">
        <v>53</v>
      </c>
      <c r="AD693" s="10">
        <v>3</v>
      </c>
      <c r="AE693" s="10" t="str">
        <f>IF(OR(Cleaned_Data!$C693="Male", Cleaned_Data!$C693="Male"), "Male", IF(OR(Cleaned_Data!$C693="Female", Cleaned_Data!$C693="Female"), "Female", "Diverse"))</f>
        <v>Male</v>
      </c>
      <c r="AF693" s="10" t="str">
        <f>IF(Cleaned_Data!$D693="Middle","Average Income","High Income")</f>
        <v>Average Income</v>
      </c>
      <c r="AG693" s="10">
        <v>8.2978723404255311E-3</v>
      </c>
    </row>
    <row r="694" spans="1:33" x14ac:dyDescent="0.3">
      <c r="A694" s="10" t="s">
        <v>1460</v>
      </c>
      <c r="B694" s="10">
        <v>39</v>
      </c>
      <c r="C694" s="10" t="s">
        <v>43</v>
      </c>
      <c r="D694" s="10" t="s">
        <v>30</v>
      </c>
      <c r="E694" s="10" t="s">
        <v>55</v>
      </c>
      <c r="F694" s="10" t="s">
        <v>56</v>
      </c>
      <c r="G694" s="10" t="s">
        <v>30</v>
      </c>
      <c r="H694" s="10" t="s">
        <v>675</v>
      </c>
      <c r="I694" s="10" t="s">
        <v>158</v>
      </c>
      <c r="J694" s="13">
        <v>130.91999999999999</v>
      </c>
      <c r="K694" s="10">
        <v>2</v>
      </c>
      <c r="L694" s="10" t="s">
        <v>78</v>
      </c>
      <c r="M694" s="10">
        <v>1</v>
      </c>
      <c r="N694" s="10">
        <v>2</v>
      </c>
      <c r="O694" s="10">
        <v>1</v>
      </c>
      <c r="P694" s="10" t="s">
        <v>44</v>
      </c>
      <c r="Q694" s="10" t="s">
        <v>85</v>
      </c>
      <c r="R694" s="10">
        <f t="shared" si="20"/>
        <v>0.02</v>
      </c>
      <c r="S694" s="10">
        <v>2</v>
      </c>
      <c r="T694" s="10">
        <v>2</v>
      </c>
      <c r="U694" s="10" t="s">
        <v>36</v>
      </c>
      <c r="V694" s="10" t="s">
        <v>38</v>
      </c>
      <c r="W694" s="10" t="s">
        <v>86</v>
      </c>
      <c r="X694" s="14">
        <v>45644</v>
      </c>
      <c r="Y694" s="10" t="b">
        <v>1</v>
      </c>
      <c r="Z694" s="10" t="b">
        <v>1</v>
      </c>
      <c r="AA694" s="10" t="str">
        <f t="shared" si="21"/>
        <v>Loyalty Member</v>
      </c>
      <c r="AB694" s="10" t="s">
        <v>62</v>
      </c>
      <c r="AC694" s="10" t="s">
        <v>41</v>
      </c>
      <c r="AD694" s="10">
        <v>9</v>
      </c>
      <c r="AE694" s="10" t="str">
        <f>IF(OR(Cleaned_Data!$C694="Male", Cleaned_Data!$C694="Male"), "Male", IF(OR(Cleaned_Data!$C694="Female", Cleaned_Data!$C694="Female"), "Female", "Diverse"))</f>
        <v>Male</v>
      </c>
      <c r="AF694" s="10" t="str">
        <f>IF(Cleaned_Data!$D694="Middle","Average Income","High Income")</f>
        <v>Average Income</v>
      </c>
      <c r="AG694" s="10">
        <v>1.0243902439024391E-2</v>
      </c>
    </row>
    <row r="695" spans="1:33" x14ac:dyDescent="0.3">
      <c r="A695" s="10" t="s">
        <v>1461</v>
      </c>
      <c r="B695" s="10">
        <v>48</v>
      </c>
      <c r="C695" s="10" t="s">
        <v>29</v>
      </c>
      <c r="D695" s="10" t="s">
        <v>30</v>
      </c>
      <c r="E695" s="10" t="s">
        <v>76</v>
      </c>
      <c r="F695" s="10" t="s">
        <v>32</v>
      </c>
      <c r="G695" s="10" t="s">
        <v>44</v>
      </c>
      <c r="H695" s="10" t="s">
        <v>1462</v>
      </c>
      <c r="I695" s="10" t="s">
        <v>126</v>
      </c>
      <c r="J695" s="13">
        <v>468.6</v>
      </c>
      <c r="K695" s="10">
        <v>4</v>
      </c>
      <c r="L695" s="10" t="s">
        <v>35</v>
      </c>
      <c r="M695" s="10">
        <v>3</v>
      </c>
      <c r="N695" s="10">
        <v>4</v>
      </c>
      <c r="O695" s="10">
        <v>2</v>
      </c>
      <c r="P695" s="10" t="s">
        <v>49</v>
      </c>
      <c r="Q695" s="10" t="s">
        <v>37</v>
      </c>
      <c r="R695" s="10">
        <f t="shared" si="20"/>
        <v>0</v>
      </c>
      <c r="S695" s="10">
        <v>0</v>
      </c>
      <c r="T695" s="10">
        <v>6</v>
      </c>
      <c r="U695" s="10" t="s">
        <v>36</v>
      </c>
      <c r="V695" s="10" t="s">
        <v>79</v>
      </c>
      <c r="W695" s="10" t="s">
        <v>51</v>
      </c>
      <c r="X695" s="14">
        <v>45457</v>
      </c>
      <c r="Y695" s="10" t="b">
        <v>0</v>
      </c>
      <c r="Z695" s="10" t="b">
        <v>1</v>
      </c>
      <c r="AA695" s="10" t="str">
        <f t="shared" si="21"/>
        <v>Loyalty Member</v>
      </c>
      <c r="AB695" s="10" t="s">
        <v>40</v>
      </c>
      <c r="AC695" s="10" t="s">
        <v>41</v>
      </c>
      <c r="AD695" s="10">
        <v>2</v>
      </c>
      <c r="AE695" s="10" t="str">
        <f>IF(OR(Cleaned_Data!$C695="Male", Cleaned_Data!$C695="Male"), "Male", IF(OR(Cleaned_Data!$C695="Female", Cleaned_Data!$C695="Female"), "Female", "Diverse"))</f>
        <v>Female</v>
      </c>
      <c r="AF695" s="10" t="str">
        <f>IF(Cleaned_Data!$D695="Middle","Average Income","High Income")</f>
        <v>Average Income</v>
      </c>
      <c r="AG695" s="10">
        <v>8.2978723404255311E-3</v>
      </c>
    </row>
    <row r="696" spans="1:33" x14ac:dyDescent="0.3">
      <c r="A696" s="10" t="s">
        <v>1463</v>
      </c>
      <c r="B696" s="10">
        <v>47</v>
      </c>
      <c r="C696" s="10" t="s">
        <v>43</v>
      </c>
      <c r="D696" s="10" t="s">
        <v>44</v>
      </c>
      <c r="E696" s="10" t="s">
        <v>76</v>
      </c>
      <c r="F696" s="10" t="s">
        <v>32</v>
      </c>
      <c r="G696" s="10" t="s">
        <v>30</v>
      </c>
      <c r="H696" s="10" t="s">
        <v>1464</v>
      </c>
      <c r="I696" s="10" t="s">
        <v>126</v>
      </c>
      <c r="J696" s="13">
        <v>237.57</v>
      </c>
      <c r="K696" s="10">
        <v>5</v>
      </c>
      <c r="L696" s="10" t="s">
        <v>78</v>
      </c>
      <c r="M696" s="10">
        <v>3</v>
      </c>
      <c r="N696" s="10">
        <v>3</v>
      </c>
      <c r="O696" s="10">
        <v>0</v>
      </c>
      <c r="P696" s="10" t="s">
        <v>49</v>
      </c>
      <c r="Q696" s="10" t="s">
        <v>37</v>
      </c>
      <c r="R696" s="10">
        <f t="shared" si="20"/>
        <v>0</v>
      </c>
      <c r="S696" s="10">
        <v>0</v>
      </c>
      <c r="T696" s="10">
        <v>3</v>
      </c>
      <c r="U696" s="10" t="s">
        <v>49</v>
      </c>
      <c r="V696" s="10" t="s">
        <v>60</v>
      </c>
      <c r="W696" s="10" t="s">
        <v>86</v>
      </c>
      <c r="X696" s="14">
        <v>45407</v>
      </c>
      <c r="Y696" s="10" t="b">
        <v>1</v>
      </c>
      <c r="Z696" s="10" t="b">
        <v>1</v>
      </c>
      <c r="AA696" s="10" t="str">
        <f t="shared" si="21"/>
        <v>Loyalty Member</v>
      </c>
      <c r="AB696" s="10" t="s">
        <v>40</v>
      </c>
      <c r="AC696" s="10" t="s">
        <v>41</v>
      </c>
      <c r="AD696" s="10">
        <v>11</v>
      </c>
      <c r="AE696" s="10" t="str">
        <f>IF(OR(Cleaned_Data!$C696="Male", Cleaned_Data!$C696="Male"), "Male", IF(OR(Cleaned_Data!$C696="Female", Cleaned_Data!$C696="Female"), "Female", "Diverse"))</f>
        <v>Male</v>
      </c>
      <c r="AF696" s="10" t="str">
        <f>IF(Cleaned_Data!$D696="Middle","Average Income","High Income")</f>
        <v>High Income</v>
      </c>
      <c r="AG696" s="10">
        <v>8.2978723404255311E-3</v>
      </c>
    </row>
    <row r="697" spans="1:33" x14ac:dyDescent="0.3">
      <c r="A697" s="10" t="s">
        <v>1465</v>
      </c>
      <c r="B697" s="10">
        <v>50</v>
      </c>
      <c r="C697" s="10" t="s">
        <v>29</v>
      </c>
      <c r="D697" s="10" t="s">
        <v>30</v>
      </c>
      <c r="E697" s="10" t="s">
        <v>76</v>
      </c>
      <c r="F697" s="10" t="s">
        <v>45</v>
      </c>
      <c r="G697" s="10" t="s">
        <v>44</v>
      </c>
      <c r="H697" s="10" t="s">
        <v>1466</v>
      </c>
      <c r="I697" s="10" t="s">
        <v>71</v>
      </c>
      <c r="J697" s="13">
        <v>395.18</v>
      </c>
      <c r="K697" s="10">
        <v>5</v>
      </c>
      <c r="L697" s="10" t="s">
        <v>48</v>
      </c>
      <c r="M697" s="10">
        <v>2</v>
      </c>
      <c r="N697" s="10">
        <v>2</v>
      </c>
      <c r="O697" s="10">
        <v>1</v>
      </c>
      <c r="P697" s="10" t="s">
        <v>36</v>
      </c>
      <c r="Q697" s="10" t="s">
        <v>50</v>
      </c>
      <c r="R697" s="10">
        <f t="shared" si="20"/>
        <v>0</v>
      </c>
      <c r="S697" s="10">
        <v>0</v>
      </c>
      <c r="T697" s="10">
        <v>5</v>
      </c>
      <c r="U697" s="10" t="s">
        <v>44</v>
      </c>
      <c r="V697" s="10" t="s">
        <v>60</v>
      </c>
      <c r="W697" s="10" t="s">
        <v>66</v>
      </c>
      <c r="X697" s="14">
        <v>45493</v>
      </c>
      <c r="Y697" s="10" t="b">
        <v>1</v>
      </c>
      <c r="Z697" s="10" t="b">
        <v>1</v>
      </c>
      <c r="AA697" s="10" t="str">
        <f t="shared" si="21"/>
        <v>Loyalty Member</v>
      </c>
      <c r="AB697" s="10" t="s">
        <v>40</v>
      </c>
      <c r="AC697" s="10" t="s">
        <v>53</v>
      </c>
      <c r="AD697" s="10">
        <v>6</v>
      </c>
      <c r="AE697" s="10" t="str">
        <f>IF(OR(Cleaned_Data!$C697="Male", Cleaned_Data!$C697="Male"), "Male", IF(OR(Cleaned_Data!$C697="Female", Cleaned_Data!$C697="Female"), "Female", "Diverse"))</f>
        <v>Female</v>
      </c>
      <c r="AF697" s="10" t="str">
        <f>IF(Cleaned_Data!$D697="Middle","Average Income","High Income")</f>
        <v>Average Income</v>
      </c>
      <c r="AG697" s="10">
        <v>8.7804878048780496E-3</v>
      </c>
    </row>
    <row r="698" spans="1:33" x14ac:dyDescent="0.3">
      <c r="A698" s="10" t="s">
        <v>1467</v>
      </c>
      <c r="B698" s="10">
        <v>42</v>
      </c>
      <c r="C698" s="10" t="s">
        <v>212</v>
      </c>
      <c r="D698" s="10" t="s">
        <v>44</v>
      </c>
      <c r="E698" s="10" t="s">
        <v>31</v>
      </c>
      <c r="F698" s="10" t="s">
        <v>45</v>
      </c>
      <c r="G698" s="10" t="s">
        <v>30</v>
      </c>
      <c r="H698" s="10" t="s">
        <v>1468</v>
      </c>
      <c r="I698" s="10" t="s">
        <v>117</v>
      </c>
      <c r="J698" s="13">
        <v>427.94</v>
      </c>
      <c r="K698" s="10">
        <v>12</v>
      </c>
      <c r="L698" s="10" t="s">
        <v>35</v>
      </c>
      <c r="M698" s="10">
        <v>5</v>
      </c>
      <c r="N698" s="10">
        <v>4</v>
      </c>
      <c r="O698" s="10">
        <v>1.3</v>
      </c>
      <c r="P698" s="10" t="s">
        <v>44</v>
      </c>
      <c r="Q698" s="10" t="s">
        <v>50</v>
      </c>
      <c r="R698" s="10">
        <f t="shared" si="20"/>
        <v>0.01</v>
      </c>
      <c r="S698" s="10">
        <v>1</v>
      </c>
      <c r="T698" s="10">
        <v>2</v>
      </c>
      <c r="U698" s="10" t="s">
        <v>36</v>
      </c>
      <c r="V698" s="10" t="s">
        <v>60</v>
      </c>
      <c r="W698" s="10" t="s">
        <v>66</v>
      </c>
      <c r="X698" s="14">
        <v>45380</v>
      </c>
      <c r="Y698" s="10" t="b">
        <v>0</v>
      </c>
      <c r="Z698" s="10" t="b">
        <v>0</v>
      </c>
      <c r="AA698" s="10" t="str">
        <f t="shared" si="21"/>
        <v>Non-Member</v>
      </c>
      <c r="AB698" s="10" t="s">
        <v>62</v>
      </c>
      <c r="AC698" s="10" t="s">
        <v>41</v>
      </c>
      <c r="AD698" s="10">
        <v>10</v>
      </c>
      <c r="AE698" s="10" t="str">
        <f>IF(OR(Cleaned_Data!$C698="Male", Cleaned_Data!$C698="Male"), "Male", IF(OR(Cleaned_Data!$C698="Female", Cleaned_Data!$C698="Female"), "Female", "Diverse"))</f>
        <v>Diverse</v>
      </c>
      <c r="AF698" s="10" t="str">
        <f>IF(Cleaned_Data!$D698="Middle","Average Income","High Income")</f>
        <v>High Income</v>
      </c>
      <c r="AG698" s="10">
        <v>0.01</v>
      </c>
    </row>
    <row r="699" spans="1:33" x14ac:dyDescent="0.3">
      <c r="A699" s="10" t="s">
        <v>1469</v>
      </c>
      <c r="B699" s="10">
        <v>28</v>
      </c>
      <c r="C699" s="10" t="s">
        <v>29</v>
      </c>
      <c r="D699" s="10" t="s">
        <v>44</v>
      </c>
      <c r="E699" s="10" t="s">
        <v>55</v>
      </c>
      <c r="F699" s="10" t="s">
        <v>32</v>
      </c>
      <c r="G699" s="10" t="s">
        <v>44</v>
      </c>
      <c r="H699" s="10" t="s">
        <v>1470</v>
      </c>
      <c r="I699" s="10" t="s">
        <v>107</v>
      </c>
      <c r="J699" s="13">
        <v>81.23</v>
      </c>
      <c r="K699" s="10">
        <v>9</v>
      </c>
      <c r="L699" s="10" t="s">
        <v>35</v>
      </c>
      <c r="M699" s="10">
        <v>2</v>
      </c>
      <c r="N699" s="10">
        <v>5</v>
      </c>
      <c r="O699" s="10">
        <v>2</v>
      </c>
      <c r="P699" s="10" t="s">
        <v>44</v>
      </c>
      <c r="Q699" s="10" t="s">
        <v>50</v>
      </c>
      <c r="R699" s="10">
        <f t="shared" si="20"/>
        <v>0.01</v>
      </c>
      <c r="S699" s="10">
        <v>1</v>
      </c>
      <c r="T699" s="10">
        <v>10</v>
      </c>
      <c r="U699" s="10" t="s">
        <v>49</v>
      </c>
      <c r="V699" s="10" t="s">
        <v>38</v>
      </c>
      <c r="W699" s="10" t="s">
        <v>86</v>
      </c>
      <c r="X699" s="14">
        <v>45377</v>
      </c>
      <c r="Y699" s="10" t="b">
        <v>0</v>
      </c>
      <c r="Z699" s="10" t="b">
        <v>1</v>
      </c>
      <c r="AA699" s="10" t="str">
        <f t="shared" si="21"/>
        <v>Loyalty Member</v>
      </c>
      <c r="AB699" s="10" t="s">
        <v>52</v>
      </c>
      <c r="AC699" s="10" t="s">
        <v>53</v>
      </c>
      <c r="AD699" s="10">
        <v>6</v>
      </c>
      <c r="AE699" s="10" t="str">
        <f>IF(OR(Cleaned_Data!$C699="Male", Cleaned_Data!$C699="Male"), "Male", IF(OR(Cleaned_Data!$C699="Female", Cleaned_Data!$C699="Female"), "Female", "Diverse"))</f>
        <v>Female</v>
      </c>
      <c r="AF699" s="10" t="str">
        <f>IF(Cleaned_Data!$D699="Middle","Average Income","High Income")</f>
        <v>High Income</v>
      </c>
      <c r="AG699" s="10">
        <v>1.0277777777777776E-2</v>
      </c>
    </row>
    <row r="700" spans="1:33" x14ac:dyDescent="0.3">
      <c r="A700" s="10" t="s">
        <v>1471</v>
      </c>
      <c r="B700" s="10">
        <v>23</v>
      </c>
      <c r="C700" s="10" t="s">
        <v>43</v>
      </c>
      <c r="D700" s="10" t="s">
        <v>30</v>
      </c>
      <c r="E700" s="10" t="s">
        <v>55</v>
      </c>
      <c r="F700" s="10" t="s">
        <v>45</v>
      </c>
      <c r="G700" s="10" t="s">
        <v>30</v>
      </c>
      <c r="H700" s="10" t="s">
        <v>1472</v>
      </c>
      <c r="I700" s="10" t="s">
        <v>107</v>
      </c>
      <c r="J700" s="13">
        <v>257.43</v>
      </c>
      <c r="K700" s="10">
        <v>5</v>
      </c>
      <c r="L700" s="10" t="s">
        <v>78</v>
      </c>
      <c r="M700" s="10">
        <v>4</v>
      </c>
      <c r="N700" s="10">
        <v>2</v>
      </c>
      <c r="O700" s="10">
        <v>0</v>
      </c>
      <c r="P700" s="10" t="s">
        <v>59</v>
      </c>
      <c r="Q700" s="10" t="s">
        <v>37</v>
      </c>
      <c r="R700" s="10">
        <f t="shared" si="20"/>
        <v>0.01</v>
      </c>
      <c r="S700" s="10">
        <v>1</v>
      </c>
      <c r="T700" s="10">
        <v>7</v>
      </c>
      <c r="U700" s="10" t="s">
        <v>59</v>
      </c>
      <c r="V700" s="10" t="s">
        <v>79</v>
      </c>
      <c r="W700" s="10" t="s">
        <v>66</v>
      </c>
      <c r="X700" s="14">
        <v>45396</v>
      </c>
      <c r="Y700" s="10" t="b">
        <v>1</v>
      </c>
      <c r="Z700" s="10" t="b">
        <v>1</v>
      </c>
      <c r="AA700" s="10" t="str">
        <f t="shared" si="21"/>
        <v>Loyalty Member</v>
      </c>
      <c r="AB700" s="10" t="s">
        <v>40</v>
      </c>
      <c r="AC700" s="10" t="s">
        <v>53</v>
      </c>
      <c r="AD700" s="10">
        <v>13</v>
      </c>
      <c r="AE700" s="10" t="str">
        <f>IF(OR(Cleaned_Data!$C700="Male", Cleaned_Data!$C700="Male"), "Male", IF(OR(Cleaned_Data!$C700="Female", Cleaned_Data!$C700="Female"), "Female", "Diverse"))</f>
        <v>Male</v>
      </c>
      <c r="AF700" s="10" t="str">
        <f>IF(Cleaned_Data!$D700="Middle","Average Income","High Income")</f>
        <v>Average Income</v>
      </c>
      <c r="AG700" s="10">
        <v>1.0277777777777776E-2</v>
      </c>
    </row>
    <row r="701" spans="1:33" x14ac:dyDescent="0.3">
      <c r="A701" s="10" t="s">
        <v>1473</v>
      </c>
      <c r="B701" s="10">
        <v>42</v>
      </c>
      <c r="C701" s="10" t="s">
        <v>43</v>
      </c>
      <c r="D701" s="10" t="s">
        <v>44</v>
      </c>
      <c r="E701" s="10" t="s">
        <v>76</v>
      </c>
      <c r="F701" s="10" t="s">
        <v>45</v>
      </c>
      <c r="G701" s="10" t="s">
        <v>44</v>
      </c>
      <c r="H701" s="10" t="s">
        <v>1474</v>
      </c>
      <c r="I701" s="10" t="s">
        <v>135</v>
      </c>
      <c r="J701" s="13">
        <v>305.73</v>
      </c>
      <c r="K701" s="10">
        <v>7</v>
      </c>
      <c r="L701" s="10" t="s">
        <v>35</v>
      </c>
      <c r="M701" s="10">
        <v>2</v>
      </c>
      <c r="N701" s="10">
        <v>5</v>
      </c>
      <c r="O701" s="10">
        <v>1</v>
      </c>
      <c r="P701" s="10" t="s">
        <v>49</v>
      </c>
      <c r="Q701" s="10" t="s">
        <v>50</v>
      </c>
      <c r="R701" s="10">
        <f t="shared" si="20"/>
        <v>0.02</v>
      </c>
      <c r="S701" s="10">
        <v>2</v>
      </c>
      <c r="T701" s="10">
        <v>8</v>
      </c>
      <c r="U701" s="10" t="s">
        <v>49</v>
      </c>
      <c r="V701" s="10" t="s">
        <v>38</v>
      </c>
      <c r="W701" s="10" t="s">
        <v>86</v>
      </c>
      <c r="X701" s="14">
        <v>45640</v>
      </c>
      <c r="Y701" s="10" t="b">
        <v>1</v>
      </c>
      <c r="Z701" s="10" t="b">
        <v>0</v>
      </c>
      <c r="AA701" s="10" t="str">
        <f t="shared" si="21"/>
        <v>Non-Member</v>
      </c>
      <c r="AB701" s="10" t="s">
        <v>74</v>
      </c>
      <c r="AC701" s="10" t="s">
        <v>67</v>
      </c>
      <c r="AD701" s="10">
        <v>14</v>
      </c>
      <c r="AE701" s="10" t="str">
        <f>IF(OR(Cleaned_Data!$C701="Male", Cleaned_Data!$C701="Male"), "Male", IF(OR(Cleaned_Data!$C701="Female", Cleaned_Data!$C701="Female"), "Female", "Diverse"))</f>
        <v>Male</v>
      </c>
      <c r="AF701" s="10" t="str">
        <f>IF(Cleaned_Data!$D701="Middle","Average Income","High Income")</f>
        <v>High Income</v>
      </c>
      <c r="AG701" s="10">
        <v>8.5294117647058826E-3</v>
      </c>
    </row>
    <row r="702" spans="1:33" x14ac:dyDescent="0.3">
      <c r="A702" s="10" t="s">
        <v>1475</v>
      </c>
      <c r="B702" s="10">
        <v>32</v>
      </c>
      <c r="C702" s="10" t="s">
        <v>43</v>
      </c>
      <c r="D702" s="10" t="s">
        <v>44</v>
      </c>
      <c r="E702" s="10" t="s">
        <v>55</v>
      </c>
      <c r="F702" s="10" t="s">
        <v>32</v>
      </c>
      <c r="G702" s="10" t="s">
        <v>44</v>
      </c>
      <c r="H702" s="10" t="s">
        <v>1476</v>
      </c>
      <c r="I702" s="10" t="s">
        <v>126</v>
      </c>
      <c r="J702" s="13">
        <v>249.82</v>
      </c>
      <c r="K702" s="10">
        <v>10</v>
      </c>
      <c r="L702" s="10" t="s">
        <v>48</v>
      </c>
      <c r="M702" s="10">
        <v>5</v>
      </c>
      <c r="N702" s="10">
        <v>3</v>
      </c>
      <c r="O702" s="10">
        <v>1</v>
      </c>
      <c r="P702" s="10" t="s">
        <v>44</v>
      </c>
      <c r="Q702" s="10" t="s">
        <v>50</v>
      </c>
      <c r="R702" s="10">
        <f t="shared" si="20"/>
        <v>0.02</v>
      </c>
      <c r="S702" s="10">
        <v>2</v>
      </c>
      <c r="T702" s="10">
        <v>6</v>
      </c>
      <c r="U702" s="10" t="s">
        <v>49</v>
      </c>
      <c r="V702" s="10" t="s">
        <v>38</v>
      </c>
      <c r="W702" s="10" t="s">
        <v>51</v>
      </c>
      <c r="X702" s="14">
        <v>45516</v>
      </c>
      <c r="Y702" s="10" t="b">
        <v>1</v>
      </c>
      <c r="Z702" s="10" t="b">
        <v>0</v>
      </c>
      <c r="AA702" s="10" t="str">
        <f t="shared" si="21"/>
        <v>Non-Member</v>
      </c>
      <c r="AB702" s="10" t="s">
        <v>52</v>
      </c>
      <c r="AC702" s="10" t="s">
        <v>41</v>
      </c>
      <c r="AD702" s="10">
        <v>10</v>
      </c>
      <c r="AE702" s="10" t="str">
        <f>IF(OR(Cleaned_Data!$C702="Male", Cleaned_Data!$C702="Male"), "Male", IF(OR(Cleaned_Data!$C702="Female", Cleaned_Data!$C702="Female"), "Female", "Diverse"))</f>
        <v>Male</v>
      </c>
      <c r="AF702" s="10" t="str">
        <f>IF(Cleaned_Data!$D702="Middle","Average Income","High Income")</f>
        <v>High Income</v>
      </c>
      <c r="AG702" s="10">
        <v>8.2978723404255311E-3</v>
      </c>
    </row>
    <row r="703" spans="1:33" x14ac:dyDescent="0.3">
      <c r="A703" s="10" t="s">
        <v>1477</v>
      </c>
      <c r="B703" s="10">
        <v>33</v>
      </c>
      <c r="C703" s="10" t="s">
        <v>43</v>
      </c>
      <c r="D703" s="10" t="s">
        <v>30</v>
      </c>
      <c r="E703" s="10" t="s">
        <v>76</v>
      </c>
      <c r="F703" s="10" t="s">
        <v>32</v>
      </c>
      <c r="G703" s="10" t="s">
        <v>44</v>
      </c>
      <c r="H703" s="10" t="s">
        <v>1478</v>
      </c>
      <c r="I703" s="10" t="s">
        <v>101</v>
      </c>
      <c r="J703" s="13">
        <v>332.79</v>
      </c>
      <c r="K703" s="10">
        <v>11</v>
      </c>
      <c r="L703" s="10" t="s">
        <v>78</v>
      </c>
      <c r="M703" s="10">
        <v>3</v>
      </c>
      <c r="N703" s="10">
        <v>5</v>
      </c>
      <c r="O703" s="10">
        <v>2</v>
      </c>
      <c r="P703" s="10" t="s">
        <v>36</v>
      </c>
      <c r="Q703" s="10" t="s">
        <v>50</v>
      </c>
      <c r="R703" s="10">
        <f t="shared" si="20"/>
        <v>0.02</v>
      </c>
      <c r="S703" s="10">
        <v>2</v>
      </c>
      <c r="T703" s="10">
        <v>1</v>
      </c>
      <c r="U703" s="10" t="s">
        <v>44</v>
      </c>
      <c r="V703" s="10" t="s">
        <v>38</v>
      </c>
      <c r="W703" s="10" t="s">
        <v>51</v>
      </c>
      <c r="X703" s="14">
        <v>45533</v>
      </c>
      <c r="Y703" s="10" t="b">
        <v>0</v>
      </c>
      <c r="Z703" s="10" t="b">
        <v>0</v>
      </c>
      <c r="AA703" s="10" t="str">
        <f t="shared" si="21"/>
        <v>Non-Member</v>
      </c>
      <c r="AB703" s="10" t="s">
        <v>52</v>
      </c>
      <c r="AC703" s="10" t="s">
        <v>41</v>
      </c>
      <c r="AD703" s="10">
        <v>4</v>
      </c>
      <c r="AE703" s="10" t="str">
        <f>IF(OR(Cleaned_Data!$C703="Male", Cleaned_Data!$C703="Male"), "Male", IF(OR(Cleaned_Data!$C703="Female", Cleaned_Data!$C703="Female"), "Female", "Diverse"))</f>
        <v>Male</v>
      </c>
      <c r="AF703" s="10" t="str">
        <f>IF(Cleaned_Data!$D703="Middle","Average Income","High Income")</f>
        <v>Average Income</v>
      </c>
      <c r="AG703" s="10">
        <v>9.7727272727272732E-3</v>
      </c>
    </row>
    <row r="704" spans="1:33" x14ac:dyDescent="0.3">
      <c r="A704" s="10" t="s">
        <v>1479</v>
      </c>
      <c r="B704" s="10">
        <v>32</v>
      </c>
      <c r="C704" s="10" t="s">
        <v>43</v>
      </c>
      <c r="D704" s="10" t="s">
        <v>44</v>
      </c>
      <c r="E704" s="10" t="s">
        <v>55</v>
      </c>
      <c r="F704" s="10" t="s">
        <v>32</v>
      </c>
      <c r="G704" s="10" t="s">
        <v>30</v>
      </c>
      <c r="H704" s="10" t="s">
        <v>1480</v>
      </c>
      <c r="I704" s="10" t="s">
        <v>135</v>
      </c>
      <c r="J704" s="13">
        <v>78.900000000000006</v>
      </c>
      <c r="K704" s="10">
        <v>3</v>
      </c>
      <c r="L704" s="10" t="s">
        <v>48</v>
      </c>
      <c r="M704" s="10">
        <v>4</v>
      </c>
      <c r="N704" s="10">
        <v>1</v>
      </c>
      <c r="O704" s="10">
        <v>1</v>
      </c>
      <c r="P704" s="10" t="s">
        <v>59</v>
      </c>
      <c r="Q704" s="10" t="s">
        <v>50</v>
      </c>
      <c r="R704" s="10">
        <f t="shared" si="20"/>
        <v>0</v>
      </c>
      <c r="S704" s="10">
        <v>0</v>
      </c>
      <c r="T704" s="10">
        <v>1</v>
      </c>
      <c r="U704" s="10" t="s">
        <v>49</v>
      </c>
      <c r="V704" s="10" t="s">
        <v>38</v>
      </c>
      <c r="W704" s="10" t="s">
        <v>61</v>
      </c>
      <c r="X704" s="14">
        <v>45542</v>
      </c>
      <c r="Y704" s="10" t="b">
        <v>0</v>
      </c>
      <c r="Z704" s="10" t="b">
        <v>1</v>
      </c>
      <c r="AA704" s="10" t="str">
        <f t="shared" si="21"/>
        <v>Loyalty Member</v>
      </c>
      <c r="AB704" s="10" t="s">
        <v>74</v>
      </c>
      <c r="AC704" s="10" t="s">
        <v>53</v>
      </c>
      <c r="AD704" s="10">
        <v>10</v>
      </c>
      <c r="AE704" s="10" t="str">
        <f>IF(OR(Cleaned_Data!$C704="Male", Cleaned_Data!$C704="Male"), "Male", IF(OR(Cleaned_Data!$C704="Female", Cleaned_Data!$C704="Female"), "Female", "Diverse"))</f>
        <v>Male</v>
      </c>
      <c r="AF704" s="10" t="str">
        <f>IF(Cleaned_Data!$D704="Middle","Average Income","High Income")</f>
        <v>High Income</v>
      </c>
      <c r="AG704" s="10">
        <v>8.5294117647058826E-3</v>
      </c>
    </row>
    <row r="705" spans="1:33" x14ac:dyDescent="0.3">
      <c r="A705" s="10" t="s">
        <v>1481</v>
      </c>
      <c r="B705" s="10">
        <v>29</v>
      </c>
      <c r="C705" s="10" t="s">
        <v>43</v>
      </c>
      <c r="D705" s="10" t="s">
        <v>44</v>
      </c>
      <c r="E705" s="10" t="s">
        <v>69</v>
      </c>
      <c r="F705" s="10" t="s">
        <v>45</v>
      </c>
      <c r="G705" s="10" t="s">
        <v>44</v>
      </c>
      <c r="H705" s="10" t="s">
        <v>1482</v>
      </c>
      <c r="I705" s="10" t="s">
        <v>104</v>
      </c>
      <c r="J705" s="13">
        <v>122.55</v>
      </c>
      <c r="K705" s="10">
        <v>9</v>
      </c>
      <c r="L705" s="10" t="s">
        <v>35</v>
      </c>
      <c r="M705" s="10">
        <v>2</v>
      </c>
      <c r="N705" s="10">
        <v>4</v>
      </c>
      <c r="O705" s="10">
        <v>0.3</v>
      </c>
      <c r="P705" s="10" t="s">
        <v>59</v>
      </c>
      <c r="Q705" s="10" t="s">
        <v>50</v>
      </c>
      <c r="R705" s="10">
        <f t="shared" si="20"/>
        <v>0.02</v>
      </c>
      <c r="S705" s="10">
        <v>2</v>
      </c>
      <c r="T705" s="10">
        <v>3</v>
      </c>
      <c r="U705" s="10" t="s">
        <v>49</v>
      </c>
      <c r="V705" s="10" t="s">
        <v>79</v>
      </c>
      <c r="W705" s="10" t="s">
        <v>39</v>
      </c>
      <c r="X705" s="14">
        <v>45471</v>
      </c>
      <c r="Y705" s="10" t="b">
        <v>0</v>
      </c>
      <c r="Z705" s="10" t="b">
        <v>0</v>
      </c>
      <c r="AA705" s="10" t="str">
        <f t="shared" si="21"/>
        <v>Non-Member</v>
      </c>
      <c r="AB705" s="10" t="s">
        <v>62</v>
      </c>
      <c r="AC705" s="10" t="s">
        <v>67</v>
      </c>
      <c r="AD705" s="10">
        <v>4</v>
      </c>
      <c r="AE705" s="10" t="str">
        <f>IF(OR(Cleaned_Data!$C705="Male", Cleaned_Data!$C705="Male"), "Male", IF(OR(Cleaned_Data!$C705="Female", Cleaned_Data!$C705="Female"), "Female", "Diverse"))</f>
        <v>Male</v>
      </c>
      <c r="AF705" s="10" t="str">
        <f>IF(Cleaned_Data!$D705="Middle","Average Income","High Income")</f>
        <v>High Income</v>
      </c>
      <c r="AG705" s="10">
        <v>7.3170731707317069E-3</v>
      </c>
    </row>
    <row r="706" spans="1:33" x14ac:dyDescent="0.3">
      <c r="A706" s="10" t="s">
        <v>1483</v>
      </c>
      <c r="B706" s="10">
        <v>25</v>
      </c>
      <c r="C706" s="10" t="s">
        <v>190</v>
      </c>
      <c r="D706" s="10" t="s">
        <v>44</v>
      </c>
      <c r="E706" s="10" t="s">
        <v>76</v>
      </c>
      <c r="F706" s="10" t="s">
        <v>32</v>
      </c>
      <c r="G706" s="10" t="s">
        <v>30</v>
      </c>
      <c r="H706" s="10" t="s">
        <v>1484</v>
      </c>
      <c r="I706" s="10" t="s">
        <v>93</v>
      </c>
      <c r="J706" s="13">
        <v>307.61</v>
      </c>
      <c r="K706" s="10">
        <v>6</v>
      </c>
      <c r="L706" s="10" t="s">
        <v>35</v>
      </c>
      <c r="M706" s="10">
        <v>1</v>
      </c>
      <c r="N706" s="10">
        <v>1</v>
      </c>
      <c r="O706" s="10">
        <v>0</v>
      </c>
      <c r="P706" s="10" t="s">
        <v>59</v>
      </c>
      <c r="Q706" s="10" t="s">
        <v>37</v>
      </c>
      <c r="R706" s="10">
        <f t="shared" si="20"/>
        <v>0</v>
      </c>
      <c r="S706" s="10">
        <v>0</v>
      </c>
      <c r="T706" s="10">
        <v>9</v>
      </c>
      <c r="U706" s="10" t="s">
        <v>49</v>
      </c>
      <c r="V706" s="10" t="s">
        <v>60</v>
      </c>
      <c r="W706" s="10" t="s">
        <v>51</v>
      </c>
      <c r="X706" s="14">
        <v>45547</v>
      </c>
      <c r="Y706" s="10" t="b">
        <v>1</v>
      </c>
      <c r="Z706" s="10" t="b">
        <v>1</v>
      </c>
      <c r="AA706" s="10" t="str">
        <f t="shared" si="21"/>
        <v>Loyalty Member</v>
      </c>
      <c r="AB706" s="10" t="s">
        <v>40</v>
      </c>
      <c r="AC706" s="10" t="s">
        <v>41</v>
      </c>
      <c r="AD706" s="10">
        <v>10</v>
      </c>
      <c r="AE706" s="10" t="str">
        <f>IF(OR(Cleaned_Data!$C706="Male", Cleaned_Data!$C706="Male"), "Male", IF(OR(Cleaned_Data!$C706="Female", Cleaned_Data!$C706="Female"), "Female", "Diverse"))</f>
        <v>Diverse</v>
      </c>
      <c r="AF706" s="10" t="str">
        <f>IF(Cleaned_Data!$D706="Middle","Average Income","High Income")</f>
        <v>High Income</v>
      </c>
      <c r="AG706" s="10">
        <v>8.5365853658536592E-3</v>
      </c>
    </row>
    <row r="707" spans="1:33" x14ac:dyDescent="0.3">
      <c r="A707" s="10" t="s">
        <v>1485</v>
      </c>
      <c r="B707" s="10">
        <v>41</v>
      </c>
      <c r="C707" s="10" t="s">
        <v>29</v>
      </c>
      <c r="D707" s="10" t="s">
        <v>44</v>
      </c>
      <c r="E707" s="10" t="s">
        <v>76</v>
      </c>
      <c r="F707" s="10" t="s">
        <v>32</v>
      </c>
      <c r="G707" s="10" t="s">
        <v>30</v>
      </c>
      <c r="H707" s="10" t="s">
        <v>1486</v>
      </c>
      <c r="I707" s="10" t="s">
        <v>120</v>
      </c>
      <c r="J707" s="13">
        <v>152.33000000000001</v>
      </c>
      <c r="K707" s="10">
        <v>2</v>
      </c>
      <c r="L707" s="10" t="s">
        <v>48</v>
      </c>
      <c r="M707" s="10">
        <v>1</v>
      </c>
      <c r="N707" s="10">
        <v>5</v>
      </c>
      <c r="O707" s="10">
        <v>1</v>
      </c>
      <c r="P707" s="10" t="s">
        <v>36</v>
      </c>
      <c r="Q707" s="10" t="s">
        <v>50</v>
      </c>
      <c r="R707" s="10">
        <f t="shared" ref="R707:R770" si="22">S707/100</f>
        <v>0.01</v>
      </c>
      <c r="S707" s="10">
        <v>1</v>
      </c>
      <c r="T707" s="10">
        <v>6</v>
      </c>
      <c r="U707" s="10" t="s">
        <v>44</v>
      </c>
      <c r="V707" s="10" t="s">
        <v>60</v>
      </c>
      <c r="W707" s="10" t="s">
        <v>61</v>
      </c>
      <c r="X707" s="14">
        <v>45310</v>
      </c>
      <c r="Y707" s="10" t="b">
        <v>0</v>
      </c>
      <c r="Z707" s="10" t="b">
        <v>1</v>
      </c>
      <c r="AA707" s="10" t="str">
        <f t="shared" ref="AA707:AA770" si="23">IF(Z707=TRUE, "Loyalty Member", "Non-Member")</f>
        <v>Loyalty Member</v>
      </c>
      <c r="AB707" s="10" t="s">
        <v>62</v>
      </c>
      <c r="AC707" s="10" t="s">
        <v>41</v>
      </c>
      <c r="AD707" s="10">
        <v>8</v>
      </c>
      <c r="AE707" s="10" t="str">
        <f>IF(OR(Cleaned_Data!$C707="Male", Cleaned_Data!$C707="Male"), "Male", IF(OR(Cleaned_Data!$C707="Female", Cleaned_Data!$C707="Female"), "Female", "Diverse"))</f>
        <v>Female</v>
      </c>
      <c r="AF707" s="10" t="str">
        <f>IF(Cleaned_Data!$D707="Middle","Average Income","High Income")</f>
        <v>High Income</v>
      </c>
      <c r="AG707" s="10">
        <v>9.3023255813953487E-3</v>
      </c>
    </row>
    <row r="708" spans="1:33" x14ac:dyDescent="0.3">
      <c r="A708" s="10" t="s">
        <v>1487</v>
      </c>
      <c r="B708" s="10">
        <v>24</v>
      </c>
      <c r="C708" s="10" t="s">
        <v>29</v>
      </c>
      <c r="D708" s="10" t="s">
        <v>30</v>
      </c>
      <c r="E708" s="10" t="s">
        <v>76</v>
      </c>
      <c r="F708" s="10" t="s">
        <v>32</v>
      </c>
      <c r="G708" s="10" t="s">
        <v>44</v>
      </c>
      <c r="H708" s="10" t="s">
        <v>1488</v>
      </c>
      <c r="I708" s="10" t="s">
        <v>93</v>
      </c>
      <c r="J708" s="13">
        <v>465.07</v>
      </c>
      <c r="K708" s="10">
        <v>8</v>
      </c>
      <c r="L708" s="10" t="s">
        <v>78</v>
      </c>
      <c r="M708" s="10">
        <v>2</v>
      </c>
      <c r="N708" s="10">
        <v>4</v>
      </c>
      <c r="O708" s="10">
        <v>0</v>
      </c>
      <c r="P708" s="10" t="s">
        <v>49</v>
      </c>
      <c r="Q708" s="10" t="s">
        <v>50</v>
      </c>
      <c r="R708" s="10">
        <f t="shared" si="22"/>
        <v>0.01</v>
      </c>
      <c r="S708" s="10">
        <v>1</v>
      </c>
      <c r="T708" s="10">
        <v>2</v>
      </c>
      <c r="U708" s="10" t="s">
        <v>44</v>
      </c>
      <c r="V708" s="10" t="s">
        <v>79</v>
      </c>
      <c r="W708" s="10" t="s">
        <v>86</v>
      </c>
      <c r="X708" s="14">
        <v>45353</v>
      </c>
      <c r="Y708" s="10" t="b">
        <v>0</v>
      </c>
      <c r="Z708" s="10" t="b">
        <v>0</v>
      </c>
      <c r="AA708" s="10" t="str">
        <f t="shared" si="23"/>
        <v>Non-Member</v>
      </c>
      <c r="AB708" s="10" t="s">
        <v>52</v>
      </c>
      <c r="AC708" s="10" t="s">
        <v>41</v>
      </c>
      <c r="AD708" s="10">
        <v>8</v>
      </c>
      <c r="AE708" s="10" t="str">
        <f>IF(OR(Cleaned_Data!$C708="Male", Cleaned_Data!$C708="Male"), "Male", IF(OR(Cleaned_Data!$C708="Female", Cleaned_Data!$C708="Female"), "Female", "Diverse"))</f>
        <v>Female</v>
      </c>
      <c r="AF708" s="10" t="str">
        <f>IF(Cleaned_Data!$D708="Middle","Average Income","High Income")</f>
        <v>Average Income</v>
      </c>
      <c r="AG708" s="10">
        <v>8.5365853658536592E-3</v>
      </c>
    </row>
    <row r="709" spans="1:33" x14ac:dyDescent="0.3">
      <c r="A709" s="10" t="s">
        <v>1489</v>
      </c>
      <c r="B709" s="10">
        <v>32</v>
      </c>
      <c r="C709" s="10" t="s">
        <v>29</v>
      </c>
      <c r="D709" s="10" t="s">
        <v>44</v>
      </c>
      <c r="E709" s="10" t="s">
        <v>55</v>
      </c>
      <c r="F709" s="10" t="s">
        <v>56</v>
      </c>
      <c r="G709" s="10" t="s">
        <v>30</v>
      </c>
      <c r="H709" s="10" t="s">
        <v>1490</v>
      </c>
      <c r="I709" s="10" t="s">
        <v>90</v>
      </c>
      <c r="J709" s="13">
        <v>498.23</v>
      </c>
      <c r="K709" s="10">
        <v>10</v>
      </c>
      <c r="L709" s="10" t="s">
        <v>78</v>
      </c>
      <c r="M709" s="10">
        <v>5</v>
      </c>
      <c r="N709" s="10">
        <v>2</v>
      </c>
      <c r="O709" s="10">
        <v>0</v>
      </c>
      <c r="P709" s="10" t="s">
        <v>36</v>
      </c>
      <c r="Q709" s="10" t="s">
        <v>85</v>
      </c>
      <c r="R709" s="10">
        <f t="shared" si="22"/>
        <v>0</v>
      </c>
      <c r="S709" s="10">
        <v>0</v>
      </c>
      <c r="T709" s="10">
        <v>7</v>
      </c>
      <c r="U709" s="10" t="s">
        <v>49</v>
      </c>
      <c r="V709" s="10" t="s">
        <v>60</v>
      </c>
      <c r="W709" s="10" t="s">
        <v>66</v>
      </c>
      <c r="X709" s="14">
        <v>45299</v>
      </c>
      <c r="Y709" s="10" t="b">
        <v>1</v>
      </c>
      <c r="Z709" s="10" t="b">
        <v>0</v>
      </c>
      <c r="AA709" s="10" t="str">
        <f t="shared" si="23"/>
        <v>Non-Member</v>
      </c>
      <c r="AB709" s="10" t="s">
        <v>74</v>
      </c>
      <c r="AC709" s="10" t="s">
        <v>41</v>
      </c>
      <c r="AD709" s="10">
        <v>9</v>
      </c>
      <c r="AE709" s="10" t="str">
        <f>IF(OR(Cleaned_Data!$C709="Male", Cleaned_Data!$C709="Male"), "Male", IF(OR(Cleaned_Data!$C709="Female", Cleaned_Data!$C709="Female"), "Female", "Diverse"))</f>
        <v>Female</v>
      </c>
      <c r="AF709" s="10" t="str">
        <f>IF(Cleaned_Data!$D709="Middle","Average Income","High Income")</f>
        <v>High Income</v>
      </c>
      <c r="AG709" s="10">
        <v>8.431372549019607E-3</v>
      </c>
    </row>
    <row r="710" spans="1:33" x14ac:dyDescent="0.3">
      <c r="A710" s="10" t="s">
        <v>1491</v>
      </c>
      <c r="B710" s="10">
        <v>41</v>
      </c>
      <c r="C710" s="10" t="s">
        <v>29</v>
      </c>
      <c r="D710" s="10" t="s">
        <v>30</v>
      </c>
      <c r="E710" s="10" t="s">
        <v>69</v>
      </c>
      <c r="F710" s="10" t="s">
        <v>45</v>
      </c>
      <c r="G710" s="10" t="s">
        <v>30</v>
      </c>
      <c r="H710" s="10" t="s">
        <v>1492</v>
      </c>
      <c r="I710" s="10" t="s">
        <v>98</v>
      </c>
      <c r="J710" s="13">
        <v>491.18</v>
      </c>
      <c r="K710" s="10">
        <v>3</v>
      </c>
      <c r="L710" s="10" t="s">
        <v>35</v>
      </c>
      <c r="M710" s="10">
        <v>4</v>
      </c>
      <c r="N710" s="10">
        <v>4</v>
      </c>
      <c r="O710" s="10">
        <v>1</v>
      </c>
      <c r="P710" s="10" t="s">
        <v>44</v>
      </c>
      <c r="Q710" s="10" t="s">
        <v>85</v>
      </c>
      <c r="R710" s="10">
        <f t="shared" si="22"/>
        <v>0</v>
      </c>
      <c r="S710" s="10">
        <v>0</v>
      </c>
      <c r="T710" s="10">
        <v>6</v>
      </c>
      <c r="U710" s="10" t="s">
        <v>36</v>
      </c>
      <c r="V710" s="10" t="s">
        <v>60</v>
      </c>
      <c r="W710" s="10" t="s">
        <v>86</v>
      </c>
      <c r="X710" s="14">
        <v>45531</v>
      </c>
      <c r="Y710" s="10" t="b">
        <v>0</v>
      </c>
      <c r="Z710" s="10" t="b">
        <v>0</v>
      </c>
      <c r="AA710" s="10" t="str">
        <f t="shared" si="23"/>
        <v>Non-Member</v>
      </c>
      <c r="AB710" s="10" t="s">
        <v>62</v>
      </c>
      <c r="AC710" s="10" t="s">
        <v>41</v>
      </c>
      <c r="AD710" s="10">
        <v>14</v>
      </c>
      <c r="AE710" s="10" t="str">
        <f>IF(OR(Cleaned_Data!$C710="Male", Cleaned_Data!$C710="Male"), "Male", IF(OR(Cleaned_Data!$C710="Female", Cleaned_Data!$C710="Female"), "Female", "Diverse"))</f>
        <v>Female</v>
      </c>
      <c r="AF710" s="10" t="str">
        <f>IF(Cleaned_Data!$D710="Middle","Average Income","High Income")</f>
        <v>Average Income</v>
      </c>
      <c r="AG710" s="10">
        <v>9.189189189189189E-3</v>
      </c>
    </row>
    <row r="711" spans="1:33" x14ac:dyDescent="0.3">
      <c r="A711" s="10" t="s">
        <v>1493</v>
      </c>
      <c r="B711" s="10">
        <v>18</v>
      </c>
      <c r="C711" s="10" t="s">
        <v>43</v>
      </c>
      <c r="D711" s="10" t="s">
        <v>30</v>
      </c>
      <c r="E711" s="10" t="s">
        <v>76</v>
      </c>
      <c r="F711" s="10" t="s">
        <v>32</v>
      </c>
      <c r="G711" s="10" t="s">
        <v>30</v>
      </c>
      <c r="H711" s="10" t="s">
        <v>1494</v>
      </c>
      <c r="I711" s="10" t="s">
        <v>104</v>
      </c>
      <c r="J711" s="13">
        <v>149.41999999999999</v>
      </c>
      <c r="K711" s="10">
        <v>3</v>
      </c>
      <c r="L711" s="10" t="s">
        <v>35</v>
      </c>
      <c r="M711" s="10">
        <v>1</v>
      </c>
      <c r="N711" s="10">
        <v>1</v>
      </c>
      <c r="O711" s="10">
        <v>2</v>
      </c>
      <c r="P711" s="10" t="s">
        <v>49</v>
      </c>
      <c r="Q711" s="10" t="s">
        <v>85</v>
      </c>
      <c r="R711" s="10">
        <f t="shared" si="22"/>
        <v>0</v>
      </c>
      <c r="S711" s="10">
        <v>0</v>
      </c>
      <c r="T711" s="10">
        <v>6</v>
      </c>
      <c r="U711" s="10" t="s">
        <v>36</v>
      </c>
      <c r="V711" s="10" t="s">
        <v>79</v>
      </c>
      <c r="W711" s="10" t="s">
        <v>86</v>
      </c>
      <c r="X711" s="14">
        <v>45294</v>
      </c>
      <c r="Y711" s="10" t="b">
        <v>1</v>
      </c>
      <c r="Z711" s="10" t="b">
        <v>0</v>
      </c>
      <c r="AA711" s="10" t="str">
        <f t="shared" si="23"/>
        <v>Non-Member</v>
      </c>
      <c r="AB711" s="10" t="s">
        <v>52</v>
      </c>
      <c r="AC711" s="10" t="s">
        <v>67</v>
      </c>
      <c r="AD711" s="10">
        <v>5</v>
      </c>
      <c r="AE711" s="10" t="str">
        <f>IF(OR(Cleaned_Data!$C711="Male", Cleaned_Data!$C711="Male"), "Male", IF(OR(Cleaned_Data!$C711="Female", Cleaned_Data!$C711="Female"), "Female", "Diverse"))</f>
        <v>Male</v>
      </c>
      <c r="AF711" s="10" t="str">
        <f>IF(Cleaned_Data!$D711="Middle","Average Income","High Income")</f>
        <v>Average Income</v>
      </c>
      <c r="AG711" s="10">
        <v>7.3170731707317069E-3</v>
      </c>
    </row>
    <row r="712" spans="1:33" x14ac:dyDescent="0.3">
      <c r="A712" s="10" t="s">
        <v>1495</v>
      </c>
      <c r="B712" s="10">
        <v>25</v>
      </c>
      <c r="C712" s="10" t="s">
        <v>43</v>
      </c>
      <c r="D712" s="10" t="s">
        <v>30</v>
      </c>
      <c r="E712" s="10" t="s">
        <v>55</v>
      </c>
      <c r="F712" s="10" t="s">
        <v>56</v>
      </c>
      <c r="G712" s="10" t="s">
        <v>30</v>
      </c>
      <c r="H712" s="10" t="s">
        <v>1496</v>
      </c>
      <c r="I712" s="10" t="s">
        <v>71</v>
      </c>
      <c r="J712" s="13">
        <v>82.13</v>
      </c>
      <c r="K712" s="10">
        <v>9</v>
      </c>
      <c r="L712" s="10" t="s">
        <v>78</v>
      </c>
      <c r="M712" s="10">
        <v>5</v>
      </c>
      <c r="N712" s="10">
        <v>1</v>
      </c>
      <c r="O712" s="10">
        <v>0</v>
      </c>
      <c r="P712" s="10" t="s">
        <v>49</v>
      </c>
      <c r="Q712" s="10" t="s">
        <v>37</v>
      </c>
      <c r="R712" s="10">
        <f t="shared" si="22"/>
        <v>0.02</v>
      </c>
      <c r="S712" s="10">
        <v>2</v>
      </c>
      <c r="T712" s="10">
        <v>6</v>
      </c>
      <c r="U712" s="10" t="s">
        <v>44</v>
      </c>
      <c r="V712" s="10" t="s">
        <v>38</v>
      </c>
      <c r="W712" s="10" t="s">
        <v>61</v>
      </c>
      <c r="X712" s="14">
        <v>45391</v>
      </c>
      <c r="Y712" s="10" t="b">
        <v>1</v>
      </c>
      <c r="Z712" s="10" t="b">
        <v>1</v>
      </c>
      <c r="AA712" s="10" t="str">
        <f t="shared" si="23"/>
        <v>Loyalty Member</v>
      </c>
      <c r="AB712" s="10" t="s">
        <v>40</v>
      </c>
      <c r="AC712" s="10" t="s">
        <v>67</v>
      </c>
      <c r="AD712" s="10">
        <v>6</v>
      </c>
      <c r="AE712" s="10" t="str">
        <f>IF(OR(Cleaned_Data!$C712="Male", Cleaned_Data!$C712="Male"), "Male", IF(OR(Cleaned_Data!$C712="Female", Cleaned_Data!$C712="Female"), "Female", "Diverse"))</f>
        <v>Male</v>
      </c>
      <c r="AF712" s="10" t="str">
        <f>IF(Cleaned_Data!$D712="Middle","Average Income","High Income")</f>
        <v>Average Income</v>
      </c>
      <c r="AG712" s="10">
        <v>8.7804878048780496E-3</v>
      </c>
    </row>
    <row r="713" spans="1:33" x14ac:dyDescent="0.3">
      <c r="A713" s="10" t="s">
        <v>1497</v>
      </c>
      <c r="B713" s="10">
        <v>49</v>
      </c>
      <c r="C713" s="10" t="s">
        <v>43</v>
      </c>
      <c r="D713" s="10" t="s">
        <v>30</v>
      </c>
      <c r="E713" s="10" t="s">
        <v>76</v>
      </c>
      <c r="F713" s="10" t="s">
        <v>32</v>
      </c>
      <c r="G713" s="10" t="s">
        <v>44</v>
      </c>
      <c r="H713" s="10" t="s">
        <v>1498</v>
      </c>
      <c r="I713" s="10" t="s">
        <v>90</v>
      </c>
      <c r="J713" s="13">
        <v>425.18</v>
      </c>
      <c r="K713" s="10">
        <v>4</v>
      </c>
      <c r="L713" s="10" t="s">
        <v>35</v>
      </c>
      <c r="M713" s="10">
        <v>2</v>
      </c>
      <c r="N713" s="10">
        <v>1</v>
      </c>
      <c r="O713" s="10">
        <v>0</v>
      </c>
      <c r="P713" s="10" t="s">
        <v>49</v>
      </c>
      <c r="Q713" s="10" t="s">
        <v>85</v>
      </c>
      <c r="R713" s="10">
        <f t="shared" si="22"/>
        <v>0.01</v>
      </c>
      <c r="S713" s="10">
        <v>1</v>
      </c>
      <c r="T713" s="10">
        <v>8</v>
      </c>
      <c r="U713" s="10" t="s">
        <v>49</v>
      </c>
      <c r="V713" s="10" t="s">
        <v>38</v>
      </c>
      <c r="W713" s="10" t="s">
        <v>51</v>
      </c>
      <c r="X713" s="14">
        <v>45370</v>
      </c>
      <c r="Y713" s="10" t="b">
        <v>1</v>
      </c>
      <c r="Z713" s="10" t="b">
        <v>0</v>
      </c>
      <c r="AA713" s="10" t="str">
        <f t="shared" si="23"/>
        <v>Non-Member</v>
      </c>
      <c r="AB713" s="10" t="s">
        <v>52</v>
      </c>
      <c r="AC713" s="10" t="s">
        <v>53</v>
      </c>
      <c r="AD713" s="10">
        <v>10</v>
      </c>
      <c r="AE713" s="10" t="str">
        <f>IF(OR(Cleaned_Data!$C713="Male", Cleaned_Data!$C713="Male"), "Male", IF(OR(Cleaned_Data!$C713="Female", Cleaned_Data!$C713="Female"), "Female", "Diverse"))</f>
        <v>Male</v>
      </c>
      <c r="AF713" s="10" t="str">
        <f>IF(Cleaned_Data!$D713="Middle","Average Income","High Income")</f>
        <v>Average Income</v>
      </c>
      <c r="AG713" s="10">
        <v>8.431372549019607E-3</v>
      </c>
    </row>
    <row r="714" spans="1:33" x14ac:dyDescent="0.3">
      <c r="A714" s="10" t="s">
        <v>1499</v>
      </c>
      <c r="B714" s="10">
        <v>39</v>
      </c>
      <c r="C714" s="10" t="s">
        <v>43</v>
      </c>
      <c r="D714" s="10" t="s">
        <v>44</v>
      </c>
      <c r="E714" s="10" t="s">
        <v>31</v>
      </c>
      <c r="F714" s="10" t="s">
        <v>56</v>
      </c>
      <c r="G714" s="10" t="s">
        <v>30</v>
      </c>
      <c r="H714" s="10" t="s">
        <v>1500</v>
      </c>
      <c r="I714" s="10" t="s">
        <v>135</v>
      </c>
      <c r="J714" s="13">
        <v>176.12</v>
      </c>
      <c r="K714" s="10">
        <v>8</v>
      </c>
      <c r="L714" s="10" t="s">
        <v>78</v>
      </c>
      <c r="M714" s="10">
        <v>2</v>
      </c>
      <c r="N714" s="10">
        <v>3</v>
      </c>
      <c r="O714" s="10">
        <v>1.2</v>
      </c>
      <c r="P714" s="10" t="s">
        <v>49</v>
      </c>
      <c r="Q714" s="10" t="s">
        <v>37</v>
      </c>
      <c r="R714" s="10">
        <f t="shared" si="22"/>
        <v>0.01</v>
      </c>
      <c r="S714" s="10">
        <v>1</v>
      </c>
      <c r="T714" s="10">
        <v>10</v>
      </c>
      <c r="U714" s="10" t="s">
        <v>59</v>
      </c>
      <c r="V714" s="10" t="s">
        <v>79</v>
      </c>
      <c r="W714" s="10" t="s">
        <v>39</v>
      </c>
      <c r="X714" s="14">
        <v>45458</v>
      </c>
      <c r="Y714" s="10" t="b">
        <v>1</v>
      </c>
      <c r="Z714" s="10" t="b">
        <v>1</v>
      </c>
      <c r="AA714" s="10" t="str">
        <f t="shared" si="23"/>
        <v>Loyalty Member</v>
      </c>
      <c r="AB714" s="10" t="s">
        <v>62</v>
      </c>
      <c r="AC714" s="10" t="s">
        <v>53</v>
      </c>
      <c r="AD714" s="10">
        <v>14</v>
      </c>
      <c r="AE714" s="10" t="str">
        <f>IF(OR(Cleaned_Data!$C714="Male", Cleaned_Data!$C714="Male"), "Male", IF(OR(Cleaned_Data!$C714="Female", Cleaned_Data!$C714="Female"), "Female", "Diverse"))</f>
        <v>Male</v>
      </c>
      <c r="AF714" s="10" t="str">
        <f>IF(Cleaned_Data!$D714="Middle","Average Income","High Income")</f>
        <v>High Income</v>
      </c>
      <c r="AG714" s="10">
        <v>8.5294117647058826E-3</v>
      </c>
    </row>
    <row r="715" spans="1:33" x14ac:dyDescent="0.3">
      <c r="A715" s="10" t="s">
        <v>1501</v>
      </c>
      <c r="B715" s="10">
        <v>47</v>
      </c>
      <c r="C715" s="10" t="s">
        <v>29</v>
      </c>
      <c r="D715" s="10" t="s">
        <v>44</v>
      </c>
      <c r="E715" s="10" t="s">
        <v>55</v>
      </c>
      <c r="F715" s="10" t="s">
        <v>45</v>
      </c>
      <c r="G715" s="10" t="s">
        <v>30</v>
      </c>
      <c r="H715" s="10" t="s">
        <v>1502</v>
      </c>
      <c r="I715" s="10" t="s">
        <v>246</v>
      </c>
      <c r="J715" s="13">
        <v>70.3</v>
      </c>
      <c r="K715" s="10">
        <v>6</v>
      </c>
      <c r="L715" s="10" t="s">
        <v>78</v>
      </c>
      <c r="M715" s="10">
        <v>3</v>
      </c>
      <c r="N715" s="10">
        <v>5</v>
      </c>
      <c r="O715" s="10">
        <v>0</v>
      </c>
      <c r="P715" s="10" t="s">
        <v>36</v>
      </c>
      <c r="Q715" s="10" t="s">
        <v>85</v>
      </c>
      <c r="R715" s="10">
        <f t="shared" si="22"/>
        <v>0.01</v>
      </c>
      <c r="S715" s="10">
        <v>1</v>
      </c>
      <c r="T715" s="10">
        <v>8</v>
      </c>
      <c r="U715" s="10" t="s">
        <v>49</v>
      </c>
      <c r="V715" s="10" t="s">
        <v>79</v>
      </c>
      <c r="W715" s="10" t="s">
        <v>86</v>
      </c>
      <c r="X715" s="14">
        <v>45354</v>
      </c>
      <c r="Y715" s="10" t="b">
        <v>1</v>
      </c>
      <c r="Z715" s="10" t="b">
        <v>1</v>
      </c>
      <c r="AA715" s="10" t="str">
        <f t="shared" si="23"/>
        <v>Loyalty Member</v>
      </c>
      <c r="AB715" s="10" t="s">
        <v>40</v>
      </c>
      <c r="AC715" s="10" t="s">
        <v>53</v>
      </c>
      <c r="AD715" s="10">
        <v>3</v>
      </c>
      <c r="AE715" s="10" t="str">
        <f>IF(OR(Cleaned_Data!$C715="Male", Cleaned_Data!$C715="Male"), "Male", IF(OR(Cleaned_Data!$C715="Female", Cleaned_Data!$C715="Female"), "Female", "Diverse"))</f>
        <v>Female</v>
      </c>
      <c r="AF715" s="10" t="str">
        <f>IF(Cleaned_Data!$D715="Middle","Average Income","High Income")</f>
        <v>High Income</v>
      </c>
      <c r="AG715" s="10">
        <v>1.1000000000000001E-2</v>
      </c>
    </row>
    <row r="716" spans="1:33" x14ac:dyDescent="0.3">
      <c r="A716" s="10" t="s">
        <v>1503</v>
      </c>
      <c r="B716" s="10">
        <v>43</v>
      </c>
      <c r="C716" s="10" t="s">
        <v>43</v>
      </c>
      <c r="D716" s="10" t="s">
        <v>30</v>
      </c>
      <c r="E716" s="10" t="s">
        <v>31</v>
      </c>
      <c r="F716" s="10" t="s">
        <v>32</v>
      </c>
      <c r="G716" s="10" t="s">
        <v>30</v>
      </c>
      <c r="H716" s="10" t="s">
        <v>1504</v>
      </c>
      <c r="I716" s="10" t="s">
        <v>98</v>
      </c>
      <c r="J716" s="13">
        <v>319.39</v>
      </c>
      <c r="K716" s="10">
        <v>7</v>
      </c>
      <c r="L716" s="10" t="s">
        <v>35</v>
      </c>
      <c r="M716" s="10">
        <v>4</v>
      </c>
      <c r="N716" s="10">
        <v>5</v>
      </c>
      <c r="O716" s="10">
        <v>0</v>
      </c>
      <c r="P716" s="10" t="s">
        <v>36</v>
      </c>
      <c r="Q716" s="10" t="s">
        <v>85</v>
      </c>
      <c r="R716" s="10">
        <f t="shared" si="22"/>
        <v>0.01</v>
      </c>
      <c r="S716" s="10">
        <v>1</v>
      </c>
      <c r="T716" s="10">
        <v>10</v>
      </c>
      <c r="U716" s="10" t="s">
        <v>44</v>
      </c>
      <c r="V716" s="10" t="s">
        <v>79</v>
      </c>
      <c r="W716" s="10" t="s">
        <v>39</v>
      </c>
      <c r="X716" s="14">
        <v>45613</v>
      </c>
      <c r="Y716" s="10" t="b">
        <v>0</v>
      </c>
      <c r="Z716" s="10" t="b">
        <v>1</v>
      </c>
      <c r="AA716" s="10" t="str">
        <f t="shared" si="23"/>
        <v>Loyalty Member</v>
      </c>
      <c r="AB716" s="10" t="s">
        <v>74</v>
      </c>
      <c r="AC716" s="10" t="s">
        <v>53</v>
      </c>
      <c r="AD716" s="10">
        <v>3</v>
      </c>
      <c r="AE716" s="10" t="str">
        <f>IF(OR(Cleaned_Data!$C716="Male", Cleaned_Data!$C716="Male"), "Male", IF(OR(Cleaned_Data!$C716="Female", Cleaned_Data!$C716="Female"), "Female", "Diverse"))</f>
        <v>Male</v>
      </c>
      <c r="AF716" s="10" t="str">
        <f>IF(Cleaned_Data!$D716="Middle","Average Income","High Income")</f>
        <v>Average Income</v>
      </c>
      <c r="AG716" s="10">
        <v>9.189189189189189E-3</v>
      </c>
    </row>
    <row r="717" spans="1:33" x14ac:dyDescent="0.3">
      <c r="A717" s="10" t="s">
        <v>1505</v>
      </c>
      <c r="B717" s="10">
        <v>38</v>
      </c>
      <c r="C717" s="10" t="s">
        <v>29</v>
      </c>
      <c r="D717" s="10" t="s">
        <v>44</v>
      </c>
      <c r="E717" s="10" t="s">
        <v>69</v>
      </c>
      <c r="F717" s="10" t="s">
        <v>45</v>
      </c>
      <c r="G717" s="10" t="s">
        <v>44</v>
      </c>
      <c r="H717" s="10" t="s">
        <v>1506</v>
      </c>
      <c r="I717" s="10" t="s">
        <v>65</v>
      </c>
      <c r="J717" s="13">
        <v>113.51</v>
      </c>
      <c r="K717" s="10">
        <v>11</v>
      </c>
      <c r="L717" s="10" t="s">
        <v>35</v>
      </c>
      <c r="M717" s="10">
        <v>4</v>
      </c>
      <c r="N717" s="10">
        <v>1</v>
      </c>
      <c r="O717" s="10">
        <v>1</v>
      </c>
      <c r="P717" s="10" t="s">
        <v>44</v>
      </c>
      <c r="Q717" s="10" t="s">
        <v>50</v>
      </c>
      <c r="R717" s="10">
        <f t="shared" si="22"/>
        <v>0.02</v>
      </c>
      <c r="S717" s="10">
        <v>2</v>
      </c>
      <c r="T717" s="10">
        <v>2</v>
      </c>
      <c r="U717" s="10" t="s">
        <v>59</v>
      </c>
      <c r="V717" s="10" t="s">
        <v>79</v>
      </c>
      <c r="W717" s="10" t="s">
        <v>39</v>
      </c>
      <c r="X717" s="14">
        <v>45336</v>
      </c>
      <c r="Y717" s="10" t="b">
        <v>1</v>
      </c>
      <c r="Z717" s="10" t="b">
        <v>1</v>
      </c>
      <c r="AA717" s="10" t="str">
        <f t="shared" si="23"/>
        <v>Loyalty Member</v>
      </c>
      <c r="AB717" s="10" t="s">
        <v>74</v>
      </c>
      <c r="AC717" s="10" t="s">
        <v>67</v>
      </c>
      <c r="AD717" s="10">
        <v>8</v>
      </c>
      <c r="AE717" s="10" t="str">
        <f>IF(OR(Cleaned_Data!$C717="Male", Cleaned_Data!$C717="Male"), "Male", IF(OR(Cleaned_Data!$C717="Female", Cleaned_Data!$C717="Female"), "Female", "Diverse"))</f>
        <v>Female</v>
      </c>
      <c r="AF717" s="10" t="str">
        <f>IF(Cleaned_Data!$D717="Middle","Average Income","High Income")</f>
        <v>High Income</v>
      </c>
      <c r="AG717" s="10">
        <v>9.3999999999999986E-3</v>
      </c>
    </row>
    <row r="718" spans="1:33" x14ac:dyDescent="0.3">
      <c r="A718" s="10" t="s">
        <v>1507</v>
      </c>
      <c r="B718" s="10">
        <v>40</v>
      </c>
      <c r="C718" s="10" t="s">
        <v>29</v>
      </c>
      <c r="D718" s="10" t="s">
        <v>44</v>
      </c>
      <c r="E718" s="10" t="s">
        <v>55</v>
      </c>
      <c r="F718" s="10" t="s">
        <v>32</v>
      </c>
      <c r="G718" s="10" t="s">
        <v>30</v>
      </c>
      <c r="H718" s="10" t="s">
        <v>1508</v>
      </c>
      <c r="I718" s="10" t="s">
        <v>101</v>
      </c>
      <c r="J718" s="13">
        <v>492.74</v>
      </c>
      <c r="K718" s="10">
        <v>2</v>
      </c>
      <c r="L718" s="10" t="s">
        <v>35</v>
      </c>
      <c r="M718" s="10">
        <v>1</v>
      </c>
      <c r="N718" s="10">
        <v>5</v>
      </c>
      <c r="O718" s="10">
        <v>2</v>
      </c>
      <c r="P718" s="10" t="s">
        <v>59</v>
      </c>
      <c r="Q718" s="10" t="s">
        <v>85</v>
      </c>
      <c r="R718" s="10">
        <f t="shared" si="22"/>
        <v>0.01</v>
      </c>
      <c r="S718" s="10">
        <v>1</v>
      </c>
      <c r="T718" s="10">
        <v>3</v>
      </c>
      <c r="U718" s="10" t="s">
        <v>44</v>
      </c>
      <c r="V718" s="10" t="s">
        <v>38</v>
      </c>
      <c r="W718" s="10" t="s">
        <v>66</v>
      </c>
      <c r="X718" s="14">
        <v>45351</v>
      </c>
      <c r="Y718" s="10" t="b">
        <v>1</v>
      </c>
      <c r="Z718" s="10" t="b">
        <v>0</v>
      </c>
      <c r="AA718" s="10" t="str">
        <f t="shared" si="23"/>
        <v>Non-Member</v>
      </c>
      <c r="AB718" s="10" t="s">
        <v>40</v>
      </c>
      <c r="AC718" s="10" t="s">
        <v>67</v>
      </c>
      <c r="AD718" s="10">
        <v>13</v>
      </c>
      <c r="AE718" s="10" t="str">
        <f>IF(OR(Cleaned_Data!$C718="Male", Cleaned_Data!$C718="Male"), "Male", IF(OR(Cleaned_Data!$C718="Female", Cleaned_Data!$C718="Female"), "Female", "Diverse"))</f>
        <v>Female</v>
      </c>
      <c r="AF718" s="10" t="str">
        <f>IF(Cleaned_Data!$D718="Middle","Average Income","High Income")</f>
        <v>High Income</v>
      </c>
      <c r="AG718" s="10">
        <v>9.7727272727272732E-3</v>
      </c>
    </row>
    <row r="719" spans="1:33" x14ac:dyDescent="0.3">
      <c r="A719" s="10" t="s">
        <v>1509</v>
      </c>
      <c r="B719" s="10">
        <v>33</v>
      </c>
      <c r="C719" s="10" t="s">
        <v>43</v>
      </c>
      <c r="D719" s="10" t="s">
        <v>30</v>
      </c>
      <c r="E719" s="10" t="s">
        <v>76</v>
      </c>
      <c r="F719" s="10" t="s">
        <v>56</v>
      </c>
      <c r="G719" s="10" t="s">
        <v>30</v>
      </c>
      <c r="H719" s="10" t="s">
        <v>1510</v>
      </c>
      <c r="I719" s="10" t="s">
        <v>71</v>
      </c>
      <c r="J719" s="13">
        <v>143.80000000000001</v>
      </c>
      <c r="K719" s="10">
        <v>9</v>
      </c>
      <c r="L719" s="10" t="s">
        <v>48</v>
      </c>
      <c r="M719" s="10">
        <v>2</v>
      </c>
      <c r="N719" s="10">
        <v>2</v>
      </c>
      <c r="O719" s="10">
        <v>2</v>
      </c>
      <c r="P719" s="10" t="s">
        <v>59</v>
      </c>
      <c r="Q719" s="10" t="s">
        <v>37</v>
      </c>
      <c r="R719" s="10">
        <f t="shared" si="22"/>
        <v>0</v>
      </c>
      <c r="S719" s="10">
        <v>0</v>
      </c>
      <c r="T719" s="10">
        <v>7</v>
      </c>
      <c r="U719" s="10" t="s">
        <v>36</v>
      </c>
      <c r="V719" s="10" t="s">
        <v>38</v>
      </c>
      <c r="W719" s="10" t="s">
        <v>61</v>
      </c>
      <c r="X719" s="14">
        <v>45344</v>
      </c>
      <c r="Y719" s="10" t="b">
        <v>1</v>
      </c>
      <c r="Z719" s="10" t="b">
        <v>0</v>
      </c>
      <c r="AA719" s="10" t="str">
        <f t="shared" si="23"/>
        <v>Non-Member</v>
      </c>
      <c r="AB719" s="10" t="s">
        <v>52</v>
      </c>
      <c r="AC719" s="10" t="s">
        <v>41</v>
      </c>
      <c r="AD719" s="10">
        <v>11</v>
      </c>
      <c r="AE719" s="10" t="str">
        <f>IF(OR(Cleaned_Data!$C719="Male", Cleaned_Data!$C719="Male"), "Male", IF(OR(Cleaned_Data!$C719="Female", Cleaned_Data!$C719="Female"), "Female", "Diverse"))</f>
        <v>Male</v>
      </c>
      <c r="AF719" s="10" t="str">
        <f>IF(Cleaned_Data!$D719="Middle","Average Income","High Income")</f>
        <v>Average Income</v>
      </c>
      <c r="AG719" s="10">
        <v>8.7804878048780496E-3</v>
      </c>
    </row>
    <row r="720" spans="1:33" x14ac:dyDescent="0.3">
      <c r="A720" s="10" t="s">
        <v>1511</v>
      </c>
      <c r="B720" s="10">
        <v>18</v>
      </c>
      <c r="C720" s="10" t="s">
        <v>274</v>
      </c>
      <c r="D720" s="10" t="s">
        <v>30</v>
      </c>
      <c r="E720" s="10" t="s">
        <v>69</v>
      </c>
      <c r="F720" s="10" t="s">
        <v>32</v>
      </c>
      <c r="G720" s="10" t="s">
        <v>30</v>
      </c>
      <c r="H720" s="10" t="s">
        <v>1512</v>
      </c>
      <c r="I720" s="10" t="s">
        <v>135</v>
      </c>
      <c r="J720" s="13">
        <v>158.54</v>
      </c>
      <c r="K720" s="10">
        <v>5</v>
      </c>
      <c r="L720" s="10" t="s">
        <v>78</v>
      </c>
      <c r="M720" s="10">
        <v>2</v>
      </c>
      <c r="N720" s="10">
        <v>1</v>
      </c>
      <c r="O720" s="10">
        <v>1</v>
      </c>
      <c r="P720" s="10" t="s">
        <v>59</v>
      </c>
      <c r="Q720" s="10" t="s">
        <v>50</v>
      </c>
      <c r="R720" s="10">
        <f t="shared" si="22"/>
        <v>0.02</v>
      </c>
      <c r="S720" s="10">
        <v>2</v>
      </c>
      <c r="T720" s="10">
        <v>7</v>
      </c>
      <c r="U720" s="10" t="s">
        <v>44</v>
      </c>
      <c r="V720" s="10" t="s">
        <v>60</v>
      </c>
      <c r="W720" s="10" t="s">
        <v>61</v>
      </c>
      <c r="X720" s="14">
        <v>45382</v>
      </c>
      <c r="Y720" s="10" t="b">
        <v>0</v>
      </c>
      <c r="Z720" s="10" t="b">
        <v>0</v>
      </c>
      <c r="AA720" s="10" t="str">
        <f t="shared" si="23"/>
        <v>Non-Member</v>
      </c>
      <c r="AB720" s="10" t="s">
        <v>74</v>
      </c>
      <c r="AC720" s="10" t="s">
        <v>67</v>
      </c>
      <c r="AD720" s="10">
        <v>5</v>
      </c>
      <c r="AE720" s="10" t="str">
        <f>IF(OR(Cleaned_Data!$C720="Male", Cleaned_Data!$C720="Male"), "Male", IF(OR(Cleaned_Data!$C720="Female", Cleaned_Data!$C720="Female"), "Female", "Diverse"))</f>
        <v>Diverse</v>
      </c>
      <c r="AF720" s="10" t="str">
        <f>IF(Cleaned_Data!$D720="Middle","Average Income","High Income")</f>
        <v>Average Income</v>
      </c>
      <c r="AG720" s="10">
        <v>8.5294117647058826E-3</v>
      </c>
    </row>
    <row r="721" spans="1:33" x14ac:dyDescent="0.3">
      <c r="A721" s="10" t="s">
        <v>1513</v>
      </c>
      <c r="B721" s="10">
        <v>39</v>
      </c>
      <c r="C721" s="10" t="s">
        <v>29</v>
      </c>
      <c r="D721" s="10" t="s">
        <v>44</v>
      </c>
      <c r="E721" s="10" t="s">
        <v>31</v>
      </c>
      <c r="F721" s="10" t="s">
        <v>32</v>
      </c>
      <c r="G721" s="10" t="s">
        <v>44</v>
      </c>
      <c r="H721" s="10" t="s">
        <v>1514</v>
      </c>
      <c r="I721" s="10" t="s">
        <v>71</v>
      </c>
      <c r="J721" s="13">
        <v>213.39</v>
      </c>
      <c r="K721" s="10">
        <v>6</v>
      </c>
      <c r="L721" s="10" t="s">
        <v>78</v>
      </c>
      <c r="M721" s="10">
        <v>3</v>
      </c>
      <c r="N721" s="10">
        <v>4</v>
      </c>
      <c r="O721" s="10">
        <v>2</v>
      </c>
      <c r="P721" s="10" t="s">
        <v>49</v>
      </c>
      <c r="Q721" s="10" t="s">
        <v>50</v>
      </c>
      <c r="R721" s="10">
        <f t="shared" si="22"/>
        <v>0.02</v>
      </c>
      <c r="S721" s="10">
        <v>2</v>
      </c>
      <c r="T721" s="10">
        <v>5</v>
      </c>
      <c r="U721" s="10" t="s">
        <v>49</v>
      </c>
      <c r="V721" s="10" t="s">
        <v>79</v>
      </c>
      <c r="W721" s="10" t="s">
        <v>86</v>
      </c>
      <c r="X721" s="14">
        <v>45592</v>
      </c>
      <c r="Y721" s="10" t="b">
        <v>0</v>
      </c>
      <c r="Z721" s="10" t="b">
        <v>1</v>
      </c>
      <c r="AA721" s="10" t="str">
        <f t="shared" si="23"/>
        <v>Loyalty Member</v>
      </c>
      <c r="AB721" s="10" t="s">
        <v>74</v>
      </c>
      <c r="AC721" s="10" t="s">
        <v>53</v>
      </c>
      <c r="AD721" s="10">
        <v>4</v>
      </c>
      <c r="AE721" s="10" t="str">
        <f>IF(OR(Cleaned_Data!$C721="Male", Cleaned_Data!$C721="Male"), "Male", IF(OR(Cleaned_Data!$C721="Female", Cleaned_Data!$C721="Female"), "Female", "Diverse"))</f>
        <v>Female</v>
      </c>
      <c r="AF721" s="10" t="str">
        <f>IF(Cleaned_Data!$D721="Middle","Average Income","High Income")</f>
        <v>High Income</v>
      </c>
      <c r="AG721" s="10">
        <v>8.7804878048780496E-3</v>
      </c>
    </row>
    <row r="722" spans="1:33" x14ac:dyDescent="0.3">
      <c r="A722" s="10" t="s">
        <v>1515</v>
      </c>
      <c r="B722" s="10">
        <v>31</v>
      </c>
      <c r="C722" s="10" t="s">
        <v>43</v>
      </c>
      <c r="D722" s="10" t="s">
        <v>30</v>
      </c>
      <c r="E722" s="10" t="s">
        <v>76</v>
      </c>
      <c r="F722" s="10" t="s">
        <v>32</v>
      </c>
      <c r="G722" s="10" t="s">
        <v>44</v>
      </c>
      <c r="H722" s="10" t="s">
        <v>1516</v>
      </c>
      <c r="I722" s="10" t="s">
        <v>142</v>
      </c>
      <c r="J722" s="13">
        <v>127.18</v>
      </c>
      <c r="K722" s="10">
        <v>2</v>
      </c>
      <c r="L722" s="10" t="s">
        <v>48</v>
      </c>
      <c r="M722" s="10">
        <v>5</v>
      </c>
      <c r="N722" s="10">
        <v>5</v>
      </c>
      <c r="O722" s="10">
        <v>1</v>
      </c>
      <c r="P722" s="10" t="s">
        <v>49</v>
      </c>
      <c r="Q722" s="10" t="s">
        <v>37</v>
      </c>
      <c r="R722" s="10">
        <f t="shared" si="22"/>
        <v>0</v>
      </c>
      <c r="S722" s="10">
        <v>0</v>
      </c>
      <c r="T722" s="10">
        <v>2</v>
      </c>
      <c r="U722" s="10" t="s">
        <v>49</v>
      </c>
      <c r="V722" s="10" t="s">
        <v>79</v>
      </c>
      <c r="W722" s="10" t="s">
        <v>61</v>
      </c>
      <c r="X722" s="14">
        <v>45647</v>
      </c>
      <c r="Y722" s="10" t="b">
        <v>0</v>
      </c>
      <c r="Z722" s="10" t="b">
        <v>0</v>
      </c>
      <c r="AA722" s="10" t="str">
        <f t="shared" si="23"/>
        <v>Non-Member</v>
      </c>
      <c r="AB722" s="10" t="s">
        <v>74</v>
      </c>
      <c r="AC722" s="10" t="s">
        <v>53</v>
      </c>
      <c r="AD722" s="10">
        <v>4</v>
      </c>
      <c r="AE722" s="10" t="str">
        <f>IF(OR(Cleaned_Data!$C722="Male", Cleaned_Data!$C722="Male"), "Male", IF(OR(Cleaned_Data!$C722="Female", Cleaned_Data!$C722="Female"), "Female", "Diverse"))</f>
        <v>Male</v>
      </c>
      <c r="AF722" s="10" t="str">
        <f>IF(Cleaned_Data!$D722="Middle","Average Income","High Income")</f>
        <v>Average Income</v>
      </c>
      <c r="AG722" s="10">
        <v>8.5365853658536592E-3</v>
      </c>
    </row>
    <row r="723" spans="1:33" x14ac:dyDescent="0.3">
      <c r="A723" s="10" t="s">
        <v>1517</v>
      </c>
      <c r="B723" s="10">
        <v>27</v>
      </c>
      <c r="C723" s="10" t="s">
        <v>43</v>
      </c>
      <c r="D723" s="10" t="s">
        <v>30</v>
      </c>
      <c r="E723" s="10" t="s">
        <v>76</v>
      </c>
      <c r="F723" s="10" t="s">
        <v>56</v>
      </c>
      <c r="G723" s="10" t="s">
        <v>44</v>
      </c>
      <c r="H723" s="10" t="s">
        <v>1518</v>
      </c>
      <c r="I723" s="10" t="s">
        <v>98</v>
      </c>
      <c r="J723" s="13">
        <v>476.63</v>
      </c>
      <c r="K723" s="10">
        <v>9</v>
      </c>
      <c r="L723" s="10" t="s">
        <v>48</v>
      </c>
      <c r="M723" s="10">
        <v>3</v>
      </c>
      <c r="N723" s="10">
        <v>5</v>
      </c>
      <c r="O723" s="10">
        <v>2</v>
      </c>
      <c r="P723" s="10" t="s">
        <v>49</v>
      </c>
      <c r="Q723" s="10" t="s">
        <v>50</v>
      </c>
      <c r="R723" s="10">
        <f t="shared" si="22"/>
        <v>0.02</v>
      </c>
      <c r="S723" s="10">
        <v>2</v>
      </c>
      <c r="T723" s="10">
        <v>2</v>
      </c>
      <c r="U723" s="10" t="s">
        <v>36</v>
      </c>
      <c r="V723" s="10" t="s">
        <v>79</v>
      </c>
      <c r="W723" s="10" t="s">
        <v>61</v>
      </c>
      <c r="X723" s="14">
        <v>45615</v>
      </c>
      <c r="Y723" s="10" t="b">
        <v>1</v>
      </c>
      <c r="Z723" s="10" t="b">
        <v>0</v>
      </c>
      <c r="AA723" s="10" t="str">
        <f t="shared" si="23"/>
        <v>Non-Member</v>
      </c>
      <c r="AB723" s="10" t="s">
        <v>62</v>
      </c>
      <c r="AC723" s="10" t="s">
        <v>41</v>
      </c>
      <c r="AD723" s="10">
        <v>1</v>
      </c>
      <c r="AE723" s="10" t="str">
        <f>IF(OR(Cleaned_Data!$C723="Male", Cleaned_Data!$C723="Male"), "Male", IF(OR(Cleaned_Data!$C723="Female", Cleaned_Data!$C723="Female"), "Female", "Diverse"))</f>
        <v>Male</v>
      </c>
      <c r="AF723" s="10" t="str">
        <f>IF(Cleaned_Data!$D723="Middle","Average Income","High Income")</f>
        <v>Average Income</v>
      </c>
      <c r="AG723" s="10">
        <v>9.189189189189189E-3</v>
      </c>
    </row>
    <row r="724" spans="1:33" x14ac:dyDescent="0.3">
      <c r="A724" s="10" t="s">
        <v>1519</v>
      </c>
      <c r="B724" s="10">
        <v>31</v>
      </c>
      <c r="C724" s="10" t="s">
        <v>29</v>
      </c>
      <c r="D724" s="10" t="s">
        <v>44</v>
      </c>
      <c r="E724" s="10" t="s">
        <v>55</v>
      </c>
      <c r="F724" s="10" t="s">
        <v>32</v>
      </c>
      <c r="G724" s="10" t="s">
        <v>30</v>
      </c>
      <c r="H724" s="10" t="s">
        <v>1520</v>
      </c>
      <c r="I724" s="10" t="s">
        <v>101</v>
      </c>
      <c r="J724" s="13">
        <v>56.02</v>
      </c>
      <c r="K724" s="10">
        <v>3</v>
      </c>
      <c r="L724" s="10" t="s">
        <v>78</v>
      </c>
      <c r="M724" s="10">
        <v>5</v>
      </c>
      <c r="N724" s="10">
        <v>3</v>
      </c>
      <c r="O724" s="10">
        <v>1</v>
      </c>
      <c r="P724" s="10" t="s">
        <v>36</v>
      </c>
      <c r="Q724" s="10" t="s">
        <v>85</v>
      </c>
      <c r="R724" s="10">
        <f t="shared" si="22"/>
        <v>0.01</v>
      </c>
      <c r="S724" s="10">
        <v>1</v>
      </c>
      <c r="T724" s="10">
        <v>6</v>
      </c>
      <c r="U724" s="10" t="s">
        <v>44</v>
      </c>
      <c r="V724" s="10" t="s">
        <v>79</v>
      </c>
      <c r="W724" s="10" t="s">
        <v>51</v>
      </c>
      <c r="X724" s="14">
        <v>45548</v>
      </c>
      <c r="Y724" s="10" t="b">
        <v>0</v>
      </c>
      <c r="Z724" s="10" t="b">
        <v>1</v>
      </c>
      <c r="AA724" s="10" t="str">
        <f t="shared" si="23"/>
        <v>Loyalty Member</v>
      </c>
      <c r="AB724" s="10" t="s">
        <v>40</v>
      </c>
      <c r="AC724" s="10" t="s">
        <v>53</v>
      </c>
      <c r="AD724" s="10">
        <v>12</v>
      </c>
      <c r="AE724" s="10" t="str">
        <f>IF(OR(Cleaned_Data!$C724="Male", Cleaned_Data!$C724="Male"), "Male", IF(OR(Cleaned_Data!$C724="Female", Cleaned_Data!$C724="Female"), "Female", "Diverse"))</f>
        <v>Female</v>
      </c>
      <c r="AF724" s="10" t="str">
        <f>IF(Cleaned_Data!$D724="Middle","Average Income","High Income")</f>
        <v>High Income</v>
      </c>
      <c r="AG724" s="10">
        <v>9.7727272727272732E-3</v>
      </c>
    </row>
    <row r="725" spans="1:33" x14ac:dyDescent="0.3">
      <c r="A725" s="10" t="s">
        <v>1521</v>
      </c>
      <c r="B725" s="10">
        <v>36</v>
      </c>
      <c r="C725" s="10" t="s">
        <v>29</v>
      </c>
      <c r="D725" s="10" t="s">
        <v>44</v>
      </c>
      <c r="E725" s="10" t="s">
        <v>69</v>
      </c>
      <c r="F725" s="10" t="s">
        <v>32</v>
      </c>
      <c r="G725" s="10" t="s">
        <v>30</v>
      </c>
      <c r="H725" s="10" t="s">
        <v>1522</v>
      </c>
      <c r="I725" s="10" t="s">
        <v>117</v>
      </c>
      <c r="J725" s="13">
        <v>398.97</v>
      </c>
      <c r="K725" s="10">
        <v>3</v>
      </c>
      <c r="L725" s="10" t="s">
        <v>78</v>
      </c>
      <c r="M725" s="10">
        <v>2</v>
      </c>
      <c r="N725" s="10">
        <v>3</v>
      </c>
      <c r="O725" s="10">
        <v>1</v>
      </c>
      <c r="P725" s="10" t="s">
        <v>44</v>
      </c>
      <c r="Q725" s="10" t="s">
        <v>50</v>
      </c>
      <c r="R725" s="10">
        <f t="shared" si="22"/>
        <v>0.02</v>
      </c>
      <c r="S725" s="10">
        <v>2</v>
      </c>
      <c r="T725" s="10">
        <v>3</v>
      </c>
      <c r="U725" s="10" t="s">
        <v>44</v>
      </c>
      <c r="V725" s="10" t="s">
        <v>38</v>
      </c>
      <c r="W725" s="10" t="s">
        <v>61</v>
      </c>
      <c r="X725" s="14">
        <v>45561</v>
      </c>
      <c r="Y725" s="10" t="b">
        <v>0</v>
      </c>
      <c r="Z725" s="10" t="b">
        <v>0</v>
      </c>
      <c r="AA725" s="10" t="str">
        <f t="shared" si="23"/>
        <v>Non-Member</v>
      </c>
      <c r="AB725" s="10" t="s">
        <v>62</v>
      </c>
      <c r="AC725" s="10" t="s">
        <v>41</v>
      </c>
      <c r="AD725" s="10">
        <v>9</v>
      </c>
      <c r="AE725" s="10" t="str">
        <f>IF(OR(Cleaned_Data!$C725="Male", Cleaned_Data!$C725="Male"), "Male", IF(OR(Cleaned_Data!$C725="Female", Cleaned_Data!$C725="Female"), "Female", "Diverse"))</f>
        <v>Female</v>
      </c>
      <c r="AF725" s="10" t="str">
        <f>IF(Cleaned_Data!$D725="Middle","Average Income","High Income")</f>
        <v>High Income</v>
      </c>
      <c r="AG725" s="10">
        <v>0.01</v>
      </c>
    </row>
    <row r="726" spans="1:33" x14ac:dyDescent="0.3">
      <c r="A726" s="10" t="s">
        <v>1523</v>
      </c>
      <c r="B726" s="10">
        <v>27</v>
      </c>
      <c r="C726" s="10" t="s">
        <v>29</v>
      </c>
      <c r="D726" s="10" t="s">
        <v>30</v>
      </c>
      <c r="E726" s="10" t="s">
        <v>76</v>
      </c>
      <c r="F726" s="10" t="s">
        <v>45</v>
      </c>
      <c r="G726" s="10" t="s">
        <v>30</v>
      </c>
      <c r="H726" s="10" t="s">
        <v>902</v>
      </c>
      <c r="I726" s="10" t="s">
        <v>158</v>
      </c>
      <c r="J726" s="13">
        <v>53.45</v>
      </c>
      <c r="K726" s="10">
        <v>6</v>
      </c>
      <c r="L726" s="10" t="s">
        <v>35</v>
      </c>
      <c r="M726" s="10">
        <v>2</v>
      </c>
      <c r="N726" s="10">
        <v>3</v>
      </c>
      <c r="O726" s="10">
        <v>1</v>
      </c>
      <c r="P726" s="10" t="s">
        <v>44</v>
      </c>
      <c r="Q726" s="10" t="s">
        <v>37</v>
      </c>
      <c r="R726" s="10">
        <f t="shared" si="22"/>
        <v>0.01</v>
      </c>
      <c r="S726" s="10">
        <v>1</v>
      </c>
      <c r="T726" s="10">
        <v>9</v>
      </c>
      <c r="U726" s="10" t="s">
        <v>44</v>
      </c>
      <c r="V726" s="10" t="s">
        <v>38</v>
      </c>
      <c r="W726" s="10" t="s">
        <v>61</v>
      </c>
      <c r="X726" s="14">
        <v>45487</v>
      </c>
      <c r="Y726" s="10" t="b">
        <v>0</v>
      </c>
      <c r="Z726" s="10" t="b">
        <v>0</v>
      </c>
      <c r="AA726" s="10" t="str">
        <f t="shared" si="23"/>
        <v>Non-Member</v>
      </c>
      <c r="AB726" s="10" t="s">
        <v>40</v>
      </c>
      <c r="AC726" s="10" t="s">
        <v>53</v>
      </c>
      <c r="AD726" s="10">
        <v>11</v>
      </c>
      <c r="AE726" s="10" t="str">
        <f>IF(OR(Cleaned_Data!$C726="Male", Cleaned_Data!$C726="Male"), "Male", IF(OR(Cleaned_Data!$C726="Female", Cleaned_Data!$C726="Female"), "Female", "Diverse"))</f>
        <v>Female</v>
      </c>
      <c r="AF726" s="10" t="str">
        <f>IF(Cleaned_Data!$D726="Middle","Average Income","High Income")</f>
        <v>Average Income</v>
      </c>
      <c r="AG726" s="10">
        <v>1.0243902439024391E-2</v>
      </c>
    </row>
    <row r="727" spans="1:33" x14ac:dyDescent="0.3">
      <c r="A727" s="10" t="s">
        <v>1524</v>
      </c>
      <c r="B727" s="10">
        <v>21</v>
      </c>
      <c r="C727" s="10" t="s">
        <v>274</v>
      </c>
      <c r="D727" s="10" t="s">
        <v>30</v>
      </c>
      <c r="E727" s="10" t="s">
        <v>31</v>
      </c>
      <c r="F727" s="10" t="s">
        <v>32</v>
      </c>
      <c r="G727" s="10" t="s">
        <v>44</v>
      </c>
      <c r="H727" s="10" t="s">
        <v>1525</v>
      </c>
      <c r="I727" s="10" t="s">
        <v>158</v>
      </c>
      <c r="J727" s="13">
        <v>61.19</v>
      </c>
      <c r="K727" s="10">
        <v>2</v>
      </c>
      <c r="L727" s="10" t="s">
        <v>35</v>
      </c>
      <c r="M727" s="10">
        <v>4</v>
      </c>
      <c r="N727" s="10">
        <v>5</v>
      </c>
      <c r="O727" s="10">
        <v>1</v>
      </c>
      <c r="P727" s="10" t="s">
        <v>36</v>
      </c>
      <c r="Q727" s="10" t="s">
        <v>50</v>
      </c>
      <c r="R727" s="10">
        <f t="shared" si="22"/>
        <v>0.02</v>
      </c>
      <c r="S727" s="10">
        <v>2</v>
      </c>
      <c r="T727" s="10">
        <v>6</v>
      </c>
      <c r="U727" s="10" t="s">
        <v>44</v>
      </c>
      <c r="V727" s="10" t="s">
        <v>79</v>
      </c>
      <c r="W727" s="10" t="s">
        <v>51</v>
      </c>
      <c r="X727" s="14">
        <v>45516</v>
      </c>
      <c r="Y727" s="10" t="b">
        <v>1</v>
      </c>
      <c r="Z727" s="10" t="b">
        <v>1</v>
      </c>
      <c r="AA727" s="10" t="str">
        <f t="shared" si="23"/>
        <v>Loyalty Member</v>
      </c>
      <c r="AB727" s="10" t="s">
        <v>52</v>
      </c>
      <c r="AC727" s="10" t="s">
        <v>41</v>
      </c>
      <c r="AD727" s="10">
        <v>3</v>
      </c>
      <c r="AE727" s="10" t="str">
        <f>IF(OR(Cleaned_Data!$C727="Male", Cleaned_Data!$C727="Male"), "Male", IF(OR(Cleaned_Data!$C727="Female", Cleaned_Data!$C727="Female"), "Female", "Diverse"))</f>
        <v>Diverse</v>
      </c>
      <c r="AF727" s="10" t="str">
        <f>IF(Cleaned_Data!$D727="Middle","Average Income","High Income")</f>
        <v>Average Income</v>
      </c>
      <c r="AG727" s="10">
        <v>1.0243902439024391E-2</v>
      </c>
    </row>
    <row r="728" spans="1:33" x14ac:dyDescent="0.3">
      <c r="A728" s="10" t="s">
        <v>1526</v>
      </c>
      <c r="B728" s="10">
        <v>50</v>
      </c>
      <c r="C728" s="10" t="s">
        <v>29</v>
      </c>
      <c r="D728" s="10" t="s">
        <v>30</v>
      </c>
      <c r="E728" s="10" t="s">
        <v>31</v>
      </c>
      <c r="F728" s="10" t="s">
        <v>45</v>
      </c>
      <c r="G728" s="10" t="s">
        <v>30</v>
      </c>
      <c r="H728" s="10" t="s">
        <v>1527</v>
      </c>
      <c r="I728" s="10" t="s">
        <v>98</v>
      </c>
      <c r="J728" s="13">
        <v>471.31</v>
      </c>
      <c r="K728" s="10">
        <v>4</v>
      </c>
      <c r="L728" s="10" t="s">
        <v>35</v>
      </c>
      <c r="M728" s="10">
        <v>1</v>
      </c>
      <c r="N728" s="10">
        <v>5</v>
      </c>
      <c r="O728" s="10">
        <v>2</v>
      </c>
      <c r="P728" s="10" t="s">
        <v>44</v>
      </c>
      <c r="Q728" s="10" t="s">
        <v>85</v>
      </c>
      <c r="R728" s="10">
        <f t="shared" si="22"/>
        <v>0</v>
      </c>
      <c r="S728" s="10">
        <v>0</v>
      </c>
      <c r="T728" s="10">
        <v>8</v>
      </c>
      <c r="U728" s="10" t="s">
        <v>36</v>
      </c>
      <c r="V728" s="10" t="s">
        <v>60</v>
      </c>
      <c r="W728" s="10" t="s">
        <v>66</v>
      </c>
      <c r="X728" s="14">
        <v>45643</v>
      </c>
      <c r="Y728" s="10" t="b">
        <v>0</v>
      </c>
      <c r="Z728" s="10" t="b">
        <v>1</v>
      </c>
      <c r="AA728" s="10" t="str">
        <f t="shared" si="23"/>
        <v>Loyalty Member</v>
      </c>
      <c r="AB728" s="10" t="s">
        <v>62</v>
      </c>
      <c r="AC728" s="10" t="s">
        <v>67</v>
      </c>
      <c r="AD728" s="10">
        <v>7</v>
      </c>
      <c r="AE728" s="10" t="str">
        <f>IF(OR(Cleaned_Data!$C728="Male", Cleaned_Data!$C728="Male"), "Male", IF(OR(Cleaned_Data!$C728="Female", Cleaned_Data!$C728="Female"), "Female", "Diverse"))</f>
        <v>Female</v>
      </c>
      <c r="AF728" s="10" t="str">
        <f>IF(Cleaned_Data!$D728="Middle","Average Income","High Income")</f>
        <v>Average Income</v>
      </c>
      <c r="AG728" s="10">
        <v>9.189189189189189E-3</v>
      </c>
    </row>
    <row r="729" spans="1:33" x14ac:dyDescent="0.3">
      <c r="A729" s="10" t="s">
        <v>1528</v>
      </c>
      <c r="B729" s="10">
        <v>49</v>
      </c>
      <c r="C729" s="10" t="s">
        <v>29</v>
      </c>
      <c r="D729" s="10" t="s">
        <v>44</v>
      </c>
      <c r="E729" s="10" t="s">
        <v>76</v>
      </c>
      <c r="F729" s="10" t="s">
        <v>45</v>
      </c>
      <c r="G729" s="10" t="s">
        <v>44</v>
      </c>
      <c r="H729" s="10" t="s">
        <v>1529</v>
      </c>
      <c r="I729" s="10" t="s">
        <v>104</v>
      </c>
      <c r="J729" s="13">
        <v>179.19</v>
      </c>
      <c r="K729" s="10">
        <v>10</v>
      </c>
      <c r="L729" s="10" t="s">
        <v>48</v>
      </c>
      <c r="M729" s="10">
        <v>3</v>
      </c>
      <c r="N729" s="10">
        <v>1</v>
      </c>
      <c r="O729" s="10">
        <v>1</v>
      </c>
      <c r="P729" s="10" t="s">
        <v>59</v>
      </c>
      <c r="Q729" s="10" t="s">
        <v>50</v>
      </c>
      <c r="R729" s="10">
        <f t="shared" si="22"/>
        <v>0.02</v>
      </c>
      <c r="S729" s="10">
        <v>2</v>
      </c>
      <c r="T729" s="10">
        <v>7</v>
      </c>
      <c r="U729" s="10" t="s">
        <v>36</v>
      </c>
      <c r="V729" s="10" t="s">
        <v>38</v>
      </c>
      <c r="W729" s="10" t="s">
        <v>51</v>
      </c>
      <c r="X729" s="14">
        <v>45372</v>
      </c>
      <c r="Y729" s="10" t="b">
        <v>0</v>
      </c>
      <c r="Z729" s="10" t="b">
        <v>0</v>
      </c>
      <c r="AA729" s="10" t="str">
        <f t="shared" si="23"/>
        <v>Non-Member</v>
      </c>
      <c r="AB729" s="10" t="s">
        <v>62</v>
      </c>
      <c r="AC729" s="10" t="s">
        <v>67</v>
      </c>
      <c r="AD729" s="10">
        <v>12</v>
      </c>
      <c r="AE729" s="10" t="str">
        <f>IF(OR(Cleaned_Data!$C729="Male", Cleaned_Data!$C729="Male"), "Male", IF(OR(Cleaned_Data!$C729="Female", Cleaned_Data!$C729="Female"), "Female", "Diverse"))</f>
        <v>Female</v>
      </c>
      <c r="AF729" s="10" t="str">
        <f>IF(Cleaned_Data!$D729="Middle","Average Income","High Income")</f>
        <v>High Income</v>
      </c>
      <c r="AG729" s="10">
        <v>7.3170731707317069E-3</v>
      </c>
    </row>
    <row r="730" spans="1:33" x14ac:dyDescent="0.3">
      <c r="A730" s="10" t="s">
        <v>1530</v>
      </c>
      <c r="B730" s="10">
        <v>43</v>
      </c>
      <c r="C730" s="10" t="s">
        <v>29</v>
      </c>
      <c r="D730" s="10" t="s">
        <v>44</v>
      </c>
      <c r="E730" s="10" t="s">
        <v>76</v>
      </c>
      <c r="F730" s="10" t="s">
        <v>45</v>
      </c>
      <c r="G730" s="10" t="s">
        <v>30</v>
      </c>
      <c r="H730" s="10" t="s">
        <v>1531</v>
      </c>
      <c r="I730" s="10" t="s">
        <v>47</v>
      </c>
      <c r="J730" s="13">
        <v>294.61</v>
      </c>
      <c r="K730" s="10">
        <v>6</v>
      </c>
      <c r="L730" s="10" t="s">
        <v>48</v>
      </c>
      <c r="M730" s="10">
        <v>2</v>
      </c>
      <c r="N730" s="10">
        <v>1</v>
      </c>
      <c r="O730" s="10">
        <v>0</v>
      </c>
      <c r="P730" s="10" t="s">
        <v>36</v>
      </c>
      <c r="Q730" s="10" t="s">
        <v>85</v>
      </c>
      <c r="R730" s="10">
        <f t="shared" si="22"/>
        <v>0</v>
      </c>
      <c r="S730" s="10">
        <v>0</v>
      </c>
      <c r="T730" s="10">
        <v>2</v>
      </c>
      <c r="U730" s="10" t="s">
        <v>36</v>
      </c>
      <c r="V730" s="10" t="s">
        <v>79</v>
      </c>
      <c r="W730" s="10" t="s">
        <v>51</v>
      </c>
      <c r="X730" s="14">
        <v>45568</v>
      </c>
      <c r="Y730" s="10" t="b">
        <v>0</v>
      </c>
      <c r="Z730" s="10" t="b">
        <v>1</v>
      </c>
      <c r="AA730" s="10" t="str">
        <f t="shared" si="23"/>
        <v>Loyalty Member</v>
      </c>
      <c r="AB730" s="10" t="s">
        <v>52</v>
      </c>
      <c r="AC730" s="10" t="s">
        <v>67</v>
      </c>
      <c r="AD730" s="10">
        <v>4</v>
      </c>
      <c r="AE730" s="10" t="str">
        <f>IF(OR(Cleaned_Data!$C730="Male", Cleaned_Data!$C730="Male"), "Male", IF(OR(Cleaned_Data!$C730="Female", Cleaned_Data!$C730="Female"), "Female", "Diverse"))</f>
        <v>Female</v>
      </c>
      <c r="AF730" s="10" t="str">
        <f>IF(Cleaned_Data!$D730="Middle","Average Income","High Income")</f>
        <v>High Income</v>
      </c>
      <c r="AG730" s="10">
        <v>9.3181818181818175E-3</v>
      </c>
    </row>
    <row r="731" spans="1:33" x14ac:dyDescent="0.3">
      <c r="A731" s="10" t="s">
        <v>1532</v>
      </c>
      <c r="B731" s="10">
        <v>35</v>
      </c>
      <c r="C731" s="10" t="s">
        <v>190</v>
      </c>
      <c r="D731" s="10" t="s">
        <v>44</v>
      </c>
      <c r="E731" s="10" t="s">
        <v>69</v>
      </c>
      <c r="F731" s="10" t="s">
        <v>32</v>
      </c>
      <c r="G731" s="10" t="s">
        <v>44</v>
      </c>
      <c r="H731" s="10" t="s">
        <v>1533</v>
      </c>
      <c r="I731" s="10" t="s">
        <v>104</v>
      </c>
      <c r="J731" s="13">
        <v>375.45</v>
      </c>
      <c r="K731" s="10">
        <v>6</v>
      </c>
      <c r="L731" s="10" t="s">
        <v>78</v>
      </c>
      <c r="M731" s="10">
        <v>3</v>
      </c>
      <c r="N731" s="10">
        <v>4</v>
      </c>
      <c r="O731" s="10">
        <v>0</v>
      </c>
      <c r="P731" s="10" t="s">
        <v>44</v>
      </c>
      <c r="Q731" s="10" t="s">
        <v>50</v>
      </c>
      <c r="R731" s="10">
        <f t="shared" si="22"/>
        <v>0.01</v>
      </c>
      <c r="S731" s="10">
        <v>1</v>
      </c>
      <c r="T731" s="10">
        <v>8</v>
      </c>
      <c r="U731" s="10" t="s">
        <v>49</v>
      </c>
      <c r="V731" s="10" t="s">
        <v>60</v>
      </c>
      <c r="W731" s="10" t="s">
        <v>66</v>
      </c>
      <c r="X731" s="14">
        <v>45396</v>
      </c>
      <c r="Y731" s="10" t="b">
        <v>0</v>
      </c>
      <c r="Z731" s="10" t="b">
        <v>1</v>
      </c>
      <c r="AA731" s="10" t="str">
        <f t="shared" si="23"/>
        <v>Loyalty Member</v>
      </c>
      <c r="AB731" s="10" t="s">
        <v>62</v>
      </c>
      <c r="AC731" s="10" t="s">
        <v>67</v>
      </c>
      <c r="AD731" s="10">
        <v>1</v>
      </c>
      <c r="AE731" s="10" t="str">
        <f>IF(OR(Cleaned_Data!$C731="Male", Cleaned_Data!$C731="Male"), "Male", IF(OR(Cleaned_Data!$C731="Female", Cleaned_Data!$C731="Female"), "Female", "Diverse"))</f>
        <v>Diverse</v>
      </c>
      <c r="AF731" s="10" t="str">
        <f>IF(Cleaned_Data!$D731="Middle","Average Income","High Income")</f>
        <v>High Income</v>
      </c>
      <c r="AG731" s="10">
        <v>7.3170731707317069E-3</v>
      </c>
    </row>
    <row r="732" spans="1:33" x14ac:dyDescent="0.3">
      <c r="A732" s="10" t="s">
        <v>1534</v>
      </c>
      <c r="B732" s="10">
        <v>21</v>
      </c>
      <c r="C732" s="10" t="s">
        <v>43</v>
      </c>
      <c r="D732" s="10" t="s">
        <v>30</v>
      </c>
      <c r="E732" s="10" t="s">
        <v>69</v>
      </c>
      <c r="F732" s="10" t="s">
        <v>56</v>
      </c>
      <c r="G732" s="10" t="s">
        <v>44</v>
      </c>
      <c r="H732" s="10" t="s">
        <v>1535</v>
      </c>
      <c r="I732" s="10" t="s">
        <v>117</v>
      </c>
      <c r="J732" s="13">
        <v>83.5</v>
      </c>
      <c r="K732" s="10">
        <v>12</v>
      </c>
      <c r="L732" s="10" t="s">
        <v>48</v>
      </c>
      <c r="M732" s="10">
        <v>2</v>
      </c>
      <c r="N732" s="10">
        <v>4</v>
      </c>
      <c r="O732" s="10">
        <v>0</v>
      </c>
      <c r="P732" s="10" t="s">
        <v>36</v>
      </c>
      <c r="Q732" s="10" t="s">
        <v>50</v>
      </c>
      <c r="R732" s="10">
        <f t="shared" si="22"/>
        <v>0.02</v>
      </c>
      <c r="S732" s="10">
        <v>2</v>
      </c>
      <c r="T732" s="10">
        <v>7</v>
      </c>
      <c r="U732" s="10" t="s">
        <v>59</v>
      </c>
      <c r="V732" s="10" t="s">
        <v>60</v>
      </c>
      <c r="W732" s="10" t="s">
        <v>86</v>
      </c>
      <c r="X732" s="14">
        <v>45316</v>
      </c>
      <c r="Y732" s="10" t="b">
        <v>1</v>
      </c>
      <c r="Z732" s="10" t="b">
        <v>1</v>
      </c>
      <c r="AA732" s="10" t="str">
        <f t="shared" si="23"/>
        <v>Loyalty Member</v>
      </c>
      <c r="AB732" s="10" t="s">
        <v>40</v>
      </c>
      <c r="AC732" s="10" t="s">
        <v>53</v>
      </c>
      <c r="AD732" s="10">
        <v>10</v>
      </c>
      <c r="AE732" s="10" t="str">
        <f>IF(OR(Cleaned_Data!$C732="Male", Cleaned_Data!$C732="Male"), "Male", IF(OR(Cleaned_Data!$C732="Female", Cleaned_Data!$C732="Female"), "Female", "Diverse"))</f>
        <v>Male</v>
      </c>
      <c r="AF732" s="10" t="str">
        <f>IF(Cleaned_Data!$D732="Middle","Average Income","High Income")</f>
        <v>Average Income</v>
      </c>
      <c r="AG732" s="10">
        <v>0.01</v>
      </c>
    </row>
    <row r="733" spans="1:33" x14ac:dyDescent="0.3">
      <c r="A733" s="10" t="s">
        <v>1536</v>
      </c>
      <c r="B733" s="10">
        <v>34</v>
      </c>
      <c r="C733" s="10" t="s">
        <v>43</v>
      </c>
      <c r="D733" s="10" t="s">
        <v>44</v>
      </c>
      <c r="E733" s="10" t="s">
        <v>31</v>
      </c>
      <c r="F733" s="10" t="s">
        <v>45</v>
      </c>
      <c r="G733" s="10" t="s">
        <v>30</v>
      </c>
      <c r="H733" s="10" t="s">
        <v>1537</v>
      </c>
      <c r="I733" s="10" t="s">
        <v>65</v>
      </c>
      <c r="J733" s="13">
        <v>109.88</v>
      </c>
      <c r="K733" s="10">
        <v>7</v>
      </c>
      <c r="L733" s="10" t="s">
        <v>78</v>
      </c>
      <c r="M733" s="10">
        <v>4</v>
      </c>
      <c r="N733" s="10">
        <v>4</v>
      </c>
      <c r="O733" s="10">
        <v>1</v>
      </c>
      <c r="P733" s="10" t="s">
        <v>59</v>
      </c>
      <c r="Q733" s="10" t="s">
        <v>85</v>
      </c>
      <c r="R733" s="10">
        <f t="shared" si="22"/>
        <v>0.01</v>
      </c>
      <c r="S733" s="10">
        <v>1</v>
      </c>
      <c r="T733" s="10">
        <v>3</v>
      </c>
      <c r="U733" s="10" t="s">
        <v>49</v>
      </c>
      <c r="V733" s="10" t="s">
        <v>60</v>
      </c>
      <c r="W733" s="10" t="s">
        <v>39</v>
      </c>
      <c r="X733" s="14">
        <v>45296</v>
      </c>
      <c r="Y733" s="10" t="b">
        <v>0</v>
      </c>
      <c r="Z733" s="10" t="b">
        <v>1</v>
      </c>
      <c r="AA733" s="10" t="str">
        <f t="shared" si="23"/>
        <v>Loyalty Member</v>
      </c>
      <c r="AB733" s="10" t="s">
        <v>62</v>
      </c>
      <c r="AC733" s="10" t="s">
        <v>53</v>
      </c>
      <c r="AD733" s="10">
        <v>11</v>
      </c>
      <c r="AE733" s="10" t="str">
        <f>IF(OR(Cleaned_Data!$C733="Male", Cleaned_Data!$C733="Male"), "Male", IF(OR(Cleaned_Data!$C733="Female", Cleaned_Data!$C733="Female"), "Female", "Diverse"))</f>
        <v>Male</v>
      </c>
      <c r="AF733" s="10" t="str">
        <f>IF(Cleaned_Data!$D733="Middle","Average Income","High Income")</f>
        <v>High Income</v>
      </c>
      <c r="AG733" s="10">
        <v>9.3999999999999986E-3</v>
      </c>
    </row>
    <row r="734" spans="1:33" x14ac:dyDescent="0.3">
      <c r="A734" s="10" t="s">
        <v>1538</v>
      </c>
      <c r="B734" s="10">
        <v>21</v>
      </c>
      <c r="C734" s="10" t="s">
        <v>29</v>
      </c>
      <c r="D734" s="10" t="s">
        <v>44</v>
      </c>
      <c r="E734" s="10" t="s">
        <v>31</v>
      </c>
      <c r="F734" s="10" t="s">
        <v>45</v>
      </c>
      <c r="G734" s="10" t="s">
        <v>44</v>
      </c>
      <c r="H734" s="10" t="s">
        <v>1539</v>
      </c>
      <c r="I734" s="10" t="s">
        <v>58</v>
      </c>
      <c r="J734" s="13">
        <v>182.54</v>
      </c>
      <c r="K734" s="10">
        <v>11</v>
      </c>
      <c r="L734" s="10" t="s">
        <v>35</v>
      </c>
      <c r="M734" s="10">
        <v>5</v>
      </c>
      <c r="N734" s="10">
        <v>5</v>
      </c>
      <c r="O734" s="10">
        <v>1</v>
      </c>
      <c r="P734" s="10" t="s">
        <v>49</v>
      </c>
      <c r="Q734" s="10" t="s">
        <v>37</v>
      </c>
      <c r="R734" s="10">
        <f t="shared" si="22"/>
        <v>0.01</v>
      </c>
      <c r="S734" s="10">
        <v>1</v>
      </c>
      <c r="T734" s="10">
        <v>1</v>
      </c>
      <c r="U734" s="10" t="s">
        <v>44</v>
      </c>
      <c r="V734" s="10" t="s">
        <v>38</v>
      </c>
      <c r="W734" s="10" t="s">
        <v>86</v>
      </c>
      <c r="X734" s="14">
        <v>45525</v>
      </c>
      <c r="Y734" s="10" t="b">
        <v>0</v>
      </c>
      <c r="Z734" s="10" t="b">
        <v>0</v>
      </c>
      <c r="AA734" s="10" t="str">
        <f t="shared" si="23"/>
        <v>Non-Member</v>
      </c>
      <c r="AB734" s="10" t="s">
        <v>40</v>
      </c>
      <c r="AC734" s="10" t="s">
        <v>53</v>
      </c>
      <c r="AD734" s="10">
        <v>13</v>
      </c>
      <c r="AE734" s="10" t="str">
        <f>IF(OR(Cleaned_Data!$C734="Male", Cleaned_Data!$C734="Male"), "Male", IF(OR(Cleaned_Data!$C734="Female", Cleaned_Data!$C734="Female"), "Female", "Diverse"))</f>
        <v>Female</v>
      </c>
      <c r="AF734" s="10" t="str">
        <f>IF(Cleaned_Data!$D734="Middle","Average Income","High Income")</f>
        <v>High Income</v>
      </c>
      <c r="AG734" s="10">
        <v>1.131578947368421E-2</v>
      </c>
    </row>
    <row r="735" spans="1:33" x14ac:dyDescent="0.3">
      <c r="A735" s="10" t="s">
        <v>1540</v>
      </c>
      <c r="B735" s="10">
        <v>23</v>
      </c>
      <c r="C735" s="10" t="s">
        <v>29</v>
      </c>
      <c r="D735" s="10" t="s">
        <v>44</v>
      </c>
      <c r="E735" s="10" t="s">
        <v>69</v>
      </c>
      <c r="F735" s="10" t="s">
        <v>32</v>
      </c>
      <c r="G735" s="10" t="s">
        <v>44</v>
      </c>
      <c r="H735" s="10" t="s">
        <v>1541</v>
      </c>
      <c r="I735" s="10" t="s">
        <v>71</v>
      </c>
      <c r="J735" s="13">
        <v>465.48</v>
      </c>
      <c r="K735" s="10">
        <v>3</v>
      </c>
      <c r="L735" s="10" t="s">
        <v>35</v>
      </c>
      <c r="M735" s="10">
        <v>3</v>
      </c>
      <c r="N735" s="10">
        <v>3</v>
      </c>
      <c r="O735" s="10">
        <v>2</v>
      </c>
      <c r="P735" s="10" t="s">
        <v>49</v>
      </c>
      <c r="Q735" s="10" t="s">
        <v>85</v>
      </c>
      <c r="R735" s="10">
        <f t="shared" si="22"/>
        <v>0.01</v>
      </c>
      <c r="S735" s="10">
        <v>1</v>
      </c>
      <c r="T735" s="10">
        <v>8</v>
      </c>
      <c r="U735" s="10" t="s">
        <v>49</v>
      </c>
      <c r="V735" s="10" t="s">
        <v>38</v>
      </c>
      <c r="W735" s="10" t="s">
        <v>86</v>
      </c>
      <c r="X735" s="14">
        <v>45464</v>
      </c>
      <c r="Y735" s="10" t="b">
        <v>0</v>
      </c>
      <c r="Z735" s="10" t="b">
        <v>0</v>
      </c>
      <c r="AA735" s="10" t="str">
        <f t="shared" si="23"/>
        <v>Non-Member</v>
      </c>
      <c r="AB735" s="10" t="s">
        <v>52</v>
      </c>
      <c r="AC735" s="10" t="s">
        <v>41</v>
      </c>
      <c r="AD735" s="10">
        <v>1</v>
      </c>
      <c r="AE735" s="10" t="str">
        <f>IF(OR(Cleaned_Data!$C735="Male", Cleaned_Data!$C735="Male"), "Male", IF(OR(Cleaned_Data!$C735="Female", Cleaned_Data!$C735="Female"), "Female", "Diverse"))</f>
        <v>Female</v>
      </c>
      <c r="AF735" s="10" t="str">
        <f>IF(Cleaned_Data!$D735="Middle","Average Income","High Income")</f>
        <v>High Income</v>
      </c>
      <c r="AG735" s="10">
        <v>8.7804878048780496E-3</v>
      </c>
    </row>
    <row r="736" spans="1:33" x14ac:dyDescent="0.3">
      <c r="A736" s="10" t="s">
        <v>1542</v>
      </c>
      <c r="B736" s="10">
        <v>31</v>
      </c>
      <c r="C736" s="10" t="s">
        <v>29</v>
      </c>
      <c r="D736" s="10" t="s">
        <v>30</v>
      </c>
      <c r="E736" s="10" t="s">
        <v>31</v>
      </c>
      <c r="F736" s="10" t="s">
        <v>45</v>
      </c>
      <c r="G736" s="10" t="s">
        <v>30</v>
      </c>
      <c r="H736" s="10" t="s">
        <v>1543</v>
      </c>
      <c r="I736" s="10" t="s">
        <v>104</v>
      </c>
      <c r="J736" s="13">
        <v>224.52</v>
      </c>
      <c r="K736" s="10">
        <v>8</v>
      </c>
      <c r="L736" s="10" t="s">
        <v>35</v>
      </c>
      <c r="M736" s="10">
        <v>3</v>
      </c>
      <c r="N736" s="10">
        <v>3</v>
      </c>
      <c r="O736" s="10">
        <v>2</v>
      </c>
      <c r="P736" s="10" t="s">
        <v>59</v>
      </c>
      <c r="Q736" s="10" t="s">
        <v>50</v>
      </c>
      <c r="R736" s="10">
        <f t="shared" si="22"/>
        <v>0.01</v>
      </c>
      <c r="S736" s="10">
        <v>1</v>
      </c>
      <c r="T736" s="10">
        <v>5</v>
      </c>
      <c r="U736" s="10" t="s">
        <v>44</v>
      </c>
      <c r="V736" s="10" t="s">
        <v>79</v>
      </c>
      <c r="W736" s="10" t="s">
        <v>39</v>
      </c>
      <c r="X736" s="14">
        <v>45625</v>
      </c>
      <c r="Y736" s="10" t="b">
        <v>1</v>
      </c>
      <c r="Z736" s="10" t="b">
        <v>0</v>
      </c>
      <c r="AA736" s="10" t="str">
        <f t="shared" si="23"/>
        <v>Non-Member</v>
      </c>
      <c r="AB736" s="10" t="s">
        <v>62</v>
      </c>
      <c r="AC736" s="10" t="s">
        <v>67</v>
      </c>
      <c r="AD736" s="10">
        <v>1</v>
      </c>
      <c r="AE736" s="10" t="str">
        <f>IF(OR(Cleaned_Data!$C736="Male", Cleaned_Data!$C736="Male"), "Male", IF(OR(Cleaned_Data!$C736="Female", Cleaned_Data!$C736="Female"), "Female", "Diverse"))</f>
        <v>Female</v>
      </c>
      <c r="AF736" s="10" t="str">
        <f>IF(Cleaned_Data!$D736="Middle","Average Income","High Income")</f>
        <v>Average Income</v>
      </c>
      <c r="AG736" s="10">
        <v>7.3170731707317069E-3</v>
      </c>
    </row>
    <row r="737" spans="1:33" x14ac:dyDescent="0.3">
      <c r="A737" s="10" t="s">
        <v>1544</v>
      </c>
      <c r="B737" s="10">
        <v>21</v>
      </c>
      <c r="C737" s="10" t="s">
        <v>43</v>
      </c>
      <c r="D737" s="10" t="s">
        <v>44</v>
      </c>
      <c r="E737" s="10" t="s">
        <v>69</v>
      </c>
      <c r="F737" s="10" t="s">
        <v>56</v>
      </c>
      <c r="G737" s="10" t="s">
        <v>30</v>
      </c>
      <c r="H737" s="10" t="s">
        <v>1545</v>
      </c>
      <c r="I737" s="10" t="s">
        <v>188</v>
      </c>
      <c r="J737" s="13">
        <v>281.37</v>
      </c>
      <c r="K737" s="10">
        <v>12</v>
      </c>
      <c r="L737" s="10" t="s">
        <v>78</v>
      </c>
      <c r="M737" s="10">
        <v>2</v>
      </c>
      <c r="N737" s="10">
        <v>3</v>
      </c>
      <c r="O737" s="10">
        <v>2</v>
      </c>
      <c r="P737" s="10" t="s">
        <v>59</v>
      </c>
      <c r="Q737" s="10" t="s">
        <v>85</v>
      </c>
      <c r="R737" s="10">
        <f t="shared" si="22"/>
        <v>0</v>
      </c>
      <c r="S737" s="10">
        <v>0</v>
      </c>
      <c r="T737" s="10">
        <v>2</v>
      </c>
      <c r="U737" s="10" t="s">
        <v>59</v>
      </c>
      <c r="V737" s="10" t="s">
        <v>60</v>
      </c>
      <c r="W737" s="10" t="s">
        <v>61</v>
      </c>
      <c r="X737" s="14">
        <v>45293</v>
      </c>
      <c r="Y737" s="10" t="b">
        <v>0</v>
      </c>
      <c r="Z737" s="10" t="b">
        <v>1</v>
      </c>
      <c r="AA737" s="10" t="str">
        <f t="shared" si="23"/>
        <v>Loyalty Member</v>
      </c>
      <c r="AB737" s="10" t="s">
        <v>62</v>
      </c>
      <c r="AC737" s="10" t="s">
        <v>67</v>
      </c>
      <c r="AD737" s="10">
        <v>14</v>
      </c>
      <c r="AE737" s="10" t="str">
        <f>IF(OR(Cleaned_Data!$C737="Male", Cleaned_Data!$C737="Male"), "Male", IF(OR(Cleaned_Data!$C737="Female", Cleaned_Data!$C737="Female"), "Female", "Diverse"))</f>
        <v>Male</v>
      </c>
      <c r="AF737" s="10" t="str">
        <f>IF(Cleaned_Data!$D737="Middle","Average Income","High Income")</f>
        <v>High Income</v>
      </c>
      <c r="AG737" s="10">
        <v>8.8235294117647058E-3</v>
      </c>
    </row>
    <row r="738" spans="1:33" x14ac:dyDescent="0.3">
      <c r="A738" s="10" t="s">
        <v>1546</v>
      </c>
      <c r="B738" s="10">
        <v>22</v>
      </c>
      <c r="C738" s="10" t="s">
        <v>29</v>
      </c>
      <c r="D738" s="10" t="s">
        <v>30</v>
      </c>
      <c r="E738" s="10" t="s">
        <v>31</v>
      </c>
      <c r="F738" s="10" t="s">
        <v>32</v>
      </c>
      <c r="G738" s="10" t="s">
        <v>30</v>
      </c>
      <c r="H738" s="10" t="s">
        <v>1547</v>
      </c>
      <c r="I738" s="10" t="s">
        <v>58</v>
      </c>
      <c r="J738" s="13">
        <v>125.68</v>
      </c>
      <c r="K738" s="10">
        <v>2</v>
      </c>
      <c r="L738" s="10" t="s">
        <v>78</v>
      </c>
      <c r="M738" s="10">
        <v>1</v>
      </c>
      <c r="N738" s="10">
        <v>4</v>
      </c>
      <c r="O738" s="10">
        <v>1</v>
      </c>
      <c r="P738" s="10" t="s">
        <v>36</v>
      </c>
      <c r="Q738" s="10" t="s">
        <v>50</v>
      </c>
      <c r="R738" s="10">
        <f t="shared" si="22"/>
        <v>0.01</v>
      </c>
      <c r="S738" s="10">
        <v>1</v>
      </c>
      <c r="T738" s="10">
        <v>8</v>
      </c>
      <c r="U738" s="10" t="s">
        <v>49</v>
      </c>
      <c r="V738" s="10" t="s">
        <v>60</v>
      </c>
      <c r="W738" s="10" t="s">
        <v>61</v>
      </c>
      <c r="X738" s="14">
        <v>45464</v>
      </c>
      <c r="Y738" s="10" t="b">
        <v>1</v>
      </c>
      <c r="Z738" s="10" t="b">
        <v>0</v>
      </c>
      <c r="AA738" s="10" t="str">
        <f t="shared" si="23"/>
        <v>Non-Member</v>
      </c>
      <c r="AB738" s="10" t="s">
        <v>40</v>
      </c>
      <c r="AC738" s="10" t="s">
        <v>67</v>
      </c>
      <c r="AD738" s="10">
        <v>9</v>
      </c>
      <c r="AE738" s="10" t="str">
        <f>IF(OR(Cleaned_Data!$C738="Male", Cleaned_Data!$C738="Male"), "Male", IF(OR(Cleaned_Data!$C738="Female", Cleaned_Data!$C738="Female"), "Female", "Diverse"))</f>
        <v>Female</v>
      </c>
      <c r="AF738" s="10" t="str">
        <f>IF(Cleaned_Data!$D738="Middle","Average Income","High Income")</f>
        <v>Average Income</v>
      </c>
      <c r="AG738" s="10">
        <v>1.131578947368421E-2</v>
      </c>
    </row>
    <row r="739" spans="1:33" x14ac:dyDescent="0.3">
      <c r="A739" s="10" t="s">
        <v>1548</v>
      </c>
      <c r="B739" s="10">
        <v>38</v>
      </c>
      <c r="C739" s="10" t="s">
        <v>29</v>
      </c>
      <c r="D739" s="10" t="s">
        <v>44</v>
      </c>
      <c r="E739" s="10" t="s">
        <v>55</v>
      </c>
      <c r="F739" s="10" t="s">
        <v>45</v>
      </c>
      <c r="G739" s="10" t="s">
        <v>44</v>
      </c>
      <c r="H739" s="10" t="s">
        <v>1549</v>
      </c>
      <c r="I739" s="10" t="s">
        <v>188</v>
      </c>
      <c r="J739" s="13">
        <v>178.21</v>
      </c>
      <c r="K739" s="10">
        <v>7</v>
      </c>
      <c r="L739" s="10" t="s">
        <v>48</v>
      </c>
      <c r="M739" s="10">
        <v>1</v>
      </c>
      <c r="N739" s="10">
        <v>5</v>
      </c>
      <c r="O739" s="10">
        <v>2</v>
      </c>
      <c r="P739" s="10" t="s">
        <v>59</v>
      </c>
      <c r="Q739" s="10" t="s">
        <v>37</v>
      </c>
      <c r="R739" s="10">
        <f t="shared" si="22"/>
        <v>0.02</v>
      </c>
      <c r="S739" s="10">
        <v>2</v>
      </c>
      <c r="T739" s="10">
        <v>8</v>
      </c>
      <c r="U739" s="10" t="s">
        <v>36</v>
      </c>
      <c r="V739" s="10" t="s">
        <v>79</v>
      </c>
      <c r="W739" s="10" t="s">
        <v>51</v>
      </c>
      <c r="X739" s="14">
        <v>45436</v>
      </c>
      <c r="Y739" s="10" t="b">
        <v>0</v>
      </c>
      <c r="Z739" s="10" t="b">
        <v>0</v>
      </c>
      <c r="AA739" s="10" t="str">
        <f t="shared" si="23"/>
        <v>Non-Member</v>
      </c>
      <c r="AB739" s="10" t="s">
        <v>74</v>
      </c>
      <c r="AC739" s="10" t="s">
        <v>41</v>
      </c>
      <c r="AD739" s="10">
        <v>9</v>
      </c>
      <c r="AE739" s="10" t="str">
        <f>IF(OR(Cleaned_Data!$C739="Male", Cleaned_Data!$C739="Male"), "Male", IF(OR(Cleaned_Data!$C739="Female", Cleaned_Data!$C739="Female"), "Female", "Diverse"))</f>
        <v>Female</v>
      </c>
      <c r="AF739" s="10" t="str">
        <f>IF(Cleaned_Data!$D739="Middle","Average Income","High Income")</f>
        <v>High Income</v>
      </c>
      <c r="AG739" s="10">
        <v>8.8235294117647058E-3</v>
      </c>
    </row>
    <row r="740" spans="1:33" x14ac:dyDescent="0.3">
      <c r="A740" s="10" t="s">
        <v>1550</v>
      </c>
      <c r="B740" s="10">
        <v>27</v>
      </c>
      <c r="C740" s="10" t="s">
        <v>43</v>
      </c>
      <c r="D740" s="10" t="s">
        <v>44</v>
      </c>
      <c r="E740" s="10" t="s">
        <v>76</v>
      </c>
      <c r="F740" s="10" t="s">
        <v>32</v>
      </c>
      <c r="G740" s="10" t="s">
        <v>30</v>
      </c>
      <c r="H740" s="10" t="s">
        <v>1551</v>
      </c>
      <c r="I740" s="10" t="s">
        <v>104</v>
      </c>
      <c r="J740" s="13">
        <v>483.23</v>
      </c>
      <c r="K740" s="10">
        <v>7</v>
      </c>
      <c r="L740" s="10" t="s">
        <v>78</v>
      </c>
      <c r="M740" s="10">
        <v>2</v>
      </c>
      <c r="N740" s="10">
        <v>4</v>
      </c>
      <c r="O740" s="10">
        <v>2</v>
      </c>
      <c r="P740" s="10" t="s">
        <v>49</v>
      </c>
      <c r="Q740" s="10" t="s">
        <v>37</v>
      </c>
      <c r="R740" s="10">
        <f t="shared" si="22"/>
        <v>0</v>
      </c>
      <c r="S740" s="10">
        <v>0</v>
      </c>
      <c r="T740" s="10">
        <v>5</v>
      </c>
      <c r="U740" s="10" t="s">
        <v>44</v>
      </c>
      <c r="V740" s="10" t="s">
        <v>60</v>
      </c>
      <c r="W740" s="10" t="s">
        <v>51</v>
      </c>
      <c r="X740" s="14">
        <v>45645</v>
      </c>
      <c r="Y740" s="10" t="b">
        <v>1</v>
      </c>
      <c r="Z740" s="10" t="b">
        <v>0</v>
      </c>
      <c r="AA740" s="10" t="str">
        <f t="shared" si="23"/>
        <v>Non-Member</v>
      </c>
      <c r="AB740" s="10" t="s">
        <v>62</v>
      </c>
      <c r="AC740" s="10" t="s">
        <v>67</v>
      </c>
      <c r="AD740" s="10">
        <v>9</v>
      </c>
      <c r="AE740" s="10" t="str">
        <f>IF(OR(Cleaned_Data!$C740="Male", Cleaned_Data!$C740="Male"), "Male", IF(OR(Cleaned_Data!$C740="Female", Cleaned_Data!$C740="Female"), "Female", "Diverse"))</f>
        <v>Male</v>
      </c>
      <c r="AF740" s="10" t="str">
        <f>IF(Cleaned_Data!$D740="Middle","Average Income","High Income")</f>
        <v>High Income</v>
      </c>
      <c r="AG740" s="10">
        <v>7.3170731707317069E-3</v>
      </c>
    </row>
    <row r="741" spans="1:33" x14ac:dyDescent="0.3">
      <c r="A741" s="10" t="s">
        <v>1552</v>
      </c>
      <c r="B741" s="10">
        <v>18</v>
      </c>
      <c r="C741" s="10" t="s">
        <v>43</v>
      </c>
      <c r="D741" s="10" t="s">
        <v>30</v>
      </c>
      <c r="E741" s="10" t="s">
        <v>31</v>
      </c>
      <c r="F741" s="10" t="s">
        <v>56</v>
      </c>
      <c r="G741" s="10" t="s">
        <v>44</v>
      </c>
      <c r="H741" s="10" t="s">
        <v>1553</v>
      </c>
      <c r="I741" s="10" t="s">
        <v>65</v>
      </c>
      <c r="J741" s="13">
        <v>415.3</v>
      </c>
      <c r="K741" s="10">
        <v>11</v>
      </c>
      <c r="L741" s="10" t="s">
        <v>48</v>
      </c>
      <c r="M741" s="10">
        <v>4</v>
      </c>
      <c r="N741" s="10">
        <v>2</v>
      </c>
      <c r="O741" s="10">
        <v>1</v>
      </c>
      <c r="P741" s="10" t="s">
        <v>59</v>
      </c>
      <c r="Q741" s="10" t="s">
        <v>85</v>
      </c>
      <c r="R741" s="10">
        <f t="shared" si="22"/>
        <v>0.01</v>
      </c>
      <c r="S741" s="10">
        <v>1</v>
      </c>
      <c r="T741" s="10">
        <v>9</v>
      </c>
      <c r="U741" s="10" t="s">
        <v>36</v>
      </c>
      <c r="V741" s="10" t="s">
        <v>38</v>
      </c>
      <c r="W741" s="10" t="s">
        <v>51</v>
      </c>
      <c r="X741" s="14">
        <v>45560</v>
      </c>
      <c r="Y741" s="10" t="b">
        <v>0</v>
      </c>
      <c r="Z741" s="10" t="b">
        <v>1</v>
      </c>
      <c r="AA741" s="10" t="str">
        <f t="shared" si="23"/>
        <v>Loyalty Member</v>
      </c>
      <c r="AB741" s="10" t="s">
        <v>62</v>
      </c>
      <c r="AC741" s="10" t="s">
        <v>53</v>
      </c>
      <c r="AD741" s="10">
        <v>2</v>
      </c>
      <c r="AE741" s="10" t="str">
        <f>IF(OR(Cleaned_Data!$C741="Male", Cleaned_Data!$C741="Male"), "Male", IF(OR(Cleaned_Data!$C741="Female", Cleaned_Data!$C741="Female"), "Female", "Diverse"))</f>
        <v>Male</v>
      </c>
      <c r="AF741" s="10" t="str">
        <f>IF(Cleaned_Data!$D741="Middle","Average Income","High Income")</f>
        <v>Average Income</v>
      </c>
      <c r="AG741" s="10">
        <v>9.3999999999999986E-3</v>
      </c>
    </row>
    <row r="742" spans="1:33" x14ac:dyDescent="0.3">
      <c r="A742" s="10" t="s">
        <v>1554</v>
      </c>
      <c r="B742" s="10">
        <v>36</v>
      </c>
      <c r="C742" s="10" t="s">
        <v>43</v>
      </c>
      <c r="D742" s="10" t="s">
        <v>44</v>
      </c>
      <c r="E742" s="10" t="s">
        <v>31</v>
      </c>
      <c r="F742" s="10" t="s">
        <v>56</v>
      </c>
      <c r="G742" s="10" t="s">
        <v>30</v>
      </c>
      <c r="H742" s="10" t="s">
        <v>1555</v>
      </c>
      <c r="I742" s="10" t="s">
        <v>117</v>
      </c>
      <c r="J742" s="13">
        <v>85.52</v>
      </c>
      <c r="K742" s="10">
        <v>7</v>
      </c>
      <c r="L742" s="10" t="s">
        <v>35</v>
      </c>
      <c r="M742" s="10">
        <v>1</v>
      </c>
      <c r="N742" s="10">
        <v>5</v>
      </c>
      <c r="O742" s="10">
        <v>0</v>
      </c>
      <c r="P742" s="10" t="s">
        <v>49</v>
      </c>
      <c r="Q742" s="10" t="s">
        <v>37</v>
      </c>
      <c r="R742" s="10">
        <f t="shared" si="22"/>
        <v>0.01</v>
      </c>
      <c r="S742" s="10">
        <v>1</v>
      </c>
      <c r="T742" s="10">
        <v>3</v>
      </c>
      <c r="U742" s="10" t="s">
        <v>59</v>
      </c>
      <c r="V742" s="10" t="s">
        <v>60</v>
      </c>
      <c r="W742" s="10" t="s">
        <v>66</v>
      </c>
      <c r="X742" s="14">
        <v>45596</v>
      </c>
      <c r="Y742" s="10" t="b">
        <v>0</v>
      </c>
      <c r="Z742" s="10" t="b">
        <v>1</v>
      </c>
      <c r="AA742" s="10" t="str">
        <f t="shared" si="23"/>
        <v>Loyalty Member</v>
      </c>
      <c r="AB742" s="10" t="s">
        <v>74</v>
      </c>
      <c r="AC742" s="10" t="s">
        <v>41</v>
      </c>
      <c r="AD742" s="10">
        <v>7</v>
      </c>
      <c r="AE742" s="10" t="str">
        <f>IF(OR(Cleaned_Data!$C742="Male", Cleaned_Data!$C742="Male"), "Male", IF(OR(Cleaned_Data!$C742="Female", Cleaned_Data!$C742="Female"), "Female", "Diverse"))</f>
        <v>Male</v>
      </c>
      <c r="AF742" s="10" t="str">
        <f>IF(Cleaned_Data!$D742="Middle","Average Income","High Income")</f>
        <v>High Income</v>
      </c>
      <c r="AG742" s="10">
        <v>0.01</v>
      </c>
    </row>
    <row r="743" spans="1:33" x14ac:dyDescent="0.3">
      <c r="A743" s="10" t="s">
        <v>1556</v>
      </c>
      <c r="B743" s="10">
        <v>44</v>
      </c>
      <c r="C743" s="10" t="s">
        <v>29</v>
      </c>
      <c r="D743" s="10" t="s">
        <v>30</v>
      </c>
      <c r="E743" s="10" t="s">
        <v>69</v>
      </c>
      <c r="F743" s="10" t="s">
        <v>45</v>
      </c>
      <c r="G743" s="10" t="s">
        <v>44</v>
      </c>
      <c r="H743" s="10" t="s">
        <v>1557</v>
      </c>
      <c r="I743" s="10" t="s">
        <v>2076</v>
      </c>
      <c r="J743" s="13">
        <v>422.31</v>
      </c>
      <c r="K743" s="10">
        <v>2</v>
      </c>
      <c r="L743" s="10" t="s">
        <v>48</v>
      </c>
      <c r="M743" s="10">
        <v>3</v>
      </c>
      <c r="N743" s="10">
        <v>4</v>
      </c>
      <c r="O743" s="10">
        <v>1</v>
      </c>
      <c r="P743" s="10" t="s">
        <v>49</v>
      </c>
      <c r="Q743" s="10" t="s">
        <v>85</v>
      </c>
      <c r="R743" s="10">
        <f t="shared" si="22"/>
        <v>0</v>
      </c>
      <c r="S743" s="10">
        <v>0</v>
      </c>
      <c r="T743" s="10">
        <v>6</v>
      </c>
      <c r="U743" s="10" t="s">
        <v>36</v>
      </c>
      <c r="V743" s="10" t="s">
        <v>60</v>
      </c>
      <c r="W743" s="10" t="s">
        <v>66</v>
      </c>
      <c r="X743" s="14">
        <v>45513</v>
      </c>
      <c r="Y743" s="10" t="b">
        <v>1</v>
      </c>
      <c r="Z743" s="10" t="b">
        <v>1</v>
      </c>
      <c r="AA743" s="10" t="str">
        <f t="shared" si="23"/>
        <v>Loyalty Member</v>
      </c>
      <c r="AB743" s="10" t="s">
        <v>62</v>
      </c>
      <c r="AC743" s="10" t="s">
        <v>41</v>
      </c>
      <c r="AD743" s="10">
        <v>3</v>
      </c>
      <c r="AE743" s="10" t="str">
        <f>IF(OR(Cleaned_Data!$C743="Male", Cleaned_Data!$C743="Male"), "Male", IF(OR(Cleaned_Data!$C743="Female", Cleaned_Data!$C743="Female"), "Female", "Diverse"))</f>
        <v>Female</v>
      </c>
      <c r="AF743" s="10" t="str">
        <f>IF(Cleaned_Data!$D743="Middle","Average Income","High Income")</f>
        <v>Average Income</v>
      </c>
      <c r="AG743" s="10">
        <v>8.1395348837209301E-3</v>
      </c>
    </row>
    <row r="744" spans="1:33" x14ac:dyDescent="0.3">
      <c r="A744" s="10" t="s">
        <v>1558</v>
      </c>
      <c r="B744" s="10">
        <v>48</v>
      </c>
      <c r="C744" s="10" t="s">
        <v>88</v>
      </c>
      <c r="D744" s="10" t="s">
        <v>44</v>
      </c>
      <c r="E744" s="10" t="s">
        <v>31</v>
      </c>
      <c r="F744" s="10" t="s">
        <v>45</v>
      </c>
      <c r="G744" s="10" t="s">
        <v>44</v>
      </c>
      <c r="H744" s="10" t="s">
        <v>1559</v>
      </c>
      <c r="I744" s="10" t="s">
        <v>135</v>
      </c>
      <c r="J744" s="13">
        <v>70.42</v>
      </c>
      <c r="K744" s="10">
        <v>11</v>
      </c>
      <c r="L744" s="10" t="s">
        <v>78</v>
      </c>
      <c r="M744" s="10">
        <v>4</v>
      </c>
      <c r="N744" s="10">
        <v>5</v>
      </c>
      <c r="O744" s="10">
        <v>1</v>
      </c>
      <c r="P744" s="10" t="s">
        <v>44</v>
      </c>
      <c r="Q744" s="10" t="s">
        <v>50</v>
      </c>
      <c r="R744" s="10">
        <f t="shared" si="22"/>
        <v>0.02</v>
      </c>
      <c r="S744" s="10">
        <v>2</v>
      </c>
      <c r="T744" s="10">
        <v>7</v>
      </c>
      <c r="U744" s="10" t="s">
        <v>59</v>
      </c>
      <c r="V744" s="10" t="s">
        <v>79</v>
      </c>
      <c r="W744" s="10" t="s">
        <v>66</v>
      </c>
      <c r="X744" s="14">
        <v>45566</v>
      </c>
      <c r="Y744" s="10" t="b">
        <v>0</v>
      </c>
      <c r="Z744" s="10" t="b">
        <v>1</v>
      </c>
      <c r="AA744" s="10" t="str">
        <f t="shared" si="23"/>
        <v>Loyalty Member</v>
      </c>
      <c r="AB744" s="10" t="s">
        <v>40</v>
      </c>
      <c r="AC744" s="10" t="s">
        <v>67</v>
      </c>
      <c r="AD744" s="10">
        <v>14</v>
      </c>
      <c r="AE744" s="10" t="str">
        <f>IF(OR(Cleaned_Data!$C744="Male", Cleaned_Data!$C744="Male"), "Male", IF(OR(Cleaned_Data!$C744="Female", Cleaned_Data!$C744="Female"), "Female", "Diverse"))</f>
        <v>Diverse</v>
      </c>
      <c r="AF744" s="10" t="str">
        <f>IF(Cleaned_Data!$D744="Middle","Average Income","High Income")</f>
        <v>High Income</v>
      </c>
      <c r="AG744" s="10">
        <v>8.5294117647058826E-3</v>
      </c>
    </row>
    <row r="745" spans="1:33" x14ac:dyDescent="0.3">
      <c r="A745" s="10" t="s">
        <v>1560</v>
      </c>
      <c r="B745" s="10">
        <v>23</v>
      </c>
      <c r="C745" s="10" t="s">
        <v>29</v>
      </c>
      <c r="D745" s="10" t="s">
        <v>30</v>
      </c>
      <c r="E745" s="10" t="s">
        <v>69</v>
      </c>
      <c r="F745" s="10" t="s">
        <v>56</v>
      </c>
      <c r="G745" s="10" t="s">
        <v>30</v>
      </c>
      <c r="H745" s="10" t="s">
        <v>1561</v>
      </c>
      <c r="I745" s="10" t="s">
        <v>126</v>
      </c>
      <c r="J745" s="13">
        <v>437.4</v>
      </c>
      <c r="K745" s="10">
        <v>6</v>
      </c>
      <c r="L745" s="10" t="s">
        <v>35</v>
      </c>
      <c r="M745" s="10">
        <v>1</v>
      </c>
      <c r="N745" s="10">
        <v>4</v>
      </c>
      <c r="O745" s="10">
        <v>1</v>
      </c>
      <c r="P745" s="10" t="s">
        <v>44</v>
      </c>
      <c r="Q745" s="10" t="s">
        <v>37</v>
      </c>
      <c r="R745" s="10">
        <f t="shared" si="22"/>
        <v>0.02</v>
      </c>
      <c r="S745" s="10">
        <v>2</v>
      </c>
      <c r="T745" s="10">
        <v>5</v>
      </c>
      <c r="U745" s="10" t="s">
        <v>59</v>
      </c>
      <c r="V745" s="10" t="s">
        <v>38</v>
      </c>
      <c r="W745" s="10" t="s">
        <v>39</v>
      </c>
      <c r="X745" s="14">
        <v>45459</v>
      </c>
      <c r="Y745" s="10" t="b">
        <v>0</v>
      </c>
      <c r="Z745" s="10" t="b">
        <v>0</v>
      </c>
      <c r="AA745" s="10" t="str">
        <f t="shared" si="23"/>
        <v>Non-Member</v>
      </c>
      <c r="AB745" s="10" t="s">
        <v>74</v>
      </c>
      <c r="AC745" s="10" t="s">
        <v>67</v>
      </c>
      <c r="AD745" s="10">
        <v>1</v>
      </c>
      <c r="AE745" s="10" t="str">
        <f>IF(OR(Cleaned_Data!$C745="Male", Cleaned_Data!$C745="Male"), "Male", IF(OR(Cleaned_Data!$C745="Female", Cleaned_Data!$C745="Female"), "Female", "Diverse"))</f>
        <v>Female</v>
      </c>
      <c r="AF745" s="10" t="str">
        <f>IF(Cleaned_Data!$D745="Middle","Average Income","High Income")</f>
        <v>Average Income</v>
      </c>
      <c r="AG745" s="10">
        <v>8.2978723404255311E-3</v>
      </c>
    </row>
    <row r="746" spans="1:33" x14ac:dyDescent="0.3">
      <c r="A746" s="10" t="s">
        <v>1562</v>
      </c>
      <c r="B746" s="10">
        <v>35</v>
      </c>
      <c r="C746" s="10" t="s">
        <v>43</v>
      </c>
      <c r="D746" s="10" t="s">
        <v>30</v>
      </c>
      <c r="E746" s="10" t="s">
        <v>76</v>
      </c>
      <c r="F746" s="10" t="s">
        <v>32</v>
      </c>
      <c r="G746" s="10" t="s">
        <v>30</v>
      </c>
      <c r="H746" s="10" t="s">
        <v>1563</v>
      </c>
      <c r="I746" s="10" t="s">
        <v>246</v>
      </c>
      <c r="J746" s="13">
        <v>207.11</v>
      </c>
      <c r="K746" s="10">
        <v>4</v>
      </c>
      <c r="L746" s="10" t="s">
        <v>35</v>
      </c>
      <c r="M746" s="10">
        <v>1</v>
      </c>
      <c r="N746" s="10">
        <v>4</v>
      </c>
      <c r="O746" s="10">
        <v>2</v>
      </c>
      <c r="P746" s="10" t="s">
        <v>44</v>
      </c>
      <c r="Q746" s="10" t="s">
        <v>50</v>
      </c>
      <c r="R746" s="10">
        <f t="shared" si="22"/>
        <v>0</v>
      </c>
      <c r="S746" s="10">
        <v>0</v>
      </c>
      <c r="T746" s="10">
        <v>1</v>
      </c>
      <c r="U746" s="10" t="s">
        <v>59</v>
      </c>
      <c r="V746" s="10" t="s">
        <v>38</v>
      </c>
      <c r="W746" s="10" t="s">
        <v>66</v>
      </c>
      <c r="X746" s="14">
        <v>45379</v>
      </c>
      <c r="Y746" s="10" t="b">
        <v>1</v>
      </c>
      <c r="Z746" s="10" t="b">
        <v>0</v>
      </c>
      <c r="AA746" s="10" t="str">
        <f t="shared" si="23"/>
        <v>Non-Member</v>
      </c>
      <c r="AB746" s="10" t="s">
        <v>40</v>
      </c>
      <c r="AC746" s="10" t="s">
        <v>41</v>
      </c>
      <c r="AD746" s="10">
        <v>2</v>
      </c>
      <c r="AE746" s="10" t="str">
        <f>IF(OR(Cleaned_Data!$C746="Male", Cleaned_Data!$C746="Male"), "Male", IF(OR(Cleaned_Data!$C746="Female", Cleaned_Data!$C746="Female"), "Female", "Diverse"))</f>
        <v>Male</v>
      </c>
      <c r="AF746" s="10" t="str">
        <f>IF(Cleaned_Data!$D746="Middle","Average Income","High Income")</f>
        <v>Average Income</v>
      </c>
      <c r="AG746" s="10">
        <v>1.1000000000000001E-2</v>
      </c>
    </row>
    <row r="747" spans="1:33" x14ac:dyDescent="0.3">
      <c r="A747" s="10" t="s">
        <v>1564</v>
      </c>
      <c r="B747" s="10">
        <v>50</v>
      </c>
      <c r="C747" s="10" t="s">
        <v>29</v>
      </c>
      <c r="D747" s="10" t="s">
        <v>44</v>
      </c>
      <c r="E747" s="10" t="s">
        <v>69</v>
      </c>
      <c r="F747" s="10" t="s">
        <v>32</v>
      </c>
      <c r="G747" s="10" t="s">
        <v>30</v>
      </c>
      <c r="H747" s="10" t="s">
        <v>1565</v>
      </c>
      <c r="I747" s="10" t="s">
        <v>101</v>
      </c>
      <c r="J747" s="13">
        <v>378.87</v>
      </c>
      <c r="K747" s="10">
        <v>2</v>
      </c>
      <c r="L747" s="10" t="s">
        <v>78</v>
      </c>
      <c r="M747" s="10">
        <v>5</v>
      </c>
      <c r="N747" s="10">
        <v>2</v>
      </c>
      <c r="O747" s="10">
        <v>2</v>
      </c>
      <c r="P747" s="10" t="s">
        <v>36</v>
      </c>
      <c r="Q747" s="10" t="s">
        <v>85</v>
      </c>
      <c r="R747" s="10">
        <f t="shared" si="22"/>
        <v>0.02</v>
      </c>
      <c r="S747" s="10">
        <v>2</v>
      </c>
      <c r="T747" s="10">
        <v>2</v>
      </c>
      <c r="U747" s="10" t="s">
        <v>49</v>
      </c>
      <c r="V747" s="10" t="s">
        <v>79</v>
      </c>
      <c r="W747" s="10" t="s">
        <v>61</v>
      </c>
      <c r="X747" s="14">
        <v>45459</v>
      </c>
      <c r="Y747" s="10" t="b">
        <v>1</v>
      </c>
      <c r="Z747" s="10" t="b">
        <v>0</v>
      </c>
      <c r="AA747" s="10" t="str">
        <f t="shared" si="23"/>
        <v>Non-Member</v>
      </c>
      <c r="AB747" s="10" t="s">
        <v>74</v>
      </c>
      <c r="AC747" s="10" t="s">
        <v>41</v>
      </c>
      <c r="AD747" s="10">
        <v>9</v>
      </c>
      <c r="AE747" s="10" t="str">
        <f>IF(OR(Cleaned_Data!$C747="Male", Cleaned_Data!$C747="Male"), "Male", IF(OR(Cleaned_Data!$C747="Female", Cleaned_Data!$C747="Female"), "Female", "Diverse"))</f>
        <v>Female</v>
      </c>
      <c r="AF747" s="10" t="str">
        <f>IF(Cleaned_Data!$D747="Middle","Average Income","High Income")</f>
        <v>High Income</v>
      </c>
      <c r="AG747" s="10">
        <v>9.7727272727272732E-3</v>
      </c>
    </row>
    <row r="748" spans="1:33" x14ac:dyDescent="0.3">
      <c r="A748" s="10" t="s">
        <v>1566</v>
      </c>
      <c r="B748" s="10">
        <v>30</v>
      </c>
      <c r="C748" s="10" t="s">
        <v>29</v>
      </c>
      <c r="D748" s="10" t="s">
        <v>44</v>
      </c>
      <c r="E748" s="10" t="s">
        <v>76</v>
      </c>
      <c r="F748" s="10" t="s">
        <v>45</v>
      </c>
      <c r="G748" s="10" t="s">
        <v>44</v>
      </c>
      <c r="H748" s="10" t="s">
        <v>1567</v>
      </c>
      <c r="I748" s="10" t="s">
        <v>123</v>
      </c>
      <c r="J748" s="13">
        <v>349</v>
      </c>
      <c r="K748" s="10">
        <v>10</v>
      </c>
      <c r="L748" s="10" t="s">
        <v>35</v>
      </c>
      <c r="M748" s="10">
        <v>3</v>
      </c>
      <c r="N748" s="10">
        <v>5</v>
      </c>
      <c r="O748" s="10">
        <v>1</v>
      </c>
      <c r="P748" s="10" t="s">
        <v>59</v>
      </c>
      <c r="Q748" s="10" t="s">
        <v>50</v>
      </c>
      <c r="R748" s="10">
        <f t="shared" si="22"/>
        <v>0.01</v>
      </c>
      <c r="S748" s="10">
        <v>1</v>
      </c>
      <c r="T748" s="10">
        <v>5</v>
      </c>
      <c r="U748" s="10" t="s">
        <v>59</v>
      </c>
      <c r="V748" s="10" t="s">
        <v>79</v>
      </c>
      <c r="W748" s="10" t="s">
        <v>51</v>
      </c>
      <c r="X748" s="14">
        <v>45306</v>
      </c>
      <c r="Y748" s="10" t="b">
        <v>0</v>
      </c>
      <c r="Z748" s="10" t="b">
        <v>1</v>
      </c>
      <c r="AA748" s="10" t="str">
        <f t="shared" si="23"/>
        <v>Loyalty Member</v>
      </c>
      <c r="AB748" s="10" t="s">
        <v>74</v>
      </c>
      <c r="AC748" s="10" t="s">
        <v>41</v>
      </c>
      <c r="AD748" s="10">
        <v>10</v>
      </c>
      <c r="AE748" s="10" t="str">
        <f>IF(OR(Cleaned_Data!$C748="Male", Cleaned_Data!$C748="Male"), "Male", IF(OR(Cleaned_Data!$C748="Female", Cleaned_Data!$C748="Female"), "Female", "Diverse"))</f>
        <v>Female</v>
      </c>
      <c r="AF748" s="10" t="str">
        <f>IF(Cleaned_Data!$D748="Middle","Average Income","High Income")</f>
        <v>High Income</v>
      </c>
      <c r="AG748" s="10">
        <v>1.0243902439024391E-2</v>
      </c>
    </row>
    <row r="749" spans="1:33" x14ac:dyDescent="0.3">
      <c r="A749" s="10" t="s">
        <v>1568</v>
      </c>
      <c r="B749" s="10">
        <v>38</v>
      </c>
      <c r="C749" s="10" t="s">
        <v>43</v>
      </c>
      <c r="D749" s="10" t="s">
        <v>30</v>
      </c>
      <c r="E749" s="10" t="s">
        <v>31</v>
      </c>
      <c r="F749" s="10" t="s">
        <v>32</v>
      </c>
      <c r="G749" s="10" t="s">
        <v>30</v>
      </c>
      <c r="H749" s="10" t="s">
        <v>1569</v>
      </c>
      <c r="I749" s="10" t="s">
        <v>107</v>
      </c>
      <c r="J749" s="13">
        <v>330.27</v>
      </c>
      <c r="K749" s="10">
        <v>3</v>
      </c>
      <c r="L749" s="10" t="s">
        <v>48</v>
      </c>
      <c r="M749" s="10">
        <v>3</v>
      </c>
      <c r="N749" s="10">
        <v>2</v>
      </c>
      <c r="O749" s="10">
        <v>1</v>
      </c>
      <c r="P749" s="10" t="s">
        <v>44</v>
      </c>
      <c r="Q749" s="10" t="s">
        <v>50</v>
      </c>
      <c r="R749" s="10">
        <f t="shared" si="22"/>
        <v>0.01</v>
      </c>
      <c r="S749" s="10">
        <v>1</v>
      </c>
      <c r="T749" s="10">
        <v>9</v>
      </c>
      <c r="U749" s="10" t="s">
        <v>44</v>
      </c>
      <c r="V749" s="10" t="s">
        <v>60</v>
      </c>
      <c r="W749" s="10" t="s">
        <v>66</v>
      </c>
      <c r="X749" s="14">
        <v>45332</v>
      </c>
      <c r="Y749" s="10" t="b">
        <v>1</v>
      </c>
      <c r="Z749" s="10" t="b">
        <v>0</v>
      </c>
      <c r="AA749" s="10" t="str">
        <f t="shared" si="23"/>
        <v>Non-Member</v>
      </c>
      <c r="AB749" s="10" t="s">
        <v>62</v>
      </c>
      <c r="AC749" s="10" t="s">
        <v>41</v>
      </c>
      <c r="AD749" s="10">
        <v>9</v>
      </c>
      <c r="AE749" s="10" t="str">
        <f>IF(OR(Cleaned_Data!$C749="Male", Cleaned_Data!$C749="Male"), "Male", IF(OR(Cleaned_Data!$C749="Female", Cleaned_Data!$C749="Female"), "Female", "Diverse"))</f>
        <v>Male</v>
      </c>
      <c r="AF749" s="10" t="str">
        <f>IF(Cleaned_Data!$D749="Middle","Average Income","High Income")</f>
        <v>Average Income</v>
      </c>
      <c r="AG749" s="10">
        <v>1.0277777777777776E-2</v>
      </c>
    </row>
    <row r="750" spans="1:33" x14ac:dyDescent="0.3">
      <c r="A750" s="10" t="s">
        <v>1570</v>
      </c>
      <c r="B750" s="10">
        <v>42</v>
      </c>
      <c r="C750" s="10" t="s">
        <v>43</v>
      </c>
      <c r="D750" s="10" t="s">
        <v>30</v>
      </c>
      <c r="E750" s="10" t="s">
        <v>31</v>
      </c>
      <c r="F750" s="10" t="s">
        <v>56</v>
      </c>
      <c r="G750" s="10" t="s">
        <v>30</v>
      </c>
      <c r="H750" s="10" t="s">
        <v>1571</v>
      </c>
      <c r="I750" s="10" t="s">
        <v>142</v>
      </c>
      <c r="J750" s="13">
        <v>410.29</v>
      </c>
      <c r="K750" s="10">
        <v>10</v>
      </c>
      <c r="L750" s="10" t="s">
        <v>78</v>
      </c>
      <c r="M750" s="10">
        <v>2</v>
      </c>
      <c r="N750" s="10">
        <v>4</v>
      </c>
      <c r="O750" s="10">
        <v>1</v>
      </c>
      <c r="P750" s="10" t="s">
        <v>59</v>
      </c>
      <c r="Q750" s="10" t="s">
        <v>50</v>
      </c>
      <c r="R750" s="10">
        <f t="shared" si="22"/>
        <v>0.02</v>
      </c>
      <c r="S750" s="10">
        <v>2</v>
      </c>
      <c r="T750" s="10">
        <v>4</v>
      </c>
      <c r="U750" s="10" t="s">
        <v>44</v>
      </c>
      <c r="V750" s="10" t="s">
        <v>60</v>
      </c>
      <c r="W750" s="10" t="s">
        <v>39</v>
      </c>
      <c r="X750" s="14">
        <v>45537</v>
      </c>
      <c r="Y750" s="10" t="b">
        <v>1</v>
      </c>
      <c r="Z750" s="10" t="b">
        <v>0</v>
      </c>
      <c r="AA750" s="10" t="str">
        <f t="shared" si="23"/>
        <v>Non-Member</v>
      </c>
      <c r="AB750" s="10" t="s">
        <v>74</v>
      </c>
      <c r="AC750" s="10" t="s">
        <v>67</v>
      </c>
      <c r="AD750" s="10">
        <v>1</v>
      </c>
      <c r="AE750" s="10" t="str">
        <f>IF(OR(Cleaned_Data!$C750="Male", Cleaned_Data!$C750="Male"), "Male", IF(OR(Cleaned_Data!$C750="Female", Cleaned_Data!$C750="Female"), "Female", "Diverse"))</f>
        <v>Male</v>
      </c>
      <c r="AF750" s="10" t="str">
        <f>IF(Cleaned_Data!$D750="Middle","Average Income","High Income")</f>
        <v>Average Income</v>
      </c>
      <c r="AG750" s="10">
        <v>8.5365853658536592E-3</v>
      </c>
    </row>
    <row r="751" spans="1:33" x14ac:dyDescent="0.3">
      <c r="A751" s="10" t="s">
        <v>1572</v>
      </c>
      <c r="B751" s="10">
        <v>24</v>
      </c>
      <c r="C751" s="10" t="s">
        <v>29</v>
      </c>
      <c r="D751" s="10" t="s">
        <v>44</v>
      </c>
      <c r="E751" s="10" t="s">
        <v>76</v>
      </c>
      <c r="F751" s="10" t="s">
        <v>56</v>
      </c>
      <c r="G751" s="10" t="s">
        <v>30</v>
      </c>
      <c r="H751" s="10" t="s">
        <v>1573</v>
      </c>
      <c r="I751" s="10" t="s">
        <v>107</v>
      </c>
      <c r="J751" s="13">
        <v>400.86</v>
      </c>
      <c r="K751" s="10">
        <v>7</v>
      </c>
      <c r="L751" s="10" t="s">
        <v>78</v>
      </c>
      <c r="M751" s="10">
        <v>3</v>
      </c>
      <c r="N751" s="10">
        <v>3</v>
      </c>
      <c r="O751" s="10">
        <v>1</v>
      </c>
      <c r="P751" s="10" t="s">
        <v>44</v>
      </c>
      <c r="Q751" s="10" t="s">
        <v>85</v>
      </c>
      <c r="R751" s="10">
        <f t="shared" si="22"/>
        <v>0.01</v>
      </c>
      <c r="S751" s="10">
        <v>1</v>
      </c>
      <c r="T751" s="10">
        <v>7</v>
      </c>
      <c r="U751" s="10" t="s">
        <v>59</v>
      </c>
      <c r="V751" s="10" t="s">
        <v>60</v>
      </c>
      <c r="W751" s="10" t="s">
        <v>39</v>
      </c>
      <c r="X751" s="14">
        <v>45547</v>
      </c>
      <c r="Y751" s="10" t="b">
        <v>1</v>
      </c>
      <c r="Z751" s="10" t="b">
        <v>0</v>
      </c>
      <c r="AA751" s="10" t="str">
        <f t="shared" si="23"/>
        <v>Non-Member</v>
      </c>
      <c r="AB751" s="10" t="s">
        <v>74</v>
      </c>
      <c r="AC751" s="10" t="s">
        <v>41</v>
      </c>
      <c r="AD751" s="10">
        <v>5</v>
      </c>
      <c r="AE751" s="10" t="str">
        <f>IF(OR(Cleaned_Data!$C751="Male", Cleaned_Data!$C751="Male"), "Male", IF(OR(Cleaned_Data!$C751="Female", Cleaned_Data!$C751="Female"), "Female", "Diverse"))</f>
        <v>Female</v>
      </c>
      <c r="AF751" s="10" t="str">
        <f>IF(Cleaned_Data!$D751="Middle","Average Income","High Income")</f>
        <v>High Income</v>
      </c>
      <c r="AG751" s="10">
        <v>1.0277777777777776E-2</v>
      </c>
    </row>
    <row r="752" spans="1:33" x14ac:dyDescent="0.3">
      <c r="A752" s="10" t="s">
        <v>1574</v>
      </c>
      <c r="B752" s="10">
        <v>27</v>
      </c>
      <c r="C752" s="10" t="s">
        <v>29</v>
      </c>
      <c r="D752" s="10" t="s">
        <v>44</v>
      </c>
      <c r="E752" s="10" t="s">
        <v>31</v>
      </c>
      <c r="F752" s="10" t="s">
        <v>56</v>
      </c>
      <c r="G752" s="10" t="s">
        <v>30</v>
      </c>
      <c r="H752" s="10" t="s">
        <v>1575</v>
      </c>
      <c r="I752" s="10" t="s">
        <v>188</v>
      </c>
      <c r="J752" s="13">
        <v>225.12</v>
      </c>
      <c r="K752" s="10">
        <v>11</v>
      </c>
      <c r="L752" s="10" t="s">
        <v>48</v>
      </c>
      <c r="M752" s="10">
        <v>3</v>
      </c>
      <c r="N752" s="10">
        <v>2</v>
      </c>
      <c r="O752" s="10">
        <v>1</v>
      </c>
      <c r="P752" s="10" t="s">
        <v>49</v>
      </c>
      <c r="Q752" s="10" t="s">
        <v>37</v>
      </c>
      <c r="R752" s="10">
        <f t="shared" si="22"/>
        <v>0</v>
      </c>
      <c r="S752" s="10">
        <v>0</v>
      </c>
      <c r="T752" s="10">
        <v>1</v>
      </c>
      <c r="U752" s="10" t="s">
        <v>36</v>
      </c>
      <c r="V752" s="10" t="s">
        <v>79</v>
      </c>
      <c r="W752" s="10" t="s">
        <v>86</v>
      </c>
      <c r="X752" s="14">
        <v>45535</v>
      </c>
      <c r="Y752" s="10" t="b">
        <v>1</v>
      </c>
      <c r="Z752" s="10" t="b">
        <v>0</v>
      </c>
      <c r="AA752" s="10" t="str">
        <f t="shared" si="23"/>
        <v>Non-Member</v>
      </c>
      <c r="AB752" s="10" t="s">
        <v>74</v>
      </c>
      <c r="AC752" s="10" t="s">
        <v>67</v>
      </c>
      <c r="AD752" s="10">
        <v>6</v>
      </c>
      <c r="AE752" s="10" t="str">
        <f>IF(OR(Cleaned_Data!$C752="Male", Cleaned_Data!$C752="Male"), "Male", IF(OR(Cleaned_Data!$C752="Female", Cleaned_Data!$C752="Female"), "Female", "Diverse"))</f>
        <v>Female</v>
      </c>
      <c r="AF752" s="10" t="str">
        <f>IF(Cleaned_Data!$D752="Middle","Average Income","High Income")</f>
        <v>High Income</v>
      </c>
      <c r="AG752" s="10">
        <v>8.8235294117647058E-3</v>
      </c>
    </row>
    <row r="753" spans="1:33" x14ac:dyDescent="0.3">
      <c r="A753" s="10" t="s">
        <v>1576</v>
      </c>
      <c r="B753" s="10">
        <v>36</v>
      </c>
      <c r="C753" s="10" t="s">
        <v>29</v>
      </c>
      <c r="D753" s="10" t="s">
        <v>44</v>
      </c>
      <c r="E753" s="10" t="s">
        <v>69</v>
      </c>
      <c r="F753" s="10" t="s">
        <v>56</v>
      </c>
      <c r="G753" s="10" t="s">
        <v>44</v>
      </c>
      <c r="H753" s="10" t="s">
        <v>1577</v>
      </c>
      <c r="I753" s="10" t="s">
        <v>188</v>
      </c>
      <c r="J753" s="13">
        <v>273.48</v>
      </c>
      <c r="K753" s="10">
        <v>12</v>
      </c>
      <c r="L753" s="10" t="s">
        <v>78</v>
      </c>
      <c r="M753" s="10">
        <v>5</v>
      </c>
      <c r="N753" s="10">
        <v>3</v>
      </c>
      <c r="O753" s="10">
        <v>2</v>
      </c>
      <c r="P753" s="10" t="s">
        <v>59</v>
      </c>
      <c r="Q753" s="10" t="s">
        <v>85</v>
      </c>
      <c r="R753" s="10">
        <f t="shared" si="22"/>
        <v>0</v>
      </c>
      <c r="S753" s="10">
        <v>0</v>
      </c>
      <c r="T753" s="10">
        <v>5</v>
      </c>
      <c r="U753" s="10" t="s">
        <v>49</v>
      </c>
      <c r="V753" s="10" t="s">
        <v>60</v>
      </c>
      <c r="W753" s="10" t="s">
        <v>66</v>
      </c>
      <c r="X753" s="14">
        <v>45313</v>
      </c>
      <c r="Y753" s="10" t="b">
        <v>1</v>
      </c>
      <c r="Z753" s="10" t="b">
        <v>0</v>
      </c>
      <c r="AA753" s="10" t="str">
        <f t="shared" si="23"/>
        <v>Non-Member</v>
      </c>
      <c r="AB753" s="10" t="s">
        <v>52</v>
      </c>
      <c r="AC753" s="10" t="s">
        <v>67</v>
      </c>
      <c r="AD753" s="10">
        <v>5</v>
      </c>
      <c r="AE753" s="10" t="str">
        <f>IF(OR(Cleaned_Data!$C753="Male", Cleaned_Data!$C753="Male"), "Male", IF(OR(Cleaned_Data!$C753="Female", Cleaned_Data!$C753="Female"), "Female", "Diverse"))</f>
        <v>Female</v>
      </c>
      <c r="AF753" s="10" t="str">
        <f>IF(Cleaned_Data!$D753="Middle","Average Income","High Income")</f>
        <v>High Income</v>
      </c>
      <c r="AG753" s="10">
        <v>8.8235294117647058E-3</v>
      </c>
    </row>
    <row r="754" spans="1:33" x14ac:dyDescent="0.3">
      <c r="A754" s="10" t="s">
        <v>1578</v>
      </c>
      <c r="B754" s="10">
        <v>19</v>
      </c>
      <c r="C754" s="10" t="s">
        <v>88</v>
      </c>
      <c r="D754" s="10" t="s">
        <v>44</v>
      </c>
      <c r="E754" s="10" t="s">
        <v>55</v>
      </c>
      <c r="F754" s="10" t="s">
        <v>56</v>
      </c>
      <c r="G754" s="10" t="s">
        <v>30</v>
      </c>
      <c r="H754" s="10" t="s">
        <v>1579</v>
      </c>
      <c r="I754" s="10" t="s">
        <v>71</v>
      </c>
      <c r="J754" s="13">
        <v>363.84</v>
      </c>
      <c r="K754" s="10">
        <v>11</v>
      </c>
      <c r="L754" s="10" t="s">
        <v>78</v>
      </c>
      <c r="M754" s="10">
        <v>3</v>
      </c>
      <c r="N754" s="10">
        <v>2</v>
      </c>
      <c r="O754" s="10">
        <v>1</v>
      </c>
      <c r="P754" s="10" t="s">
        <v>59</v>
      </c>
      <c r="Q754" s="10" t="s">
        <v>50</v>
      </c>
      <c r="R754" s="10">
        <f t="shared" si="22"/>
        <v>0</v>
      </c>
      <c r="S754" s="10">
        <v>0</v>
      </c>
      <c r="T754" s="10">
        <v>3</v>
      </c>
      <c r="U754" s="10" t="s">
        <v>49</v>
      </c>
      <c r="V754" s="10" t="s">
        <v>79</v>
      </c>
      <c r="W754" s="10" t="s">
        <v>86</v>
      </c>
      <c r="X754" s="14">
        <v>45534</v>
      </c>
      <c r="Y754" s="10" t="b">
        <v>1</v>
      </c>
      <c r="Z754" s="10" t="b">
        <v>0</v>
      </c>
      <c r="AA754" s="10" t="str">
        <f t="shared" si="23"/>
        <v>Non-Member</v>
      </c>
      <c r="AB754" s="10" t="s">
        <v>62</v>
      </c>
      <c r="AC754" s="10" t="s">
        <v>67</v>
      </c>
      <c r="AD754" s="10">
        <v>5</v>
      </c>
      <c r="AE754" s="10" t="str">
        <f>IF(OR(Cleaned_Data!$C754="Male", Cleaned_Data!$C754="Male"), "Male", IF(OR(Cleaned_Data!$C754="Female", Cleaned_Data!$C754="Female"), "Female", "Diverse"))</f>
        <v>Diverse</v>
      </c>
      <c r="AF754" s="10" t="str">
        <f>IF(Cleaned_Data!$D754="Middle","Average Income","High Income")</f>
        <v>High Income</v>
      </c>
      <c r="AG754" s="10">
        <v>8.7804878048780496E-3</v>
      </c>
    </row>
    <row r="755" spans="1:33" x14ac:dyDescent="0.3">
      <c r="A755" s="10" t="s">
        <v>1580</v>
      </c>
      <c r="B755" s="10">
        <v>24</v>
      </c>
      <c r="C755" s="10" t="s">
        <v>29</v>
      </c>
      <c r="D755" s="10" t="s">
        <v>44</v>
      </c>
      <c r="E755" s="10" t="s">
        <v>55</v>
      </c>
      <c r="F755" s="10" t="s">
        <v>32</v>
      </c>
      <c r="G755" s="10" t="s">
        <v>30</v>
      </c>
      <c r="H755" s="10" t="s">
        <v>1581</v>
      </c>
      <c r="I755" s="10" t="s">
        <v>2076</v>
      </c>
      <c r="J755" s="13">
        <v>302.60000000000002</v>
      </c>
      <c r="K755" s="10">
        <v>9</v>
      </c>
      <c r="L755" s="10" t="s">
        <v>78</v>
      </c>
      <c r="M755" s="10">
        <v>1</v>
      </c>
      <c r="N755" s="10">
        <v>4</v>
      </c>
      <c r="O755" s="10">
        <v>2</v>
      </c>
      <c r="P755" s="10" t="s">
        <v>49</v>
      </c>
      <c r="Q755" s="10" t="s">
        <v>85</v>
      </c>
      <c r="R755" s="10">
        <f t="shared" si="22"/>
        <v>0.02</v>
      </c>
      <c r="S755" s="10">
        <v>2</v>
      </c>
      <c r="T755" s="10">
        <v>10</v>
      </c>
      <c r="U755" s="10" t="s">
        <v>36</v>
      </c>
      <c r="V755" s="10" t="s">
        <v>79</v>
      </c>
      <c r="W755" s="10" t="s">
        <v>61</v>
      </c>
      <c r="X755" s="14">
        <v>45496</v>
      </c>
      <c r="Y755" s="10" t="b">
        <v>0</v>
      </c>
      <c r="Z755" s="10" t="b">
        <v>1</v>
      </c>
      <c r="AA755" s="10" t="str">
        <f t="shared" si="23"/>
        <v>Loyalty Member</v>
      </c>
      <c r="AB755" s="10" t="s">
        <v>62</v>
      </c>
      <c r="AC755" s="10" t="s">
        <v>53</v>
      </c>
      <c r="AD755" s="10">
        <v>2</v>
      </c>
      <c r="AE755" s="10" t="str">
        <f>IF(OR(Cleaned_Data!$C755="Male", Cleaned_Data!$C755="Male"), "Male", IF(OR(Cleaned_Data!$C755="Female", Cleaned_Data!$C755="Female"), "Female", "Diverse"))</f>
        <v>Female</v>
      </c>
      <c r="AF755" s="10" t="str">
        <f>IF(Cleaned_Data!$D755="Middle","Average Income","High Income")</f>
        <v>High Income</v>
      </c>
      <c r="AG755" s="10">
        <v>8.1395348837209301E-3</v>
      </c>
    </row>
    <row r="756" spans="1:33" x14ac:dyDescent="0.3">
      <c r="A756" s="10" t="s">
        <v>1582</v>
      </c>
      <c r="B756" s="10">
        <v>35</v>
      </c>
      <c r="C756" s="10" t="s">
        <v>43</v>
      </c>
      <c r="D756" s="10" t="s">
        <v>44</v>
      </c>
      <c r="E756" s="10" t="s">
        <v>76</v>
      </c>
      <c r="F756" s="10" t="s">
        <v>45</v>
      </c>
      <c r="G756" s="10" t="s">
        <v>44</v>
      </c>
      <c r="H756" s="10" t="s">
        <v>1583</v>
      </c>
      <c r="I756" s="10" t="s">
        <v>101</v>
      </c>
      <c r="J756" s="13">
        <v>317.08999999999997</v>
      </c>
      <c r="K756" s="10">
        <v>6</v>
      </c>
      <c r="L756" s="10" t="s">
        <v>78</v>
      </c>
      <c r="M756" s="10">
        <v>1</v>
      </c>
      <c r="N756" s="10">
        <v>1</v>
      </c>
      <c r="O756" s="10">
        <v>1</v>
      </c>
      <c r="P756" s="10" t="s">
        <v>44</v>
      </c>
      <c r="Q756" s="10" t="s">
        <v>50</v>
      </c>
      <c r="R756" s="10">
        <f t="shared" si="22"/>
        <v>0.02</v>
      </c>
      <c r="S756" s="10">
        <v>2</v>
      </c>
      <c r="T756" s="10">
        <v>2</v>
      </c>
      <c r="U756" s="10" t="s">
        <v>44</v>
      </c>
      <c r="V756" s="10" t="s">
        <v>79</v>
      </c>
      <c r="W756" s="10" t="s">
        <v>66</v>
      </c>
      <c r="X756" s="14">
        <v>45393</v>
      </c>
      <c r="Y756" s="10" t="b">
        <v>1</v>
      </c>
      <c r="Z756" s="10" t="b">
        <v>0</v>
      </c>
      <c r="AA756" s="10" t="str">
        <f t="shared" si="23"/>
        <v>Non-Member</v>
      </c>
      <c r="AB756" s="10" t="s">
        <v>62</v>
      </c>
      <c r="AC756" s="10" t="s">
        <v>53</v>
      </c>
      <c r="AD756" s="10">
        <v>4</v>
      </c>
      <c r="AE756" s="10" t="str">
        <f>IF(OR(Cleaned_Data!$C756="Male", Cleaned_Data!$C756="Male"), "Male", IF(OR(Cleaned_Data!$C756="Female", Cleaned_Data!$C756="Female"), "Female", "Diverse"))</f>
        <v>Male</v>
      </c>
      <c r="AF756" s="10" t="str">
        <f>IF(Cleaned_Data!$D756="Middle","Average Income","High Income")</f>
        <v>High Income</v>
      </c>
      <c r="AG756" s="10">
        <v>9.7727272727272732E-3</v>
      </c>
    </row>
    <row r="757" spans="1:33" x14ac:dyDescent="0.3">
      <c r="A757" s="10" t="s">
        <v>1584</v>
      </c>
      <c r="B757" s="10">
        <v>38</v>
      </c>
      <c r="C757" s="10" t="s">
        <v>29</v>
      </c>
      <c r="D757" s="10" t="s">
        <v>44</v>
      </c>
      <c r="E757" s="10" t="s">
        <v>31</v>
      </c>
      <c r="F757" s="10" t="s">
        <v>45</v>
      </c>
      <c r="G757" s="10" t="s">
        <v>44</v>
      </c>
      <c r="H757" s="10" t="s">
        <v>1585</v>
      </c>
      <c r="I757" s="10" t="s">
        <v>188</v>
      </c>
      <c r="J757" s="13">
        <v>193.32</v>
      </c>
      <c r="K757" s="10">
        <v>9</v>
      </c>
      <c r="L757" s="10" t="s">
        <v>35</v>
      </c>
      <c r="M757" s="10">
        <v>4</v>
      </c>
      <c r="N757" s="10">
        <v>3</v>
      </c>
      <c r="O757" s="10">
        <v>0</v>
      </c>
      <c r="P757" s="10" t="s">
        <v>36</v>
      </c>
      <c r="Q757" s="10" t="s">
        <v>85</v>
      </c>
      <c r="R757" s="10">
        <f t="shared" si="22"/>
        <v>0</v>
      </c>
      <c r="S757" s="10">
        <v>0</v>
      </c>
      <c r="T757" s="10">
        <v>8</v>
      </c>
      <c r="U757" s="10" t="s">
        <v>44</v>
      </c>
      <c r="V757" s="10" t="s">
        <v>38</v>
      </c>
      <c r="W757" s="10" t="s">
        <v>51</v>
      </c>
      <c r="X757" s="14">
        <v>45484</v>
      </c>
      <c r="Y757" s="10" t="b">
        <v>0</v>
      </c>
      <c r="Z757" s="10" t="b">
        <v>1</v>
      </c>
      <c r="AA757" s="10" t="str">
        <f t="shared" si="23"/>
        <v>Loyalty Member</v>
      </c>
      <c r="AB757" s="10" t="s">
        <v>52</v>
      </c>
      <c r="AC757" s="10" t="s">
        <v>67</v>
      </c>
      <c r="AD757" s="10">
        <v>6</v>
      </c>
      <c r="AE757" s="10" t="str">
        <f>IF(OR(Cleaned_Data!$C757="Male", Cleaned_Data!$C757="Male"), "Male", IF(OR(Cleaned_Data!$C757="Female", Cleaned_Data!$C757="Female"), "Female", "Diverse"))</f>
        <v>Female</v>
      </c>
      <c r="AF757" s="10" t="str">
        <f>IF(Cleaned_Data!$D757="Middle","Average Income","High Income")</f>
        <v>High Income</v>
      </c>
      <c r="AG757" s="10">
        <v>8.8235294117647058E-3</v>
      </c>
    </row>
    <row r="758" spans="1:33" x14ac:dyDescent="0.3">
      <c r="A758" s="10" t="s">
        <v>1586</v>
      </c>
      <c r="B758" s="10">
        <v>34</v>
      </c>
      <c r="C758" s="10" t="s">
        <v>43</v>
      </c>
      <c r="D758" s="10" t="s">
        <v>44</v>
      </c>
      <c r="E758" s="10" t="s">
        <v>69</v>
      </c>
      <c r="F758" s="10" t="s">
        <v>45</v>
      </c>
      <c r="G758" s="10" t="s">
        <v>44</v>
      </c>
      <c r="H758" s="10" t="s">
        <v>1587</v>
      </c>
      <c r="I758" s="10" t="s">
        <v>120</v>
      </c>
      <c r="J758" s="13">
        <v>282.24</v>
      </c>
      <c r="K758" s="10">
        <v>6</v>
      </c>
      <c r="L758" s="10" t="s">
        <v>78</v>
      </c>
      <c r="M758" s="10">
        <v>2</v>
      </c>
      <c r="N758" s="10">
        <v>3</v>
      </c>
      <c r="O758" s="10">
        <v>2</v>
      </c>
      <c r="P758" s="10" t="s">
        <v>36</v>
      </c>
      <c r="Q758" s="10" t="s">
        <v>50</v>
      </c>
      <c r="R758" s="10">
        <f t="shared" si="22"/>
        <v>0.01</v>
      </c>
      <c r="S758" s="10">
        <v>1</v>
      </c>
      <c r="T758" s="10">
        <v>7</v>
      </c>
      <c r="U758" s="10" t="s">
        <v>49</v>
      </c>
      <c r="V758" s="10" t="s">
        <v>79</v>
      </c>
      <c r="W758" s="10" t="s">
        <v>39</v>
      </c>
      <c r="X758" s="14">
        <v>45551</v>
      </c>
      <c r="Y758" s="10" t="b">
        <v>1</v>
      </c>
      <c r="Z758" s="10" t="b">
        <v>1</v>
      </c>
      <c r="AA758" s="10" t="str">
        <f t="shared" si="23"/>
        <v>Loyalty Member</v>
      </c>
      <c r="AB758" s="10" t="s">
        <v>40</v>
      </c>
      <c r="AC758" s="10" t="s">
        <v>41</v>
      </c>
      <c r="AD758" s="10">
        <v>1</v>
      </c>
      <c r="AE758" s="10" t="str">
        <f>IF(OR(Cleaned_Data!$C758="Male", Cleaned_Data!$C758="Male"), "Male", IF(OR(Cleaned_Data!$C758="Female", Cleaned_Data!$C758="Female"), "Female", "Diverse"))</f>
        <v>Male</v>
      </c>
      <c r="AF758" s="10" t="str">
        <f>IF(Cleaned_Data!$D758="Middle","Average Income","High Income")</f>
        <v>High Income</v>
      </c>
      <c r="AG758" s="10">
        <v>9.3023255813953487E-3</v>
      </c>
    </row>
    <row r="759" spans="1:33" x14ac:dyDescent="0.3">
      <c r="A759" s="10" t="s">
        <v>1588</v>
      </c>
      <c r="B759" s="10">
        <v>29</v>
      </c>
      <c r="C759" s="10" t="s">
        <v>29</v>
      </c>
      <c r="D759" s="10" t="s">
        <v>44</v>
      </c>
      <c r="E759" s="10" t="s">
        <v>76</v>
      </c>
      <c r="F759" s="10" t="s">
        <v>56</v>
      </c>
      <c r="G759" s="10" t="s">
        <v>30</v>
      </c>
      <c r="H759" s="10" t="s">
        <v>1589</v>
      </c>
      <c r="I759" s="10" t="s">
        <v>107</v>
      </c>
      <c r="J759" s="13">
        <v>154.19</v>
      </c>
      <c r="K759" s="10">
        <v>6</v>
      </c>
      <c r="L759" s="10" t="s">
        <v>78</v>
      </c>
      <c r="M759" s="10">
        <v>5</v>
      </c>
      <c r="N759" s="10">
        <v>4</v>
      </c>
      <c r="O759" s="10">
        <v>1</v>
      </c>
      <c r="P759" s="10" t="s">
        <v>49</v>
      </c>
      <c r="Q759" s="10" t="s">
        <v>85</v>
      </c>
      <c r="R759" s="10">
        <f t="shared" si="22"/>
        <v>0.02</v>
      </c>
      <c r="S759" s="10">
        <v>2</v>
      </c>
      <c r="T759" s="10">
        <v>1</v>
      </c>
      <c r="U759" s="10" t="s">
        <v>36</v>
      </c>
      <c r="V759" s="10" t="s">
        <v>38</v>
      </c>
      <c r="W759" s="10" t="s">
        <v>51</v>
      </c>
      <c r="X759" s="14">
        <v>45557</v>
      </c>
      <c r="Y759" s="10" t="b">
        <v>1</v>
      </c>
      <c r="Z759" s="10" t="b">
        <v>1</v>
      </c>
      <c r="AA759" s="10" t="str">
        <f t="shared" si="23"/>
        <v>Loyalty Member</v>
      </c>
      <c r="AB759" s="10" t="s">
        <v>40</v>
      </c>
      <c r="AC759" s="10" t="s">
        <v>41</v>
      </c>
      <c r="AD759" s="10">
        <v>1</v>
      </c>
      <c r="AE759" s="10" t="str">
        <f>IF(OR(Cleaned_Data!$C759="Male", Cleaned_Data!$C759="Male"), "Male", IF(OR(Cleaned_Data!$C759="Female", Cleaned_Data!$C759="Female"), "Female", "Diverse"))</f>
        <v>Female</v>
      </c>
      <c r="AF759" s="10" t="str">
        <f>IF(Cleaned_Data!$D759="Middle","Average Income","High Income")</f>
        <v>High Income</v>
      </c>
      <c r="AG759" s="10">
        <v>1.0277777777777776E-2</v>
      </c>
    </row>
    <row r="760" spans="1:33" x14ac:dyDescent="0.3">
      <c r="A760" s="10" t="s">
        <v>1590</v>
      </c>
      <c r="B760" s="10">
        <v>41</v>
      </c>
      <c r="C760" s="10" t="s">
        <v>29</v>
      </c>
      <c r="D760" s="10" t="s">
        <v>30</v>
      </c>
      <c r="E760" s="10" t="s">
        <v>69</v>
      </c>
      <c r="F760" s="10" t="s">
        <v>32</v>
      </c>
      <c r="G760" s="10" t="s">
        <v>30</v>
      </c>
      <c r="H760" s="10" t="s">
        <v>1591</v>
      </c>
      <c r="I760" s="10" t="s">
        <v>71</v>
      </c>
      <c r="J760" s="13">
        <v>84.15</v>
      </c>
      <c r="K760" s="10">
        <v>10</v>
      </c>
      <c r="L760" s="10" t="s">
        <v>48</v>
      </c>
      <c r="M760" s="10">
        <v>1</v>
      </c>
      <c r="N760" s="10">
        <v>3</v>
      </c>
      <c r="O760" s="10">
        <v>1</v>
      </c>
      <c r="P760" s="10" t="s">
        <v>44</v>
      </c>
      <c r="Q760" s="10" t="s">
        <v>50</v>
      </c>
      <c r="R760" s="10">
        <f t="shared" si="22"/>
        <v>0.02</v>
      </c>
      <c r="S760" s="10">
        <v>2</v>
      </c>
      <c r="T760" s="10">
        <v>1</v>
      </c>
      <c r="U760" s="10" t="s">
        <v>44</v>
      </c>
      <c r="V760" s="10" t="s">
        <v>79</v>
      </c>
      <c r="W760" s="10" t="s">
        <v>51</v>
      </c>
      <c r="X760" s="14">
        <v>45599</v>
      </c>
      <c r="Y760" s="10" t="b">
        <v>1</v>
      </c>
      <c r="Z760" s="10" t="b">
        <v>1</v>
      </c>
      <c r="AA760" s="10" t="str">
        <f t="shared" si="23"/>
        <v>Loyalty Member</v>
      </c>
      <c r="AB760" s="10" t="s">
        <v>62</v>
      </c>
      <c r="AC760" s="10" t="s">
        <v>53</v>
      </c>
      <c r="AD760" s="10">
        <v>1</v>
      </c>
      <c r="AE760" s="10" t="str">
        <f>IF(OR(Cleaned_Data!$C760="Male", Cleaned_Data!$C760="Male"), "Male", IF(OR(Cleaned_Data!$C760="Female", Cleaned_Data!$C760="Female"), "Female", "Diverse"))</f>
        <v>Female</v>
      </c>
      <c r="AF760" s="10" t="str">
        <f>IF(Cleaned_Data!$D760="Middle","Average Income","High Income")</f>
        <v>Average Income</v>
      </c>
      <c r="AG760" s="10">
        <v>8.7804878048780496E-3</v>
      </c>
    </row>
    <row r="761" spans="1:33" x14ac:dyDescent="0.3">
      <c r="A761" s="10" t="s">
        <v>1592</v>
      </c>
      <c r="B761" s="10">
        <v>41</v>
      </c>
      <c r="C761" s="10" t="s">
        <v>43</v>
      </c>
      <c r="D761" s="10" t="s">
        <v>30</v>
      </c>
      <c r="E761" s="10" t="s">
        <v>76</v>
      </c>
      <c r="F761" s="10" t="s">
        <v>45</v>
      </c>
      <c r="G761" s="10" t="s">
        <v>44</v>
      </c>
      <c r="H761" s="10" t="s">
        <v>1593</v>
      </c>
      <c r="I761" s="10" t="s">
        <v>142</v>
      </c>
      <c r="J761" s="13">
        <v>214.69</v>
      </c>
      <c r="K761" s="10">
        <v>7</v>
      </c>
      <c r="L761" s="10" t="s">
        <v>48</v>
      </c>
      <c r="M761" s="10">
        <v>4</v>
      </c>
      <c r="N761" s="10">
        <v>4</v>
      </c>
      <c r="O761" s="10">
        <v>0</v>
      </c>
      <c r="P761" s="10" t="s">
        <v>49</v>
      </c>
      <c r="Q761" s="10" t="s">
        <v>50</v>
      </c>
      <c r="R761" s="10">
        <f t="shared" si="22"/>
        <v>0.01</v>
      </c>
      <c r="S761" s="10">
        <v>1</v>
      </c>
      <c r="T761" s="10">
        <v>7</v>
      </c>
      <c r="U761" s="10" t="s">
        <v>36</v>
      </c>
      <c r="V761" s="10" t="s">
        <v>38</v>
      </c>
      <c r="W761" s="10" t="s">
        <v>39</v>
      </c>
      <c r="X761" s="14">
        <v>45427</v>
      </c>
      <c r="Y761" s="10" t="b">
        <v>1</v>
      </c>
      <c r="Z761" s="10" t="b">
        <v>1</v>
      </c>
      <c r="AA761" s="10" t="str">
        <f t="shared" si="23"/>
        <v>Loyalty Member</v>
      </c>
      <c r="AB761" s="10" t="s">
        <v>52</v>
      </c>
      <c r="AC761" s="10" t="s">
        <v>53</v>
      </c>
      <c r="AD761" s="10">
        <v>9</v>
      </c>
      <c r="AE761" s="10" t="str">
        <f>IF(OR(Cleaned_Data!$C761="Male", Cleaned_Data!$C761="Male"), "Male", IF(OR(Cleaned_Data!$C761="Female", Cleaned_Data!$C761="Female"), "Female", "Diverse"))</f>
        <v>Male</v>
      </c>
      <c r="AF761" s="10" t="str">
        <f>IF(Cleaned_Data!$D761="Middle","Average Income","High Income")</f>
        <v>Average Income</v>
      </c>
      <c r="AG761" s="10">
        <v>8.5365853658536592E-3</v>
      </c>
    </row>
    <row r="762" spans="1:33" x14ac:dyDescent="0.3">
      <c r="A762" s="10" t="s">
        <v>1594</v>
      </c>
      <c r="B762" s="10">
        <v>32</v>
      </c>
      <c r="C762" s="10" t="s">
        <v>43</v>
      </c>
      <c r="D762" s="10" t="s">
        <v>44</v>
      </c>
      <c r="E762" s="10" t="s">
        <v>31</v>
      </c>
      <c r="F762" s="10" t="s">
        <v>32</v>
      </c>
      <c r="G762" s="10" t="s">
        <v>44</v>
      </c>
      <c r="H762" s="10" t="s">
        <v>1595</v>
      </c>
      <c r="I762" s="10" t="s">
        <v>101</v>
      </c>
      <c r="J762" s="13">
        <v>61.21</v>
      </c>
      <c r="K762" s="10">
        <v>12</v>
      </c>
      <c r="L762" s="10" t="s">
        <v>35</v>
      </c>
      <c r="M762" s="10">
        <v>5</v>
      </c>
      <c r="N762" s="10">
        <v>5</v>
      </c>
      <c r="O762" s="10">
        <v>0</v>
      </c>
      <c r="P762" s="10" t="s">
        <v>36</v>
      </c>
      <c r="Q762" s="10" t="s">
        <v>50</v>
      </c>
      <c r="R762" s="10">
        <f t="shared" si="22"/>
        <v>0</v>
      </c>
      <c r="S762" s="10">
        <v>0</v>
      </c>
      <c r="T762" s="10">
        <v>5</v>
      </c>
      <c r="U762" s="10" t="s">
        <v>59</v>
      </c>
      <c r="V762" s="10" t="s">
        <v>60</v>
      </c>
      <c r="W762" s="10" t="s">
        <v>39</v>
      </c>
      <c r="X762" s="14">
        <v>45620</v>
      </c>
      <c r="Y762" s="10" t="b">
        <v>1</v>
      </c>
      <c r="Z762" s="10" t="b">
        <v>0</v>
      </c>
      <c r="AA762" s="10" t="str">
        <f t="shared" si="23"/>
        <v>Non-Member</v>
      </c>
      <c r="AB762" s="10" t="s">
        <v>74</v>
      </c>
      <c r="AC762" s="10" t="s">
        <v>53</v>
      </c>
      <c r="AD762" s="10">
        <v>13</v>
      </c>
      <c r="AE762" s="10" t="str">
        <f>IF(OR(Cleaned_Data!$C762="Male", Cleaned_Data!$C762="Male"), "Male", IF(OR(Cleaned_Data!$C762="Female", Cleaned_Data!$C762="Female"), "Female", "Diverse"))</f>
        <v>Male</v>
      </c>
      <c r="AF762" s="10" t="str">
        <f>IF(Cleaned_Data!$D762="Middle","Average Income","High Income")</f>
        <v>High Income</v>
      </c>
      <c r="AG762" s="10">
        <v>9.7727272727272732E-3</v>
      </c>
    </row>
    <row r="763" spans="1:33" x14ac:dyDescent="0.3">
      <c r="A763" s="10" t="s">
        <v>1596</v>
      </c>
      <c r="B763" s="10">
        <v>36</v>
      </c>
      <c r="C763" s="10" t="s">
        <v>29</v>
      </c>
      <c r="D763" s="10" t="s">
        <v>30</v>
      </c>
      <c r="E763" s="10" t="s">
        <v>55</v>
      </c>
      <c r="F763" s="10" t="s">
        <v>45</v>
      </c>
      <c r="G763" s="10" t="s">
        <v>44</v>
      </c>
      <c r="H763" s="10" t="s">
        <v>1597</v>
      </c>
      <c r="I763" s="10" t="s">
        <v>2076</v>
      </c>
      <c r="J763" s="13">
        <v>462.48</v>
      </c>
      <c r="K763" s="10">
        <v>11</v>
      </c>
      <c r="L763" s="10" t="s">
        <v>78</v>
      </c>
      <c r="M763" s="10">
        <v>1</v>
      </c>
      <c r="N763" s="10">
        <v>3</v>
      </c>
      <c r="O763" s="10">
        <v>0</v>
      </c>
      <c r="P763" s="10" t="s">
        <v>49</v>
      </c>
      <c r="Q763" s="10" t="s">
        <v>85</v>
      </c>
      <c r="R763" s="10">
        <f t="shared" si="22"/>
        <v>0.02</v>
      </c>
      <c r="S763" s="10">
        <v>2</v>
      </c>
      <c r="T763" s="10">
        <v>2</v>
      </c>
      <c r="U763" s="10" t="s">
        <v>59</v>
      </c>
      <c r="V763" s="10" t="s">
        <v>60</v>
      </c>
      <c r="W763" s="10" t="s">
        <v>61</v>
      </c>
      <c r="X763" s="14">
        <v>45382</v>
      </c>
      <c r="Y763" s="10" t="b">
        <v>0</v>
      </c>
      <c r="Z763" s="10" t="b">
        <v>0</v>
      </c>
      <c r="AA763" s="10" t="str">
        <f t="shared" si="23"/>
        <v>Non-Member</v>
      </c>
      <c r="AB763" s="10" t="s">
        <v>74</v>
      </c>
      <c r="AC763" s="10" t="s">
        <v>67</v>
      </c>
      <c r="AD763" s="10">
        <v>12</v>
      </c>
      <c r="AE763" s="10" t="str">
        <f>IF(OR(Cleaned_Data!$C763="Male", Cleaned_Data!$C763="Male"), "Male", IF(OR(Cleaned_Data!$C763="Female", Cleaned_Data!$C763="Female"), "Female", "Diverse"))</f>
        <v>Female</v>
      </c>
      <c r="AF763" s="10" t="str">
        <f>IF(Cleaned_Data!$D763="Middle","Average Income","High Income")</f>
        <v>Average Income</v>
      </c>
      <c r="AG763" s="10">
        <v>8.1395348837209301E-3</v>
      </c>
    </row>
    <row r="764" spans="1:33" x14ac:dyDescent="0.3">
      <c r="A764" s="10" t="s">
        <v>1598</v>
      </c>
      <c r="B764" s="10">
        <v>33</v>
      </c>
      <c r="C764" s="10" t="s">
        <v>43</v>
      </c>
      <c r="D764" s="10" t="s">
        <v>30</v>
      </c>
      <c r="E764" s="10" t="s">
        <v>31</v>
      </c>
      <c r="F764" s="10" t="s">
        <v>32</v>
      </c>
      <c r="G764" s="10" t="s">
        <v>44</v>
      </c>
      <c r="H764" s="10" t="s">
        <v>1599</v>
      </c>
      <c r="I764" s="10" t="s">
        <v>120</v>
      </c>
      <c r="J764" s="13">
        <v>449.18</v>
      </c>
      <c r="K764" s="10">
        <v>3</v>
      </c>
      <c r="L764" s="10" t="s">
        <v>35</v>
      </c>
      <c r="M764" s="10">
        <v>5</v>
      </c>
      <c r="N764" s="10">
        <v>3</v>
      </c>
      <c r="O764" s="10">
        <v>2</v>
      </c>
      <c r="P764" s="10" t="s">
        <v>49</v>
      </c>
      <c r="Q764" s="10" t="s">
        <v>37</v>
      </c>
      <c r="R764" s="10">
        <f t="shared" si="22"/>
        <v>0</v>
      </c>
      <c r="S764" s="10">
        <v>0</v>
      </c>
      <c r="T764" s="10">
        <v>8</v>
      </c>
      <c r="U764" s="10" t="s">
        <v>44</v>
      </c>
      <c r="V764" s="10" t="s">
        <v>38</v>
      </c>
      <c r="W764" s="10" t="s">
        <v>39</v>
      </c>
      <c r="X764" s="14">
        <v>45372</v>
      </c>
      <c r="Y764" s="10" t="b">
        <v>1</v>
      </c>
      <c r="Z764" s="10" t="b">
        <v>1</v>
      </c>
      <c r="AA764" s="10" t="str">
        <f t="shared" si="23"/>
        <v>Loyalty Member</v>
      </c>
      <c r="AB764" s="10" t="s">
        <v>52</v>
      </c>
      <c r="AC764" s="10" t="s">
        <v>53</v>
      </c>
      <c r="AD764" s="10">
        <v>10</v>
      </c>
      <c r="AE764" s="10" t="str">
        <f>IF(OR(Cleaned_Data!$C764="Male", Cleaned_Data!$C764="Male"), "Male", IF(OR(Cleaned_Data!$C764="Female", Cleaned_Data!$C764="Female"), "Female", "Diverse"))</f>
        <v>Male</v>
      </c>
      <c r="AF764" s="10" t="str">
        <f>IF(Cleaned_Data!$D764="Middle","Average Income","High Income")</f>
        <v>Average Income</v>
      </c>
      <c r="AG764" s="10">
        <v>9.3023255813953487E-3</v>
      </c>
    </row>
    <row r="765" spans="1:33" x14ac:dyDescent="0.3">
      <c r="A765" s="10" t="s">
        <v>1600</v>
      </c>
      <c r="B765" s="10">
        <v>25</v>
      </c>
      <c r="C765" s="10" t="s">
        <v>29</v>
      </c>
      <c r="D765" s="10" t="s">
        <v>30</v>
      </c>
      <c r="E765" s="10" t="s">
        <v>31</v>
      </c>
      <c r="F765" s="10" t="s">
        <v>56</v>
      </c>
      <c r="G765" s="10" t="s">
        <v>30</v>
      </c>
      <c r="H765" s="10" t="s">
        <v>1601</v>
      </c>
      <c r="I765" s="10" t="s">
        <v>93</v>
      </c>
      <c r="J765" s="13">
        <v>314.36</v>
      </c>
      <c r="K765" s="10">
        <v>7</v>
      </c>
      <c r="L765" s="10" t="s">
        <v>48</v>
      </c>
      <c r="M765" s="10">
        <v>3</v>
      </c>
      <c r="N765" s="10">
        <v>5</v>
      </c>
      <c r="O765" s="10">
        <v>2</v>
      </c>
      <c r="P765" s="10" t="s">
        <v>49</v>
      </c>
      <c r="Q765" s="10" t="s">
        <v>85</v>
      </c>
      <c r="R765" s="10">
        <f t="shared" si="22"/>
        <v>0.01</v>
      </c>
      <c r="S765" s="10">
        <v>1</v>
      </c>
      <c r="T765" s="10">
        <v>4</v>
      </c>
      <c r="U765" s="10" t="s">
        <v>36</v>
      </c>
      <c r="V765" s="10" t="s">
        <v>79</v>
      </c>
      <c r="W765" s="10" t="s">
        <v>86</v>
      </c>
      <c r="X765" s="14">
        <v>45476</v>
      </c>
      <c r="Y765" s="10" t="b">
        <v>1</v>
      </c>
      <c r="Z765" s="10" t="b">
        <v>0</v>
      </c>
      <c r="AA765" s="10" t="str">
        <f t="shared" si="23"/>
        <v>Non-Member</v>
      </c>
      <c r="AB765" s="10" t="s">
        <v>62</v>
      </c>
      <c r="AC765" s="10" t="s">
        <v>67</v>
      </c>
      <c r="AD765" s="10">
        <v>1</v>
      </c>
      <c r="AE765" s="10" t="str">
        <f>IF(OR(Cleaned_Data!$C765="Male", Cleaned_Data!$C765="Male"), "Male", IF(OR(Cleaned_Data!$C765="Female", Cleaned_Data!$C765="Female"), "Female", "Diverse"))</f>
        <v>Female</v>
      </c>
      <c r="AF765" s="10" t="str">
        <f>IF(Cleaned_Data!$D765="Middle","Average Income","High Income")</f>
        <v>Average Income</v>
      </c>
      <c r="AG765" s="10">
        <v>8.5365853658536592E-3</v>
      </c>
    </row>
    <row r="766" spans="1:33" x14ac:dyDescent="0.3">
      <c r="A766" s="10" t="s">
        <v>1602</v>
      </c>
      <c r="B766" s="10">
        <v>46</v>
      </c>
      <c r="C766" s="10" t="s">
        <v>29</v>
      </c>
      <c r="D766" s="10" t="s">
        <v>30</v>
      </c>
      <c r="E766" s="10" t="s">
        <v>31</v>
      </c>
      <c r="F766" s="10" t="s">
        <v>32</v>
      </c>
      <c r="G766" s="10" t="s">
        <v>30</v>
      </c>
      <c r="H766" s="10" t="s">
        <v>1603</v>
      </c>
      <c r="I766" s="10" t="s">
        <v>246</v>
      </c>
      <c r="J766" s="13">
        <v>367.7</v>
      </c>
      <c r="K766" s="10">
        <v>3</v>
      </c>
      <c r="L766" s="10" t="s">
        <v>35</v>
      </c>
      <c r="M766" s="10">
        <v>3</v>
      </c>
      <c r="N766" s="10">
        <v>5</v>
      </c>
      <c r="O766" s="10">
        <v>2</v>
      </c>
      <c r="P766" s="10" t="s">
        <v>36</v>
      </c>
      <c r="Q766" s="10" t="s">
        <v>37</v>
      </c>
      <c r="R766" s="10">
        <f t="shared" si="22"/>
        <v>0.02</v>
      </c>
      <c r="S766" s="10">
        <v>2</v>
      </c>
      <c r="T766" s="10">
        <v>3</v>
      </c>
      <c r="U766" s="10" t="s">
        <v>44</v>
      </c>
      <c r="V766" s="10" t="s">
        <v>79</v>
      </c>
      <c r="W766" s="10" t="s">
        <v>39</v>
      </c>
      <c r="X766" s="14">
        <v>45368</v>
      </c>
      <c r="Y766" s="10" t="b">
        <v>1</v>
      </c>
      <c r="Z766" s="10" t="b">
        <v>1</v>
      </c>
      <c r="AA766" s="10" t="str">
        <f t="shared" si="23"/>
        <v>Loyalty Member</v>
      </c>
      <c r="AB766" s="10" t="s">
        <v>40</v>
      </c>
      <c r="AC766" s="10" t="s">
        <v>41</v>
      </c>
      <c r="AD766" s="10">
        <v>3</v>
      </c>
      <c r="AE766" s="10" t="str">
        <f>IF(OR(Cleaned_Data!$C766="Male", Cleaned_Data!$C766="Male"), "Male", IF(OR(Cleaned_Data!$C766="Female", Cleaned_Data!$C766="Female"), "Female", "Diverse"))</f>
        <v>Female</v>
      </c>
      <c r="AF766" s="10" t="str">
        <f>IF(Cleaned_Data!$D766="Middle","Average Income","High Income")</f>
        <v>Average Income</v>
      </c>
      <c r="AG766" s="10">
        <v>1.1000000000000001E-2</v>
      </c>
    </row>
    <row r="767" spans="1:33" x14ac:dyDescent="0.3">
      <c r="A767" s="10" t="s">
        <v>1604</v>
      </c>
      <c r="B767" s="10">
        <v>41</v>
      </c>
      <c r="C767" s="10" t="s">
        <v>29</v>
      </c>
      <c r="D767" s="10" t="s">
        <v>44</v>
      </c>
      <c r="E767" s="10" t="s">
        <v>55</v>
      </c>
      <c r="F767" s="10" t="s">
        <v>45</v>
      </c>
      <c r="G767" s="10" t="s">
        <v>30</v>
      </c>
      <c r="H767" s="10" t="s">
        <v>1605</v>
      </c>
      <c r="I767" s="10" t="s">
        <v>90</v>
      </c>
      <c r="J767" s="13">
        <v>229.97</v>
      </c>
      <c r="K767" s="10">
        <v>7</v>
      </c>
      <c r="L767" s="10" t="s">
        <v>35</v>
      </c>
      <c r="M767" s="10">
        <v>3</v>
      </c>
      <c r="N767" s="10">
        <v>4</v>
      </c>
      <c r="O767" s="10">
        <v>0</v>
      </c>
      <c r="P767" s="10" t="s">
        <v>36</v>
      </c>
      <c r="Q767" s="10" t="s">
        <v>85</v>
      </c>
      <c r="R767" s="10">
        <f t="shared" si="22"/>
        <v>0.02</v>
      </c>
      <c r="S767" s="10">
        <v>2</v>
      </c>
      <c r="T767" s="10">
        <v>9</v>
      </c>
      <c r="U767" s="10" t="s">
        <v>36</v>
      </c>
      <c r="V767" s="10" t="s">
        <v>79</v>
      </c>
      <c r="W767" s="10" t="s">
        <v>66</v>
      </c>
      <c r="X767" s="14">
        <v>45617</v>
      </c>
      <c r="Y767" s="10" t="b">
        <v>0</v>
      </c>
      <c r="Z767" s="10" t="b">
        <v>1</v>
      </c>
      <c r="AA767" s="10" t="str">
        <f t="shared" si="23"/>
        <v>Loyalty Member</v>
      </c>
      <c r="AB767" s="10" t="s">
        <v>40</v>
      </c>
      <c r="AC767" s="10" t="s">
        <v>53</v>
      </c>
      <c r="AD767" s="10">
        <v>6</v>
      </c>
      <c r="AE767" s="10" t="str">
        <f>IF(OR(Cleaned_Data!$C767="Male", Cleaned_Data!$C767="Male"), "Male", IF(OR(Cleaned_Data!$C767="Female", Cleaned_Data!$C767="Female"), "Female", "Diverse"))</f>
        <v>Female</v>
      </c>
      <c r="AF767" s="10" t="str">
        <f>IF(Cleaned_Data!$D767="Middle","Average Income","High Income")</f>
        <v>High Income</v>
      </c>
      <c r="AG767" s="10">
        <v>8.431372549019607E-3</v>
      </c>
    </row>
    <row r="768" spans="1:33" x14ac:dyDescent="0.3">
      <c r="A768" s="10" t="s">
        <v>1606</v>
      </c>
      <c r="B768" s="10">
        <v>28</v>
      </c>
      <c r="C768" s="10" t="s">
        <v>29</v>
      </c>
      <c r="D768" s="10" t="s">
        <v>30</v>
      </c>
      <c r="E768" s="10" t="s">
        <v>69</v>
      </c>
      <c r="F768" s="10" t="s">
        <v>32</v>
      </c>
      <c r="G768" s="10" t="s">
        <v>30</v>
      </c>
      <c r="H768" s="10" t="s">
        <v>1607</v>
      </c>
      <c r="I768" s="10" t="s">
        <v>65</v>
      </c>
      <c r="J768" s="13">
        <v>226.53</v>
      </c>
      <c r="K768" s="10">
        <v>3</v>
      </c>
      <c r="L768" s="10" t="s">
        <v>78</v>
      </c>
      <c r="M768" s="10">
        <v>3</v>
      </c>
      <c r="N768" s="10">
        <v>1</v>
      </c>
      <c r="O768" s="10">
        <v>1</v>
      </c>
      <c r="P768" s="10" t="s">
        <v>44</v>
      </c>
      <c r="Q768" s="10" t="s">
        <v>50</v>
      </c>
      <c r="R768" s="10">
        <f t="shared" si="22"/>
        <v>0.01</v>
      </c>
      <c r="S768" s="10">
        <v>1</v>
      </c>
      <c r="T768" s="10">
        <v>10</v>
      </c>
      <c r="U768" s="10" t="s">
        <v>49</v>
      </c>
      <c r="V768" s="10" t="s">
        <v>79</v>
      </c>
      <c r="W768" s="10" t="s">
        <v>51</v>
      </c>
      <c r="X768" s="14">
        <v>45506</v>
      </c>
      <c r="Y768" s="10" t="b">
        <v>1</v>
      </c>
      <c r="Z768" s="10" t="b">
        <v>0</v>
      </c>
      <c r="AA768" s="10" t="str">
        <f t="shared" si="23"/>
        <v>Non-Member</v>
      </c>
      <c r="AB768" s="10" t="s">
        <v>52</v>
      </c>
      <c r="AC768" s="10" t="s">
        <v>41</v>
      </c>
      <c r="AD768" s="10">
        <v>13</v>
      </c>
      <c r="AE768" s="10" t="str">
        <f>IF(OR(Cleaned_Data!$C768="Male", Cleaned_Data!$C768="Male"), "Male", IF(OR(Cleaned_Data!$C768="Female", Cleaned_Data!$C768="Female"), "Female", "Diverse"))</f>
        <v>Female</v>
      </c>
      <c r="AF768" s="10" t="str">
        <f>IF(Cleaned_Data!$D768="Middle","Average Income","High Income")</f>
        <v>Average Income</v>
      </c>
      <c r="AG768" s="10">
        <v>9.3999999999999986E-3</v>
      </c>
    </row>
    <row r="769" spans="1:33" x14ac:dyDescent="0.3">
      <c r="A769" s="10" t="s">
        <v>1608</v>
      </c>
      <c r="B769" s="10">
        <v>23</v>
      </c>
      <c r="C769" s="10" t="s">
        <v>43</v>
      </c>
      <c r="D769" s="10" t="s">
        <v>44</v>
      </c>
      <c r="E769" s="10" t="s">
        <v>76</v>
      </c>
      <c r="F769" s="10" t="s">
        <v>56</v>
      </c>
      <c r="G769" s="10" t="s">
        <v>30</v>
      </c>
      <c r="H769" s="10" t="s">
        <v>1609</v>
      </c>
      <c r="I769" s="10" t="s">
        <v>120</v>
      </c>
      <c r="J769" s="13">
        <v>218.32</v>
      </c>
      <c r="K769" s="10">
        <v>2</v>
      </c>
      <c r="L769" s="10" t="s">
        <v>35</v>
      </c>
      <c r="M769" s="10">
        <v>5</v>
      </c>
      <c r="N769" s="10">
        <v>3</v>
      </c>
      <c r="O769" s="10">
        <v>0</v>
      </c>
      <c r="P769" s="10" t="s">
        <v>44</v>
      </c>
      <c r="Q769" s="10" t="s">
        <v>50</v>
      </c>
      <c r="R769" s="10">
        <f t="shared" si="22"/>
        <v>0.02</v>
      </c>
      <c r="S769" s="10">
        <v>2</v>
      </c>
      <c r="T769" s="10">
        <v>7</v>
      </c>
      <c r="U769" s="10" t="s">
        <v>59</v>
      </c>
      <c r="V769" s="10" t="s">
        <v>79</v>
      </c>
      <c r="W769" s="10" t="s">
        <v>51</v>
      </c>
      <c r="X769" s="14">
        <v>45559</v>
      </c>
      <c r="Y769" s="10" t="b">
        <v>0</v>
      </c>
      <c r="Z769" s="10" t="b">
        <v>0</v>
      </c>
      <c r="AA769" s="10" t="str">
        <f t="shared" si="23"/>
        <v>Non-Member</v>
      </c>
      <c r="AB769" s="10" t="s">
        <v>40</v>
      </c>
      <c r="AC769" s="10" t="s">
        <v>67</v>
      </c>
      <c r="AD769" s="10">
        <v>3</v>
      </c>
      <c r="AE769" s="10" t="str">
        <f>IF(OR(Cleaned_Data!$C769="Male", Cleaned_Data!$C769="Male"), "Male", IF(OR(Cleaned_Data!$C769="Female", Cleaned_Data!$C769="Female"), "Female", "Diverse"))</f>
        <v>Male</v>
      </c>
      <c r="AF769" s="10" t="str">
        <f>IF(Cleaned_Data!$D769="Middle","Average Income","High Income")</f>
        <v>High Income</v>
      </c>
      <c r="AG769" s="10">
        <v>9.3023255813953487E-3</v>
      </c>
    </row>
    <row r="770" spans="1:33" x14ac:dyDescent="0.3">
      <c r="A770" s="10" t="s">
        <v>1610</v>
      </c>
      <c r="B770" s="10">
        <v>48</v>
      </c>
      <c r="C770" s="10" t="s">
        <v>29</v>
      </c>
      <c r="D770" s="10" t="s">
        <v>44</v>
      </c>
      <c r="E770" s="10" t="s">
        <v>69</v>
      </c>
      <c r="F770" s="10" t="s">
        <v>45</v>
      </c>
      <c r="G770" s="10" t="s">
        <v>44</v>
      </c>
      <c r="H770" s="10" t="s">
        <v>1611</v>
      </c>
      <c r="I770" s="10" t="s">
        <v>71</v>
      </c>
      <c r="J770" s="13">
        <v>132.66999999999999</v>
      </c>
      <c r="K770" s="10">
        <v>7</v>
      </c>
      <c r="L770" s="10" t="s">
        <v>48</v>
      </c>
      <c r="M770" s="10">
        <v>2</v>
      </c>
      <c r="N770" s="10">
        <v>5</v>
      </c>
      <c r="O770" s="10">
        <v>1</v>
      </c>
      <c r="P770" s="10" t="s">
        <v>59</v>
      </c>
      <c r="Q770" s="10" t="s">
        <v>85</v>
      </c>
      <c r="R770" s="10">
        <f t="shared" si="22"/>
        <v>0.02</v>
      </c>
      <c r="S770" s="10">
        <v>2</v>
      </c>
      <c r="T770" s="10">
        <v>3</v>
      </c>
      <c r="U770" s="10" t="s">
        <v>59</v>
      </c>
      <c r="V770" s="10" t="s">
        <v>60</v>
      </c>
      <c r="W770" s="10" t="s">
        <v>66</v>
      </c>
      <c r="X770" s="14">
        <v>45644</v>
      </c>
      <c r="Y770" s="10" t="b">
        <v>1</v>
      </c>
      <c r="Z770" s="10" t="b">
        <v>0</v>
      </c>
      <c r="AA770" s="10" t="str">
        <f t="shared" si="23"/>
        <v>Non-Member</v>
      </c>
      <c r="AB770" s="10" t="s">
        <v>62</v>
      </c>
      <c r="AC770" s="10" t="s">
        <v>67</v>
      </c>
      <c r="AD770" s="10">
        <v>1</v>
      </c>
      <c r="AE770" s="10" t="str">
        <f>IF(OR(Cleaned_Data!$C770="Male", Cleaned_Data!$C770="Male"), "Male", IF(OR(Cleaned_Data!$C770="Female", Cleaned_Data!$C770="Female"), "Female", "Diverse"))</f>
        <v>Female</v>
      </c>
      <c r="AF770" s="10" t="str">
        <f>IF(Cleaned_Data!$D770="Middle","Average Income","High Income")</f>
        <v>High Income</v>
      </c>
      <c r="AG770" s="10">
        <v>8.7804878048780496E-3</v>
      </c>
    </row>
    <row r="771" spans="1:33" x14ac:dyDescent="0.3">
      <c r="A771" s="10" t="s">
        <v>1612</v>
      </c>
      <c r="B771" s="10">
        <v>26</v>
      </c>
      <c r="C771" s="10" t="s">
        <v>43</v>
      </c>
      <c r="D771" s="10" t="s">
        <v>44</v>
      </c>
      <c r="E771" s="10" t="s">
        <v>55</v>
      </c>
      <c r="F771" s="10" t="s">
        <v>56</v>
      </c>
      <c r="G771" s="10" t="s">
        <v>44</v>
      </c>
      <c r="H771" s="10" t="s">
        <v>1613</v>
      </c>
      <c r="I771" s="10" t="s">
        <v>135</v>
      </c>
      <c r="J771" s="13">
        <v>416.96</v>
      </c>
      <c r="K771" s="10">
        <v>7</v>
      </c>
      <c r="L771" s="10" t="s">
        <v>48</v>
      </c>
      <c r="M771" s="10">
        <v>5</v>
      </c>
      <c r="N771" s="10">
        <v>1</v>
      </c>
      <c r="O771" s="10">
        <v>1</v>
      </c>
      <c r="P771" s="10" t="s">
        <v>44</v>
      </c>
      <c r="Q771" s="10" t="s">
        <v>50</v>
      </c>
      <c r="R771" s="10">
        <f t="shared" ref="R771:R834" si="24">S771/100</f>
        <v>0</v>
      </c>
      <c r="S771" s="10">
        <v>0</v>
      </c>
      <c r="T771" s="10">
        <v>1</v>
      </c>
      <c r="U771" s="10" t="s">
        <v>44</v>
      </c>
      <c r="V771" s="10" t="s">
        <v>38</v>
      </c>
      <c r="W771" s="10" t="s">
        <v>66</v>
      </c>
      <c r="X771" s="14">
        <v>45437</v>
      </c>
      <c r="Y771" s="10" t="b">
        <v>0</v>
      </c>
      <c r="Z771" s="10" t="b">
        <v>0</v>
      </c>
      <c r="AA771" s="10" t="str">
        <f t="shared" ref="AA771:AA834" si="25">IF(Z771=TRUE, "Loyalty Member", "Non-Member")</f>
        <v>Non-Member</v>
      </c>
      <c r="AB771" s="10" t="s">
        <v>74</v>
      </c>
      <c r="AC771" s="10" t="s">
        <v>67</v>
      </c>
      <c r="AD771" s="10">
        <v>7</v>
      </c>
      <c r="AE771" s="10" t="str">
        <f>IF(OR(Cleaned_Data!$C771="Male", Cleaned_Data!$C771="Male"), "Male", IF(OR(Cleaned_Data!$C771="Female", Cleaned_Data!$C771="Female"), "Female", "Diverse"))</f>
        <v>Male</v>
      </c>
      <c r="AF771" s="10" t="str">
        <f>IF(Cleaned_Data!$D771="Middle","Average Income","High Income")</f>
        <v>High Income</v>
      </c>
      <c r="AG771" s="10">
        <v>8.5294117647058826E-3</v>
      </c>
    </row>
    <row r="772" spans="1:33" x14ac:dyDescent="0.3">
      <c r="A772" s="10" t="s">
        <v>1614</v>
      </c>
      <c r="B772" s="10">
        <v>39</v>
      </c>
      <c r="C772" s="10" t="s">
        <v>29</v>
      </c>
      <c r="D772" s="10" t="s">
        <v>44</v>
      </c>
      <c r="E772" s="10" t="s">
        <v>31</v>
      </c>
      <c r="F772" s="10" t="s">
        <v>56</v>
      </c>
      <c r="G772" s="10" t="s">
        <v>30</v>
      </c>
      <c r="H772" s="10" t="s">
        <v>1615</v>
      </c>
      <c r="I772" s="10" t="s">
        <v>135</v>
      </c>
      <c r="J772" s="13">
        <v>459.51</v>
      </c>
      <c r="K772" s="10">
        <v>7</v>
      </c>
      <c r="L772" s="10" t="s">
        <v>48</v>
      </c>
      <c r="M772" s="10">
        <v>1</v>
      </c>
      <c r="N772" s="10">
        <v>2</v>
      </c>
      <c r="O772" s="10">
        <v>2</v>
      </c>
      <c r="P772" s="10" t="s">
        <v>44</v>
      </c>
      <c r="Q772" s="10" t="s">
        <v>50</v>
      </c>
      <c r="R772" s="10">
        <f t="shared" si="24"/>
        <v>0</v>
      </c>
      <c r="S772" s="10">
        <v>0</v>
      </c>
      <c r="T772" s="10">
        <v>5</v>
      </c>
      <c r="U772" s="10" t="s">
        <v>49</v>
      </c>
      <c r="V772" s="10" t="s">
        <v>38</v>
      </c>
      <c r="W772" s="10" t="s">
        <v>61</v>
      </c>
      <c r="X772" s="14">
        <v>45296</v>
      </c>
      <c r="Y772" s="10" t="b">
        <v>1</v>
      </c>
      <c r="Z772" s="10" t="b">
        <v>0</v>
      </c>
      <c r="AA772" s="10" t="str">
        <f t="shared" si="25"/>
        <v>Non-Member</v>
      </c>
      <c r="AB772" s="10" t="s">
        <v>40</v>
      </c>
      <c r="AC772" s="10" t="s">
        <v>41</v>
      </c>
      <c r="AD772" s="10">
        <v>11</v>
      </c>
      <c r="AE772" s="10" t="str">
        <f>IF(OR(Cleaned_Data!$C772="Male", Cleaned_Data!$C772="Male"), "Male", IF(OR(Cleaned_Data!$C772="Female", Cleaned_Data!$C772="Female"), "Female", "Diverse"))</f>
        <v>Female</v>
      </c>
      <c r="AF772" s="10" t="str">
        <f>IF(Cleaned_Data!$D772="Middle","Average Income","High Income")</f>
        <v>High Income</v>
      </c>
      <c r="AG772" s="10">
        <v>8.5294117647058826E-3</v>
      </c>
    </row>
    <row r="773" spans="1:33" x14ac:dyDescent="0.3">
      <c r="A773" s="10" t="s">
        <v>1616</v>
      </c>
      <c r="B773" s="10">
        <v>45</v>
      </c>
      <c r="C773" s="10" t="s">
        <v>43</v>
      </c>
      <c r="D773" s="10" t="s">
        <v>30</v>
      </c>
      <c r="E773" s="10" t="s">
        <v>31</v>
      </c>
      <c r="F773" s="10" t="s">
        <v>45</v>
      </c>
      <c r="G773" s="10" t="s">
        <v>44</v>
      </c>
      <c r="H773" s="10" t="s">
        <v>1617</v>
      </c>
      <c r="I773" s="10" t="s">
        <v>90</v>
      </c>
      <c r="J773" s="13">
        <v>487.96</v>
      </c>
      <c r="K773" s="10">
        <v>2</v>
      </c>
      <c r="L773" s="10" t="s">
        <v>35</v>
      </c>
      <c r="M773" s="10">
        <v>5</v>
      </c>
      <c r="N773" s="10">
        <v>3</v>
      </c>
      <c r="O773" s="10">
        <v>2</v>
      </c>
      <c r="P773" s="10" t="s">
        <v>59</v>
      </c>
      <c r="Q773" s="10" t="s">
        <v>85</v>
      </c>
      <c r="R773" s="10">
        <f t="shared" si="24"/>
        <v>0</v>
      </c>
      <c r="S773" s="10">
        <v>0</v>
      </c>
      <c r="T773" s="10">
        <v>2</v>
      </c>
      <c r="U773" s="10" t="s">
        <v>36</v>
      </c>
      <c r="V773" s="10" t="s">
        <v>79</v>
      </c>
      <c r="W773" s="10" t="s">
        <v>51</v>
      </c>
      <c r="X773" s="14">
        <v>45366</v>
      </c>
      <c r="Y773" s="10" t="b">
        <v>1</v>
      </c>
      <c r="Z773" s="10" t="b">
        <v>1</v>
      </c>
      <c r="AA773" s="10" t="str">
        <f t="shared" si="25"/>
        <v>Loyalty Member</v>
      </c>
      <c r="AB773" s="10" t="s">
        <v>40</v>
      </c>
      <c r="AC773" s="10" t="s">
        <v>41</v>
      </c>
      <c r="AD773" s="10">
        <v>12</v>
      </c>
      <c r="AE773" s="10" t="str">
        <f>IF(OR(Cleaned_Data!$C773="Male", Cleaned_Data!$C773="Male"), "Male", IF(OR(Cleaned_Data!$C773="Female", Cleaned_Data!$C773="Female"), "Female", "Diverse"))</f>
        <v>Male</v>
      </c>
      <c r="AF773" s="10" t="str">
        <f>IF(Cleaned_Data!$D773="Middle","Average Income","High Income")</f>
        <v>Average Income</v>
      </c>
      <c r="AG773" s="10">
        <v>8.431372549019607E-3</v>
      </c>
    </row>
    <row r="774" spans="1:33" x14ac:dyDescent="0.3">
      <c r="A774" s="10" t="s">
        <v>1618</v>
      </c>
      <c r="B774" s="10">
        <v>22</v>
      </c>
      <c r="C774" s="10" t="s">
        <v>43</v>
      </c>
      <c r="D774" s="10" t="s">
        <v>30</v>
      </c>
      <c r="E774" s="10" t="s">
        <v>76</v>
      </c>
      <c r="F774" s="10" t="s">
        <v>45</v>
      </c>
      <c r="G774" s="10" t="s">
        <v>44</v>
      </c>
      <c r="H774" s="10" t="s">
        <v>1619</v>
      </c>
      <c r="I774" s="10" t="s">
        <v>126</v>
      </c>
      <c r="J774" s="13">
        <v>150.11000000000001</v>
      </c>
      <c r="K774" s="10">
        <v>7</v>
      </c>
      <c r="L774" s="10" t="s">
        <v>35</v>
      </c>
      <c r="M774" s="10">
        <v>4</v>
      </c>
      <c r="N774" s="10">
        <v>4</v>
      </c>
      <c r="O774" s="10">
        <v>1.5</v>
      </c>
      <c r="P774" s="10" t="s">
        <v>59</v>
      </c>
      <c r="Q774" s="10" t="s">
        <v>85</v>
      </c>
      <c r="R774" s="10">
        <f t="shared" si="24"/>
        <v>0</v>
      </c>
      <c r="S774" s="10">
        <v>0</v>
      </c>
      <c r="T774" s="10">
        <v>3</v>
      </c>
      <c r="U774" s="10" t="s">
        <v>44</v>
      </c>
      <c r="V774" s="10" t="s">
        <v>60</v>
      </c>
      <c r="W774" s="10" t="s">
        <v>39</v>
      </c>
      <c r="X774" s="14">
        <v>45496</v>
      </c>
      <c r="Y774" s="10" t="b">
        <v>1</v>
      </c>
      <c r="Z774" s="10" t="b">
        <v>0</v>
      </c>
      <c r="AA774" s="10" t="str">
        <f t="shared" si="25"/>
        <v>Non-Member</v>
      </c>
      <c r="AB774" s="10" t="s">
        <v>52</v>
      </c>
      <c r="AC774" s="10" t="s">
        <v>53</v>
      </c>
      <c r="AD774" s="10">
        <v>8</v>
      </c>
      <c r="AE774" s="10" t="str">
        <f>IF(OR(Cleaned_Data!$C774="Male", Cleaned_Data!$C774="Male"), "Male", IF(OR(Cleaned_Data!$C774="Female", Cleaned_Data!$C774="Female"), "Female", "Diverse"))</f>
        <v>Male</v>
      </c>
      <c r="AF774" s="10" t="str">
        <f>IF(Cleaned_Data!$D774="Middle","Average Income","High Income")</f>
        <v>Average Income</v>
      </c>
      <c r="AG774" s="10">
        <v>8.2978723404255311E-3</v>
      </c>
    </row>
    <row r="775" spans="1:33" x14ac:dyDescent="0.3">
      <c r="A775" s="10" t="s">
        <v>1620</v>
      </c>
      <c r="B775" s="10">
        <v>36</v>
      </c>
      <c r="C775" s="10" t="s">
        <v>43</v>
      </c>
      <c r="D775" s="10" t="s">
        <v>44</v>
      </c>
      <c r="E775" s="10" t="s">
        <v>31</v>
      </c>
      <c r="F775" s="10" t="s">
        <v>45</v>
      </c>
      <c r="G775" s="10" t="s">
        <v>30</v>
      </c>
      <c r="H775" s="10" t="s">
        <v>1621</v>
      </c>
      <c r="I775" s="10" t="s">
        <v>107</v>
      </c>
      <c r="J775" s="13">
        <v>218.87</v>
      </c>
      <c r="K775" s="10">
        <v>5</v>
      </c>
      <c r="L775" s="10" t="s">
        <v>35</v>
      </c>
      <c r="M775" s="10">
        <v>4</v>
      </c>
      <c r="N775" s="10">
        <v>3</v>
      </c>
      <c r="O775" s="10">
        <v>0</v>
      </c>
      <c r="P775" s="10" t="s">
        <v>49</v>
      </c>
      <c r="Q775" s="10" t="s">
        <v>85</v>
      </c>
      <c r="R775" s="10">
        <f t="shared" si="24"/>
        <v>0</v>
      </c>
      <c r="S775" s="10">
        <v>0</v>
      </c>
      <c r="T775" s="10">
        <v>4</v>
      </c>
      <c r="U775" s="10" t="s">
        <v>49</v>
      </c>
      <c r="V775" s="10" t="s">
        <v>60</v>
      </c>
      <c r="W775" s="10" t="s">
        <v>86</v>
      </c>
      <c r="X775" s="14">
        <v>45553</v>
      </c>
      <c r="Y775" s="10" t="b">
        <v>1</v>
      </c>
      <c r="Z775" s="10" t="b">
        <v>0</v>
      </c>
      <c r="AA775" s="10" t="str">
        <f t="shared" si="25"/>
        <v>Non-Member</v>
      </c>
      <c r="AB775" s="10" t="s">
        <v>74</v>
      </c>
      <c r="AC775" s="10" t="s">
        <v>41</v>
      </c>
      <c r="AD775" s="10">
        <v>11</v>
      </c>
      <c r="AE775" s="10" t="str">
        <f>IF(OR(Cleaned_Data!$C775="Male", Cleaned_Data!$C775="Male"), "Male", IF(OR(Cleaned_Data!$C775="Female", Cleaned_Data!$C775="Female"), "Female", "Diverse"))</f>
        <v>Male</v>
      </c>
      <c r="AF775" s="10" t="str">
        <f>IF(Cleaned_Data!$D775="Middle","Average Income","High Income")</f>
        <v>High Income</v>
      </c>
      <c r="AG775" s="10">
        <v>1.0277777777777776E-2</v>
      </c>
    </row>
    <row r="776" spans="1:33" x14ac:dyDescent="0.3">
      <c r="A776" s="10" t="s">
        <v>1622</v>
      </c>
      <c r="B776" s="10">
        <v>29</v>
      </c>
      <c r="C776" s="10" t="s">
        <v>29</v>
      </c>
      <c r="D776" s="10" t="s">
        <v>30</v>
      </c>
      <c r="E776" s="10" t="s">
        <v>31</v>
      </c>
      <c r="F776" s="10" t="s">
        <v>32</v>
      </c>
      <c r="G776" s="10" t="s">
        <v>44</v>
      </c>
      <c r="H776" s="10" t="s">
        <v>1623</v>
      </c>
      <c r="I776" s="10" t="s">
        <v>93</v>
      </c>
      <c r="J776" s="13">
        <v>437.06</v>
      </c>
      <c r="K776" s="10">
        <v>7</v>
      </c>
      <c r="L776" s="10" t="s">
        <v>48</v>
      </c>
      <c r="M776" s="10">
        <v>3</v>
      </c>
      <c r="N776" s="10">
        <v>5</v>
      </c>
      <c r="O776" s="10">
        <v>2</v>
      </c>
      <c r="P776" s="10" t="s">
        <v>59</v>
      </c>
      <c r="Q776" s="10" t="s">
        <v>85</v>
      </c>
      <c r="R776" s="10">
        <f t="shared" si="24"/>
        <v>0</v>
      </c>
      <c r="S776" s="10">
        <v>0</v>
      </c>
      <c r="T776" s="10">
        <v>6</v>
      </c>
      <c r="U776" s="10" t="s">
        <v>59</v>
      </c>
      <c r="V776" s="10" t="s">
        <v>60</v>
      </c>
      <c r="W776" s="10" t="s">
        <v>86</v>
      </c>
      <c r="X776" s="14">
        <v>45360</v>
      </c>
      <c r="Y776" s="10" t="b">
        <v>0</v>
      </c>
      <c r="Z776" s="10" t="b">
        <v>0</v>
      </c>
      <c r="AA776" s="10" t="str">
        <f t="shared" si="25"/>
        <v>Non-Member</v>
      </c>
      <c r="AB776" s="10" t="s">
        <v>62</v>
      </c>
      <c r="AC776" s="10" t="s">
        <v>67</v>
      </c>
      <c r="AD776" s="10">
        <v>11</v>
      </c>
      <c r="AE776" s="10" t="str">
        <f>IF(OR(Cleaned_Data!$C776="Male", Cleaned_Data!$C776="Male"), "Male", IF(OR(Cleaned_Data!$C776="Female", Cleaned_Data!$C776="Female"), "Female", "Diverse"))</f>
        <v>Female</v>
      </c>
      <c r="AF776" s="10" t="str">
        <f>IF(Cleaned_Data!$D776="Middle","Average Income","High Income")</f>
        <v>Average Income</v>
      </c>
      <c r="AG776" s="10">
        <v>8.5365853658536592E-3</v>
      </c>
    </row>
    <row r="777" spans="1:33" x14ac:dyDescent="0.3">
      <c r="A777" s="10" t="s">
        <v>1624</v>
      </c>
      <c r="B777" s="10">
        <v>33</v>
      </c>
      <c r="C777" s="10" t="s">
        <v>43</v>
      </c>
      <c r="D777" s="10" t="s">
        <v>44</v>
      </c>
      <c r="E777" s="10" t="s">
        <v>31</v>
      </c>
      <c r="F777" s="10" t="s">
        <v>32</v>
      </c>
      <c r="G777" s="10" t="s">
        <v>44</v>
      </c>
      <c r="H777" s="10" t="s">
        <v>1625</v>
      </c>
      <c r="I777" s="10" t="s">
        <v>188</v>
      </c>
      <c r="J777" s="13">
        <v>122.58</v>
      </c>
      <c r="K777" s="10">
        <v>2</v>
      </c>
      <c r="L777" s="10" t="s">
        <v>48</v>
      </c>
      <c r="M777" s="10">
        <v>5</v>
      </c>
      <c r="N777" s="10">
        <v>4</v>
      </c>
      <c r="O777" s="10">
        <v>1.5</v>
      </c>
      <c r="P777" s="10" t="s">
        <v>59</v>
      </c>
      <c r="Q777" s="10" t="s">
        <v>50</v>
      </c>
      <c r="R777" s="10">
        <f t="shared" si="24"/>
        <v>0.02</v>
      </c>
      <c r="S777" s="10">
        <v>2</v>
      </c>
      <c r="T777" s="10">
        <v>5</v>
      </c>
      <c r="U777" s="10" t="s">
        <v>36</v>
      </c>
      <c r="V777" s="10" t="s">
        <v>38</v>
      </c>
      <c r="W777" s="10" t="s">
        <v>66</v>
      </c>
      <c r="X777" s="14">
        <v>45320</v>
      </c>
      <c r="Y777" s="10" t="b">
        <v>1</v>
      </c>
      <c r="Z777" s="10" t="b">
        <v>0</v>
      </c>
      <c r="AA777" s="10" t="str">
        <f t="shared" si="25"/>
        <v>Non-Member</v>
      </c>
      <c r="AB777" s="10" t="s">
        <v>62</v>
      </c>
      <c r="AC777" s="10" t="s">
        <v>67</v>
      </c>
      <c r="AD777" s="10">
        <v>12</v>
      </c>
      <c r="AE777" s="10" t="str">
        <f>IF(OR(Cleaned_Data!$C777="Male", Cleaned_Data!$C777="Male"), "Male", IF(OR(Cleaned_Data!$C777="Female", Cleaned_Data!$C777="Female"), "Female", "Diverse"))</f>
        <v>Male</v>
      </c>
      <c r="AF777" s="10" t="str">
        <f>IF(Cleaned_Data!$D777="Middle","Average Income","High Income")</f>
        <v>High Income</v>
      </c>
      <c r="AG777" s="10">
        <v>8.8235294117647058E-3</v>
      </c>
    </row>
    <row r="778" spans="1:33" x14ac:dyDescent="0.3">
      <c r="A778" s="10" t="s">
        <v>1626</v>
      </c>
      <c r="B778" s="10">
        <v>35</v>
      </c>
      <c r="C778" s="10" t="s">
        <v>43</v>
      </c>
      <c r="D778" s="10" t="s">
        <v>44</v>
      </c>
      <c r="E778" s="10" t="s">
        <v>31</v>
      </c>
      <c r="F778" s="10" t="s">
        <v>56</v>
      </c>
      <c r="G778" s="10" t="s">
        <v>30</v>
      </c>
      <c r="H778" s="10" t="s">
        <v>1627</v>
      </c>
      <c r="I778" s="10" t="s">
        <v>47</v>
      </c>
      <c r="J778" s="13">
        <v>195.07</v>
      </c>
      <c r="K778" s="10">
        <v>8</v>
      </c>
      <c r="L778" s="10" t="s">
        <v>78</v>
      </c>
      <c r="M778" s="10">
        <v>3</v>
      </c>
      <c r="N778" s="10">
        <v>1</v>
      </c>
      <c r="O778" s="10">
        <v>1</v>
      </c>
      <c r="P778" s="10" t="s">
        <v>44</v>
      </c>
      <c r="Q778" s="10" t="s">
        <v>37</v>
      </c>
      <c r="R778" s="10">
        <f t="shared" si="24"/>
        <v>0</v>
      </c>
      <c r="S778" s="10">
        <v>0</v>
      </c>
      <c r="T778" s="10">
        <v>6</v>
      </c>
      <c r="U778" s="10" t="s">
        <v>36</v>
      </c>
      <c r="V778" s="10" t="s">
        <v>60</v>
      </c>
      <c r="W778" s="10" t="s">
        <v>61</v>
      </c>
      <c r="X778" s="14">
        <v>45495</v>
      </c>
      <c r="Y778" s="10" t="b">
        <v>0</v>
      </c>
      <c r="Z778" s="10" t="b">
        <v>0</v>
      </c>
      <c r="AA778" s="10" t="str">
        <f t="shared" si="25"/>
        <v>Non-Member</v>
      </c>
      <c r="AB778" s="10" t="s">
        <v>62</v>
      </c>
      <c r="AC778" s="10" t="s">
        <v>41</v>
      </c>
      <c r="AD778" s="10">
        <v>10</v>
      </c>
      <c r="AE778" s="10" t="str">
        <f>IF(OR(Cleaned_Data!$C778="Male", Cleaned_Data!$C778="Male"), "Male", IF(OR(Cleaned_Data!$C778="Female", Cleaned_Data!$C778="Female"), "Female", "Diverse"))</f>
        <v>Male</v>
      </c>
      <c r="AF778" s="10" t="str">
        <f>IF(Cleaned_Data!$D778="Middle","Average Income","High Income")</f>
        <v>High Income</v>
      </c>
      <c r="AG778" s="10">
        <v>9.3181818181818175E-3</v>
      </c>
    </row>
    <row r="779" spans="1:33" x14ac:dyDescent="0.3">
      <c r="A779" s="10" t="s">
        <v>1628</v>
      </c>
      <c r="B779" s="10">
        <v>39</v>
      </c>
      <c r="C779" s="10" t="s">
        <v>29</v>
      </c>
      <c r="D779" s="10" t="s">
        <v>30</v>
      </c>
      <c r="E779" s="10" t="s">
        <v>55</v>
      </c>
      <c r="F779" s="10" t="s">
        <v>45</v>
      </c>
      <c r="G779" s="10" t="s">
        <v>44</v>
      </c>
      <c r="H779" s="10" t="s">
        <v>1629</v>
      </c>
      <c r="I779" s="10" t="s">
        <v>82</v>
      </c>
      <c r="J779" s="13">
        <v>190.06</v>
      </c>
      <c r="K779" s="10">
        <v>9</v>
      </c>
      <c r="L779" s="10" t="s">
        <v>48</v>
      </c>
      <c r="M779" s="10">
        <v>5</v>
      </c>
      <c r="N779" s="10">
        <v>1</v>
      </c>
      <c r="O779" s="10">
        <v>1</v>
      </c>
      <c r="P779" s="10" t="s">
        <v>36</v>
      </c>
      <c r="Q779" s="10" t="s">
        <v>37</v>
      </c>
      <c r="R779" s="10">
        <f t="shared" si="24"/>
        <v>0.01</v>
      </c>
      <c r="S779" s="10">
        <v>1</v>
      </c>
      <c r="T779" s="10">
        <v>2</v>
      </c>
      <c r="U779" s="10" t="s">
        <v>59</v>
      </c>
      <c r="V779" s="10" t="s">
        <v>60</v>
      </c>
      <c r="W779" s="10" t="s">
        <v>66</v>
      </c>
      <c r="X779" s="14">
        <v>45325</v>
      </c>
      <c r="Y779" s="10" t="b">
        <v>1</v>
      </c>
      <c r="Z779" s="10" t="b">
        <v>1</v>
      </c>
      <c r="AA779" s="10" t="str">
        <f t="shared" si="25"/>
        <v>Loyalty Member</v>
      </c>
      <c r="AB779" s="10" t="s">
        <v>74</v>
      </c>
      <c r="AC779" s="10" t="s">
        <v>53</v>
      </c>
      <c r="AD779" s="10">
        <v>12</v>
      </c>
      <c r="AE779" s="10" t="str">
        <f>IF(OR(Cleaned_Data!$C779="Male", Cleaned_Data!$C779="Male"), "Male", IF(OR(Cleaned_Data!$C779="Female", Cleaned_Data!$C779="Female"), "Female", "Diverse"))</f>
        <v>Female</v>
      </c>
      <c r="AF779" s="10" t="str">
        <f>IF(Cleaned_Data!$D779="Middle","Average Income","High Income")</f>
        <v>Average Income</v>
      </c>
      <c r="AG779" s="10">
        <v>1.0270270270270269E-2</v>
      </c>
    </row>
    <row r="780" spans="1:33" x14ac:dyDescent="0.3">
      <c r="A780" s="10" t="s">
        <v>1630</v>
      </c>
      <c r="B780" s="10">
        <v>38</v>
      </c>
      <c r="C780" s="10" t="s">
        <v>29</v>
      </c>
      <c r="D780" s="10" t="s">
        <v>30</v>
      </c>
      <c r="E780" s="10" t="s">
        <v>55</v>
      </c>
      <c r="F780" s="10" t="s">
        <v>45</v>
      </c>
      <c r="G780" s="10" t="s">
        <v>30</v>
      </c>
      <c r="H780" s="10" t="s">
        <v>1631</v>
      </c>
      <c r="I780" s="10" t="s">
        <v>158</v>
      </c>
      <c r="J780" s="13">
        <v>485.76</v>
      </c>
      <c r="K780" s="10">
        <v>10</v>
      </c>
      <c r="L780" s="10" t="s">
        <v>48</v>
      </c>
      <c r="M780" s="10">
        <v>3</v>
      </c>
      <c r="N780" s="10">
        <v>4</v>
      </c>
      <c r="O780" s="10">
        <v>0</v>
      </c>
      <c r="P780" s="10" t="s">
        <v>49</v>
      </c>
      <c r="Q780" s="10" t="s">
        <v>37</v>
      </c>
      <c r="R780" s="10">
        <f t="shared" si="24"/>
        <v>0</v>
      </c>
      <c r="S780" s="10">
        <v>0</v>
      </c>
      <c r="T780" s="10">
        <v>4</v>
      </c>
      <c r="U780" s="10" t="s">
        <v>44</v>
      </c>
      <c r="V780" s="10" t="s">
        <v>79</v>
      </c>
      <c r="W780" s="10" t="s">
        <v>61</v>
      </c>
      <c r="X780" s="14">
        <v>45446</v>
      </c>
      <c r="Y780" s="10" t="b">
        <v>1</v>
      </c>
      <c r="Z780" s="10" t="b">
        <v>1</v>
      </c>
      <c r="AA780" s="10" t="str">
        <f t="shared" si="25"/>
        <v>Loyalty Member</v>
      </c>
      <c r="AB780" s="10" t="s">
        <v>52</v>
      </c>
      <c r="AC780" s="10" t="s">
        <v>41</v>
      </c>
      <c r="AD780" s="10">
        <v>4</v>
      </c>
      <c r="AE780" s="10" t="str">
        <f>IF(OR(Cleaned_Data!$C780="Male", Cleaned_Data!$C780="Male"), "Male", IF(OR(Cleaned_Data!$C780="Female", Cleaned_Data!$C780="Female"), "Female", "Diverse"))</f>
        <v>Female</v>
      </c>
      <c r="AF780" s="10" t="str">
        <f>IF(Cleaned_Data!$D780="Middle","Average Income","High Income")</f>
        <v>Average Income</v>
      </c>
      <c r="AG780" s="10">
        <v>1.0243902439024391E-2</v>
      </c>
    </row>
    <row r="781" spans="1:33" x14ac:dyDescent="0.3">
      <c r="A781" s="10" t="s">
        <v>1632</v>
      </c>
      <c r="B781" s="10">
        <v>27</v>
      </c>
      <c r="C781" s="10" t="s">
        <v>29</v>
      </c>
      <c r="D781" s="10" t="s">
        <v>44</v>
      </c>
      <c r="E781" s="10" t="s">
        <v>55</v>
      </c>
      <c r="F781" s="10" t="s">
        <v>32</v>
      </c>
      <c r="G781" s="10" t="s">
        <v>44</v>
      </c>
      <c r="H781" s="10" t="s">
        <v>1633</v>
      </c>
      <c r="I781" s="10" t="s">
        <v>82</v>
      </c>
      <c r="J781" s="13">
        <v>242.57</v>
      </c>
      <c r="K781" s="10">
        <v>7</v>
      </c>
      <c r="L781" s="10" t="s">
        <v>48</v>
      </c>
      <c r="M781" s="10">
        <v>1</v>
      </c>
      <c r="N781" s="10">
        <v>1</v>
      </c>
      <c r="O781" s="10">
        <v>1</v>
      </c>
      <c r="P781" s="10" t="s">
        <v>59</v>
      </c>
      <c r="Q781" s="10" t="s">
        <v>50</v>
      </c>
      <c r="R781" s="10">
        <f t="shared" si="24"/>
        <v>0</v>
      </c>
      <c r="S781" s="10">
        <v>0</v>
      </c>
      <c r="T781" s="10">
        <v>10</v>
      </c>
      <c r="U781" s="10" t="s">
        <v>59</v>
      </c>
      <c r="V781" s="10" t="s">
        <v>60</v>
      </c>
      <c r="W781" s="10" t="s">
        <v>51</v>
      </c>
      <c r="X781" s="14">
        <v>45570</v>
      </c>
      <c r="Y781" s="10" t="b">
        <v>1</v>
      </c>
      <c r="Z781" s="10" t="b">
        <v>0</v>
      </c>
      <c r="AA781" s="10" t="str">
        <f t="shared" si="25"/>
        <v>Non-Member</v>
      </c>
      <c r="AB781" s="10" t="s">
        <v>52</v>
      </c>
      <c r="AC781" s="10" t="s">
        <v>41</v>
      </c>
      <c r="AD781" s="10">
        <v>1</v>
      </c>
      <c r="AE781" s="10" t="str">
        <f>IF(OR(Cleaned_Data!$C781="Male", Cleaned_Data!$C781="Male"), "Male", IF(OR(Cleaned_Data!$C781="Female", Cleaned_Data!$C781="Female"), "Female", "Diverse"))</f>
        <v>Female</v>
      </c>
      <c r="AF781" s="10" t="str">
        <f>IF(Cleaned_Data!$D781="Middle","Average Income","High Income")</f>
        <v>High Income</v>
      </c>
      <c r="AG781" s="10">
        <v>1.0270270270270269E-2</v>
      </c>
    </row>
    <row r="782" spans="1:33" x14ac:dyDescent="0.3">
      <c r="A782" s="10" t="s">
        <v>1634</v>
      </c>
      <c r="B782" s="10">
        <v>35</v>
      </c>
      <c r="C782" s="10" t="s">
        <v>43</v>
      </c>
      <c r="D782" s="10" t="s">
        <v>30</v>
      </c>
      <c r="E782" s="10" t="s">
        <v>69</v>
      </c>
      <c r="F782" s="10" t="s">
        <v>45</v>
      </c>
      <c r="G782" s="10" t="s">
        <v>44</v>
      </c>
      <c r="H782" s="10" t="s">
        <v>1635</v>
      </c>
      <c r="I782" s="10" t="s">
        <v>135</v>
      </c>
      <c r="J782" s="13">
        <v>303.13</v>
      </c>
      <c r="K782" s="10">
        <v>2</v>
      </c>
      <c r="L782" s="10" t="s">
        <v>78</v>
      </c>
      <c r="M782" s="10">
        <v>1</v>
      </c>
      <c r="N782" s="10">
        <v>1</v>
      </c>
      <c r="O782" s="10">
        <v>1</v>
      </c>
      <c r="P782" s="10" t="s">
        <v>44</v>
      </c>
      <c r="Q782" s="10" t="s">
        <v>50</v>
      </c>
      <c r="R782" s="10">
        <f t="shared" si="24"/>
        <v>0</v>
      </c>
      <c r="S782" s="10">
        <v>0</v>
      </c>
      <c r="T782" s="10">
        <v>7</v>
      </c>
      <c r="U782" s="10" t="s">
        <v>49</v>
      </c>
      <c r="V782" s="10" t="s">
        <v>79</v>
      </c>
      <c r="W782" s="10" t="s">
        <v>61</v>
      </c>
      <c r="X782" s="14">
        <v>45295</v>
      </c>
      <c r="Y782" s="10" t="b">
        <v>0</v>
      </c>
      <c r="Z782" s="10" t="b">
        <v>1</v>
      </c>
      <c r="AA782" s="10" t="str">
        <f t="shared" si="25"/>
        <v>Loyalty Member</v>
      </c>
      <c r="AB782" s="10" t="s">
        <v>40</v>
      </c>
      <c r="AC782" s="10" t="s">
        <v>53</v>
      </c>
      <c r="AD782" s="10">
        <v>10</v>
      </c>
      <c r="AE782" s="10" t="str">
        <f>IF(OR(Cleaned_Data!$C782="Male", Cleaned_Data!$C782="Male"), "Male", IF(OR(Cleaned_Data!$C782="Female", Cleaned_Data!$C782="Female"), "Female", "Diverse"))</f>
        <v>Male</v>
      </c>
      <c r="AF782" s="10" t="str">
        <f>IF(Cleaned_Data!$D782="Middle","Average Income","High Income")</f>
        <v>Average Income</v>
      </c>
      <c r="AG782" s="10">
        <v>8.5294117647058826E-3</v>
      </c>
    </row>
    <row r="783" spans="1:33" x14ac:dyDescent="0.3">
      <c r="A783" s="10" t="s">
        <v>1636</v>
      </c>
      <c r="B783" s="10">
        <v>43</v>
      </c>
      <c r="C783" s="10" t="s">
        <v>29</v>
      </c>
      <c r="D783" s="10" t="s">
        <v>30</v>
      </c>
      <c r="E783" s="10" t="s">
        <v>69</v>
      </c>
      <c r="F783" s="10" t="s">
        <v>56</v>
      </c>
      <c r="G783" s="10" t="s">
        <v>30</v>
      </c>
      <c r="H783" s="10" t="s">
        <v>1637</v>
      </c>
      <c r="I783" s="10" t="s">
        <v>126</v>
      </c>
      <c r="J783" s="13">
        <v>136.1</v>
      </c>
      <c r="K783" s="10">
        <v>5</v>
      </c>
      <c r="L783" s="10" t="s">
        <v>48</v>
      </c>
      <c r="M783" s="10">
        <v>3</v>
      </c>
      <c r="N783" s="10">
        <v>5</v>
      </c>
      <c r="O783" s="10">
        <v>2</v>
      </c>
      <c r="P783" s="10" t="s">
        <v>59</v>
      </c>
      <c r="Q783" s="10" t="s">
        <v>85</v>
      </c>
      <c r="R783" s="10">
        <f t="shared" si="24"/>
        <v>0</v>
      </c>
      <c r="S783" s="10">
        <v>0</v>
      </c>
      <c r="T783" s="10">
        <v>2</v>
      </c>
      <c r="U783" s="10" t="s">
        <v>44</v>
      </c>
      <c r="V783" s="10" t="s">
        <v>38</v>
      </c>
      <c r="W783" s="10" t="s">
        <v>61</v>
      </c>
      <c r="X783" s="14">
        <v>45349</v>
      </c>
      <c r="Y783" s="10" t="b">
        <v>0</v>
      </c>
      <c r="Z783" s="10" t="b">
        <v>1</v>
      </c>
      <c r="AA783" s="10" t="str">
        <f t="shared" si="25"/>
        <v>Loyalty Member</v>
      </c>
      <c r="AB783" s="10" t="s">
        <v>74</v>
      </c>
      <c r="AC783" s="10" t="s">
        <v>67</v>
      </c>
      <c r="AD783" s="10">
        <v>14</v>
      </c>
      <c r="AE783" s="10" t="str">
        <f>IF(OR(Cleaned_Data!$C783="Male", Cleaned_Data!$C783="Male"), "Male", IF(OR(Cleaned_Data!$C783="Female", Cleaned_Data!$C783="Female"), "Female", "Diverse"))</f>
        <v>Female</v>
      </c>
      <c r="AF783" s="10" t="str">
        <f>IF(Cleaned_Data!$D783="Middle","Average Income","High Income")</f>
        <v>Average Income</v>
      </c>
      <c r="AG783" s="10">
        <v>8.2978723404255311E-3</v>
      </c>
    </row>
    <row r="784" spans="1:33" x14ac:dyDescent="0.3">
      <c r="A784" s="10" t="s">
        <v>1638</v>
      </c>
      <c r="B784" s="10">
        <v>40</v>
      </c>
      <c r="C784" s="10" t="s">
        <v>88</v>
      </c>
      <c r="D784" s="10" t="s">
        <v>44</v>
      </c>
      <c r="E784" s="10" t="s">
        <v>55</v>
      </c>
      <c r="F784" s="10" t="s">
        <v>32</v>
      </c>
      <c r="G784" s="10" t="s">
        <v>30</v>
      </c>
      <c r="H784" s="10" t="s">
        <v>1639</v>
      </c>
      <c r="I784" s="10" t="s">
        <v>117</v>
      </c>
      <c r="J784" s="13">
        <v>249.02</v>
      </c>
      <c r="K784" s="10">
        <v>11</v>
      </c>
      <c r="L784" s="10" t="s">
        <v>35</v>
      </c>
      <c r="M784" s="10">
        <v>3</v>
      </c>
      <c r="N784" s="10">
        <v>2</v>
      </c>
      <c r="O784" s="10">
        <v>0.3</v>
      </c>
      <c r="P784" s="10" t="s">
        <v>49</v>
      </c>
      <c r="Q784" s="10" t="s">
        <v>50</v>
      </c>
      <c r="R784" s="10">
        <f t="shared" si="24"/>
        <v>0.01</v>
      </c>
      <c r="S784" s="10">
        <v>1</v>
      </c>
      <c r="T784" s="10">
        <v>1</v>
      </c>
      <c r="U784" s="10" t="s">
        <v>49</v>
      </c>
      <c r="V784" s="10" t="s">
        <v>60</v>
      </c>
      <c r="W784" s="10" t="s">
        <v>51</v>
      </c>
      <c r="X784" s="14">
        <v>45566</v>
      </c>
      <c r="Y784" s="10" t="b">
        <v>1</v>
      </c>
      <c r="Z784" s="10" t="b">
        <v>1</v>
      </c>
      <c r="AA784" s="10" t="str">
        <f t="shared" si="25"/>
        <v>Loyalty Member</v>
      </c>
      <c r="AB784" s="10" t="s">
        <v>74</v>
      </c>
      <c r="AC784" s="10" t="s">
        <v>67</v>
      </c>
      <c r="AD784" s="10">
        <v>14</v>
      </c>
      <c r="AE784" s="10" t="str">
        <f>IF(OR(Cleaned_Data!$C784="Male", Cleaned_Data!$C784="Male"), "Male", IF(OR(Cleaned_Data!$C784="Female", Cleaned_Data!$C784="Female"), "Female", "Diverse"))</f>
        <v>Diverse</v>
      </c>
      <c r="AF784" s="10" t="str">
        <f>IF(Cleaned_Data!$D784="Middle","Average Income","High Income")</f>
        <v>High Income</v>
      </c>
      <c r="AG784" s="10">
        <v>0.01</v>
      </c>
    </row>
    <row r="785" spans="1:33" x14ac:dyDescent="0.3">
      <c r="A785" s="10" t="s">
        <v>1640</v>
      </c>
      <c r="B785" s="10">
        <v>19</v>
      </c>
      <c r="C785" s="10" t="s">
        <v>43</v>
      </c>
      <c r="D785" s="10" t="s">
        <v>30</v>
      </c>
      <c r="E785" s="10" t="s">
        <v>76</v>
      </c>
      <c r="F785" s="10" t="s">
        <v>45</v>
      </c>
      <c r="G785" s="10" t="s">
        <v>30</v>
      </c>
      <c r="H785" s="10" t="s">
        <v>1641</v>
      </c>
      <c r="I785" s="10" t="s">
        <v>58</v>
      </c>
      <c r="J785" s="13">
        <v>466.74</v>
      </c>
      <c r="K785" s="10">
        <v>7</v>
      </c>
      <c r="L785" s="10" t="s">
        <v>48</v>
      </c>
      <c r="M785" s="10">
        <v>3</v>
      </c>
      <c r="N785" s="10">
        <v>4</v>
      </c>
      <c r="O785" s="10">
        <v>0.2</v>
      </c>
      <c r="P785" s="10" t="s">
        <v>49</v>
      </c>
      <c r="Q785" s="10" t="s">
        <v>50</v>
      </c>
      <c r="R785" s="10">
        <f t="shared" si="24"/>
        <v>0.02</v>
      </c>
      <c r="S785" s="10">
        <v>2</v>
      </c>
      <c r="T785" s="10">
        <v>3</v>
      </c>
      <c r="U785" s="10" t="s">
        <v>44</v>
      </c>
      <c r="V785" s="10" t="s">
        <v>38</v>
      </c>
      <c r="W785" s="10" t="s">
        <v>61</v>
      </c>
      <c r="X785" s="14">
        <v>45637</v>
      </c>
      <c r="Y785" s="10" t="b">
        <v>1</v>
      </c>
      <c r="Z785" s="10" t="b">
        <v>1</v>
      </c>
      <c r="AA785" s="10" t="str">
        <f t="shared" si="25"/>
        <v>Loyalty Member</v>
      </c>
      <c r="AB785" s="10" t="s">
        <v>40</v>
      </c>
      <c r="AC785" s="10" t="s">
        <v>67</v>
      </c>
      <c r="AD785" s="10">
        <v>5</v>
      </c>
      <c r="AE785" s="10" t="str">
        <f>IF(OR(Cleaned_Data!$C785="Male", Cleaned_Data!$C785="Male"), "Male", IF(OR(Cleaned_Data!$C785="Female", Cleaned_Data!$C785="Female"), "Female", "Diverse"))</f>
        <v>Male</v>
      </c>
      <c r="AF785" s="10" t="str">
        <f>IF(Cleaned_Data!$D785="Middle","Average Income","High Income")</f>
        <v>Average Income</v>
      </c>
      <c r="AG785" s="10">
        <v>1.131578947368421E-2</v>
      </c>
    </row>
    <row r="786" spans="1:33" x14ac:dyDescent="0.3">
      <c r="A786" s="10" t="s">
        <v>1642</v>
      </c>
      <c r="B786" s="10">
        <v>46</v>
      </c>
      <c r="C786" s="10" t="s">
        <v>274</v>
      </c>
      <c r="D786" s="10" t="s">
        <v>44</v>
      </c>
      <c r="E786" s="10" t="s">
        <v>31</v>
      </c>
      <c r="F786" s="10" t="s">
        <v>45</v>
      </c>
      <c r="G786" s="10" t="s">
        <v>44</v>
      </c>
      <c r="H786" s="10" t="s">
        <v>1643</v>
      </c>
      <c r="I786" s="10" t="s">
        <v>101</v>
      </c>
      <c r="J786" s="13">
        <v>229.3</v>
      </c>
      <c r="K786" s="10">
        <v>6</v>
      </c>
      <c r="L786" s="10" t="s">
        <v>48</v>
      </c>
      <c r="M786" s="10">
        <v>4</v>
      </c>
      <c r="N786" s="10">
        <v>5</v>
      </c>
      <c r="O786" s="10">
        <v>2</v>
      </c>
      <c r="P786" s="10" t="s">
        <v>36</v>
      </c>
      <c r="Q786" s="10" t="s">
        <v>37</v>
      </c>
      <c r="R786" s="10">
        <f t="shared" si="24"/>
        <v>0</v>
      </c>
      <c r="S786" s="10">
        <v>0</v>
      </c>
      <c r="T786" s="10">
        <v>6</v>
      </c>
      <c r="U786" s="10" t="s">
        <v>36</v>
      </c>
      <c r="V786" s="10" t="s">
        <v>60</v>
      </c>
      <c r="W786" s="10" t="s">
        <v>66</v>
      </c>
      <c r="X786" s="14">
        <v>45621</v>
      </c>
      <c r="Y786" s="10" t="b">
        <v>0</v>
      </c>
      <c r="Z786" s="10" t="b">
        <v>0</v>
      </c>
      <c r="AA786" s="10" t="str">
        <f t="shared" si="25"/>
        <v>Non-Member</v>
      </c>
      <c r="AB786" s="10" t="s">
        <v>74</v>
      </c>
      <c r="AC786" s="10" t="s">
        <v>67</v>
      </c>
      <c r="AD786" s="10">
        <v>6</v>
      </c>
      <c r="AE786" s="10" t="str">
        <f>IF(OR(Cleaned_Data!$C786="Male", Cleaned_Data!$C786="Male"), "Male", IF(OR(Cleaned_Data!$C786="Female", Cleaned_Data!$C786="Female"), "Female", "Diverse"))</f>
        <v>Diverse</v>
      </c>
      <c r="AF786" s="10" t="str">
        <f>IF(Cleaned_Data!$D786="Middle","Average Income","High Income")</f>
        <v>High Income</v>
      </c>
      <c r="AG786" s="10">
        <v>9.7727272727272732E-3</v>
      </c>
    </row>
    <row r="787" spans="1:33" x14ac:dyDescent="0.3">
      <c r="A787" s="10" t="s">
        <v>1644</v>
      </c>
      <c r="B787" s="10">
        <v>30</v>
      </c>
      <c r="C787" s="10" t="s">
        <v>29</v>
      </c>
      <c r="D787" s="10" t="s">
        <v>44</v>
      </c>
      <c r="E787" s="10" t="s">
        <v>55</v>
      </c>
      <c r="F787" s="10" t="s">
        <v>45</v>
      </c>
      <c r="G787" s="10" t="s">
        <v>44</v>
      </c>
      <c r="H787" s="10" t="s">
        <v>1645</v>
      </c>
      <c r="I787" s="10" t="s">
        <v>2076</v>
      </c>
      <c r="J787" s="13">
        <v>450.52</v>
      </c>
      <c r="K787" s="10">
        <v>8</v>
      </c>
      <c r="L787" s="10" t="s">
        <v>78</v>
      </c>
      <c r="M787" s="10">
        <v>2</v>
      </c>
      <c r="N787" s="10">
        <v>2</v>
      </c>
      <c r="O787" s="10">
        <v>0.2</v>
      </c>
      <c r="P787" s="10" t="s">
        <v>44</v>
      </c>
      <c r="Q787" s="10" t="s">
        <v>37</v>
      </c>
      <c r="R787" s="10">
        <f t="shared" si="24"/>
        <v>0</v>
      </c>
      <c r="S787" s="10">
        <v>0</v>
      </c>
      <c r="T787" s="10">
        <v>6</v>
      </c>
      <c r="U787" s="10" t="s">
        <v>59</v>
      </c>
      <c r="V787" s="10" t="s">
        <v>79</v>
      </c>
      <c r="W787" s="10" t="s">
        <v>51</v>
      </c>
      <c r="X787" s="14">
        <v>45304</v>
      </c>
      <c r="Y787" s="10" t="b">
        <v>1</v>
      </c>
      <c r="Z787" s="10" t="b">
        <v>1</v>
      </c>
      <c r="AA787" s="10" t="str">
        <f t="shared" si="25"/>
        <v>Loyalty Member</v>
      </c>
      <c r="AB787" s="10" t="s">
        <v>40</v>
      </c>
      <c r="AC787" s="10" t="s">
        <v>41</v>
      </c>
      <c r="AD787" s="10">
        <v>8</v>
      </c>
      <c r="AE787" s="10" t="str">
        <f>IF(OR(Cleaned_Data!$C787="Male", Cleaned_Data!$C787="Male"), "Male", IF(OR(Cleaned_Data!$C787="Female", Cleaned_Data!$C787="Female"), "Female", "Diverse"))</f>
        <v>Female</v>
      </c>
      <c r="AF787" s="10" t="str">
        <f>IF(Cleaned_Data!$D787="Middle","Average Income","High Income")</f>
        <v>High Income</v>
      </c>
      <c r="AG787" s="10">
        <v>8.1395348837209301E-3</v>
      </c>
    </row>
    <row r="788" spans="1:33" x14ac:dyDescent="0.3">
      <c r="A788" s="10" t="s">
        <v>1646</v>
      </c>
      <c r="B788" s="10">
        <v>35</v>
      </c>
      <c r="C788" s="10" t="s">
        <v>43</v>
      </c>
      <c r="D788" s="10" t="s">
        <v>44</v>
      </c>
      <c r="E788" s="10" t="s">
        <v>76</v>
      </c>
      <c r="F788" s="10" t="s">
        <v>32</v>
      </c>
      <c r="G788" s="10" t="s">
        <v>30</v>
      </c>
      <c r="H788" s="10" t="s">
        <v>1647</v>
      </c>
      <c r="I788" s="10" t="s">
        <v>158</v>
      </c>
      <c r="J788" s="13">
        <v>246.44</v>
      </c>
      <c r="K788" s="10">
        <v>4</v>
      </c>
      <c r="L788" s="10" t="s">
        <v>35</v>
      </c>
      <c r="M788" s="10">
        <v>3</v>
      </c>
      <c r="N788" s="10">
        <v>1</v>
      </c>
      <c r="O788" s="10">
        <v>1</v>
      </c>
      <c r="P788" s="10" t="s">
        <v>49</v>
      </c>
      <c r="Q788" s="10" t="s">
        <v>37</v>
      </c>
      <c r="R788" s="10">
        <f t="shared" si="24"/>
        <v>0</v>
      </c>
      <c r="S788" s="10">
        <v>0</v>
      </c>
      <c r="T788" s="10">
        <v>3</v>
      </c>
      <c r="U788" s="10" t="s">
        <v>49</v>
      </c>
      <c r="V788" s="10" t="s">
        <v>60</v>
      </c>
      <c r="W788" s="10" t="s">
        <v>61</v>
      </c>
      <c r="X788" s="14">
        <v>45552</v>
      </c>
      <c r="Y788" s="10" t="b">
        <v>0</v>
      </c>
      <c r="Z788" s="10" t="b">
        <v>1</v>
      </c>
      <c r="AA788" s="10" t="str">
        <f t="shared" si="25"/>
        <v>Loyalty Member</v>
      </c>
      <c r="AB788" s="10" t="s">
        <v>52</v>
      </c>
      <c r="AC788" s="10" t="s">
        <v>41</v>
      </c>
      <c r="AD788" s="10">
        <v>5</v>
      </c>
      <c r="AE788" s="10" t="str">
        <f>IF(OR(Cleaned_Data!$C788="Male", Cleaned_Data!$C788="Male"), "Male", IF(OR(Cleaned_Data!$C788="Female", Cleaned_Data!$C788="Female"), "Female", "Diverse"))</f>
        <v>Male</v>
      </c>
      <c r="AF788" s="10" t="str">
        <f>IF(Cleaned_Data!$D788="Middle","Average Income","High Income")</f>
        <v>High Income</v>
      </c>
      <c r="AG788" s="10">
        <v>1.0243902439024391E-2</v>
      </c>
    </row>
    <row r="789" spans="1:33" x14ac:dyDescent="0.3">
      <c r="A789" s="10" t="s">
        <v>1648</v>
      </c>
      <c r="B789" s="10">
        <v>34</v>
      </c>
      <c r="C789" s="10" t="s">
        <v>43</v>
      </c>
      <c r="D789" s="10" t="s">
        <v>44</v>
      </c>
      <c r="E789" s="10" t="s">
        <v>69</v>
      </c>
      <c r="F789" s="10" t="s">
        <v>45</v>
      </c>
      <c r="G789" s="10" t="s">
        <v>30</v>
      </c>
      <c r="H789" s="10" t="s">
        <v>1649</v>
      </c>
      <c r="I789" s="10" t="s">
        <v>65</v>
      </c>
      <c r="J789" s="13">
        <v>93.52</v>
      </c>
      <c r="K789" s="10">
        <v>2</v>
      </c>
      <c r="L789" s="10" t="s">
        <v>78</v>
      </c>
      <c r="M789" s="10">
        <v>1</v>
      </c>
      <c r="N789" s="10">
        <v>5</v>
      </c>
      <c r="O789" s="10">
        <v>1</v>
      </c>
      <c r="P789" s="10" t="s">
        <v>36</v>
      </c>
      <c r="Q789" s="10" t="s">
        <v>37</v>
      </c>
      <c r="R789" s="10">
        <f t="shared" si="24"/>
        <v>0.01</v>
      </c>
      <c r="S789" s="10">
        <v>1</v>
      </c>
      <c r="T789" s="10">
        <v>2</v>
      </c>
      <c r="U789" s="10" t="s">
        <v>44</v>
      </c>
      <c r="V789" s="10" t="s">
        <v>79</v>
      </c>
      <c r="W789" s="10" t="s">
        <v>51</v>
      </c>
      <c r="X789" s="14">
        <v>45516</v>
      </c>
      <c r="Y789" s="10" t="b">
        <v>0</v>
      </c>
      <c r="Z789" s="10" t="b">
        <v>1</v>
      </c>
      <c r="AA789" s="10" t="str">
        <f t="shared" si="25"/>
        <v>Loyalty Member</v>
      </c>
      <c r="AB789" s="10" t="s">
        <v>74</v>
      </c>
      <c r="AC789" s="10" t="s">
        <v>41</v>
      </c>
      <c r="AD789" s="10">
        <v>12</v>
      </c>
      <c r="AE789" s="10" t="str">
        <f>IF(OR(Cleaned_Data!$C789="Male", Cleaned_Data!$C789="Male"), "Male", IF(OR(Cleaned_Data!$C789="Female", Cleaned_Data!$C789="Female"), "Female", "Diverse"))</f>
        <v>Male</v>
      </c>
      <c r="AF789" s="10" t="str">
        <f>IF(Cleaned_Data!$D789="Middle","Average Income","High Income")</f>
        <v>High Income</v>
      </c>
      <c r="AG789" s="10">
        <v>9.3999999999999986E-3</v>
      </c>
    </row>
    <row r="790" spans="1:33" x14ac:dyDescent="0.3">
      <c r="A790" s="10" t="s">
        <v>1650</v>
      </c>
      <c r="B790" s="10">
        <v>28</v>
      </c>
      <c r="C790" s="10" t="s">
        <v>29</v>
      </c>
      <c r="D790" s="10" t="s">
        <v>30</v>
      </c>
      <c r="E790" s="10" t="s">
        <v>31</v>
      </c>
      <c r="F790" s="10" t="s">
        <v>45</v>
      </c>
      <c r="G790" s="10" t="s">
        <v>44</v>
      </c>
      <c r="H790" s="10" t="s">
        <v>1651</v>
      </c>
      <c r="I790" s="10" t="s">
        <v>158</v>
      </c>
      <c r="J790" s="13">
        <v>137.75</v>
      </c>
      <c r="K790" s="10">
        <v>6</v>
      </c>
      <c r="L790" s="10" t="s">
        <v>78</v>
      </c>
      <c r="M790" s="10">
        <v>3</v>
      </c>
      <c r="N790" s="10">
        <v>3</v>
      </c>
      <c r="O790" s="10">
        <v>2</v>
      </c>
      <c r="P790" s="10" t="s">
        <v>44</v>
      </c>
      <c r="Q790" s="10" t="s">
        <v>85</v>
      </c>
      <c r="R790" s="10">
        <f t="shared" si="24"/>
        <v>0</v>
      </c>
      <c r="S790" s="10">
        <v>0</v>
      </c>
      <c r="T790" s="10">
        <v>1</v>
      </c>
      <c r="U790" s="10" t="s">
        <v>49</v>
      </c>
      <c r="V790" s="10" t="s">
        <v>60</v>
      </c>
      <c r="W790" s="10" t="s">
        <v>86</v>
      </c>
      <c r="X790" s="14">
        <v>45544</v>
      </c>
      <c r="Y790" s="10" t="b">
        <v>0</v>
      </c>
      <c r="Z790" s="10" t="b">
        <v>1</v>
      </c>
      <c r="AA790" s="10" t="str">
        <f t="shared" si="25"/>
        <v>Loyalty Member</v>
      </c>
      <c r="AB790" s="10" t="s">
        <v>40</v>
      </c>
      <c r="AC790" s="10" t="s">
        <v>41</v>
      </c>
      <c r="AD790" s="10">
        <v>4</v>
      </c>
      <c r="AE790" s="10" t="str">
        <f>IF(OR(Cleaned_Data!$C790="Male", Cleaned_Data!$C790="Male"), "Male", IF(OR(Cleaned_Data!$C790="Female", Cleaned_Data!$C790="Female"), "Female", "Diverse"))</f>
        <v>Female</v>
      </c>
      <c r="AF790" s="10" t="str">
        <f>IF(Cleaned_Data!$D790="Middle","Average Income","High Income")</f>
        <v>Average Income</v>
      </c>
      <c r="AG790" s="10">
        <v>1.0243902439024391E-2</v>
      </c>
    </row>
    <row r="791" spans="1:33" x14ac:dyDescent="0.3">
      <c r="A791" s="10" t="s">
        <v>1652</v>
      </c>
      <c r="B791" s="10">
        <v>44</v>
      </c>
      <c r="C791" s="10" t="s">
        <v>29</v>
      </c>
      <c r="D791" s="10" t="s">
        <v>30</v>
      </c>
      <c r="E791" s="10" t="s">
        <v>31</v>
      </c>
      <c r="F791" s="10" t="s">
        <v>56</v>
      </c>
      <c r="G791" s="10" t="s">
        <v>30</v>
      </c>
      <c r="H791" s="10" t="s">
        <v>1653</v>
      </c>
      <c r="I791" s="10" t="s">
        <v>65</v>
      </c>
      <c r="J791" s="13">
        <v>78.64</v>
      </c>
      <c r="K791" s="10">
        <v>5</v>
      </c>
      <c r="L791" s="10" t="s">
        <v>35</v>
      </c>
      <c r="M791" s="10">
        <v>3</v>
      </c>
      <c r="N791" s="10">
        <v>4</v>
      </c>
      <c r="O791" s="10">
        <v>2</v>
      </c>
      <c r="P791" s="10" t="s">
        <v>44</v>
      </c>
      <c r="Q791" s="10" t="s">
        <v>37</v>
      </c>
      <c r="R791" s="10">
        <f t="shared" si="24"/>
        <v>0</v>
      </c>
      <c r="S791" s="10">
        <v>0</v>
      </c>
      <c r="T791" s="10">
        <v>3</v>
      </c>
      <c r="U791" s="10" t="s">
        <v>44</v>
      </c>
      <c r="V791" s="10" t="s">
        <v>38</v>
      </c>
      <c r="W791" s="10" t="s">
        <v>51</v>
      </c>
      <c r="X791" s="14">
        <v>45438</v>
      </c>
      <c r="Y791" s="10" t="b">
        <v>1</v>
      </c>
      <c r="Z791" s="10" t="b">
        <v>0</v>
      </c>
      <c r="AA791" s="10" t="str">
        <f t="shared" si="25"/>
        <v>Non-Member</v>
      </c>
      <c r="AB791" s="10" t="s">
        <v>74</v>
      </c>
      <c r="AC791" s="10" t="s">
        <v>53</v>
      </c>
      <c r="AD791" s="10">
        <v>12</v>
      </c>
      <c r="AE791" s="10" t="str">
        <f>IF(OR(Cleaned_Data!$C791="Male", Cleaned_Data!$C791="Male"), "Male", IF(OR(Cleaned_Data!$C791="Female", Cleaned_Data!$C791="Female"), "Female", "Diverse"))</f>
        <v>Female</v>
      </c>
      <c r="AF791" s="10" t="str">
        <f>IF(Cleaned_Data!$D791="Middle","Average Income","High Income")</f>
        <v>Average Income</v>
      </c>
      <c r="AG791" s="10">
        <v>9.3999999999999986E-3</v>
      </c>
    </row>
    <row r="792" spans="1:33" x14ac:dyDescent="0.3">
      <c r="A792" s="10" t="s">
        <v>1654</v>
      </c>
      <c r="B792" s="10">
        <v>25</v>
      </c>
      <c r="C792" s="10" t="s">
        <v>43</v>
      </c>
      <c r="D792" s="10" t="s">
        <v>44</v>
      </c>
      <c r="E792" s="10" t="s">
        <v>76</v>
      </c>
      <c r="F792" s="10" t="s">
        <v>56</v>
      </c>
      <c r="G792" s="10" t="s">
        <v>30</v>
      </c>
      <c r="H792" s="10" t="s">
        <v>1655</v>
      </c>
      <c r="I792" s="10" t="s">
        <v>120</v>
      </c>
      <c r="J792" s="13">
        <v>214.82</v>
      </c>
      <c r="K792" s="10">
        <v>9</v>
      </c>
      <c r="L792" s="10" t="s">
        <v>35</v>
      </c>
      <c r="M792" s="10">
        <v>5</v>
      </c>
      <c r="N792" s="10">
        <v>4</v>
      </c>
      <c r="O792" s="10">
        <v>0.3</v>
      </c>
      <c r="P792" s="10" t="s">
        <v>36</v>
      </c>
      <c r="Q792" s="10" t="s">
        <v>85</v>
      </c>
      <c r="R792" s="10">
        <f t="shared" si="24"/>
        <v>0.01</v>
      </c>
      <c r="S792" s="10">
        <v>1</v>
      </c>
      <c r="T792" s="10">
        <v>9</v>
      </c>
      <c r="U792" s="10" t="s">
        <v>49</v>
      </c>
      <c r="V792" s="10" t="s">
        <v>38</v>
      </c>
      <c r="W792" s="10" t="s">
        <v>66</v>
      </c>
      <c r="X792" s="14">
        <v>45605</v>
      </c>
      <c r="Y792" s="10" t="b">
        <v>1</v>
      </c>
      <c r="Z792" s="10" t="b">
        <v>0</v>
      </c>
      <c r="AA792" s="10" t="str">
        <f t="shared" si="25"/>
        <v>Non-Member</v>
      </c>
      <c r="AB792" s="10" t="s">
        <v>74</v>
      </c>
      <c r="AC792" s="10" t="s">
        <v>41</v>
      </c>
      <c r="AD792" s="10">
        <v>11</v>
      </c>
      <c r="AE792" s="10" t="str">
        <f>IF(OR(Cleaned_Data!$C792="Male", Cleaned_Data!$C792="Male"), "Male", IF(OR(Cleaned_Data!$C792="Female", Cleaned_Data!$C792="Female"), "Female", "Diverse"))</f>
        <v>Male</v>
      </c>
      <c r="AF792" s="10" t="str">
        <f>IF(Cleaned_Data!$D792="Middle","Average Income","High Income")</f>
        <v>High Income</v>
      </c>
      <c r="AG792" s="10">
        <v>9.3023255813953487E-3</v>
      </c>
    </row>
    <row r="793" spans="1:33" x14ac:dyDescent="0.3">
      <c r="A793" s="10" t="s">
        <v>1656</v>
      </c>
      <c r="B793" s="10">
        <v>45</v>
      </c>
      <c r="C793" s="10" t="s">
        <v>43</v>
      </c>
      <c r="D793" s="10" t="s">
        <v>30</v>
      </c>
      <c r="E793" s="10" t="s">
        <v>31</v>
      </c>
      <c r="F793" s="10" t="s">
        <v>32</v>
      </c>
      <c r="G793" s="10" t="s">
        <v>44</v>
      </c>
      <c r="H793" s="10" t="s">
        <v>1657</v>
      </c>
      <c r="I793" s="10" t="s">
        <v>93</v>
      </c>
      <c r="J793" s="13">
        <v>57.39</v>
      </c>
      <c r="K793" s="10">
        <v>3</v>
      </c>
      <c r="L793" s="10" t="s">
        <v>35</v>
      </c>
      <c r="M793" s="10">
        <v>2</v>
      </c>
      <c r="N793" s="10">
        <v>5</v>
      </c>
      <c r="O793" s="10">
        <v>0.25</v>
      </c>
      <c r="P793" s="10" t="s">
        <v>36</v>
      </c>
      <c r="Q793" s="10" t="s">
        <v>37</v>
      </c>
      <c r="R793" s="10">
        <f t="shared" si="24"/>
        <v>0</v>
      </c>
      <c r="S793" s="10">
        <v>0</v>
      </c>
      <c r="T793" s="10">
        <v>10</v>
      </c>
      <c r="U793" s="10" t="s">
        <v>49</v>
      </c>
      <c r="V793" s="10" t="s">
        <v>79</v>
      </c>
      <c r="W793" s="10" t="s">
        <v>39</v>
      </c>
      <c r="X793" s="14">
        <v>45492</v>
      </c>
      <c r="Y793" s="10" t="b">
        <v>0</v>
      </c>
      <c r="Z793" s="10" t="b">
        <v>0</v>
      </c>
      <c r="AA793" s="10" t="str">
        <f t="shared" si="25"/>
        <v>Non-Member</v>
      </c>
      <c r="AB793" s="10" t="s">
        <v>62</v>
      </c>
      <c r="AC793" s="10" t="s">
        <v>53</v>
      </c>
      <c r="AD793" s="10">
        <v>3</v>
      </c>
      <c r="AE793" s="10" t="str">
        <f>IF(OR(Cleaned_Data!$C793="Male", Cleaned_Data!$C793="Male"), "Male", IF(OR(Cleaned_Data!$C793="Female", Cleaned_Data!$C793="Female"), "Female", "Diverse"))</f>
        <v>Male</v>
      </c>
      <c r="AF793" s="10" t="str">
        <f>IF(Cleaned_Data!$D793="Middle","Average Income","High Income")</f>
        <v>Average Income</v>
      </c>
      <c r="AG793" s="10">
        <v>8.5365853658536592E-3</v>
      </c>
    </row>
    <row r="794" spans="1:33" x14ac:dyDescent="0.3">
      <c r="A794" s="10" t="s">
        <v>1658</v>
      </c>
      <c r="B794" s="10">
        <v>47</v>
      </c>
      <c r="C794" s="10" t="s">
        <v>29</v>
      </c>
      <c r="D794" s="10" t="s">
        <v>44</v>
      </c>
      <c r="E794" s="10" t="s">
        <v>55</v>
      </c>
      <c r="F794" s="10" t="s">
        <v>45</v>
      </c>
      <c r="G794" s="10" t="s">
        <v>30</v>
      </c>
      <c r="H794" s="10" t="s">
        <v>311</v>
      </c>
      <c r="I794" s="10" t="s">
        <v>188</v>
      </c>
      <c r="J794" s="13">
        <v>363.91</v>
      </c>
      <c r="K794" s="10">
        <v>10</v>
      </c>
      <c r="L794" s="10" t="s">
        <v>78</v>
      </c>
      <c r="M794" s="10">
        <v>1</v>
      </c>
      <c r="N794" s="10">
        <v>1</v>
      </c>
      <c r="O794" s="10">
        <v>0.3</v>
      </c>
      <c r="P794" s="10" t="s">
        <v>49</v>
      </c>
      <c r="Q794" s="10" t="s">
        <v>85</v>
      </c>
      <c r="R794" s="10">
        <f t="shared" si="24"/>
        <v>0</v>
      </c>
      <c r="S794" s="10">
        <v>0</v>
      </c>
      <c r="T794" s="10">
        <v>2</v>
      </c>
      <c r="U794" s="10" t="s">
        <v>59</v>
      </c>
      <c r="V794" s="10" t="s">
        <v>60</v>
      </c>
      <c r="W794" s="10" t="s">
        <v>86</v>
      </c>
      <c r="X794" s="14">
        <v>45298</v>
      </c>
      <c r="Y794" s="10" t="b">
        <v>1</v>
      </c>
      <c r="Z794" s="10" t="b">
        <v>1</v>
      </c>
      <c r="AA794" s="10" t="str">
        <f t="shared" si="25"/>
        <v>Loyalty Member</v>
      </c>
      <c r="AB794" s="10" t="s">
        <v>74</v>
      </c>
      <c r="AC794" s="10" t="s">
        <v>53</v>
      </c>
      <c r="AD794" s="10">
        <v>9</v>
      </c>
      <c r="AE794" s="10" t="str">
        <f>IF(OR(Cleaned_Data!$C794="Male", Cleaned_Data!$C794="Male"), "Male", IF(OR(Cleaned_Data!$C794="Female", Cleaned_Data!$C794="Female"), "Female", "Diverse"))</f>
        <v>Female</v>
      </c>
      <c r="AF794" s="10" t="str">
        <f>IF(Cleaned_Data!$D794="Middle","Average Income","High Income")</f>
        <v>High Income</v>
      </c>
      <c r="AG794" s="10">
        <v>8.8235294117647058E-3</v>
      </c>
    </row>
    <row r="795" spans="1:33" x14ac:dyDescent="0.3">
      <c r="A795" s="10" t="s">
        <v>1659</v>
      </c>
      <c r="B795" s="10">
        <v>39</v>
      </c>
      <c r="C795" s="10" t="s">
        <v>43</v>
      </c>
      <c r="D795" s="10" t="s">
        <v>30</v>
      </c>
      <c r="E795" s="10" t="s">
        <v>55</v>
      </c>
      <c r="F795" s="10" t="s">
        <v>45</v>
      </c>
      <c r="G795" s="10" t="s">
        <v>30</v>
      </c>
      <c r="H795" s="10" t="s">
        <v>1660</v>
      </c>
      <c r="I795" s="10" t="s">
        <v>2078</v>
      </c>
      <c r="J795" s="13">
        <v>304.79000000000002</v>
      </c>
      <c r="K795" s="10">
        <v>12</v>
      </c>
      <c r="L795" s="10" t="s">
        <v>48</v>
      </c>
      <c r="M795" s="10">
        <v>2</v>
      </c>
      <c r="N795" s="10">
        <v>4</v>
      </c>
      <c r="O795" s="10">
        <v>2</v>
      </c>
      <c r="P795" s="10" t="s">
        <v>59</v>
      </c>
      <c r="Q795" s="10" t="s">
        <v>37</v>
      </c>
      <c r="R795" s="10">
        <f t="shared" si="24"/>
        <v>0.01</v>
      </c>
      <c r="S795" s="10">
        <v>1</v>
      </c>
      <c r="T795" s="10">
        <v>9</v>
      </c>
      <c r="U795" s="10" t="s">
        <v>44</v>
      </c>
      <c r="V795" s="10" t="s">
        <v>79</v>
      </c>
      <c r="W795" s="10" t="s">
        <v>66</v>
      </c>
      <c r="X795" s="14">
        <v>45298</v>
      </c>
      <c r="Y795" s="10" t="b">
        <v>1</v>
      </c>
      <c r="Z795" s="10" t="b">
        <v>1</v>
      </c>
      <c r="AA795" s="10" t="str">
        <f t="shared" si="25"/>
        <v>Loyalty Member</v>
      </c>
      <c r="AB795" s="10" t="s">
        <v>52</v>
      </c>
      <c r="AC795" s="10" t="s">
        <v>53</v>
      </c>
      <c r="AD795" s="10">
        <v>10</v>
      </c>
      <c r="AE795" s="10" t="str">
        <f>IF(OR(Cleaned_Data!$C795="Male", Cleaned_Data!$C795="Male"), "Male", IF(OR(Cleaned_Data!$C795="Female", Cleaned_Data!$C795="Female"), "Female", "Diverse"))</f>
        <v>Male</v>
      </c>
      <c r="AF795" s="10" t="str">
        <f>IF(Cleaned_Data!$D795="Middle","Average Income","High Income")</f>
        <v>Average Income</v>
      </c>
      <c r="AG795" s="10">
        <v>1.3157894736842106E-2</v>
      </c>
    </row>
    <row r="796" spans="1:33" x14ac:dyDescent="0.3">
      <c r="A796" s="10" t="s">
        <v>1661</v>
      </c>
      <c r="B796" s="10">
        <v>32</v>
      </c>
      <c r="C796" s="10" t="s">
        <v>43</v>
      </c>
      <c r="D796" s="10" t="s">
        <v>44</v>
      </c>
      <c r="E796" s="10" t="s">
        <v>76</v>
      </c>
      <c r="F796" s="10" t="s">
        <v>45</v>
      </c>
      <c r="G796" s="10" t="s">
        <v>30</v>
      </c>
      <c r="H796" s="10" t="s">
        <v>1662</v>
      </c>
      <c r="I796" s="10" t="s">
        <v>246</v>
      </c>
      <c r="J796" s="13">
        <v>363.98</v>
      </c>
      <c r="K796" s="10">
        <v>4</v>
      </c>
      <c r="L796" s="10" t="s">
        <v>78</v>
      </c>
      <c r="M796" s="10">
        <v>4</v>
      </c>
      <c r="N796" s="10">
        <v>4</v>
      </c>
      <c r="O796" s="10">
        <v>1</v>
      </c>
      <c r="P796" s="10" t="s">
        <v>36</v>
      </c>
      <c r="Q796" s="10" t="s">
        <v>37</v>
      </c>
      <c r="R796" s="10">
        <f t="shared" si="24"/>
        <v>0.02</v>
      </c>
      <c r="S796" s="10">
        <v>2</v>
      </c>
      <c r="T796" s="10">
        <v>7</v>
      </c>
      <c r="U796" s="10" t="s">
        <v>36</v>
      </c>
      <c r="V796" s="10" t="s">
        <v>38</v>
      </c>
      <c r="W796" s="10" t="s">
        <v>51</v>
      </c>
      <c r="X796" s="14">
        <v>45439</v>
      </c>
      <c r="Y796" s="10" t="b">
        <v>1</v>
      </c>
      <c r="Z796" s="10" t="b">
        <v>1</v>
      </c>
      <c r="AA796" s="10" t="str">
        <f t="shared" si="25"/>
        <v>Loyalty Member</v>
      </c>
      <c r="AB796" s="10" t="s">
        <v>74</v>
      </c>
      <c r="AC796" s="10" t="s">
        <v>67</v>
      </c>
      <c r="AD796" s="10">
        <v>1</v>
      </c>
      <c r="AE796" s="10" t="str">
        <f>IF(OR(Cleaned_Data!$C796="Male", Cleaned_Data!$C796="Male"), "Male", IF(OR(Cleaned_Data!$C796="Female", Cleaned_Data!$C796="Female"), "Female", "Diverse"))</f>
        <v>Male</v>
      </c>
      <c r="AF796" s="10" t="str">
        <f>IF(Cleaned_Data!$D796="Middle","Average Income","High Income")</f>
        <v>High Income</v>
      </c>
      <c r="AG796" s="10">
        <v>1.1000000000000001E-2</v>
      </c>
    </row>
    <row r="797" spans="1:33" x14ac:dyDescent="0.3">
      <c r="A797" s="10" t="s">
        <v>1663</v>
      </c>
      <c r="B797" s="10">
        <v>47</v>
      </c>
      <c r="C797" s="10" t="s">
        <v>43</v>
      </c>
      <c r="D797" s="10" t="s">
        <v>30</v>
      </c>
      <c r="E797" s="10" t="s">
        <v>69</v>
      </c>
      <c r="F797" s="10" t="s">
        <v>32</v>
      </c>
      <c r="G797" s="10" t="s">
        <v>44</v>
      </c>
      <c r="H797" s="10" t="s">
        <v>1664</v>
      </c>
      <c r="I797" s="10" t="s">
        <v>82</v>
      </c>
      <c r="J797" s="13">
        <v>249.6</v>
      </c>
      <c r="K797" s="10">
        <v>7</v>
      </c>
      <c r="L797" s="10" t="s">
        <v>35</v>
      </c>
      <c r="M797" s="10">
        <v>4</v>
      </c>
      <c r="N797" s="10">
        <v>1</v>
      </c>
      <c r="O797" s="10">
        <v>1</v>
      </c>
      <c r="P797" s="10" t="s">
        <v>59</v>
      </c>
      <c r="Q797" s="10" t="s">
        <v>37</v>
      </c>
      <c r="R797" s="10">
        <f t="shared" si="24"/>
        <v>0.02</v>
      </c>
      <c r="S797" s="10">
        <v>2</v>
      </c>
      <c r="T797" s="10">
        <v>7</v>
      </c>
      <c r="U797" s="10" t="s">
        <v>44</v>
      </c>
      <c r="V797" s="10" t="s">
        <v>60</v>
      </c>
      <c r="W797" s="10" t="s">
        <v>61</v>
      </c>
      <c r="X797" s="14">
        <v>45423</v>
      </c>
      <c r="Y797" s="10" t="b">
        <v>1</v>
      </c>
      <c r="Z797" s="10" t="b">
        <v>0</v>
      </c>
      <c r="AA797" s="10" t="str">
        <f t="shared" si="25"/>
        <v>Non-Member</v>
      </c>
      <c r="AB797" s="10" t="s">
        <v>52</v>
      </c>
      <c r="AC797" s="10" t="s">
        <v>53</v>
      </c>
      <c r="AD797" s="10">
        <v>11</v>
      </c>
      <c r="AE797" s="10" t="str">
        <f>IF(OR(Cleaned_Data!$C797="Male", Cleaned_Data!$C797="Male"), "Male", IF(OR(Cleaned_Data!$C797="Female", Cleaned_Data!$C797="Female"), "Female", "Diverse"))</f>
        <v>Male</v>
      </c>
      <c r="AF797" s="10" t="str">
        <f>IF(Cleaned_Data!$D797="Middle","Average Income","High Income")</f>
        <v>Average Income</v>
      </c>
      <c r="AG797" s="10">
        <v>1.0270270270270269E-2</v>
      </c>
    </row>
    <row r="798" spans="1:33" x14ac:dyDescent="0.3">
      <c r="A798" s="10" t="s">
        <v>1665</v>
      </c>
      <c r="B798" s="10">
        <v>19</v>
      </c>
      <c r="C798" s="10" t="s">
        <v>43</v>
      </c>
      <c r="D798" s="10" t="s">
        <v>44</v>
      </c>
      <c r="E798" s="10" t="s">
        <v>31</v>
      </c>
      <c r="F798" s="10" t="s">
        <v>32</v>
      </c>
      <c r="G798" s="10" t="s">
        <v>30</v>
      </c>
      <c r="H798" s="10" t="s">
        <v>1666</v>
      </c>
      <c r="I798" s="10" t="s">
        <v>117</v>
      </c>
      <c r="J798" s="13">
        <v>345.04</v>
      </c>
      <c r="K798" s="10">
        <v>12</v>
      </c>
      <c r="L798" s="10" t="s">
        <v>48</v>
      </c>
      <c r="M798" s="10">
        <v>1</v>
      </c>
      <c r="N798" s="10">
        <v>5</v>
      </c>
      <c r="O798" s="10">
        <v>1</v>
      </c>
      <c r="P798" s="10" t="s">
        <v>59</v>
      </c>
      <c r="Q798" s="10" t="s">
        <v>37</v>
      </c>
      <c r="R798" s="10">
        <f t="shared" si="24"/>
        <v>0</v>
      </c>
      <c r="S798" s="10">
        <v>0</v>
      </c>
      <c r="T798" s="10">
        <v>8</v>
      </c>
      <c r="U798" s="10" t="s">
        <v>49</v>
      </c>
      <c r="V798" s="10" t="s">
        <v>38</v>
      </c>
      <c r="W798" s="10" t="s">
        <v>39</v>
      </c>
      <c r="X798" s="14">
        <v>45581</v>
      </c>
      <c r="Y798" s="10" t="b">
        <v>1</v>
      </c>
      <c r="Z798" s="10" t="b">
        <v>1</v>
      </c>
      <c r="AA798" s="10" t="str">
        <f t="shared" si="25"/>
        <v>Loyalty Member</v>
      </c>
      <c r="AB798" s="10" t="s">
        <v>74</v>
      </c>
      <c r="AC798" s="10" t="s">
        <v>67</v>
      </c>
      <c r="AD798" s="10">
        <v>13</v>
      </c>
      <c r="AE798" s="10" t="str">
        <f>IF(OR(Cleaned_Data!$C798="Male", Cleaned_Data!$C798="Male"), "Male", IF(OR(Cleaned_Data!$C798="Female", Cleaned_Data!$C798="Female"), "Female", "Diverse"))</f>
        <v>Male</v>
      </c>
      <c r="AF798" s="10" t="str">
        <f>IF(Cleaned_Data!$D798="Middle","Average Income","High Income")</f>
        <v>High Income</v>
      </c>
      <c r="AG798" s="10">
        <v>0.01</v>
      </c>
    </row>
    <row r="799" spans="1:33" x14ac:dyDescent="0.3">
      <c r="A799" s="10" t="s">
        <v>1667</v>
      </c>
      <c r="B799" s="10">
        <v>48</v>
      </c>
      <c r="C799" s="10" t="s">
        <v>29</v>
      </c>
      <c r="D799" s="10" t="s">
        <v>30</v>
      </c>
      <c r="E799" s="10" t="s">
        <v>55</v>
      </c>
      <c r="F799" s="10" t="s">
        <v>45</v>
      </c>
      <c r="G799" s="10" t="s">
        <v>44</v>
      </c>
      <c r="H799" s="10" t="s">
        <v>1668</v>
      </c>
      <c r="I799" s="10" t="s">
        <v>135</v>
      </c>
      <c r="J799" s="13">
        <v>59.15</v>
      </c>
      <c r="K799" s="10">
        <v>3</v>
      </c>
      <c r="L799" s="10" t="s">
        <v>48</v>
      </c>
      <c r="M799" s="10">
        <v>4</v>
      </c>
      <c r="N799" s="10">
        <v>2</v>
      </c>
      <c r="O799" s="10">
        <v>1</v>
      </c>
      <c r="P799" s="10" t="s">
        <v>36</v>
      </c>
      <c r="Q799" s="10" t="s">
        <v>50</v>
      </c>
      <c r="R799" s="10">
        <f t="shared" si="24"/>
        <v>0</v>
      </c>
      <c r="S799" s="10">
        <v>0</v>
      </c>
      <c r="T799" s="10">
        <v>1</v>
      </c>
      <c r="U799" s="10" t="s">
        <v>44</v>
      </c>
      <c r="V799" s="10" t="s">
        <v>79</v>
      </c>
      <c r="W799" s="10" t="s">
        <v>61</v>
      </c>
      <c r="X799" s="14">
        <v>45401</v>
      </c>
      <c r="Y799" s="10" t="b">
        <v>0</v>
      </c>
      <c r="Z799" s="10" t="b">
        <v>0</v>
      </c>
      <c r="AA799" s="10" t="str">
        <f t="shared" si="25"/>
        <v>Non-Member</v>
      </c>
      <c r="AB799" s="10" t="s">
        <v>40</v>
      </c>
      <c r="AC799" s="10" t="s">
        <v>53</v>
      </c>
      <c r="AD799" s="10">
        <v>8</v>
      </c>
      <c r="AE799" s="10" t="str">
        <f>IF(OR(Cleaned_Data!$C799="Male", Cleaned_Data!$C799="Male"), "Male", IF(OR(Cleaned_Data!$C799="Female", Cleaned_Data!$C799="Female"), "Female", "Diverse"))</f>
        <v>Female</v>
      </c>
      <c r="AF799" s="10" t="str">
        <f>IF(Cleaned_Data!$D799="Middle","Average Income","High Income")</f>
        <v>Average Income</v>
      </c>
      <c r="AG799" s="10">
        <v>8.5294117647058826E-3</v>
      </c>
    </row>
    <row r="800" spans="1:33" x14ac:dyDescent="0.3">
      <c r="A800" s="10" t="s">
        <v>1669</v>
      </c>
      <c r="B800" s="10">
        <v>27</v>
      </c>
      <c r="C800" s="10" t="s">
        <v>43</v>
      </c>
      <c r="D800" s="10" t="s">
        <v>44</v>
      </c>
      <c r="E800" s="10" t="s">
        <v>55</v>
      </c>
      <c r="F800" s="10" t="s">
        <v>56</v>
      </c>
      <c r="G800" s="10" t="s">
        <v>44</v>
      </c>
      <c r="H800" s="10" t="s">
        <v>1670</v>
      </c>
      <c r="I800" s="10" t="s">
        <v>65</v>
      </c>
      <c r="J800" s="13">
        <v>461.81</v>
      </c>
      <c r="K800" s="10">
        <v>12</v>
      </c>
      <c r="L800" s="10" t="s">
        <v>35</v>
      </c>
      <c r="M800" s="10">
        <v>4</v>
      </c>
      <c r="N800" s="10">
        <v>3</v>
      </c>
      <c r="O800" s="10">
        <v>0</v>
      </c>
      <c r="P800" s="10" t="s">
        <v>49</v>
      </c>
      <c r="Q800" s="10" t="s">
        <v>85</v>
      </c>
      <c r="R800" s="10">
        <f t="shared" si="24"/>
        <v>0</v>
      </c>
      <c r="S800" s="10">
        <v>0</v>
      </c>
      <c r="T800" s="10">
        <v>8</v>
      </c>
      <c r="U800" s="10" t="s">
        <v>59</v>
      </c>
      <c r="V800" s="10" t="s">
        <v>79</v>
      </c>
      <c r="W800" s="10" t="s">
        <v>66</v>
      </c>
      <c r="X800" s="14">
        <v>45450</v>
      </c>
      <c r="Y800" s="10" t="b">
        <v>1</v>
      </c>
      <c r="Z800" s="10" t="b">
        <v>0</v>
      </c>
      <c r="AA800" s="10" t="str">
        <f t="shared" si="25"/>
        <v>Non-Member</v>
      </c>
      <c r="AB800" s="10" t="s">
        <v>52</v>
      </c>
      <c r="AC800" s="10" t="s">
        <v>41</v>
      </c>
      <c r="AD800" s="10">
        <v>8</v>
      </c>
      <c r="AE800" s="10" t="str">
        <f>IF(OR(Cleaned_Data!$C800="Male", Cleaned_Data!$C800="Male"), "Male", IF(OR(Cleaned_Data!$C800="Female", Cleaned_Data!$C800="Female"), "Female", "Diverse"))</f>
        <v>Male</v>
      </c>
      <c r="AF800" s="10" t="str">
        <f>IF(Cleaned_Data!$D800="Middle","Average Income","High Income")</f>
        <v>High Income</v>
      </c>
      <c r="AG800" s="10">
        <v>9.3999999999999986E-3</v>
      </c>
    </row>
    <row r="801" spans="1:33" x14ac:dyDescent="0.3">
      <c r="A801" s="10" t="s">
        <v>1671</v>
      </c>
      <c r="B801" s="10">
        <v>31</v>
      </c>
      <c r="C801" s="10" t="s">
        <v>29</v>
      </c>
      <c r="D801" s="10" t="s">
        <v>44</v>
      </c>
      <c r="E801" s="10" t="s">
        <v>76</v>
      </c>
      <c r="F801" s="10" t="s">
        <v>32</v>
      </c>
      <c r="G801" s="10" t="s">
        <v>44</v>
      </c>
      <c r="H801" s="10" t="s">
        <v>1672</v>
      </c>
      <c r="I801" s="10" t="s">
        <v>104</v>
      </c>
      <c r="J801" s="13">
        <v>280.88</v>
      </c>
      <c r="K801" s="10">
        <v>4</v>
      </c>
      <c r="L801" s="10" t="s">
        <v>35</v>
      </c>
      <c r="M801" s="10">
        <v>3</v>
      </c>
      <c r="N801" s="10">
        <v>4</v>
      </c>
      <c r="O801" s="10">
        <v>1</v>
      </c>
      <c r="P801" s="10" t="s">
        <v>44</v>
      </c>
      <c r="Q801" s="10" t="s">
        <v>50</v>
      </c>
      <c r="R801" s="10">
        <f t="shared" si="24"/>
        <v>0</v>
      </c>
      <c r="S801" s="10">
        <v>0</v>
      </c>
      <c r="T801" s="10">
        <v>2</v>
      </c>
      <c r="U801" s="10" t="s">
        <v>44</v>
      </c>
      <c r="V801" s="10" t="s">
        <v>60</v>
      </c>
      <c r="W801" s="10" t="s">
        <v>39</v>
      </c>
      <c r="X801" s="14">
        <v>45417</v>
      </c>
      <c r="Y801" s="10" t="b">
        <v>1</v>
      </c>
      <c r="Z801" s="10" t="b">
        <v>1</v>
      </c>
      <c r="AA801" s="10" t="str">
        <f t="shared" si="25"/>
        <v>Loyalty Member</v>
      </c>
      <c r="AB801" s="10" t="s">
        <v>74</v>
      </c>
      <c r="AC801" s="10" t="s">
        <v>41</v>
      </c>
      <c r="AD801" s="10">
        <v>2</v>
      </c>
      <c r="AE801" s="10" t="str">
        <f>IF(OR(Cleaned_Data!$C801="Male", Cleaned_Data!$C801="Male"), "Male", IF(OR(Cleaned_Data!$C801="Female", Cleaned_Data!$C801="Female"), "Female", "Diverse"))</f>
        <v>Female</v>
      </c>
      <c r="AF801" s="10" t="str">
        <f>IF(Cleaned_Data!$D801="Middle","Average Income","High Income")</f>
        <v>High Income</v>
      </c>
      <c r="AG801" s="10">
        <v>7.3170731707317069E-3</v>
      </c>
    </row>
    <row r="802" spans="1:33" x14ac:dyDescent="0.3">
      <c r="A802" s="10" t="s">
        <v>1673</v>
      </c>
      <c r="B802" s="10">
        <v>44</v>
      </c>
      <c r="C802" s="10" t="s">
        <v>43</v>
      </c>
      <c r="D802" s="10" t="s">
        <v>30</v>
      </c>
      <c r="E802" s="10" t="s">
        <v>31</v>
      </c>
      <c r="F802" s="10" t="s">
        <v>56</v>
      </c>
      <c r="G802" s="10" t="s">
        <v>30</v>
      </c>
      <c r="H802" s="10" t="s">
        <v>1674</v>
      </c>
      <c r="I802" s="10" t="s">
        <v>98</v>
      </c>
      <c r="J802" s="13">
        <v>283.7</v>
      </c>
      <c r="K802" s="10">
        <v>8</v>
      </c>
      <c r="L802" s="10" t="s">
        <v>35</v>
      </c>
      <c r="M802" s="10">
        <v>2</v>
      </c>
      <c r="N802" s="10">
        <v>5</v>
      </c>
      <c r="O802" s="10">
        <v>1</v>
      </c>
      <c r="P802" s="10" t="s">
        <v>49</v>
      </c>
      <c r="Q802" s="10" t="s">
        <v>50</v>
      </c>
      <c r="R802" s="10">
        <f t="shared" si="24"/>
        <v>0.01</v>
      </c>
      <c r="S802" s="10">
        <v>1</v>
      </c>
      <c r="T802" s="10">
        <v>3</v>
      </c>
      <c r="U802" s="10" t="s">
        <v>59</v>
      </c>
      <c r="V802" s="10" t="s">
        <v>60</v>
      </c>
      <c r="W802" s="10" t="s">
        <v>86</v>
      </c>
      <c r="X802" s="14">
        <v>45351</v>
      </c>
      <c r="Y802" s="10" t="b">
        <v>0</v>
      </c>
      <c r="Z802" s="10" t="b">
        <v>0</v>
      </c>
      <c r="AA802" s="10" t="str">
        <f t="shared" si="25"/>
        <v>Non-Member</v>
      </c>
      <c r="AB802" s="10" t="s">
        <v>62</v>
      </c>
      <c r="AC802" s="10" t="s">
        <v>67</v>
      </c>
      <c r="AD802" s="10">
        <v>8</v>
      </c>
      <c r="AE802" s="10" t="str">
        <f>IF(OR(Cleaned_Data!$C802="Male", Cleaned_Data!$C802="Male"), "Male", IF(OR(Cleaned_Data!$C802="Female", Cleaned_Data!$C802="Female"), "Female", "Diverse"))</f>
        <v>Male</v>
      </c>
      <c r="AF802" s="10" t="str">
        <f>IF(Cleaned_Data!$D802="Middle","Average Income","High Income")</f>
        <v>Average Income</v>
      </c>
      <c r="AG802" s="10">
        <v>9.189189189189189E-3</v>
      </c>
    </row>
    <row r="803" spans="1:33" x14ac:dyDescent="0.3">
      <c r="A803" s="10" t="s">
        <v>1675</v>
      </c>
      <c r="B803" s="10">
        <v>24</v>
      </c>
      <c r="C803" s="10" t="s">
        <v>29</v>
      </c>
      <c r="D803" s="10" t="s">
        <v>44</v>
      </c>
      <c r="E803" s="10" t="s">
        <v>69</v>
      </c>
      <c r="F803" s="10" t="s">
        <v>45</v>
      </c>
      <c r="G803" s="10" t="s">
        <v>30</v>
      </c>
      <c r="H803" s="10" t="s">
        <v>1676</v>
      </c>
      <c r="I803" s="10" t="s">
        <v>98</v>
      </c>
      <c r="J803" s="13">
        <v>411.95</v>
      </c>
      <c r="K803" s="10">
        <v>10</v>
      </c>
      <c r="L803" s="10" t="s">
        <v>48</v>
      </c>
      <c r="M803" s="10">
        <v>5</v>
      </c>
      <c r="N803" s="10">
        <v>3</v>
      </c>
      <c r="O803" s="10">
        <v>1</v>
      </c>
      <c r="P803" s="10" t="s">
        <v>36</v>
      </c>
      <c r="Q803" s="10" t="s">
        <v>50</v>
      </c>
      <c r="R803" s="10">
        <f t="shared" si="24"/>
        <v>0</v>
      </c>
      <c r="S803" s="10">
        <v>0</v>
      </c>
      <c r="T803" s="10">
        <v>4</v>
      </c>
      <c r="U803" s="10" t="s">
        <v>36</v>
      </c>
      <c r="V803" s="10" t="s">
        <v>60</v>
      </c>
      <c r="W803" s="10" t="s">
        <v>51</v>
      </c>
      <c r="X803" s="14">
        <v>45644</v>
      </c>
      <c r="Y803" s="10" t="b">
        <v>1</v>
      </c>
      <c r="Z803" s="10" t="b">
        <v>1</v>
      </c>
      <c r="AA803" s="10" t="str">
        <f t="shared" si="25"/>
        <v>Loyalty Member</v>
      </c>
      <c r="AB803" s="10" t="s">
        <v>62</v>
      </c>
      <c r="AC803" s="10" t="s">
        <v>53</v>
      </c>
      <c r="AD803" s="10">
        <v>5</v>
      </c>
      <c r="AE803" s="10" t="str">
        <f>IF(OR(Cleaned_Data!$C803="Male", Cleaned_Data!$C803="Male"), "Male", IF(OR(Cleaned_Data!$C803="Female", Cleaned_Data!$C803="Female"), "Female", "Diverse"))</f>
        <v>Female</v>
      </c>
      <c r="AF803" s="10" t="str">
        <f>IF(Cleaned_Data!$D803="Middle","Average Income","High Income")</f>
        <v>High Income</v>
      </c>
      <c r="AG803" s="10">
        <v>9.189189189189189E-3</v>
      </c>
    </row>
    <row r="804" spans="1:33" x14ac:dyDescent="0.3">
      <c r="A804" s="10" t="s">
        <v>1677</v>
      </c>
      <c r="B804" s="10">
        <v>32</v>
      </c>
      <c r="C804" s="10" t="s">
        <v>29</v>
      </c>
      <c r="D804" s="10" t="s">
        <v>30</v>
      </c>
      <c r="E804" s="10" t="s">
        <v>69</v>
      </c>
      <c r="F804" s="10" t="s">
        <v>56</v>
      </c>
      <c r="G804" s="10" t="s">
        <v>30</v>
      </c>
      <c r="H804" s="10" t="s">
        <v>1678</v>
      </c>
      <c r="I804" s="10" t="s">
        <v>34</v>
      </c>
      <c r="J804" s="13">
        <v>476.11</v>
      </c>
      <c r="K804" s="10">
        <v>5</v>
      </c>
      <c r="L804" s="10" t="s">
        <v>48</v>
      </c>
      <c r="M804" s="10">
        <v>1</v>
      </c>
      <c r="N804" s="10">
        <v>4</v>
      </c>
      <c r="O804" s="10">
        <v>1</v>
      </c>
      <c r="P804" s="10" t="s">
        <v>36</v>
      </c>
      <c r="Q804" s="10" t="s">
        <v>85</v>
      </c>
      <c r="R804" s="10">
        <f t="shared" si="24"/>
        <v>0.02</v>
      </c>
      <c r="S804" s="10">
        <v>2</v>
      </c>
      <c r="T804" s="10">
        <v>10</v>
      </c>
      <c r="U804" s="10" t="s">
        <v>44</v>
      </c>
      <c r="V804" s="10" t="s">
        <v>79</v>
      </c>
      <c r="W804" s="10" t="s">
        <v>61</v>
      </c>
      <c r="X804" s="14">
        <v>45594</v>
      </c>
      <c r="Y804" s="10" t="b">
        <v>1</v>
      </c>
      <c r="Z804" s="10" t="b">
        <v>0</v>
      </c>
      <c r="AA804" s="10" t="str">
        <f t="shared" si="25"/>
        <v>Non-Member</v>
      </c>
      <c r="AB804" s="10" t="s">
        <v>52</v>
      </c>
      <c r="AC804" s="10" t="s">
        <v>53</v>
      </c>
      <c r="AD804" s="10">
        <v>1</v>
      </c>
      <c r="AE804" s="10" t="str">
        <f>IF(OR(Cleaned_Data!$C804="Male", Cleaned_Data!$C804="Male"), "Male", IF(OR(Cleaned_Data!$C804="Female", Cleaned_Data!$C804="Female"), "Female", "Diverse"))</f>
        <v>Female</v>
      </c>
      <c r="AF804" s="10" t="str">
        <f>IF(Cleaned_Data!$D804="Middle","Average Income","High Income")</f>
        <v>Average Income</v>
      </c>
      <c r="AG804" s="10">
        <v>1.1363636363636364E-2</v>
      </c>
    </row>
    <row r="805" spans="1:33" x14ac:dyDescent="0.3">
      <c r="A805" s="10" t="s">
        <v>1679</v>
      </c>
      <c r="B805" s="10">
        <v>28</v>
      </c>
      <c r="C805" s="10" t="s">
        <v>29</v>
      </c>
      <c r="D805" s="10" t="s">
        <v>30</v>
      </c>
      <c r="E805" s="10" t="s">
        <v>31</v>
      </c>
      <c r="F805" s="10" t="s">
        <v>56</v>
      </c>
      <c r="G805" s="10" t="s">
        <v>44</v>
      </c>
      <c r="H805" s="10" t="s">
        <v>1680</v>
      </c>
      <c r="I805" s="10" t="s">
        <v>34</v>
      </c>
      <c r="J805" s="13">
        <v>399.24</v>
      </c>
      <c r="K805" s="10">
        <v>7</v>
      </c>
      <c r="L805" s="10" t="s">
        <v>48</v>
      </c>
      <c r="M805" s="10">
        <v>4</v>
      </c>
      <c r="N805" s="10">
        <v>2</v>
      </c>
      <c r="O805" s="10">
        <v>1</v>
      </c>
      <c r="P805" s="10" t="s">
        <v>49</v>
      </c>
      <c r="Q805" s="10" t="s">
        <v>85</v>
      </c>
      <c r="R805" s="10">
        <f t="shared" si="24"/>
        <v>0.01</v>
      </c>
      <c r="S805" s="10">
        <v>1</v>
      </c>
      <c r="T805" s="10">
        <v>2</v>
      </c>
      <c r="U805" s="10" t="s">
        <v>49</v>
      </c>
      <c r="V805" s="10" t="s">
        <v>60</v>
      </c>
      <c r="W805" s="10" t="s">
        <v>61</v>
      </c>
      <c r="X805" s="14">
        <v>45464</v>
      </c>
      <c r="Y805" s="10" t="b">
        <v>0</v>
      </c>
      <c r="Z805" s="10" t="b">
        <v>0</v>
      </c>
      <c r="AA805" s="10" t="str">
        <f t="shared" si="25"/>
        <v>Non-Member</v>
      </c>
      <c r="AB805" s="10" t="s">
        <v>40</v>
      </c>
      <c r="AC805" s="10" t="s">
        <v>53</v>
      </c>
      <c r="AD805" s="10">
        <v>10</v>
      </c>
      <c r="AE805" s="10" t="str">
        <f>IF(OR(Cleaned_Data!$C805="Male", Cleaned_Data!$C805="Male"), "Male", IF(OR(Cleaned_Data!$C805="Female", Cleaned_Data!$C805="Female"), "Female", "Diverse"))</f>
        <v>Female</v>
      </c>
      <c r="AF805" s="10" t="str">
        <f>IF(Cleaned_Data!$D805="Middle","Average Income","High Income")</f>
        <v>Average Income</v>
      </c>
      <c r="AG805" s="10">
        <v>1.1363636363636364E-2</v>
      </c>
    </row>
    <row r="806" spans="1:33" x14ac:dyDescent="0.3">
      <c r="A806" s="10" t="s">
        <v>1681</v>
      </c>
      <c r="B806" s="10">
        <v>26</v>
      </c>
      <c r="C806" s="10" t="s">
        <v>43</v>
      </c>
      <c r="D806" s="10" t="s">
        <v>30</v>
      </c>
      <c r="E806" s="10" t="s">
        <v>76</v>
      </c>
      <c r="F806" s="10" t="s">
        <v>56</v>
      </c>
      <c r="G806" s="10" t="s">
        <v>30</v>
      </c>
      <c r="H806" s="10" t="s">
        <v>1682</v>
      </c>
      <c r="I806" s="10" t="s">
        <v>246</v>
      </c>
      <c r="J806" s="13">
        <v>90.79</v>
      </c>
      <c r="K806" s="10">
        <v>12</v>
      </c>
      <c r="L806" s="10" t="s">
        <v>48</v>
      </c>
      <c r="M806" s="10">
        <v>4</v>
      </c>
      <c r="N806" s="10">
        <v>1</v>
      </c>
      <c r="O806" s="10">
        <v>2</v>
      </c>
      <c r="P806" s="10" t="s">
        <v>49</v>
      </c>
      <c r="Q806" s="10" t="s">
        <v>37</v>
      </c>
      <c r="R806" s="10">
        <f t="shared" si="24"/>
        <v>0</v>
      </c>
      <c r="S806" s="10">
        <v>0</v>
      </c>
      <c r="T806" s="10">
        <v>2</v>
      </c>
      <c r="U806" s="10" t="s">
        <v>49</v>
      </c>
      <c r="V806" s="10" t="s">
        <v>38</v>
      </c>
      <c r="W806" s="10" t="s">
        <v>66</v>
      </c>
      <c r="X806" s="14">
        <v>45551</v>
      </c>
      <c r="Y806" s="10" t="b">
        <v>0</v>
      </c>
      <c r="Z806" s="10" t="b">
        <v>0</v>
      </c>
      <c r="AA806" s="10" t="str">
        <f t="shared" si="25"/>
        <v>Non-Member</v>
      </c>
      <c r="AB806" s="10" t="s">
        <v>74</v>
      </c>
      <c r="AC806" s="10" t="s">
        <v>41</v>
      </c>
      <c r="AD806" s="10">
        <v>6</v>
      </c>
      <c r="AE806" s="10" t="str">
        <f>IF(OR(Cleaned_Data!$C806="Male", Cleaned_Data!$C806="Male"), "Male", IF(OR(Cleaned_Data!$C806="Female", Cleaned_Data!$C806="Female"), "Female", "Diverse"))</f>
        <v>Male</v>
      </c>
      <c r="AF806" s="10" t="str">
        <f>IF(Cleaned_Data!$D806="Middle","Average Income","High Income")</f>
        <v>Average Income</v>
      </c>
      <c r="AG806" s="10">
        <v>1.1000000000000001E-2</v>
      </c>
    </row>
    <row r="807" spans="1:33" x14ac:dyDescent="0.3">
      <c r="A807" s="10" t="s">
        <v>1683</v>
      </c>
      <c r="B807" s="10">
        <v>38</v>
      </c>
      <c r="C807" s="10" t="s">
        <v>29</v>
      </c>
      <c r="D807" s="10" t="s">
        <v>30</v>
      </c>
      <c r="E807" s="10" t="s">
        <v>31</v>
      </c>
      <c r="F807" s="10" t="s">
        <v>56</v>
      </c>
      <c r="G807" s="10" t="s">
        <v>30</v>
      </c>
      <c r="H807" s="10" t="s">
        <v>1684</v>
      </c>
      <c r="I807" s="10" t="s">
        <v>101</v>
      </c>
      <c r="J807" s="13">
        <v>229.56</v>
      </c>
      <c r="K807" s="10">
        <v>9</v>
      </c>
      <c r="L807" s="10" t="s">
        <v>78</v>
      </c>
      <c r="M807" s="10">
        <v>1</v>
      </c>
      <c r="N807" s="10">
        <v>2</v>
      </c>
      <c r="O807" s="10">
        <v>1</v>
      </c>
      <c r="P807" s="10" t="s">
        <v>36</v>
      </c>
      <c r="Q807" s="10" t="s">
        <v>37</v>
      </c>
      <c r="R807" s="10">
        <f t="shared" si="24"/>
        <v>0</v>
      </c>
      <c r="S807" s="10">
        <v>0</v>
      </c>
      <c r="T807" s="10">
        <v>9</v>
      </c>
      <c r="U807" s="10" t="s">
        <v>59</v>
      </c>
      <c r="V807" s="10" t="s">
        <v>38</v>
      </c>
      <c r="W807" s="10" t="s">
        <v>51</v>
      </c>
      <c r="X807" s="14">
        <v>45305</v>
      </c>
      <c r="Y807" s="10" t="b">
        <v>1</v>
      </c>
      <c r="Z807" s="10" t="b">
        <v>1</v>
      </c>
      <c r="AA807" s="10" t="str">
        <f t="shared" si="25"/>
        <v>Loyalty Member</v>
      </c>
      <c r="AB807" s="10" t="s">
        <v>40</v>
      </c>
      <c r="AC807" s="10" t="s">
        <v>41</v>
      </c>
      <c r="AD807" s="10">
        <v>11</v>
      </c>
      <c r="AE807" s="10" t="str">
        <f>IF(OR(Cleaned_Data!$C807="Male", Cleaned_Data!$C807="Male"), "Male", IF(OR(Cleaned_Data!$C807="Female", Cleaned_Data!$C807="Female"), "Female", "Diverse"))</f>
        <v>Female</v>
      </c>
      <c r="AF807" s="10" t="str">
        <f>IF(Cleaned_Data!$D807="Middle","Average Income","High Income")</f>
        <v>Average Income</v>
      </c>
      <c r="AG807" s="10">
        <v>9.7727272727272732E-3</v>
      </c>
    </row>
    <row r="808" spans="1:33" x14ac:dyDescent="0.3">
      <c r="A808" s="10" t="s">
        <v>1685</v>
      </c>
      <c r="B808" s="10">
        <v>28</v>
      </c>
      <c r="C808" s="10" t="s">
        <v>29</v>
      </c>
      <c r="D808" s="10" t="s">
        <v>30</v>
      </c>
      <c r="E808" s="10" t="s">
        <v>76</v>
      </c>
      <c r="F808" s="10" t="s">
        <v>45</v>
      </c>
      <c r="G808" s="10" t="s">
        <v>30</v>
      </c>
      <c r="H808" s="10" t="s">
        <v>1686</v>
      </c>
      <c r="I808" s="10" t="s">
        <v>90</v>
      </c>
      <c r="J808" s="13">
        <v>160.47</v>
      </c>
      <c r="K808" s="10">
        <v>7</v>
      </c>
      <c r="L808" s="10" t="s">
        <v>35</v>
      </c>
      <c r="M808" s="10">
        <v>1</v>
      </c>
      <c r="N808" s="10">
        <v>5</v>
      </c>
      <c r="O808" s="10">
        <v>0</v>
      </c>
      <c r="P808" s="10" t="s">
        <v>36</v>
      </c>
      <c r="Q808" s="10" t="s">
        <v>50</v>
      </c>
      <c r="R808" s="10">
        <f t="shared" si="24"/>
        <v>0</v>
      </c>
      <c r="S808" s="10">
        <v>0</v>
      </c>
      <c r="T808" s="10">
        <v>3</v>
      </c>
      <c r="U808" s="10" t="s">
        <v>36</v>
      </c>
      <c r="V808" s="10" t="s">
        <v>60</v>
      </c>
      <c r="W808" s="10" t="s">
        <v>61</v>
      </c>
      <c r="X808" s="14">
        <v>45368</v>
      </c>
      <c r="Y808" s="10" t="b">
        <v>1</v>
      </c>
      <c r="Z808" s="10" t="b">
        <v>0</v>
      </c>
      <c r="AA808" s="10" t="str">
        <f t="shared" si="25"/>
        <v>Non-Member</v>
      </c>
      <c r="AB808" s="10" t="s">
        <v>52</v>
      </c>
      <c r="AC808" s="10" t="s">
        <v>41</v>
      </c>
      <c r="AD808" s="10">
        <v>6</v>
      </c>
      <c r="AE808" s="10" t="str">
        <f>IF(OR(Cleaned_Data!$C808="Male", Cleaned_Data!$C808="Male"), "Male", IF(OR(Cleaned_Data!$C808="Female", Cleaned_Data!$C808="Female"), "Female", "Diverse"))</f>
        <v>Female</v>
      </c>
      <c r="AF808" s="10" t="str">
        <f>IF(Cleaned_Data!$D808="Middle","Average Income","High Income")</f>
        <v>Average Income</v>
      </c>
      <c r="AG808" s="10">
        <v>8.431372549019607E-3</v>
      </c>
    </row>
    <row r="809" spans="1:33" x14ac:dyDescent="0.3">
      <c r="A809" s="10" t="s">
        <v>1687</v>
      </c>
      <c r="B809" s="10">
        <v>30</v>
      </c>
      <c r="C809" s="10" t="s">
        <v>352</v>
      </c>
      <c r="D809" s="10" t="s">
        <v>44</v>
      </c>
      <c r="E809" s="10" t="s">
        <v>31</v>
      </c>
      <c r="F809" s="10" t="s">
        <v>45</v>
      </c>
      <c r="G809" s="10" t="s">
        <v>44</v>
      </c>
      <c r="H809" s="10" t="s">
        <v>1688</v>
      </c>
      <c r="I809" s="10" t="s">
        <v>120</v>
      </c>
      <c r="J809" s="13">
        <v>104.74</v>
      </c>
      <c r="K809" s="10">
        <v>6</v>
      </c>
      <c r="L809" s="10" t="s">
        <v>78</v>
      </c>
      <c r="M809" s="10">
        <v>2</v>
      </c>
      <c r="N809" s="10">
        <v>4</v>
      </c>
      <c r="O809" s="10">
        <v>2</v>
      </c>
      <c r="P809" s="10" t="s">
        <v>36</v>
      </c>
      <c r="Q809" s="10" t="s">
        <v>85</v>
      </c>
      <c r="R809" s="10">
        <f t="shared" si="24"/>
        <v>0</v>
      </c>
      <c r="S809" s="10">
        <v>0</v>
      </c>
      <c r="T809" s="10">
        <v>4</v>
      </c>
      <c r="U809" s="10" t="s">
        <v>59</v>
      </c>
      <c r="V809" s="10" t="s">
        <v>60</v>
      </c>
      <c r="W809" s="10" t="s">
        <v>51</v>
      </c>
      <c r="X809" s="14">
        <v>45557</v>
      </c>
      <c r="Y809" s="10" t="b">
        <v>0</v>
      </c>
      <c r="Z809" s="10" t="b">
        <v>0</v>
      </c>
      <c r="AA809" s="10" t="str">
        <f t="shared" si="25"/>
        <v>Non-Member</v>
      </c>
      <c r="AB809" s="10" t="s">
        <v>62</v>
      </c>
      <c r="AC809" s="10" t="s">
        <v>41</v>
      </c>
      <c r="AD809" s="10">
        <v>1</v>
      </c>
      <c r="AE809" s="10" t="str">
        <f>IF(OR(Cleaned_Data!$C809="Male", Cleaned_Data!$C809="Male"), "Male", IF(OR(Cleaned_Data!$C809="Female", Cleaned_Data!$C809="Female"), "Female", "Diverse"))</f>
        <v>Diverse</v>
      </c>
      <c r="AF809" s="10" t="str">
        <f>IF(Cleaned_Data!$D809="Middle","Average Income","High Income")</f>
        <v>High Income</v>
      </c>
      <c r="AG809" s="10">
        <v>9.3023255813953487E-3</v>
      </c>
    </row>
    <row r="810" spans="1:33" x14ac:dyDescent="0.3">
      <c r="A810" s="10" t="s">
        <v>1689</v>
      </c>
      <c r="B810" s="10">
        <v>37</v>
      </c>
      <c r="C810" s="10" t="s">
        <v>29</v>
      </c>
      <c r="D810" s="10" t="s">
        <v>44</v>
      </c>
      <c r="E810" s="10" t="s">
        <v>69</v>
      </c>
      <c r="F810" s="10" t="s">
        <v>56</v>
      </c>
      <c r="G810" s="10" t="s">
        <v>30</v>
      </c>
      <c r="H810" s="10" t="s">
        <v>1690</v>
      </c>
      <c r="I810" s="10" t="s">
        <v>47</v>
      </c>
      <c r="J810" s="13">
        <v>399.95</v>
      </c>
      <c r="K810" s="10">
        <v>10</v>
      </c>
      <c r="L810" s="10" t="s">
        <v>48</v>
      </c>
      <c r="M810" s="10">
        <v>2</v>
      </c>
      <c r="N810" s="10">
        <v>1</v>
      </c>
      <c r="O810" s="10">
        <v>0</v>
      </c>
      <c r="P810" s="10" t="s">
        <v>59</v>
      </c>
      <c r="Q810" s="10" t="s">
        <v>50</v>
      </c>
      <c r="R810" s="10">
        <f t="shared" si="24"/>
        <v>0.01</v>
      </c>
      <c r="S810" s="10">
        <v>1</v>
      </c>
      <c r="T810" s="10">
        <v>2</v>
      </c>
      <c r="U810" s="10" t="s">
        <v>44</v>
      </c>
      <c r="V810" s="10" t="s">
        <v>60</v>
      </c>
      <c r="W810" s="10" t="s">
        <v>86</v>
      </c>
      <c r="X810" s="14">
        <v>45358</v>
      </c>
      <c r="Y810" s="10" t="b">
        <v>1</v>
      </c>
      <c r="Z810" s="10" t="b">
        <v>0</v>
      </c>
      <c r="AA810" s="10" t="str">
        <f t="shared" si="25"/>
        <v>Non-Member</v>
      </c>
      <c r="AB810" s="10" t="s">
        <v>40</v>
      </c>
      <c r="AC810" s="10" t="s">
        <v>67</v>
      </c>
      <c r="AD810" s="10">
        <v>10</v>
      </c>
      <c r="AE810" s="10" t="str">
        <f>IF(OR(Cleaned_Data!$C810="Male", Cleaned_Data!$C810="Male"), "Male", IF(OR(Cleaned_Data!$C810="Female", Cleaned_Data!$C810="Female"), "Female", "Diverse"))</f>
        <v>Female</v>
      </c>
      <c r="AF810" s="10" t="str">
        <f>IF(Cleaned_Data!$D810="Middle","Average Income","High Income")</f>
        <v>High Income</v>
      </c>
      <c r="AG810" s="10">
        <v>9.3181818181818175E-3</v>
      </c>
    </row>
    <row r="811" spans="1:33" x14ac:dyDescent="0.3">
      <c r="A811" s="10" t="s">
        <v>1691</v>
      </c>
      <c r="B811" s="10">
        <v>47</v>
      </c>
      <c r="C811" s="10" t="s">
        <v>29</v>
      </c>
      <c r="D811" s="10" t="s">
        <v>44</v>
      </c>
      <c r="E811" s="10" t="s">
        <v>76</v>
      </c>
      <c r="F811" s="10" t="s">
        <v>32</v>
      </c>
      <c r="G811" s="10" t="s">
        <v>30</v>
      </c>
      <c r="H811" s="10" t="s">
        <v>1692</v>
      </c>
      <c r="I811" s="10" t="s">
        <v>123</v>
      </c>
      <c r="J811" s="13">
        <v>337.33</v>
      </c>
      <c r="K811" s="10">
        <v>8</v>
      </c>
      <c r="L811" s="10" t="s">
        <v>48</v>
      </c>
      <c r="M811" s="10">
        <v>1</v>
      </c>
      <c r="N811" s="10">
        <v>4</v>
      </c>
      <c r="O811" s="10">
        <v>1</v>
      </c>
      <c r="P811" s="10" t="s">
        <v>36</v>
      </c>
      <c r="Q811" s="10" t="s">
        <v>37</v>
      </c>
      <c r="R811" s="10">
        <f t="shared" si="24"/>
        <v>0</v>
      </c>
      <c r="S811" s="10">
        <v>0</v>
      </c>
      <c r="T811" s="10">
        <v>5</v>
      </c>
      <c r="U811" s="10" t="s">
        <v>49</v>
      </c>
      <c r="V811" s="10" t="s">
        <v>79</v>
      </c>
      <c r="W811" s="10" t="s">
        <v>61</v>
      </c>
      <c r="X811" s="14">
        <v>45621</v>
      </c>
      <c r="Y811" s="10" t="b">
        <v>0</v>
      </c>
      <c r="Z811" s="10" t="b">
        <v>0</v>
      </c>
      <c r="AA811" s="10" t="str">
        <f t="shared" si="25"/>
        <v>Non-Member</v>
      </c>
      <c r="AB811" s="10" t="s">
        <v>74</v>
      </c>
      <c r="AC811" s="10" t="s">
        <v>67</v>
      </c>
      <c r="AD811" s="10">
        <v>10</v>
      </c>
      <c r="AE811" s="10" t="str">
        <f>IF(OR(Cleaned_Data!$C811="Male", Cleaned_Data!$C811="Male"), "Male", IF(OR(Cleaned_Data!$C811="Female", Cleaned_Data!$C811="Female"), "Female", "Diverse"))</f>
        <v>Female</v>
      </c>
      <c r="AF811" s="10" t="str">
        <f>IF(Cleaned_Data!$D811="Middle","Average Income","High Income")</f>
        <v>High Income</v>
      </c>
      <c r="AG811" s="10">
        <v>1.0243902439024391E-2</v>
      </c>
    </row>
    <row r="812" spans="1:33" x14ac:dyDescent="0.3">
      <c r="A812" s="10" t="s">
        <v>1693</v>
      </c>
      <c r="B812" s="10">
        <v>41</v>
      </c>
      <c r="C812" s="10" t="s">
        <v>29</v>
      </c>
      <c r="D812" s="10" t="s">
        <v>44</v>
      </c>
      <c r="E812" s="10" t="s">
        <v>69</v>
      </c>
      <c r="F812" s="10" t="s">
        <v>56</v>
      </c>
      <c r="G812" s="10" t="s">
        <v>30</v>
      </c>
      <c r="H812" s="10" t="s">
        <v>1694</v>
      </c>
      <c r="I812" s="10" t="s">
        <v>246</v>
      </c>
      <c r="J812" s="13">
        <v>204.83</v>
      </c>
      <c r="K812" s="10">
        <v>6</v>
      </c>
      <c r="L812" s="10" t="s">
        <v>48</v>
      </c>
      <c r="M812" s="10">
        <v>5</v>
      </c>
      <c r="N812" s="10">
        <v>1</v>
      </c>
      <c r="O812" s="10">
        <v>0</v>
      </c>
      <c r="P812" s="10" t="s">
        <v>44</v>
      </c>
      <c r="Q812" s="10" t="s">
        <v>85</v>
      </c>
      <c r="R812" s="10">
        <f t="shared" si="24"/>
        <v>0.01</v>
      </c>
      <c r="S812" s="10">
        <v>1</v>
      </c>
      <c r="T812" s="10">
        <v>5</v>
      </c>
      <c r="U812" s="10" t="s">
        <v>49</v>
      </c>
      <c r="V812" s="10" t="s">
        <v>60</v>
      </c>
      <c r="W812" s="10" t="s">
        <v>61</v>
      </c>
      <c r="X812" s="14">
        <v>45404</v>
      </c>
      <c r="Y812" s="10" t="b">
        <v>1</v>
      </c>
      <c r="Z812" s="10" t="b">
        <v>0</v>
      </c>
      <c r="AA812" s="10" t="str">
        <f t="shared" si="25"/>
        <v>Non-Member</v>
      </c>
      <c r="AB812" s="10" t="s">
        <v>52</v>
      </c>
      <c r="AC812" s="10" t="s">
        <v>53</v>
      </c>
      <c r="AD812" s="10">
        <v>5</v>
      </c>
      <c r="AE812" s="10" t="str">
        <f>IF(OR(Cleaned_Data!$C812="Male", Cleaned_Data!$C812="Male"), "Male", IF(OR(Cleaned_Data!$C812="Female", Cleaned_Data!$C812="Female"), "Female", "Diverse"))</f>
        <v>Female</v>
      </c>
      <c r="AF812" s="10" t="str">
        <f>IF(Cleaned_Data!$D812="Middle","Average Income","High Income")</f>
        <v>High Income</v>
      </c>
      <c r="AG812" s="10">
        <v>1.1000000000000001E-2</v>
      </c>
    </row>
    <row r="813" spans="1:33" x14ac:dyDescent="0.3">
      <c r="A813" s="10" t="s">
        <v>1695</v>
      </c>
      <c r="B813" s="10">
        <v>22</v>
      </c>
      <c r="C813" s="10" t="s">
        <v>29</v>
      </c>
      <c r="D813" s="10" t="s">
        <v>30</v>
      </c>
      <c r="E813" s="10" t="s">
        <v>69</v>
      </c>
      <c r="F813" s="10" t="s">
        <v>56</v>
      </c>
      <c r="G813" s="10" t="s">
        <v>44</v>
      </c>
      <c r="H813" s="10" t="s">
        <v>1696</v>
      </c>
      <c r="I813" s="10" t="s">
        <v>2076</v>
      </c>
      <c r="J813" s="13">
        <v>193.94</v>
      </c>
      <c r="K813" s="10">
        <v>11</v>
      </c>
      <c r="L813" s="10" t="s">
        <v>35</v>
      </c>
      <c r="M813" s="10">
        <v>4</v>
      </c>
      <c r="N813" s="10">
        <v>1</v>
      </c>
      <c r="O813" s="10">
        <v>0</v>
      </c>
      <c r="P813" s="10" t="s">
        <v>36</v>
      </c>
      <c r="Q813" s="10" t="s">
        <v>50</v>
      </c>
      <c r="R813" s="10">
        <f t="shared" si="24"/>
        <v>0</v>
      </c>
      <c r="S813" s="10">
        <v>0</v>
      </c>
      <c r="T813" s="10">
        <v>3</v>
      </c>
      <c r="U813" s="10" t="s">
        <v>44</v>
      </c>
      <c r="V813" s="10" t="s">
        <v>79</v>
      </c>
      <c r="W813" s="10" t="s">
        <v>66</v>
      </c>
      <c r="X813" s="14">
        <v>45513</v>
      </c>
      <c r="Y813" s="10" t="b">
        <v>0</v>
      </c>
      <c r="Z813" s="10" t="b">
        <v>0</v>
      </c>
      <c r="AA813" s="10" t="str">
        <f t="shared" si="25"/>
        <v>Non-Member</v>
      </c>
      <c r="AB813" s="10" t="s">
        <v>52</v>
      </c>
      <c r="AC813" s="10" t="s">
        <v>53</v>
      </c>
      <c r="AD813" s="10">
        <v>9</v>
      </c>
      <c r="AE813" s="10" t="str">
        <f>IF(OR(Cleaned_Data!$C813="Male", Cleaned_Data!$C813="Male"), "Male", IF(OR(Cleaned_Data!$C813="Female", Cleaned_Data!$C813="Female"), "Female", "Diverse"))</f>
        <v>Female</v>
      </c>
      <c r="AF813" s="10" t="str">
        <f>IF(Cleaned_Data!$D813="Middle","Average Income","High Income")</f>
        <v>Average Income</v>
      </c>
      <c r="AG813" s="10">
        <v>8.1395348837209301E-3</v>
      </c>
    </row>
    <row r="814" spans="1:33" x14ac:dyDescent="0.3">
      <c r="A814" s="10" t="s">
        <v>1697</v>
      </c>
      <c r="B814" s="10">
        <v>46</v>
      </c>
      <c r="C814" s="10" t="s">
        <v>43</v>
      </c>
      <c r="D814" s="10" t="s">
        <v>44</v>
      </c>
      <c r="E814" s="10" t="s">
        <v>31</v>
      </c>
      <c r="F814" s="10" t="s">
        <v>56</v>
      </c>
      <c r="G814" s="10" t="s">
        <v>30</v>
      </c>
      <c r="H814" s="10" t="s">
        <v>1698</v>
      </c>
      <c r="I814" s="10" t="s">
        <v>93</v>
      </c>
      <c r="J814" s="13">
        <v>460.37</v>
      </c>
      <c r="K814" s="10">
        <v>10</v>
      </c>
      <c r="L814" s="10" t="s">
        <v>78</v>
      </c>
      <c r="M814" s="10">
        <v>5</v>
      </c>
      <c r="N814" s="10">
        <v>4</v>
      </c>
      <c r="O814" s="10">
        <v>2</v>
      </c>
      <c r="P814" s="10" t="s">
        <v>59</v>
      </c>
      <c r="Q814" s="10" t="s">
        <v>85</v>
      </c>
      <c r="R814" s="10">
        <f t="shared" si="24"/>
        <v>0.02</v>
      </c>
      <c r="S814" s="10">
        <v>2</v>
      </c>
      <c r="T814" s="10">
        <v>7</v>
      </c>
      <c r="U814" s="10" t="s">
        <v>44</v>
      </c>
      <c r="V814" s="10" t="s">
        <v>79</v>
      </c>
      <c r="W814" s="10" t="s">
        <v>39</v>
      </c>
      <c r="X814" s="14">
        <v>45486</v>
      </c>
      <c r="Y814" s="10" t="b">
        <v>1</v>
      </c>
      <c r="Z814" s="10" t="b">
        <v>1</v>
      </c>
      <c r="AA814" s="10" t="str">
        <f t="shared" si="25"/>
        <v>Loyalty Member</v>
      </c>
      <c r="AB814" s="10" t="s">
        <v>52</v>
      </c>
      <c r="AC814" s="10" t="s">
        <v>67</v>
      </c>
      <c r="AD814" s="10">
        <v>12</v>
      </c>
      <c r="AE814" s="10" t="str">
        <f>IF(OR(Cleaned_Data!$C814="Male", Cleaned_Data!$C814="Male"), "Male", IF(OR(Cleaned_Data!$C814="Female", Cleaned_Data!$C814="Female"), "Female", "Diverse"))</f>
        <v>Male</v>
      </c>
      <c r="AF814" s="10" t="str">
        <f>IF(Cleaned_Data!$D814="Middle","Average Income","High Income")</f>
        <v>High Income</v>
      </c>
      <c r="AG814" s="10">
        <v>8.5365853658536592E-3</v>
      </c>
    </row>
    <row r="815" spans="1:33" x14ac:dyDescent="0.3">
      <c r="A815" s="10" t="s">
        <v>1699</v>
      </c>
      <c r="B815" s="10">
        <v>34</v>
      </c>
      <c r="C815" s="10" t="s">
        <v>190</v>
      </c>
      <c r="D815" s="10" t="s">
        <v>30</v>
      </c>
      <c r="E815" s="10" t="s">
        <v>55</v>
      </c>
      <c r="F815" s="10" t="s">
        <v>32</v>
      </c>
      <c r="G815" s="10" t="s">
        <v>30</v>
      </c>
      <c r="H815" s="10" t="s">
        <v>637</v>
      </c>
      <c r="I815" s="10" t="s">
        <v>135</v>
      </c>
      <c r="J815" s="13">
        <v>297.29000000000002</v>
      </c>
      <c r="K815" s="10">
        <v>9</v>
      </c>
      <c r="L815" s="10" t="s">
        <v>78</v>
      </c>
      <c r="M815" s="10">
        <v>5</v>
      </c>
      <c r="N815" s="10">
        <v>4</v>
      </c>
      <c r="O815" s="10">
        <v>2</v>
      </c>
      <c r="P815" s="10" t="s">
        <v>36</v>
      </c>
      <c r="Q815" s="10" t="s">
        <v>50</v>
      </c>
      <c r="R815" s="10">
        <f t="shared" si="24"/>
        <v>0</v>
      </c>
      <c r="S815" s="10">
        <v>0</v>
      </c>
      <c r="T815" s="10">
        <v>9</v>
      </c>
      <c r="U815" s="10" t="s">
        <v>59</v>
      </c>
      <c r="V815" s="10" t="s">
        <v>60</v>
      </c>
      <c r="W815" s="10" t="s">
        <v>86</v>
      </c>
      <c r="X815" s="14">
        <v>45292</v>
      </c>
      <c r="Y815" s="10" t="b">
        <v>1</v>
      </c>
      <c r="Z815" s="10" t="b">
        <v>1</v>
      </c>
      <c r="AA815" s="10" t="str">
        <f t="shared" si="25"/>
        <v>Loyalty Member</v>
      </c>
      <c r="AB815" s="10" t="s">
        <v>40</v>
      </c>
      <c r="AC815" s="10" t="s">
        <v>53</v>
      </c>
      <c r="AD815" s="10">
        <v>3</v>
      </c>
      <c r="AE815" s="10" t="str">
        <f>IF(OR(Cleaned_Data!$C815="Male", Cleaned_Data!$C815="Male"), "Male", IF(OR(Cleaned_Data!$C815="Female", Cleaned_Data!$C815="Female"), "Female", "Diverse"))</f>
        <v>Diverse</v>
      </c>
      <c r="AF815" s="10" t="str">
        <f>IF(Cleaned_Data!$D815="Middle","Average Income","High Income")</f>
        <v>Average Income</v>
      </c>
      <c r="AG815" s="10">
        <v>8.5294117647058826E-3</v>
      </c>
    </row>
    <row r="816" spans="1:33" x14ac:dyDescent="0.3">
      <c r="A816" s="10" t="s">
        <v>1700</v>
      </c>
      <c r="B816" s="10">
        <v>31</v>
      </c>
      <c r="C816" s="10" t="s">
        <v>43</v>
      </c>
      <c r="D816" s="10" t="s">
        <v>30</v>
      </c>
      <c r="E816" s="10" t="s">
        <v>55</v>
      </c>
      <c r="F816" s="10" t="s">
        <v>32</v>
      </c>
      <c r="G816" s="10" t="s">
        <v>30</v>
      </c>
      <c r="H816" s="10" t="s">
        <v>1701</v>
      </c>
      <c r="I816" s="10" t="s">
        <v>82</v>
      </c>
      <c r="J816" s="13">
        <v>389.47</v>
      </c>
      <c r="K816" s="10">
        <v>4</v>
      </c>
      <c r="L816" s="10" t="s">
        <v>48</v>
      </c>
      <c r="M816" s="10">
        <v>5</v>
      </c>
      <c r="N816" s="10">
        <v>3</v>
      </c>
      <c r="O816" s="10">
        <v>2</v>
      </c>
      <c r="P816" s="10" t="s">
        <v>59</v>
      </c>
      <c r="Q816" s="10" t="s">
        <v>50</v>
      </c>
      <c r="R816" s="10">
        <f t="shared" si="24"/>
        <v>0.01</v>
      </c>
      <c r="S816" s="10">
        <v>1</v>
      </c>
      <c r="T816" s="10">
        <v>9</v>
      </c>
      <c r="U816" s="10" t="s">
        <v>44</v>
      </c>
      <c r="V816" s="10" t="s">
        <v>79</v>
      </c>
      <c r="W816" s="10" t="s">
        <v>39</v>
      </c>
      <c r="X816" s="14">
        <v>45333</v>
      </c>
      <c r="Y816" s="10" t="b">
        <v>1</v>
      </c>
      <c r="Z816" s="10" t="b">
        <v>1</v>
      </c>
      <c r="AA816" s="10" t="str">
        <f t="shared" si="25"/>
        <v>Loyalty Member</v>
      </c>
      <c r="AB816" s="10" t="s">
        <v>52</v>
      </c>
      <c r="AC816" s="10" t="s">
        <v>53</v>
      </c>
      <c r="AD816" s="10">
        <v>6</v>
      </c>
      <c r="AE816" s="10" t="str">
        <f>IF(OR(Cleaned_Data!$C816="Male", Cleaned_Data!$C816="Male"), "Male", IF(OR(Cleaned_Data!$C816="Female", Cleaned_Data!$C816="Female"), "Female", "Diverse"))</f>
        <v>Male</v>
      </c>
      <c r="AF816" s="10" t="str">
        <f>IF(Cleaned_Data!$D816="Middle","Average Income","High Income")</f>
        <v>Average Income</v>
      </c>
      <c r="AG816" s="10">
        <v>1.0270270270270269E-2</v>
      </c>
    </row>
    <row r="817" spans="1:33" x14ac:dyDescent="0.3">
      <c r="A817" s="10" t="s">
        <v>1702</v>
      </c>
      <c r="B817" s="10">
        <v>38</v>
      </c>
      <c r="C817" s="10" t="s">
        <v>43</v>
      </c>
      <c r="D817" s="10" t="s">
        <v>44</v>
      </c>
      <c r="E817" s="10" t="s">
        <v>55</v>
      </c>
      <c r="F817" s="10" t="s">
        <v>56</v>
      </c>
      <c r="G817" s="10" t="s">
        <v>44</v>
      </c>
      <c r="H817" s="10" t="s">
        <v>1703</v>
      </c>
      <c r="I817" s="10" t="s">
        <v>65</v>
      </c>
      <c r="J817" s="13">
        <v>370.05</v>
      </c>
      <c r="K817" s="10">
        <v>11</v>
      </c>
      <c r="L817" s="10" t="s">
        <v>35</v>
      </c>
      <c r="M817" s="10">
        <v>5</v>
      </c>
      <c r="N817" s="10">
        <v>3</v>
      </c>
      <c r="O817" s="10">
        <v>0</v>
      </c>
      <c r="P817" s="10" t="s">
        <v>49</v>
      </c>
      <c r="Q817" s="10" t="s">
        <v>85</v>
      </c>
      <c r="R817" s="10">
        <f t="shared" si="24"/>
        <v>0.01</v>
      </c>
      <c r="S817" s="10">
        <v>1</v>
      </c>
      <c r="T817" s="10">
        <v>10</v>
      </c>
      <c r="U817" s="10" t="s">
        <v>44</v>
      </c>
      <c r="V817" s="10" t="s">
        <v>60</v>
      </c>
      <c r="W817" s="10" t="s">
        <v>86</v>
      </c>
      <c r="X817" s="14">
        <v>45595</v>
      </c>
      <c r="Y817" s="10" t="b">
        <v>1</v>
      </c>
      <c r="Z817" s="10" t="b">
        <v>1</v>
      </c>
      <c r="AA817" s="10" t="str">
        <f t="shared" si="25"/>
        <v>Loyalty Member</v>
      </c>
      <c r="AB817" s="10" t="s">
        <v>62</v>
      </c>
      <c r="AC817" s="10" t="s">
        <v>41</v>
      </c>
      <c r="AD817" s="10">
        <v>10</v>
      </c>
      <c r="AE817" s="10" t="str">
        <f>IF(OR(Cleaned_Data!$C817="Male", Cleaned_Data!$C817="Male"), "Male", IF(OR(Cleaned_Data!$C817="Female", Cleaned_Data!$C817="Female"), "Female", "Diverse"))</f>
        <v>Male</v>
      </c>
      <c r="AF817" s="10" t="str">
        <f>IF(Cleaned_Data!$D817="Middle","Average Income","High Income")</f>
        <v>High Income</v>
      </c>
      <c r="AG817" s="10">
        <v>9.3999999999999986E-3</v>
      </c>
    </row>
    <row r="818" spans="1:33" x14ac:dyDescent="0.3">
      <c r="A818" s="10" t="s">
        <v>1704</v>
      </c>
      <c r="B818" s="10">
        <v>45</v>
      </c>
      <c r="C818" s="10" t="s">
        <v>43</v>
      </c>
      <c r="D818" s="10" t="s">
        <v>44</v>
      </c>
      <c r="E818" s="10" t="s">
        <v>55</v>
      </c>
      <c r="F818" s="10" t="s">
        <v>56</v>
      </c>
      <c r="G818" s="10" t="s">
        <v>30</v>
      </c>
      <c r="H818" s="10" t="s">
        <v>1705</v>
      </c>
      <c r="I818" s="10" t="s">
        <v>246</v>
      </c>
      <c r="J818" s="13">
        <v>462.24</v>
      </c>
      <c r="K818" s="10">
        <v>2</v>
      </c>
      <c r="L818" s="10" t="s">
        <v>35</v>
      </c>
      <c r="M818" s="10">
        <v>4</v>
      </c>
      <c r="N818" s="10">
        <v>5</v>
      </c>
      <c r="O818" s="10">
        <v>0</v>
      </c>
      <c r="P818" s="10" t="s">
        <v>59</v>
      </c>
      <c r="Q818" s="10" t="s">
        <v>50</v>
      </c>
      <c r="R818" s="10">
        <f t="shared" si="24"/>
        <v>0.02</v>
      </c>
      <c r="S818" s="10">
        <v>2</v>
      </c>
      <c r="T818" s="10">
        <v>1</v>
      </c>
      <c r="U818" s="10" t="s">
        <v>36</v>
      </c>
      <c r="V818" s="10" t="s">
        <v>60</v>
      </c>
      <c r="W818" s="10" t="s">
        <v>66</v>
      </c>
      <c r="X818" s="14">
        <v>45370</v>
      </c>
      <c r="Y818" s="10" t="b">
        <v>1</v>
      </c>
      <c r="Z818" s="10" t="b">
        <v>1</v>
      </c>
      <c r="AA818" s="10" t="str">
        <f t="shared" si="25"/>
        <v>Loyalty Member</v>
      </c>
      <c r="AB818" s="10" t="s">
        <v>52</v>
      </c>
      <c r="AC818" s="10" t="s">
        <v>67</v>
      </c>
      <c r="AD818" s="10">
        <v>13</v>
      </c>
      <c r="AE818" s="10" t="str">
        <f>IF(OR(Cleaned_Data!$C818="Male", Cleaned_Data!$C818="Male"), "Male", IF(OR(Cleaned_Data!$C818="Female", Cleaned_Data!$C818="Female"), "Female", "Diverse"))</f>
        <v>Male</v>
      </c>
      <c r="AF818" s="10" t="str">
        <f>IF(Cleaned_Data!$D818="Middle","Average Income","High Income")</f>
        <v>High Income</v>
      </c>
      <c r="AG818" s="10">
        <v>1.1000000000000001E-2</v>
      </c>
    </row>
    <row r="819" spans="1:33" x14ac:dyDescent="0.3">
      <c r="A819" s="10" t="s">
        <v>1706</v>
      </c>
      <c r="B819" s="10">
        <v>30</v>
      </c>
      <c r="C819" s="10" t="s">
        <v>29</v>
      </c>
      <c r="D819" s="10" t="s">
        <v>44</v>
      </c>
      <c r="E819" s="10" t="s">
        <v>31</v>
      </c>
      <c r="F819" s="10" t="s">
        <v>45</v>
      </c>
      <c r="G819" s="10" t="s">
        <v>44</v>
      </c>
      <c r="H819" s="10" t="s">
        <v>1707</v>
      </c>
      <c r="I819" s="10" t="s">
        <v>47</v>
      </c>
      <c r="J819" s="13">
        <v>472.53</v>
      </c>
      <c r="K819" s="10">
        <v>11</v>
      </c>
      <c r="L819" s="10" t="s">
        <v>78</v>
      </c>
      <c r="M819" s="10">
        <v>4</v>
      </c>
      <c r="N819" s="10">
        <v>1</v>
      </c>
      <c r="O819" s="10">
        <v>1</v>
      </c>
      <c r="P819" s="10" t="s">
        <v>49</v>
      </c>
      <c r="Q819" s="10" t="s">
        <v>37</v>
      </c>
      <c r="R819" s="10">
        <f t="shared" si="24"/>
        <v>0.02</v>
      </c>
      <c r="S819" s="10">
        <v>2</v>
      </c>
      <c r="T819" s="10">
        <v>7</v>
      </c>
      <c r="U819" s="10" t="s">
        <v>49</v>
      </c>
      <c r="V819" s="10" t="s">
        <v>60</v>
      </c>
      <c r="W819" s="10" t="s">
        <v>61</v>
      </c>
      <c r="X819" s="14">
        <v>45412</v>
      </c>
      <c r="Y819" s="10" t="b">
        <v>0</v>
      </c>
      <c r="Z819" s="10" t="b">
        <v>0</v>
      </c>
      <c r="AA819" s="10" t="str">
        <f t="shared" si="25"/>
        <v>Non-Member</v>
      </c>
      <c r="AB819" s="10" t="s">
        <v>52</v>
      </c>
      <c r="AC819" s="10" t="s">
        <v>67</v>
      </c>
      <c r="AD819" s="10">
        <v>4</v>
      </c>
      <c r="AE819" s="10" t="str">
        <f>IF(OR(Cleaned_Data!$C819="Male", Cleaned_Data!$C819="Male"), "Male", IF(OR(Cleaned_Data!$C819="Female", Cleaned_Data!$C819="Female"), "Female", "Diverse"))</f>
        <v>Female</v>
      </c>
      <c r="AF819" s="10" t="str">
        <f>IF(Cleaned_Data!$D819="Middle","Average Income","High Income")</f>
        <v>High Income</v>
      </c>
      <c r="AG819" s="10">
        <v>9.3181818181818175E-3</v>
      </c>
    </row>
    <row r="820" spans="1:33" x14ac:dyDescent="0.3">
      <c r="A820" s="10" t="s">
        <v>1708</v>
      </c>
      <c r="B820" s="10">
        <v>45</v>
      </c>
      <c r="C820" s="10" t="s">
        <v>29</v>
      </c>
      <c r="D820" s="10" t="s">
        <v>30</v>
      </c>
      <c r="E820" s="10" t="s">
        <v>31</v>
      </c>
      <c r="F820" s="10" t="s">
        <v>45</v>
      </c>
      <c r="G820" s="10" t="s">
        <v>30</v>
      </c>
      <c r="H820" s="10" t="s">
        <v>1709</v>
      </c>
      <c r="I820" s="10" t="s">
        <v>65</v>
      </c>
      <c r="J820" s="13">
        <v>407.29</v>
      </c>
      <c r="K820" s="10">
        <v>3</v>
      </c>
      <c r="L820" s="10" t="s">
        <v>48</v>
      </c>
      <c r="M820" s="10">
        <v>5</v>
      </c>
      <c r="N820" s="10">
        <v>5</v>
      </c>
      <c r="O820" s="10">
        <v>0</v>
      </c>
      <c r="P820" s="10" t="s">
        <v>59</v>
      </c>
      <c r="Q820" s="10" t="s">
        <v>50</v>
      </c>
      <c r="R820" s="10">
        <f t="shared" si="24"/>
        <v>0</v>
      </c>
      <c r="S820" s="10">
        <v>0</v>
      </c>
      <c r="T820" s="10">
        <v>5</v>
      </c>
      <c r="U820" s="10" t="s">
        <v>59</v>
      </c>
      <c r="V820" s="10" t="s">
        <v>38</v>
      </c>
      <c r="W820" s="10" t="s">
        <v>66</v>
      </c>
      <c r="X820" s="14">
        <v>45621</v>
      </c>
      <c r="Y820" s="10" t="b">
        <v>0</v>
      </c>
      <c r="Z820" s="10" t="b">
        <v>0</v>
      </c>
      <c r="AA820" s="10" t="str">
        <f t="shared" si="25"/>
        <v>Non-Member</v>
      </c>
      <c r="AB820" s="10" t="s">
        <v>74</v>
      </c>
      <c r="AC820" s="10" t="s">
        <v>67</v>
      </c>
      <c r="AD820" s="10">
        <v>3</v>
      </c>
      <c r="AE820" s="10" t="str">
        <f>IF(OR(Cleaned_Data!$C820="Male", Cleaned_Data!$C820="Male"), "Male", IF(OR(Cleaned_Data!$C820="Female", Cleaned_Data!$C820="Female"), "Female", "Diverse"))</f>
        <v>Female</v>
      </c>
      <c r="AF820" s="10" t="str">
        <f>IF(Cleaned_Data!$D820="Middle","Average Income","High Income")</f>
        <v>Average Income</v>
      </c>
      <c r="AG820" s="10">
        <v>9.3999999999999986E-3</v>
      </c>
    </row>
    <row r="821" spans="1:33" x14ac:dyDescent="0.3">
      <c r="A821" s="10" t="s">
        <v>1710</v>
      </c>
      <c r="B821" s="10">
        <v>18</v>
      </c>
      <c r="C821" s="10" t="s">
        <v>43</v>
      </c>
      <c r="D821" s="10" t="s">
        <v>44</v>
      </c>
      <c r="E821" s="10" t="s">
        <v>31</v>
      </c>
      <c r="F821" s="10" t="s">
        <v>32</v>
      </c>
      <c r="G821" s="10" t="s">
        <v>44</v>
      </c>
      <c r="H821" s="10" t="s">
        <v>1711</v>
      </c>
      <c r="I821" s="10" t="s">
        <v>93</v>
      </c>
      <c r="J821" s="13">
        <v>135.65</v>
      </c>
      <c r="K821" s="10">
        <v>8</v>
      </c>
      <c r="L821" s="10" t="s">
        <v>78</v>
      </c>
      <c r="M821" s="10">
        <v>4</v>
      </c>
      <c r="N821" s="10">
        <v>1</v>
      </c>
      <c r="O821" s="10">
        <v>1</v>
      </c>
      <c r="P821" s="10" t="s">
        <v>59</v>
      </c>
      <c r="Q821" s="10" t="s">
        <v>85</v>
      </c>
      <c r="R821" s="10">
        <f t="shared" si="24"/>
        <v>0</v>
      </c>
      <c r="S821" s="10">
        <v>0</v>
      </c>
      <c r="T821" s="10">
        <v>9</v>
      </c>
      <c r="U821" s="10" t="s">
        <v>36</v>
      </c>
      <c r="V821" s="10" t="s">
        <v>79</v>
      </c>
      <c r="W821" s="10" t="s">
        <v>66</v>
      </c>
      <c r="X821" s="14">
        <v>45338</v>
      </c>
      <c r="Y821" s="10" t="b">
        <v>0</v>
      </c>
      <c r="Z821" s="10" t="b">
        <v>0</v>
      </c>
      <c r="AA821" s="10" t="str">
        <f t="shared" si="25"/>
        <v>Non-Member</v>
      </c>
      <c r="AB821" s="10" t="s">
        <v>62</v>
      </c>
      <c r="AC821" s="10" t="s">
        <v>53</v>
      </c>
      <c r="AD821" s="10">
        <v>14</v>
      </c>
      <c r="AE821" s="10" t="str">
        <f>IF(OR(Cleaned_Data!$C821="Male", Cleaned_Data!$C821="Male"), "Male", IF(OR(Cleaned_Data!$C821="Female", Cleaned_Data!$C821="Female"), "Female", "Diverse"))</f>
        <v>Male</v>
      </c>
      <c r="AF821" s="10" t="str">
        <f>IF(Cleaned_Data!$D821="Middle","Average Income","High Income")</f>
        <v>High Income</v>
      </c>
      <c r="AG821" s="10">
        <v>8.5365853658536592E-3</v>
      </c>
    </row>
    <row r="822" spans="1:33" x14ac:dyDescent="0.3">
      <c r="A822" s="10" t="s">
        <v>1712</v>
      </c>
      <c r="B822" s="10">
        <v>36</v>
      </c>
      <c r="C822" s="10" t="s">
        <v>43</v>
      </c>
      <c r="D822" s="10" t="s">
        <v>44</v>
      </c>
      <c r="E822" s="10" t="s">
        <v>55</v>
      </c>
      <c r="F822" s="10" t="s">
        <v>32</v>
      </c>
      <c r="G822" s="10" t="s">
        <v>30</v>
      </c>
      <c r="H822" s="10" t="s">
        <v>1713</v>
      </c>
      <c r="I822" s="10" t="s">
        <v>101</v>
      </c>
      <c r="J822" s="13">
        <v>352.35</v>
      </c>
      <c r="K822" s="10">
        <v>4</v>
      </c>
      <c r="L822" s="10" t="s">
        <v>78</v>
      </c>
      <c r="M822" s="10">
        <v>2</v>
      </c>
      <c r="N822" s="10">
        <v>2</v>
      </c>
      <c r="O822" s="10">
        <v>0</v>
      </c>
      <c r="P822" s="10" t="s">
        <v>59</v>
      </c>
      <c r="Q822" s="10" t="s">
        <v>85</v>
      </c>
      <c r="R822" s="10">
        <f t="shared" si="24"/>
        <v>0.01</v>
      </c>
      <c r="S822" s="10">
        <v>1</v>
      </c>
      <c r="T822" s="10">
        <v>1</v>
      </c>
      <c r="U822" s="10" t="s">
        <v>59</v>
      </c>
      <c r="V822" s="10" t="s">
        <v>60</v>
      </c>
      <c r="W822" s="10" t="s">
        <v>39</v>
      </c>
      <c r="X822" s="14">
        <v>45463</v>
      </c>
      <c r="Y822" s="10" t="b">
        <v>0</v>
      </c>
      <c r="Z822" s="10" t="b">
        <v>0</v>
      </c>
      <c r="AA822" s="10" t="str">
        <f t="shared" si="25"/>
        <v>Non-Member</v>
      </c>
      <c r="AB822" s="10" t="s">
        <v>74</v>
      </c>
      <c r="AC822" s="10" t="s">
        <v>67</v>
      </c>
      <c r="AD822" s="10">
        <v>14</v>
      </c>
      <c r="AE822" s="10" t="str">
        <f>IF(OR(Cleaned_Data!$C822="Male", Cleaned_Data!$C822="Male"), "Male", IF(OR(Cleaned_Data!$C822="Female", Cleaned_Data!$C822="Female"), "Female", "Diverse"))</f>
        <v>Male</v>
      </c>
      <c r="AF822" s="10" t="str">
        <f>IF(Cleaned_Data!$D822="Middle","Average Income","High Income")</f>
        <v>High Income</v>
      </c>
      <c r="AG822" s="10">
        <v>9.7727272727272732E-3</v>
      </c>
    </row>
    <row r="823" spans="1:33" x14ac:dyDescent="0.3">
      <c r="A823" s="10" t="s">
        <v>1714</v>
      </c>
      <c r="B823" s="10">
        <v>25</v>
      </c>
      <c r="C823" s="10" t="s">
        <v>29</v>
      </c>
      <c r="D823" s="10" t="s">
        <v>44</v>
      </c>
      <c r="E823" s="10" t="s">
        <v>55</v>
      </c>
      <c r="F823" s="10" t="s">
        <v>45</v>
      </c>
      <c r="G823" s="10" t="s">
        <v>44</v>
      </c>
      <c r="H823" s="10" t="s">
        <v>520</v>
      </c>
      <c r="I823" s="10" t="s">
        <v>82</v>
      </c>
      <c r="J823" s="13">
        <v>441.73</v>
      </c>
      <c r="K823" s="10">
        <v>12</v>
      </c>
      <c r="L823" s="10" t="s">
        <v>78</v>
      </c>
      <c r="M823" s="10">
        <v>1</v>
      </c>
      <c r="N823" s="10">
        <v>4</v>
      </c>
      <c r="O823" s="10">
        <v>2</v>
      </c>
      <c r="P823" s="10" t="s">
        <v>59</v>
      </c>
      <c r="Q823" s="10" t="s">
        <v>37</v>
      </c>
      <c r="R823" s="10">
        <f t="shared" si="24"/>
        <v>0</v>
      </c>
      <c r="S823" s="10">
        <v>0</v>
      </c>
      <c r="T823" s="10">
        <v>8</v>
      </c>
      <c r="U823" s="10" t="s">
        <v>49</v>
      </c>
      <c r="V823" s="10" t="s">
        <v>60</v>
      </c>
      <c r="W823" s="10" t="s">
        <v>39</v>
      </c>
      <c r="X823" s="14">
        <v>45326</v>
      </c>
      <c r="Y823" s="10" t="b">
        <v>1</v>
      </c>
      <c r="Z823" s="10" t="b">
        <v>0</v>
      </c>
      <c r="AA823" s="10" t="str">
        <f t="shared" si="25"/>
        <v>Non-Member</v>
      </c>
      <c r="AB823" s="10" t="s">
        <v>74</v>
      </c>
      <c r="AC823" s="10" t="s">
        <v>53</v>
      </c>
      <c r="AD823" s="10">
        <v>8</v>
      </c>
      <c r="AE823" s="10" t="str">
        <f>IF(OR(Cleaned_Data!$C823="Male", Cleaned_Data!$C823="Male"), "Male", IF(OR(Cleaned_Data!$C823="Female", Cleaned_Data!$C823="Female"), "Female", "Diverse"))</f>
        <v>Female</v>
      </c>
      <c r="AF823" s="10" t="str">
        <f>IF(Cleaned_Data!$D823="Middle","Average Income","High Income")</f>
        <v>High Income</v>
      </c>
      <c r="AG823" s="10">
        <v>1.0270270270270269E-2</v>
      </c>
    </row>
    <row r="824" spans="1:33" x14ac:dyDescent="0.3">
      <c r="A824" s="10" t="s">
        <v>1715</v>
      </c>
      <c r="B824" s="10">
        <v>21</v>
      </c>
      <c r="C824" s="10" t="s">
        <v>29</v>
      </c>
      <c r="D824" s="10" t="s">
        <v>44</v>
      </c>
      <c r="E824" s="10" t="s">
        <v>76</v>
      </c>
      <c r="F824" s="10" t="s">
        <v>45</v>
      </c>
      <c r="G824" s="10" t="s">
        <v>30</v>
      </c>
      <c r="H824" s="10" t="s">
        <v>1716</v>
      </c>
      <c r="I824" s="10" t="s">
        <v>98</v>
      </c>
      <c r="J824" s="13">
        <v>105.95</v>
      </c>
      <c r="K824" s="10">
        <v>12</v>
      </c>
      <c r="L824" s="10" t="s">
        <v>35</v>
      </c>
      <c r="M824" s="10">
        <v>1</v>
      </c>
      <c r="N824" s="10">
        <v>4</v>
      </c>
      <c r="O824" s="10">
        <v>2</v>
      </c>
      <c r="P824" s="10" t="s">
        <v>59</v>
      </c>
      <c r="Q824" s="10" t="s">
        <v>85</v>
      </c>
      <c r="R824" s="10">
        <f t="shared" si="24"/>
        <v>0.01</v>
      </c>
      <c r="S824" s="10">
        <v>1</v>
      </c>
      <c r="T824" s="10">
        <v>7</v>
      </c>
      <c r="U824" s="10" t="s">
        <v>49</v>
      </c>
      <c r="V824" s="10" t="s">
        <v>79</v>
      </c>
      <c r="W824" s="10" t="s">
        <v>86</v>
      </c>
      <c r="X824" s="14">
        <v>45508</v>
      </c>
      <c r="Y824" s="10" t="b">
        <v>0</v>
      </c>
      <c r="Z824" s="10" t="b">
        <v>0</v>
      </c>
      <c r="AA824" s="10" t="str">
        <f t="shared" si="25"/>
        <v>Non-Member</v>
      </c>
      <c r="AB824" s="10" t="s">
        <v>62</v>
      </c>
      <c r="AC824" s="10" t="s">
        <v>53</v>
      </c>
      <c r="AD824" s="10">
        <v>11</v>
      </c>
      <c r="AE824" s="10" t="str">
        <f>IF(OR(Cleaned_Data!$C824="Male", Cleaned_Data!$C824="Male"), "Male", IF(OR(Cleaned_Data!$C824="Female", Cleaned_Data!$C824="Female"), "Female", "Diverse"))</f>
        <v>Female</v>
      </c>
      <c r="AF824" s="10" t="str">
        <f>IF(Cleaned_Data!$D824="Middle","Average Income","High Income")</f>
        <v>High Income</v>
      </c>
      <c r="AG824" s="10">
        <v>9.189189189189189E-3</v>
      </c>
    </row>
    <row r="825" spans="1:33" x14ac:dyDescent="0.3">
      <c r="A825" s="10" t="s">
        <v>1717</v>
      </c>
      <c r="B825" s="10">
        <v>26</v>
      </c>
      <c r="C825" s="10" t="s">
        <v>43</v>
      </c>
      <c r="D825" s="10" t="s">
        <v>44</v>
      </c>
      <c r="E825" s="10" t="s">
        <v>55</v>
      </c>
      <c r="F825" s="10" t="s">
        <v>56</v>
      </c>
      <c r="G825" s="10" t="s">
        <v>44</v>
      </c>
      <c r="H825" s="10" t="s">
        <v>1718</v>
      </c>
      <c r="I825" s="10" t="s">
        <v>158</v>
      </c>
      <c r="J825" s="13">
        <v>351.54</v>
      </c>
      <c r="K825" s="10">
        <v>11</v>
      </c>
      <c r="L825" s="10" t="s">
        <v>35</v>
      </c>
      <c r="M825" s="10">
        <v>1</v>
      </c>
      <c r="N825" s="10">
        <v>3</v>
      </c>
      <c r="O825" s="10">
        <v>2</v>
      </c>
      <c r="P825" s="10" t="s">
        <v>36</v>
      </c>
      <c r="Q825" s="10" t="s">
        <v>37</v>
      </c>
      <c r="R825" s="10">
        <f t="shared" si="24"/>
        <v>0</v>
      </c>
      <c r="S825" s="10">
        <v>0</v>
      </c>
      <c r="T825" s="10">
        <v>8</v>
      </c>
      <c r="U825" s="10" t="s">
        <v>36</v>
      </c>
      <c r="V825" s="10" t="s">
        <v>38</v>
      </c>
      <c r="W825" s="10" t="s">
        <v>51</v>
      </c>
      <c r="X825" s="14">
        <v>45372</v>
      </c>
      <c r="Y825" s="10" t="b">
        <v>1</v>
      </c>
      <c r="Z825" s="10" t="b">
        <v>0</v>
      </c>
      <c r="AA825" s="10" t="str">
        <f t="shared" si="25"/>
        <v>Non-Member</v>
      </c>
      <c r="AB825" s="10" t="s">
        <v>74</v>
      </c>
      <c r="AC825" s="10" t="s">
        <v>67</v>
      </c>
      <c r="AD825" s="10">
        <v>12</v>
      </c>
      <c r="AE825" s="10" t="str">
        <f>IF(OR(Cleaned_Data!$C825="Male", Cleaned_Data!$C825="Male"), "Male", IF(OR(Cleaned_Data!$C825="Female", Cleaned_Data!$C825="Female"), "Female", "Diverse"))</f>
        <v>Male</v>
      </c>
      <c r="AF825" s="10" t="str">
        <f>IF(Cleaned_Data!$D825="Middle","Average Income","High Income")</f>
        <v>High Income</v>
      </c>
      <c r="AG825" s="10">
        <v>1.0243902439024391E-2</v>
      </c>
    </row>
    <row r="826" spans="1:33" x14ac:dyDescent="0.3">
      <c r="A826" s="10" t="s">
        <v>1719</v>
      </c>
      <c r="B826" s="10">
        <v>40</v>
      </c>
      <c r="C826" s="10" t="s">
        <v>43</v>
      </c>
      <c r="D826" s="10" t="s">
        <v>44</v>
      </c>
      <c r="E826" s="10" t="s">
        <v>76</v>
      </c>
      <c r="F826" s="10" t="s">
        <v>32</v>
      </c>
      <c r="G826" s="10" t="s">
        <v>44</v>
      </c>
      <c r="H826" s="10" t="s">
        <v>1720</v>
      </c>
      <c r="I826" s="10" t="s">
        <v>65</v>
      </c>
      <c r="J826" s="13">
        <v>321.26</v>
      </c>
      <c r="K826" s="10">
        <v>12</v>
      </c>
      <c r="L826" s="10" t="s">
        <v>78</v>
      </c>
      <c r="M826" s="10">
        <v>4</v>
      </c>
      <c r="N826" s="10">
        <v>1</v>
      </c>
      <c r="O826" s="10">
        <v>0</v>
      </c>
      <c r="P826" s="10" t="s">
        <v>36</v>
      </c>
      <c r="Q826" s="10" t="s">
        <v>85</v>
      </c>
      <c r="R826" s="10">
        <f t="shared" si="24"/>
        <v>0</v>
      </c>
      <c r="S826" s="10">
        <v>0</v>
      </c>
      <c r="T826" s="10">
        <v>6</v>
      </c>
      <c r="U826" s="10" t="s">
        <v>36</v>
      </c>
      <c r="V826" s="10" t="s">
        <v>79</v>
      </c>
      <c r="W826" s="10" t="s">
        <v>61</v>
      </c>
      <c r="X826" s="14">
        <v>45456</v>
      </c>
      <c r="Y826" s="10" t="b">
        <v>0</v>
      </c>
      <c r="Z826" s="10" t="b">
        <v>0</v>
      </c>
      <c r="AA826" s="10" t="str">
        <f t="shared" si="25"/>
        <v>Non-Member</v>
      </c>
      <c r="AB826" s="10" t="s">
        <v>40</v>
      </c>
      <c r="AC826" s="10" t="s">
        <v>53</v>
      </c>
      <c r="AD826" s="10">
        <v>14</v>
      </c>
      <c r="AE826" s="10" t="str">
        <f>IF(OR(Cleaned_Data!$C826="Male", Cleaned_Data!$C826="Male"), "Male", IF(OR(Cleaned_Data!$C826="Female", Cleaned_Data!$C826="Female"), "Female", "Diverse"))</f>
        <v>Male</v>
      </c>
      <c r="AF826" s="10" t="str">
        <f>IF(Cleaned_Data!$D826="Middle","Average Income","High Income")</f>
        <v>High Income</v>
      </c>
      <c r="AG826" s="10">
        <v>9.3999999999999986E-3</v>
      </c>
    </row>
    <row r="827" spans="1:33" x14ac:dyDescent="0.3">
      <c r="A827" s="10" t="s">
        <v>1721</v>
      </c>
      <c r="B827" s="10">
        <v>47</v>
      </c>
      <c r="C827" s="10" t="s">
        <v>29</v>
      </c>
      <c r="D827" s="10" t="s">
        <v>44</v>
      </c>
      <c r="E827" s="10" t="s">
        <v>76</v>
      </c>
      <c r="F827" s="10" t="s">
        <v>45</v>
      </c>
      <c r="G827" s="10" t="s">
        <v>30</v>
      </c>
      <c r="H827" s="10" t="s">
        <v>1722</v>
      </c>
      <c r="I827" s="10" t="s">
        <v>101</v>
      </c>
      <c r="J827" s="13">
        <v>421.5</v>
      </c>
      <c r="K827" s="10">
        <v>11</v>
      </c>
      <c r="L827" s="10" t="s">
        <v>78</v>
      </c>
      <c r="M827" s="10">
        <v>5</v>
      </c>
      <c r="N827" s="10">
        <v>1</v>
      </c>
      <c r="O827" s="10">
        <v>2</v>
      </c>
      <c r="P827" s="10" t="s">
        <v>59</v>
      </c>
      <c r="Q827" s="10" t="s">
        <v>37</v>
      </c>
      <c r="R827" s="10">
        <f t="shared" si="24"/>
        <v>0</v>
      </c>
      <c r="S827" s="10">
        <v>0</v>
      </c>
      <c r="T827" s="10">
        <v>8</v>
      </c>
      <c r="U827" s="10" t="s">
        <v>36</v>
      </c>
      <c r="V827" s="10" t="s">
        <v>79</v>
      </c>
      <c r="W827" s="10" t="s">
        <v>51</v>
      </c>
      <c r="X827" s="14">
        <v>45386</v>
      </c>
      <c r="Y827" s="10" t="b">
        <v>1</v>
      </c>
      <c r="Z827" s="10" t="b">
        <v>1</v>
      </c>
      <c r="AA827" s="10" t="str">
        <f t="shared" si="25"/>
        <v>Loyalty Member</v>
      </c>
      <c r="AB827" s="10" t="s">
        <v>40</v>
      </c>
      <c r="AC827" s="10" t="s">
        <v>67</v>
      </c>
      <c r="AD827" s="10">
        <v>3</v>
      </c>
      <c r="AE827" s="10" t="str">
        <f>IF(OR(Cleaned_Data!$C827="Male", Cleaned_Data!$C827="Male"), "Male", IF(OR(Cleaned_Data!$C827="Female", Cleaned_Data!$C827="Female"), "Female", "Diverse"))</f>
        <v>Female</v>
      </c>
      <c r="AF827" s="10" t="str">
        <f>IF(Cleaned_Data!$D827="Middle","Average Income","High Income")</f>
        <v>High Income</v>
      </c>
      <c r="AG827" s="10">
        <v>9.7727272727272732E-3</v>
      </c>
    </row>
    <row r="828" spans="1:33" x14ac:dyDescent="0.3">
      <c r="A828" s="10" t="s">
        <v>1723</v>
      </c>
      <c r="B828" s="10">
        <v>27</v>
      </c>
      <c r="C828" s="10" t="s">
        <v>88</v>
      </c>
      <c r="D828" s="10" t="s">
        <v>44</v>
      </c>
      <c r="E828" s="10" t="s">
        <v>69</v>
      </c>
      <c r="F828" s="10" t="s">
        <v>45</v>
      </c>
      <c r="G828" s="10" t="s">
        <v>30</v>
      </c>
      <c r="H828" s="10" t="s">
        <v>1724</v>
      </c>
      <c r="I828" s="10" t="s">
        <v>47</v>
      </c>
      <c r="J828" s="13">
        <v>253.29</v>
      </c>
      <c r="K828" s="10">
        <v>6</v>
      </c>
      <c r="L828" s="10" t="s">
        <v>35</v>
      </c>
      <c r="M828" s="10">
        <v>3</v>
      </c>
      <c r="N828" s="10">
        <v>2</v>
      </c>
      <c r="O828" s="10">
        <v>2</v>
      </c>
      <c r="P828" s="10" t="s">
        <v>36</v>
      </c>
      <c r="Q828" s="10" t="s">
        <v>37</v>
      </c>
      <c r="R828" s="10">
        <f t="shared" si="24"/>
        <v>0.01</v>
      </c>
      <c r="S828" s="10">
        <v>1</v>
      </c>
      <c r="T828" s="10">
        <v>4</v>
      </c>
      <c r="U828" s="10" t="s">
        <v>36</v>
      </c>
      <c r="V828" s="10" t="s">
        <v>79</v>
      </c>
      <c r="W828" s="10" t="s">
        <v>51</v>
      </c>
      <c r="X828" s="14">
        <v>45414</v>
      </c>
      <c r="Y828" s="10" t="b">
        <v>1</v>
      </c>
      <c r="Z828" s="10" t="b">
        <v>0</v>
      </c>
      <c r="AA828" s="10" t="str">
        <f t="shared" si="25"/>
        <v>Non-Member</v>
      </c>
      <c r="AB828" s="10" t="s">
        <v>74</v>
      </c>
      <c r="AC828" s="10" t="s">
        <v>53</v>
      </c>
      <c r="AD828" s="10">
        <v>8</v>
      </c>
      <c r="AE828" s="10" t="str">
        <f>IF(OR(Cleaned_Data!$C828="Male", Cleaned_Data!$C828="Male"), "Male", IF(OR(Cleaned_Data!$C828="Female", Cleaned_Data!$C828="Female"), "Female", "Diverse"))</f>
        <v>Diverse</v>
      </c>
      <c r="AF828" s="10" t="str">
        <f>IF(Cleaned_Data!$D828="Middle","Average Income","High Income")</f>
        <v>High Income</v>
      </c>
      <c r="AG828" s="10">
        <v>9.3181818181818175E-3</v>
      </c>
    </row>
    <row r="829" spans="1:33" x14ac:dyDescent="0.3">
      <c r="A829" s="10" t="s">
        <v>1725</v>
      </c>
      <c r="B829" s="10">
        <v>29</v>
      </c>
      <c r="C829" s="10" t="s">
        <v>29</v>
      </c>
      <c r="D829" s="10" t="s">
        <v>30</v>
      </c>
      <c r="E829" s="10" t="s">
        <v>76</v>
      </c>
      <c r="F829" s="10" t="s">
        <v>45</v>
      </c>
      <c r="G829" s="10" t="s">
        <v>44</v>
      </c>
      <c r="H829" s="10" t="s">
        <v>1726</v>
      </c>
      <c r="I829" s="10" t="s">
        <v>246</v>
      </c>
      <c r="J829" s="13">
        <v>217.62</v>
      </c>
      <c r="K829" s="10">
        <v>3</v>
      </c>
      <c r="L829" s="10" t="s">
        <v>78</v>
      </c>
      <c r="M829" s="10">
        <v>5</v>
      </c>
      <c r="N829" s="10">
        <v>2</v>
      </c>
      <c r="O829" s="10">
        <v>1</v>
      </c>
      <c r="P829" s="10" t="s">
        <v>44</v>
      </c>
      <c r="Q829" s="10" t="s">
        <v>85</v>
      </c>
      <c r="R829" s="10">
        <f t="shared" si="24"/>
        <v>0.02</v>
      </c>
      <c r="S829" s="10">
        <v>2</v>
      </c>
      <c r="T829" s="10">
        <v>3</v>
      </c>
      <c r="U829" s="10" t="s">
        <v>59</v>
      </c>
      <c r="V829" s="10" t="s">
        <v>60</v>
      </c>
      <c r="W829" s="10" t="s">
        <v>51</v>
      </c>
      <c r="X829" s="14">
        <v>45336</v>
      </c>
      <c r="Y829" s="10" t="b">
        <v>0</v>
      </c>
      <c r="Z829" s="10" t="b">
        <v>1</v>
      </c>
      <c r="AA829" s="10" t="str">
        <f t="shared" si="25"/>
        <v>Loyalty Member</v>
      </c>
      <c r="AB829" s="10" t="s">
        <v>62</v>
      </c>
      <c r="AC829" s="10" t="s">
        <v>41</v>
      </c>
      <c r="AD829" s="10">
        <v>5</v>
      </c>
      <c r="AE829" s="10" t="str">
        <f>IF(OR(Cleaned_Data!$C829="Male", Cleaned_Data!$C829="Male"), "Male", IF(OR(Cleaned_Data!$C829="Female", Cleaned_Data!$C829="Female"), "Female", "Diverse"))</f>
        <v>Female</v>
      </c>
      <c r="AF829" s="10" t="str">
        <f>IF(Cleaned_Data!$D829="Middle","Average Income","High Income")</f>
        <v>Average Income</v>
      </c>
      <c r="AG829" s="10">
        <v>1.1000000000000001E-2</v>
      </c>
    </row>
    <row r="830" spans="1:33" x14ac:dyDescent="0.3">
      <c r="A830" s="10" t="s">
        <v>1727</v>
      </c>
      <c r="B830" s="10">
        <v>21</v>
      </c>
      <c r="C830" s="10" t="s">
        <v>43</v>
      </c>
      <c r="D830" s="10" t="s">
        <v>30</v>
      </c>
      <c r="E830" s="10" t="s">
        <v>55</v>
      </c>
      <c r="F830" s="10" t="s">
        <v>32</v>
      </c>
      <c r="G830" s="10" t="s">
        <v>44</v>
      </c>
      <c r="H830" s="10" t="s">
        <v>1728</v>
      </c>
      <c r="I830" s="10" t="s">
        <v>82</v>
      </c>
      <c r="J830" s="13">
        <v>226.04</v>
      </c>
      <c r="K830" s="10">
        <v>11</v>
      </c>
      <c r="L830" s="10" t="s">
        <v>78</v>
      </c>
      <c r="M830" s="10">
        <v>4</v>
      </c>
      <c r="N830" s="10">
        <v>1</v>
      </c>
      <c r="O830" s="10">
        <v>1</v>
      </c>
      <c r="P830" s="10" t="s">
        <v>36</v>
      </c>
      <c r="Q830" s="10" t="s">
        <v>85</v>
      </c>
      <c r="R830" s="10">
        <f t="shared" si="24"/>
        <v>0</v>
      </c>
      <c r="S830" s="10">
        <v>0</v>
      </c>
      <c r="T830" s="10">
        <v>9</v>
      </c>
      <c r="U830" s="10" t="s">
        <v>49</v>
      </c>
      <c r="V830" s="10" t="s">
        <v>79</v>
      </c>
      <c r="W830" s="10" t="s">
        <v>51</v>
      </c>
      <c r="X830" s="14">
        <v>45426</v>
      </c>
      <c r="Y830" s="10" t="b">
        <v>1</v>
      </c>
      <c r="Z830" s="10" t="b">
        <v>0</v>
      </c>
      <c r="AA830" s="10" t="str">
        <f t="shared" si="25"/>
        <v>Non-Member</v>
      </c>
      <c r="AB830" s="10" t="s">
        <v>52</v>
      </c>
      <c r="AC830" s="10" t="s">
        <v>67</v>
      </c>
      <c r="AD830" s="10">
        <v>12</v>
      </c>
      <c r="AE830" s="10" t="str">
        <f>IF(OR(Cleaned_Data!$C830="Male", Cleaned_Data!$C830="Male"), "Male", IF(OR(Cleaned_Data!$C830="Female", Cleaned_Data!$C830="Female"), "Female", "Diverse"))</f>
        <v>Male</v>
      </c>
      <c r="AF830" s="10" t="str">
        <f>IF(Cleaned_Data!$D830="Middle","Average Income","High Income")</f>
        <v>Average Income</v>
      </c>
      <c r="AG830" s="10">
        <v>1.0270270270270269E-2</v>
      </c>
    </row>
    <row r="831" spans="1:33" x14ac:dyDescent="0.3">
      <c r="A831" s="10" t="s">
        <v>1729</v>
      </c>
      <c r="B831" s="10">
        <v>41</v>
      </c>
      <c r="C831" s="10" t="s">
        <v>148</v>
      </c>
      <c r="D831" s="10" t="s">
        <v>44</v>
      </c>
      <c r="E831" s="10" t="s">
        <v>55</v>
      </c>
      <c r="F831" s="10" t="s">
        <v>32</v>
      </c>
      <c r="G831" s="10" t="s">
        <v>44</v>
      </c>
      <c r="H831" s="10" t="s">
        <v>1730</v>
      </c>
      <c r="I831" s="10" t="s">
        <v>2076</v>
      </c>
      <c r="J831" s="13">
        <v>52.79</v>
      </c>
      <c r="K831" s="10">
        <v>4</v>
      </c>
      <c r="L831" s="10" t="s">
        <v>78</v>
      </c>
      <c r="M831" s="10">
        <v>2</v>
      </c>
      <c r="N831" s="10">
        <v>2</v>
      </c>
      <c r="O831" s="10">
        <v>0</v>
      </c>
      <c r="P831" s="10" t="s">
        <v>59</v>
      </c>
      <c r="Q831" s="10" t="s">
        <v>50</v>
      </c>
      <c r="R831" s="10">
        <f t="shared" si="24"/>
        <v>0.01</v>
      </c>
      <c r="S831" s="10">
        <v>1</v>
      </c>
      <c r="T831" s="10">
        <v>7</v>
      </c>
      <c r="U831" s="10" t="s">
        <v>36</v>
      </c>
      <c r="V831" s="10" t="s">
        <v>38</v>
      </c>
      <c r="W831" s="10" t="s">
        <v>61</v>
      </c>
      <c r="X831" s="14">
        <v>45328</v>
      </c>
      <c r="Y831" s="10" t="b">
        <v>1</v>
      </c>
      <c r="Z831" s="10" t="b">
        <v>1</v>
      </c>
      <c r="AA831" s="10" t="str">
        <f t="shared" si="25"/>
        <v>Loyalty Member</v>
      </c>
      <c r="AB831" s="10" t="s">
        <v>62</v>
      </c>
      <c r="AC831" s="10" t="s">
        <v>67</v>
      </c>
      <c r="AD831" s="10">
        <v>4</v>
      </c>
      <c r="AE831" s="10" t="str">
        <f>IF(OR(Cleaned_Data!$C831="Male", Cleaned_Data!$C831="Male"), "Male", IF(OR(Cleaned_Data!$C831="Female", Cleaned_Data!$C831="Female"), "Female", "Diverse"))</f>
        <v>Diverse</v>
      </c>
      <c r="AF831" s="10" t="str">
        <f>IF(Cleaned_Data!$D831="Middle","Average Income","High Income")</f>
        <v>High Income</v>
      </c>
      <c r="AG831" s="10">
        <v>8.1395348837209301E-3</v>
      </c>
    </row>
    <row r="832" spans="1:33" x14ac:dyDescent="0.3">
      <c r="A832" s="10" t="s">
        <v>1731</v>
      </c>
      <c r="B832" s="10">
        <v>43</v>
      </c>
      <c r="C832" s="10" t="s">
        <v>43</v>
      </c>
      <c r="D832" s="10" t="s">
        <v>30</v>
      </c>
      <c r="E832" s="10" t="s">
        <v>69</v>
      </c>
      <c r="F832" s="10" t="s">
        <v>45</v>
      </c>
      <c r="G832" s="10" t="s">
        <v>44</v>
      </c>
      <c r="H832" s="10" t="s">
        <v>1732</v>
      </c>
      <c r="I832" s="10" t="s">
        <v>246</v>
      </c>
      <c r="J832" s="13">
        <v>385.08</v>
      </c>
      <c r="K832" s="10">
        <v>7</v>
      </c>
      <c r="L832" s="10" t="s">
        <v>48</v>
      </c>
      <c r="M832" s="10">
        <v>2</v>
      </c>
      <c r="N832" s="10">
        <v>4</v>
      </c>
      <c r="O832" s="10">
        <v>1</v>
      </c>
      <c r="P832" s="10" t="s">
        <v>44</v>
      </c>
      <c r="Q832" s="10" t="s">
        <v>37</v>
      </c>
      <c r="R832" s="10">
        <f t="shared" si="24"/>
        <v>0.01</v>
      </c>
      <c r="S832" s="10">
        <v>1</v>
      </c>
      <c r="T832" s="10">
        <v>1</v>
      </c>
      <c r="U832" s="10" t="s">
        <v>59</v>
      </c>
      <c r="V832" s="10" t="s">
        <v>38</v>
      </c>
      <c r="W832" s="10" t="s">
        <v>61</v>
      </c>
      <c r="X832" s="14">
        <v>45608</v>
      </c>
      <c r="Y832" s="10" t="b">
        <v>0</v>
      </c>
      <c r="Z832" s="10" t="b">
        <v>1</v>
      </c>
      <c r="AA832" s="10" t="str">
        <f t="shared" si="25"/>
        <v>Loyalty Member</v>
      </c>
      <c r="AB832" s="10" t="s">
        <v>62</v>
      </c>
      <c r="AC832" s="10" t="s">
        <v>41</v>
      </c>
      <c r="AD832" s="10">
        <v>1</v>
      </c>
      <c r="AE832" s="10" t="str">
        <f>IF(OR(Cleaned_Data!$C832="Male", Cleaned_Data!$C832="Male"), "Male", IF(OR(Cleaned_Data!$C832="Female", Cleaned_Data!$C832="Female"), "Female", "Diverse"))</f>
        <v>Male</v>
      </c>
      <c r="AF832" s="10" t="str">
        <f>IF(Cleaned_Data!$D832="Middle","Average Income","High Income")</f>
        <v>Average Income</v>
      </c>
      <c r="AG832" s="10">
        <v>1.1000000000000001E-2</v>
      </c>
    </row>
    <row r="833" spans="1:33" x14ac:dyDescent="0.3">
      <c r="A833" s="10" t="s">
        <v>1733</v>
      </c>
      <c r="B833" s="10">
        <v>33</v>
      </c>
      <c r="C833" s="10" t="s">
        <v>43</v>
      </c>
      <c r="D833" s="10" t="s">
        <v>44</v>
      </c>
      <c r="E833" s="10" t="s">
        <v>69</v>
      </c>
      <c r="F833" s="10" t="s">
        <v>56</v>
      </c>
      <c r="G833" s="10" t="s">
        <v>30</v>
      </c>
      <c r="H833" s="10" t="s">
        <v>918</v>
      </c>
      <c r="I833" s="10" t="s">
        <v>107</v>
      </c>
      <c r="J833" s="13">
        <v>181.1</v>
      </c>
      <c r="K833" s="10">
        <v>2</v>
      </c>
      <c r="L833" s="10" t="s">
        <v>78</v>
      </c>
      <c r="M833" s="10">
        <v>2</v>
      </c>
      <c r="N833" s="10">
        <v>5</v>
      </c>
      <c r="O833" s="10">
        <v>2</v>
      </c>
      <c r="P833" s="10" t="s">
        <v>59</v>
      </c>
      <c r="Q833" s="10" t="s">
        <v>50</v>
      </c>
      <c r="R833" s="10">
        <f t="shared" si="24"/>
        <v>0.02</v>
      </c>
      <c r="S833" s="10">
        <v>2</v>
      </c>
      <c r="T833" s="10">
        <v>7</v>
      </c>
      <c r="U833" s="10" t="s">
        <v>59</v>
      </c>
      <c r="V833" s="10" t="s">
        <v>38</v>
      </c>
      <c r="W833" s="10" t="s">
        <v>39</v>
      </c>
      <c r="X833" s="14">
        <v>45652</v>
      </c>
      <c r="Y833" s="10" t="b">
        <v>0</v>
      </c>
      <c r="Z833" s="10" t="b">
        <v>0</v>
      </c>
      <c r="AA833" s="10" t="str">
        <f t="shared" si="25"/>
        <v>Non-Member</v>
      </c>
      <c r="AB833" s="10" t="s">
        <v>62</v>
      </c>
      <c r="AC833" s="10" t="s">
        <v>41</v>
      </c>
      <c r="AD833" s="10">
        <v>5</v>
      </c>
      <c r="AE833" s="10" t="str">
        <f>IF(OR(Cleaned_Data!$C833="Male", Cleaned_Data!$C833="Male"), "Male", IF(OR(Cleaned_Data!$C833="Female", Cleaned_Data!$C833="Female"), "Female", "Diverse"))</f>
        <v>Male</v>
      </c>
      <c r="AF833" s="10" t="str">
        <f>IF(Cleaned_Data!$D833="Middle","Average Income","High Income")</f>
        <v>High Income</v>
      </c>
      <c r="AG833" s="10">
        <v>1.0277777777777776E-2</v>
      </c>
    </row>
    <row r="834" spans="1:33" x14ac:dyDescent="0.3">
      <c r="A834" s="10" t="s">
        <v>1734</v>
      </c>
      <c r="B834" s="10">
        <v>23</v>
      </c>
      <c r="C834" s="10" t="s">
        <v>29</v>
      </c>
      <c r="D834" s="10" t="s">
        <v>30</v>
      </c>
      <c r="E834" s="10" t="s">
        <v>55</v>
      </c>
      <c r="F834" s="10" t="s">
        <v>56</v>
      </c>
      <c r="G834" s="10" t="s">
        <v>30</v>
      </c>
      <c r="H834" s="10" t="s">
        <v>1735</v>
      </c>
      <c r="I834" s="10" t="s">
        <v>58</v>
      </c>
      <c r="J834" s="13">
        <v>246.41</v>
      </c>
      <c r="K834" s="10">
        <v>7</v>
      </c>
      <c r="L834" s="10" t="s">
        <v>48</v>
      </c>
      <c r="M834" s="10">
        <v>2</v>
      </c>
      <c r="N834" s="10">
        <v>4</v>
      </c>
      <c r="O834" s="10">
        <v>0</v>
      </c>
      <c r="P834" s="10" t="s">
        <v>36</v>
      </c>
      <c r="Q834" s="10" t="s">
        <v>37</v>
      </c>
      <c r="R834" s="10">
        <f t="shared" si="24"/>
        <v>0.02</v>
      </c>
      <c r="S834" s="10">
        <v>2</v>
      </c>
      <c r="T834" s="10">
        <v>8</v>
      </c>
      <c r="U834" s="10" t="s">
        <v>59</v>
      </c>
      <c r="V834" s="10" t="s">
        <v>60</v>
      </c>
      <c r="W834" s="10" t="s">
        <v>86</v>
      </c>
      <c r="X834" s="14">
        <v>45566</v>
      </c>
      <c r="Y834" s="10" t="b">
        <v>1</v>
      </c>
      <c r="Z834" s="10" t="b">
        <v>0</v>
      </c>
      <c r="AA834" s="10" t="str">
        <f t="shared" si="25"/>
        <v>Non-Member</v>
      </c>
      <c r="AB834" s="10" t="s">
        <v>40</v>
      </c>
      <c r="AC834" s="10" t="s">
        <v>53</v>
      </c>
      <c r="AD834" s="10">
        <v>11</v>
      </c>
      <c r="AE834" s="10" t="str">
        <f>IF(OR(Cleaned_Data!$C834="Male", Cleaned_Data!$C834="Male"), "Male", IF(OR(Cleaned_Data!$C834="Female", Cleaned_Data!$C834="Female"), "Female", "Diverse"))</f>
        <v>Female</v>
      </c>
      <c r="AF834" s="10" t="str">
        <f>IF(Cleaned_Data!$D834="Middle","Average Income","High Income")</f>
        <v>Average Income</v>
      </c>
      <c r="AG834" s="10">
        <v>1.131578947368421E-2</v>
      </c>
    </row>
    <row r="835" spans="1:33" x14ac:dyDescent="0.3">
      <c r="A835" s="10" t="s">
        <v>1736</v>
      </c>
      <c r="B835" s="10">
        <v>37</v>
      </c>
      <c r="C835" s="10" t="s">
        <v>29</v>
      </c>
      <c r="D835" s="10" t="s">
        <v>30</v>
      </c>
      <c r="E835" s="10" t="s">
        <v>76</v>
      </c>
      <c r="F835" s="10" t="s">
        <v>32</v>
      </c>
      <c r="G835" s="10" t="s">
        <v>44</v>
      </c>
      <c r="H835" s="10" t="s">
        <v>1737</v>
      </c>
      <c r="I835" s="10" t="s">
        <v>123</v>
      </c>
      <c r="J835" s="13">
        <v>140.87</v>
      </c>
      <c r="K835" s="10">
        <v>8</v>
      </c>
      <c r="L835" s="10" t="s">
        <v>48</v>
      </c>
      <c r="M835" s="10">
        <v>3</v>
      </c>
      <c r="N835" s="10">
        <v>3</v>
      </c>
      <c r="O835" s="10">
        <v>2</v>
      </c>
      <c r="P835" s="10" t="s">
        <v>59</v>
      </c>
      <c r="Q835" s="10" t="s">
        <v>50</v>
      </c>
      <c r="R835" s="10">
        <f t="shared" ref="R835:R898" si="26">S835/100</f>
        <v>0.02</v>
      </c>
      <c r="S835" s="10">
        <v>2</v>
      </c>
      <c r="T835" s="10">
        <v>7</v>
      </c>
      <c r="U835" s="10" t="s">
        <v>49</v>
      </c>
      <c r="V835" s="10" t="s">
        <v>38</v>
      </c>
      <c r="W835" s="10" t="s">
        <v>66</v>
      </c>
      <c r="X835" s="14">
        <v>45354</v>
      </c>
      <c r="Y835" s="10" t="b">
        <v>1</v>
      </c>
      <c r="Z835" s="10" t="b">
        <v>0</v>
      </c>
      <c r="AA835" s="10" t="str">
        <f t="shared" ref="AA835:AA898" si="27">IF(Z835=TRUE, "Loyalty Member", "Non-Member")</f>
        <v>Non-Member</v>
      </c>
      <c r="AB835" s="10" t="s">
        <v>62</v>
      </c>
      <c r="AC835" s="10" t="s">
        <v>41</v>
      </c>
      <c r="AD835" s="10">
        <v>9</v>
      </c>
      <c r="AE835" s="10" t="str">
        <f>IF(OR(Cleaned_Data!$C835="Male", Cleaned_Data!$C835="Male"), "Male", IF(OR(Cleaned_Data!$C835="Female", Cleaned_Data!$C835="Female"), "Female", "Diverse"))</f>
        <v>Female</v>
      </c>
      <c r="AF835" s="10" t="str">
        <f>IF(Cleaned_Data!$D835="Middle","Average Income","High Income")</f>
        <v>Average Income</v>
      </c>
      <c r="AG835" s="10">
        <v>1.0243902439024391E-2</v>
      </c>
    </row>
    <row r="836" spans="1:33" x14ac:dyDescent="0.3">
      <c r="A836" s="10" t="s">
        <v>1738</v>
      </c>
      <c r="B836" s="10">
        <v>34</v>
      </c>
      <c r="C836" s="10" t="s">
        <v>29</v>
      </c>
      <c r="D836" s="10" t="s">
        <v>44</v>
      </c>
      <c r="E836" s="10" t="s">
        <v>55</v>
      </c>
      <c r="F836" s="10" t="s">
        <v>56</v>
      </c>
      <c r="G836" s="10" t="s">
        <v>44</v>
      </c>
      <c r="H836" s="10" t="s">
        <v>1739</v>
      </c>
      <c r="I836" s="10" t="s">
        <v>120</v>
      </c>
      <c r="J836" s="13">
        <v>151.25</v>
      </c>
      <c r="K836" s="10">
        <v>2</v>
      </c>
      <c r="L836" s="10" t="s">
        <v>48</v>
      </c>
      <c r="M836" s="10">
        <v>2</v>
      </c>
      <c r="N836" s="10">
        <v>5</v>
      </c>
      <c r="O836" s="10">
        <v>0</v>
      </c>
      <c r="P836" s="10" t="s">
        <v>49</v>
      </c>
      <c r="Q836" s="10" t="s">
        <v>37</v>
      </c>
      <c r="R836" s="10">
        <f t="shared" si="26"/>
        <v>0.01</v>
      </c>
      <c r="S836" s="10">
        <v>1</v>
      </c>
      <c r="T836" s="10">
        <v>8</v>
      </c>
      <c r="U836" s="10" t="s">
        <v>49</v>
      </c>
      <c r="V836" s="10" t="s">
        <v>38</v>
      </c>
      <c r="W836" s="10" t="s">
        <v>61</v>
      </c>
      <c r="X836" s="14">
        <v>45402</v>
      </c>
      <c r="Y836" s="10" t="b">
        <v>1</v>
      </c>
      <c r="Z836" s="10" t="b">
        <v>0</v>
      </c>
      <c r="AA836" s="10" t="str">
        <f t="shared" si="27"/>
        <v>Non-Member</v>
      </c>
      <c r="AB836" s="10" t="s">
        <v>74</v>
      </c>
      <c r="AC836" s="10" t="s">
        <v>41</v>
      </c>
      <c r="AD836" s="10">
        <v>10</v>
      </c>
      <c r="AE836" s="10" t="str">
        <f>IF(OR(Cleaned_Data!$C836="Male", Cleaned_Data!$C836="Male"), "Male", IF(OR(Cleaned_Data!$C836="Female", Cleaned_Data!$C836="Female"), "Female", "Diverse"))</f>
        <v>Female</v>
      </c>
      <c r="AF836" s="10" t="str">
        <f>IF(Cleaned_Data!$D836="Middle","Average Income","High Income")</f>
        <v>High Income</v>
      </c>
      <c r="AG836" s="10">
        <v>9.3023255813953487E-3</v>
      </c>
    </row>
    <row r="837" spans="1:33" x14ac:dyDescent="0.3">
      <c r="A837" s="10" t="s">
        <v>1740</v>
      </c>
      <c r="B837" s="10">
        <v>27</v>
      </c>
      <c r="C837" s="10" t="s">
        <v>43</v>
      </c>
      <c r="D837" s="10" t="s">
        <v>44</v>
      </c>
      <c r="E837" s="10" t="s">
        <v>76</v>
      </c>
      <c r="F837" s="10" t="s">
        <v>56</v>
      </c>
      <c r="G837" s="10" t="s">
        <v>30</v>
      </c>
      <c r="H837" s="10" t="s">
        <v>1741</v>
      </c>
      <c r="I837" s="10" t="s">
        <v>107</v>
      </c>
      <c r="J837" s="13">
        <v>171.52</v>
      </c>
      <c r="K837" s="10">
        <v>3</v>
      </c>
      <c r="L837" s="10" t="s">
        <v>35</v>
      </c>
      <c r="M837" s="10">
        <v>5</v>
      </c>
      <c r="N837" s="10">
        <v>5</v>
      </c>
      <c r="O837" s="10">
        <v>2</v>
      </c>
      <c r="P837" s="10" t="s">
        <v>49</v>
      </c>
      <c r="Q837" s="10" t="s">
        <v>85</v>
      </c>
      <c r="R837" s="10">
        <f t="shared" si="26"/>
        <v>0.01</v>
      </c>
      <c r="S837" s="10">
        <v>1</v>
      </c>
      <c r="T837" s="10">
        <v>9</v>
      </c>
      <c r="U837" s="10" t="s">
        <v>49</v>
      </c>
      <c r="V837" s="10" t="s">
        <v>60</v>
      </c>
      <c r="W837" s="10" t="s">
        <v>86</v>
      </c>
      <c r="X837" s="14">
        <v>45525</v>
      </c>
      <c r="Y837" s="10" t="b">
        <v>1</v>
      </c>
      <c r="Z837" s="10" t="b">
        <v>1</v>
      </c>
      <c r="AA837" s="10" t="str">
        <f t="shared" si="27"/>
        <v>Loyalty Member</v>
      </c>
      <c r="AB837" s="10" t="s">
        <v>74</v>
      </c>
      <c r="AC837" s="10" t="s">
        <v>53</v>
      </c>
      <c r="AD837" s="10">
        <v>12</v>
      </c>
      <c r="AE837" s="10" t="str">
        <f>IF(OR(Cleaned_Data!$C837="Male", Cleaned_Data!$C837="Male"), "Male", IF(OR(Cleaned_Data!$C837="Female", Cleaned_Data!$C837="Female"), "Female", "Diverse"))</f>
        <v>Male</v>
      </c>
      <c r="AF837" s="10" t="str">
        <f>IF(Cleaned_Data!$D837="Middle","Average Income","High Income")</f>
        <v>High Income</v>
      </c>
      <c r="AG837" s="10">
        <v>1.0277777777777776E-2</v>
      </c>
    </row>
    <row r="838" spans="1:33" x14ac:dyDescent="0.3">
      <c r="A838" s="10" t="s">
        <v>1742</v>
      </c>
      <c r="B838" s="10">
        <v>40</v>
      </c>
      <c r="C838" s="10" t="s">
        <v>43</v>
      </c>
      <c r="D838" s="10" t="s">
        <v>30</v>
      </c>
      <c r="E838" s="10" t="s">
        <v>69</v>
      </c>
      <c r="F838" s="10" t="s">
        <v>56</v>
      </c>
      <c r="G838" s="10" t="s">
        <v>44</v>
      </c>
      <c r="H838" s="10" t="s">
        <v>1743</v>
      </c>
      <c r="I838" s="10" t="s">
        <v>90</v>
      </c>
      <c r="J838" s="13">
        <v>399.56</v>
      </c>
      <c r="K838" s="10">
        <v>10</v>
      </c>
      <c r="L838" s="10" t="s">
        <v>78</v>
      </c>
      <c r="M838" s="10">
        <v>4</v>
      </c>
      <c r="N838" s="10">
        <v>2</v>
      </c>
      <c r="O838" s="10">
        <v>1</v>
      </c>
      <c r="P838" s="10" t="s">
        <v>59</v>
      </c>
      <c r="Q838" s="10" t="s">
        <v>50</v>
      </c>
      <c r="R838" s="10">
        <f t="shared" si="26"/>
        <v>0</v>
      </c>
      <c r="S838" s="10">
        <v>0</v>
      </c>
      <c r="T838" s="10">
        <v>4</v>
      </c>
      <c r="U838" s="10" t="s">
        <v>49</v>
      </c>
      <c r="V838" s="10" t="s">
        <v>79</v>
      </c>
      <c r="W838" s="10" t="s">
        <v>86</v>
      </c>
      <c r="X838" s="14">
        <v>45586</v>
      </c>
      <c r="Y838" s="10" t="b">
        <v>1</v>
      </c>
      <c r="Z838" s="10" t="b">
        <v>1</v>
      </c>
      <c r="AA838" s="10" t="str">
        <f t="shared" si="27"/>
        <v>Loyalty Member</v>
      </c>
      <c r="AB838" s="10" t="s">
        <v>40</v>
      </c>
      <c r="AC838" s="10" t="s">
        <v>41</v>
      </c>
      <c r="AD838" s="10">
        <v>1</v>
      </c>
      <c r="AE838" s="10" t="str">
        <f>IF(OR(Cleaned_Data!$C838="Male", Cleaned_Data!$C838="Male"), "Male", IF(OR(Cleaned_Data!$C838="Female", Cleaned_Data!$C838="Female"), "Female", "Diverse"))</f>
        <v>Male</v>
      </c>
      <c r="AF838" s="10" t="str">
        <f>IF(Cleaned_Data!$D838="Middle","Average Income","High Income")</f>
        <v>Average Income</v>
      </c>
      <c r="AG838" s="10">
        <v>8.431372549019607E-3</v>
      </c>
    </row>
    <row r="839" spans="1:33" x14ac:dyDescent="0.3">
      <c r="A839" s="10" t="s">
        <v>1744</v>
      </c>
      <c r="B839" s="10">
        <v>40</v>
      </c>
      <c r="C839" s="10" t="s">
        <v>29</v>
      </c>
      <c r="D839" s="10" t="s">
        <v>30</v>
      </c>
      <c r="E839" s="10" t="s">
        <v>69</v>
      </c>
      <c r="F839" s="10" t="s">
        <v>56</v>
      </c>
      <c r="G839" s="10" t="s">
        <v>30</v>
      </c>
      <c r="H839" s="10" t="s">
        <v>1745</v>
      </c>
      <c r="I839" s="10" t="s">
        <v>90</v>
      </c>
      <c r="J839" s="13">
        <v>173.46</v>
      </c>
      <c r="K839" s="10">
        <v>4</v>
      </c>
      <c r="L839" s="10" t="s">
        <v>35</v>
      </c>
      <c r="M839" s="10">
        <v>5</v>
      </c>
      <c r="N839" s="10">
        <v>3</v>
      </c>
      <c r="O839" s="10">
        <v>1</v>
      </c>
      <c r="P839" s="10" t="s">
        <v>36</v>
      </c>
      <c r="Q839" s="10" t="s">
        <v>50</v>
      </c>
      <c r="R839" s="10">
        <f t="shared" si="26"/>
        <v>0</v>
      </c>
      <c r="S839" s="10">
        <v>0</v>
      </c>
      <c r="T839" s="10">
        <v>9</v>
      </c>
      <c r="U839" s="10" t="s">
        <v>49</v>
      </c>
      <c r="V839" s="10" t="s">
        <v>60</v>
      </c>
      <c r="W839" s="10" t="s">
        <v>51</v>
      </c>
      <c r="X839" s="14">
        <v>45393</v>
      </c>
      <c r="Y839" s="10" t="b">
        <v>0</v>
      </c>
      <c r="Z839" s="10" t="b">
        <v>1</v>
      </c>
      <c r="AA839" s="10" t="str">
        <f t="shared" si="27"/>
        <v>Loyalty Member</v>
      </c>
      <c r="AB839" s="10" t="s">
        <v>52</v>
      </c>
      <c r="AC839" s="10" t="s">
        <v>41</v>
      </c>
      <c r="AD839" s="10">
        <v>2</v>
      </c>
      <c r="AE839" s="10" t="str">
        <f>IF(OR(Cleaned_Data!$C839="Male", Cleaned_Data!$C839="Male"), "Male", IF(OR(Cleaned_Data!$C839="Female", Cleaned_Data!$C839="Female"), "Female", "Diverse"))</f>
        <v>Female</v>
      </c>
      <c r="AF839" s="10" t="str">
        <f>IF(Cleaned_Data!$D839="Middle","Average Income","High Income")</f>
        <v>Average Income</v>
      </c>
      <c r="AG839" s="10">
        <v>8.431372549019607E-3</v>
      </c>
    </row>
    <row r="840" spans="1:33" x14ac:dyDescent="0.3">
      <c r="A840" s="10" t="s">
        <v>1746</v>
      </c>
      <c r="B840" s="10">
        <v>43</v>
      </c>
      <c r="C840" s="10" t="s">
        <v>43</v>
      </c>
      <c r="D840" s="10" t="s">
        <v>44</v>
      </c>
      <c r="E840" s="10" t="s">
        <v>69</v>
      </c>
      <c r="F840" s="10" t="s">
        <v>32</v>
      </c>
      <c r="G840" s="10" t="s">
        <v>44</v>
      </c>
      <c r="H840" s="10" t="s">
        <v>1747</v>
      </c>
      <c r="I840" s="10" t="s">
        <v>126</v>
      </c>
      <c r="J840" s="13">
        <v>332.14</v>
      </c>
      <c r="K840" s="10">
        <v>10</v>
      </c>
      <c r="L840" s="10" t="s">
        <v>78</v>
      </c>
      <c r="M840" s="10">
        <v>4</v>
      </c>
      <c r="N840" s="10">
        <v>4</v>
      </c>
      <c r="O840" s="10">
        <v>0</v>
      </c>
      <c r="P840" s="10" t="s">
        <v>59</v>
      </c>
      <c r="Q840" s="10" t="s">
        <v>37</v>
      </c>
      <c r="R840" s="10">
        <f t="shared" si="26"/>
        <v>0.01</v>
      </c>
      <c r="S840" s="10">
        <v>1</v>
      </c>
      <c r="T840" s="10">
        <v>2</v>
      </c>
      <c r="U840" s="10" t="s">
        <v>36</v>
      </c>
      <c r="V840" s="10" t="s">
        <v>79</v>
      </c>
      <c r="W840" s="10" t="s">
        <v>51</v>
      </c>
      <c r="X840" s="14">
        <v>45331</v>
      </c>
      <c r="Y840" s="10" t="b">
        <v>1</v>
      </c>
      <c r="Z840" s="10" t="b">
        <v>1</v>
      </c>
      <c r="AA840" s="10" t="str">
        <f t="shared" si="27"/>
        <v>Loyalty Member</v>
      </c>
      <c r="AB840" s="10" t="s">
        <v>74</v>
      </c>
      <c r="AC840" s="10" t="s">
        <v>41</v>
      </c>
      <c r="AD840" s="10">
        <v>13</v>
      </c>
      <c r="AE840" s="10" t="str">
        <f>IF(OR(Cleaned_Data!$C840="Male", Cleaned_Data!$C840="Male"), "Male", IF(OR(Cleaned_Data!$C840="Female", Cleaned_Data!$C840="Female"), "Female", "Diverse"))</f>
        <v>Male</v>
      </c>
      <c r="AF840" s="10" t="str">
        <f>IF(Cleaned_Data!$D840="Middle","Average Income","High Income")</f>
        <v>High Income</v>
      </c>
      <c r="AG840" s="10">
        <v>8.2978723404255311E-3</v>
      </c>
    </row>
    <row r="841" spans="1:33" x14ac:dyDescent="0.3">
      <c r="A841" s="10" t="s">
        <v>1748</v>
      </c>
      <c r="B841" s="10">
        <v>37</v>
      </c>
      <c r="C841" s="10" t="s">
        <v>190</v>
      </c>
      <c r="D841" s="10" t="s">
        <v>30</v>
      </c>
      <c r="E841" s="10" t="s">
        <v>55</v>
      </c>
      <c r="F841" s="10" t="s">
        <v>32</v>
      </c>
      <c r="G841" s="10" t="s">
        <v>30</v>
      </c>
      <c r="H841" s="10" t="s">
        <v>1749</v>
      </c>
      <c r="I841" s="10" t="s">
        <v>47</v>
      </c>
      <c r="J841" s="13">
        <v>247.05</v>
      </c>
      <c r="K841" s="10">
        <v>8</v>
      </c>
      <c r="L841" s="10" t="s">
        <v>48</v>
      </c>
      <c r="M841" s="10">
        <v>3</v>
      </c>
      <c r="N841" s="10">
        <v>2</v>
      </c>
      <c r="O841" s="10">
        <v>1</v>
      </c>
      <c r="P841" s="10" t="s">
        <v>59</v>
      </c>
      <c r="Q841" s="10" t="s">
        <v>37</v>
      </c>
      <c r="R841" s="10">
        <f t="shared" si="26"/>
        <v>0.01</v>
      </c>
      <c r="S841" s="10">
        <v>1</v>
      </c>
      <c r="T841" s="10">
        <v>8</v>
      </c>
      <c r="U841" s="10" t="s">
        <v>44</v>
      </c>
      <c r="V841" s="10" t="s">
        <v>79</v>
      </c>
      <c r="W841" s="10" t="s">
        <v>86</v>
      </c>
      <c r="X841" s="14">
        <v>45437</v>
      </c>
      <c r="Y841" s="10" t="b">
        <v>0</v>
      </c>
      <c r="Z841" s="10" t="b">
        <v>0</v>
      </c>
      <c r="AA841" s="10" t="str">
        <f t="shared" si="27"/>
        <v>Non-Member</v>
      </c>
      <c r="AB841" s="10" t="s">
        <v>52</v>
      </c>
      <c r="AC841" s="10" t="s">
        <v>53</v>
      </c>
      <c r="AD841" s="10">
        <v>2</v>
      </c>
      <c r="AE841" s="10" t="str">
        <f>IF(OR(Cleaned_Data!$C841="Male", Cleaned_Data!$C841="Male"), "Male", IF(OR(Cleaned_Data!$C841="Female", Cleaned_Data!$C841="Female"), "Female", "Diverse"))</f>
        <v>Diverse</v>
      </c>
      <c r="AF841" s="10" t="str">
        <f>IF(Cleaned_Data!$D841="Middle","Average Income","High Income")</f>
        <v>Average Income</v>
      </c>
      <c r="AG841" s="10">
        <v>9.3181818181818175E-3</v>
      </c>
    </row>
    <row r="842" spans="1:33" x14ac:dyDescent="0.3">
      <c r="A842" s="10" t="s">
        <v>1750</v>
      </c>
      <c r="B842" s="10">
        <v>49</v>
      </c>
      <c r="C842" s="10" t="s">
        <v>43</v>
      </c>
      <c r="D842" s="10" t="s">
        <v>44</v>
      </c>
      <c r="E842" s="10" t="s">
        <v>55</v>
      </c>
      <c r="F842" s="10" t="s">
        <v>32</v>
      </c>
      <c r="G842" s="10" t="s">
        <v>44</v>
      </c>
      <c r="H842" s="10" t="s">
        <v>1751</v>
      </c>
      <c r="I842" s="10" t="s">
        <v>58</v>
      </c>
      <c r="J842" s="13">
        <v>365.88</v>
      </c>
      <c r="K842" s="10">
        <v>10</v>
      </c>
      <c r="L842" s="10" t="s">
        <v>35</v>
      </c>
      <c r="M842" s="10">
        <v>4</v>
      </c>
      <c r="N842" s="10">
        <v>5</v>
      </c>
      <c r="O842" s="10">
        <v>1</v>
      </c>
      <c r="P842" s="10" t="s">
        <v>36</v>
      </c>
      <c r="Q842" s="10" t="s">
        <v>37</v>
      </c>
      <c r="R842" s="10">
        <f t="shared" si="26"/>
        <v>0.01</v>
      </c>
      <c r="S842" s="10">
        <v>1</v>
      </c>
      <c r="T842" s="10">
        <v>1</v>
      </c>
      <c r="U842" s="10" t="s">
        <v>49</v>
      </c>
      <c r="V842" s="10" t="s">
        <v>38</v>
      </c>
      <c r="W842" s="10" t="s">
        <v>51</v>
      </c>
      <c r="X842" s="14">
        <v>45398</v>
      </c>
      <c r="Y842" s="10" t="b">
        <v>0</v>
      </c>
      <c r="Z842" s="10" t="b">
        <v>0</v>
      </c>
      <c r="AA842" s="10" t="str">
        <f t="shared" si="27"/>
        <v>Non-Member</v>
      </c>
      <c r="AB842" s="10" t="s">
        <v>52</v>
      </c>
      <c r="AC842" s="10" t="s">
        <v>67</v>
      </c>
      <c r="AD842" s="10">
        <v>9</v>
      </c>
      <c r="AE842" s="10" t="str">
        <f>IF(OR(Cleaned_Data!$C842="Male", Cleaned_Data!$C842="Male"), "Male", IF(OR(Cleaned_Data!$C842="Female", Cleaned_Data!$C842="Female"), "Female", "Diverse"))</f>
        <v>Male</v>
      </c>
      <c r="AF842" s="10" t="str">
        <f>IF(Cleaned_Data!$D842="Middle","Average Income","High Income")</f>
        <v>High Income</v>
      </c>
      <c r="AG842" s="10">
        <v>1.131578947368421E-2</v>
      </c>
    </row>
    <row r="843" spans="1:33" x14ac:dyDescent="0.3">
      <c r="A843" s="10" t="s">
        <v>1752</v>
      </c>
      <c r="B843" s="10">
        <v>27</v>
      </c>
      <c r="C843" s="10" t="s">
        <v>29</v>
      </c>
      <c r="D843" s="10" t="s">
        <v>30</v>
      </c>
      <c r="E843" s="10" t="s">
        <v>31</v>
      </c>
      <c r="F843" s="10" t="s">
        <v>32</v>
      </c>
      <c r="G843" s="10" t="s">
        <v>30</v>
      </c>
      <c r="H843" s="10" t="s">
        <v>1753</v>
      </c>
      <c r="I843" s="10" t="s">
        <v>126</v>
      </c>
      <c r="J843" s="13">
        <v>354.92</v>
      </c>
      <c r="K843" s="10">
        <v>8</v>
      </c>
      <c r="L843" s="10" t="s">
        <v>35</v>
      </c>
      <c r="M843" s="10">
        <v>5</v>
      </c>
      <c r="N843" s="10">
        <v>4</v>
      </c>
      <c r="O843" s="10">
        <v>0</v>
      </c>
      <c r="P843" s="10" t="s">
        <v>36</v>
      </c>
      <c r="Q843" s="10" t="s">
        <v>37</v>
      </c>
      <c r="R843" s="10">
        <f t="shared" si="26"/>
        <v>0</v>
      </c>
      <c r="S843" s="10">
        <v>0</v>
      </c>
      <c r="T843" s="10">
        <v>1</v>
      </c>
      <c r="U843" s="10" t="s">
        <v>36</v>
      </c>
      <c r="V843" s="10" t="s">
        <v>38</v>
      </c>
      <c r="W843" s="10" t="s">
        <v>61</v>
      </c>
      <c r="X843" s="14">
        <v>45339</v>
      </c>
      <c r="Y843" s="10" t="b">
        <v>1</v>
      </c>
      <c r="Z843" s="10" t="b">
        <v>1</v>
      </c>
      <c r="AA843" s="10" t="str">
        <f t="shared" si="27"/>
        <v>Loyalty Member</v>
      </c>
      <c r="AB843" s="10" t="s">
        <v>52</v>
      </c>
      <c r="AC843" s="10" t="s">
        <v>67</v>
      </c>
      <c r="AD843" s="10">
        <v>13</v>
      </c>
      <c r="AE843" s="10" t="str">
        <f>IF(OR(Cleaned_Data!$C843="Male", Cleaned_Data!$C843="Male"), "Male", IF(OR(Cleaned_Data!$C843="Female", Cleaned_Data!$C843="Female"), "Female", "Diverse"))</f>
        <v>Female</v>
      </c>
      <c r="AF843" s="10" t="str">
        <f>IF(Cleaned_Data!$D843="Middle","Average Income","High Income")</f>
        <v>Average Income</v>
      </c>
      <c r="AG843" s="10">
        <v>8.2978723404255311E-3</v>
      </c>
    </row>
    <row r="844" spans="1:33" x14ac:dyDescent="0.3">
      <c r="A844" s="10" t="s">
        <v>1754</v>
      </c>
      <c r="B844" s="10">
        <v>19</v>
      </c>
      <c r="C844" s="10" t="s">
        <v>29</v>
      </c>
      <c r="D844" s="10" t="s">
        <v>44</v>
      </c>
      <c r="E844" s="10" t="s">
        <v>55</v>
      </c>
      <c r="F844" s="10" t="s">
        <v>45</v>
      </c>
      <c r="G844" s="10" t="s">
        <v>44</v>
      </c>
      <c r="H844" s="10" t="s">
        <v>1755</v>
      </c>
      <c r="I844" s="10" t="s">
        <v>246</v>
      </c>
      <c r="J844" s="13">
        <v>195.46</v>
      </c>
      <c r="K844" s="10">
        <v>10</v>
      </c>
      <c r="L844" s="10" t="s">
        <v>35</v>
      </c>
      <c r="M844" s="10">
        <v>5</v>
      </c>
      <c r="N844" s="10">
        <v>3</v>
      </c>
      <c r="O844" s="10">
        <v>2</v>
      </c>
      <c r="P844" s="10" t="s">
        <v>36</v>
      </c>
      <c r="Q844" s="10" t="s">
        <v>50</v>
      </c>
      <c r="R844" s="10">
        <f t="shared" si="26"/>
        <v>0</v>
      </c>
      <c r="S844" s="10">
        <v>0</v>
      </c>
      <c r="T844" s="10">
        <v>10</v>
      </c>
      <c r="U844" s="10" t="s">
        <v>59</v>
      </c>
      <c r="V844" s="10" t="s">
        <v>38</v>
      </c>
      <c r="W844" s="10" t="s">
        <v>66</v>
      </c>
      <c r="X844" s="14">
        <v>45480</v>
      </c>
      <c r="Y844" s="10" t="b">
        <v>1</v>
      </c>
      <c r="Z844" s="10" t="b">
        <v>0</v>
      </c>
      <c r="AA844" s="10" t="str">
        <f t="shared" si="27"/>
        <v>Non-Member</v>
      </c>
      <c r="AB844" s="10" t="s">
        <v>62</v>
      </c>
      <c r="AC844" s="10" t="s">
        <v>53</v>
      </c>
      <c r="AD844" s="10">
        <v>9</v>
      </c>
      <c r="AE844" s="10" t="str">
        <f>IF(OR(Cleaned_Data!$C844="Male", Cleaned_Data!$C844="Male"), "Male", IF(OR(Cleaned_Data!$C844="Female", Cleaned_Data!$C844="Female"), "Female", "Diverse"))</f>
        <v>Female</v>
      </c>
      <c r="AF844" s="10" t="str">
        <f>IF(Cleaned_Data!$D844="Middle","Average Income","High Income")</f>
        <v>High Income</v>
      </c>
      <c r="AG844" s="10">
        <v>1.1000000000000001E-2</v>
      </c>
    </row>
    <row r="845" spans="1:33" x14ac:dyDescent="0.3">
      <c r="A845" s="10" t="s">
        <v>1756</v>
      </c>
      <c r="B845" s="10">
        <v>40</v>
      </c>
      <c r="C845" s="10" t="s">
        <v>29</v>
      </c>
      <c r="D845" s="10" t="s">
        <v>44</v>
      </c>
      <c r="E845" s="10" t="s">
        <v>31</v>
      </c>
      <c r="F845" s="10" t="s">
        <v>56</v>
      </c>
      <c r="G845" s="10" t="s">
        <v>30</v>
      </c>
      <c r="H845" s="10" t="s">
        <v>1757</v>
      </c>
      <c r="I845" s="10" t="s">
        <v>82</v>
      </c>
      <c r="J845" s="13">
        <v>474.03</v>
      </c>
      <c r="K845" s="10">
        <v>7</v>
      </c>
      <c r="L845" s="10" t="s">
        <v>48</v>
      </c>
      <c r="M845" s="10">
        <v>3</v>
      </c>
      <c r="N845" s="10">
        <v>1</v>
      </c>
      <c r="O845" s="10">
        <v>1</v>
      </c>
      <c r="P845" s="10" t="s">
        <v>49</v>
      </c>
      <c r="Q845" s="10" t="s">
        <v>37</v>
      </c>
      <c r="R845" s="10">
        <f t="shared" si="26"/>
        <v>0</v>
      </c>
      <c r="S845" s="10">
        <v>0</v>
      </c>
      <c r="T845" s="10">
        <v>6</v>
      </c>
      <c r="U845" s="10" t="s">
        <v>44</v>
      </c>
      <c r="V845" s="10" t="s">
        <v>79</v>
      </c>
      <c r="W845" s="10" t="s">
        <v>66</v>
      </c>
      <c r="X845" s="14">
        <v>45507</v>
      </c>
      <c r="Y845" s="10" t="b">
        <v>1</v>
      </c>
      <c r="Z845" s="10" t="b">
        <v>1</v>
      </c>
      <c r="AA845" s="10" t="str">
        <f t="shared" si="27"/>
        <v>Loyalty Member</v>
      </c>
      <c r="AB845" s="10" t="s">
        <v>40</v>
      </c>
      <c r="AC845" s="10" t="s">
        <v>53</v>
      </c>
      <c r="AD845" s="10">
        <v>13</v>
      </c>
      <c r="AE845" s="10" t="str">
        <f>IF(OR(Cleaned_Data!$C845="Male", Cleaned_Data!$C845="Male"), "Male", IF(OR(Cleaned_Data!$C845="Female", Cleaned_Data!$C845="Female"), "Female", "Diverse"))</f>
        <v>Female</v>
      </c>
      <c r="AF845" s="10" t="str">
        <f>IF(Cleaned_Data!$D845="Middle","Average Income","High Income")</f>
        <v>High Income</v>
      </c>
      <c r="AG845" s="10">
        <v>1.0270270270270269E-2</v>
      </c>
    </row>
    <row r="846" spans="1:33" x14ac:dyDescent="0.3">
      <c r="A846" s="10" t="s">
        <v>1758</v>
      </c>
      <c r="B846" s="10">
        <v>27</v>
      </c>
      <c r="C846" s="10" t="s">
        <v>43</v>
      </c>
      <c r="D846" s="10" t="s">
        <v>30</v>
      </c>
      <c r="E846" s="10" t="s">
        <v>31</v>
      </c>
      <c r="F846" s="10" t="s">
        <v>32</v>
      </c>
      <c r="G846" s="10" t="s">
        <v>44</v>
      </c>
      <c r="H846" s="10" t="s">
        <v>1759</v>
      </c>
      <c r="I846" s="10" t="s">
        <v>101</v>
      </c>
      <c r="J846" s="13">
        <v>106.96</v>
      </c>
      <c r="K846" s="10">
        <v>6</v>
      </c>
      <c r="L846" s="10" t="s">
        <v>48</v>
      </c>
      <c r="M846" s="10">
        <v>3</v>
      </c>
      <c r="N846" s="10">
        <v>1</v>
      </c>
      <c r="O846" s="10">
        <v>2</v>
      </c>
      <c r="P846" s="10" t="s">
        <v>59</v>
      </c>
      <c r="Q846" s="10" t="s">
        <v>50</v>
      </c>
      <c r="R846" s="10">
        <f t="shared" si="26"/>
        <v>0</v>
      </c>
      <c r="S846" s="10">
        <v>0</v>
      </c>
      <c r="T846" s="10">
        <v>7</v>
      </c>
      <c r="U846" s="10" t="s">
        <v>49</v>
      </c>
      <c r="V846" s="10" t="s">
        <v>38</v>
      </c>
      <c r="W846" s="10" t="s">
        <v>61</v>
      </c>
      <c r="X846" s="14">
        <v>45360</v>
      </c>
      <c r="Y846" s="10" t="b">
        <v>1</v>
      </c>
      <c r="Z846" s="10" t="b">
        <v>1</v>
      </c>
      <c r="AA846" s="10" t="str">
        <f t="shared" si="27"/>
        <v>Loyalty Member</v>
      </c>
      <c r="AB846" s="10" t="s">
        <v>62</v>
      </c>
      <c r="AC846" s="10" t="s">
        <v>53</v>
      </c>
      <c r="AD846" s="10">
        <v>3</v>
      </c>
      <c r="AE846" s="10" t="str">
        <f>IF(OR(Cleaned_Data!$C846="Male", Cleaned_Data!$C846="Male"), "Male", IF(OR(Cleaned_Data!$C846="Female", Cleaned_Data!$C846="Female"), "Female", "Diverse"))</f>
        <v>Male</v>
      </c>
      <c r="AF846" s="10" t="str">
        <f>IF(Cleaned_Data!$D846="Middle","Average Income","High Income")</f>
        <v>Average Income</v>
      </c>
      <c r="AG846" s="10">
        <v>9.7727272727272732E-3</v>
      </c>
    </row>
    <row r="847" spans="1:33" x14ac:dyDescent="0.3">
      <c r="A847" s="10" t="s">
        <v>1760</v>
      </c>
      <c r="B847" s="10">
        <v>29</v>
      </c>
      <c r="C847" s="10" t="s">
        <v>29</v>
      </c>
      <c r="D847" s="10" t="s">
        <v>30</v>
      </c>
      <c r="E847" s="10" t="s">
        <v>31</v>
      </c>
      <c r="F847" s="10" t="s">
        <v>56</v>
      </c>
      <c r="G847" s="10" t="s">
        <v>44</v>
      </c>
      <c r="H847" s="10" t="s">
        <v>1761</v>
      </c>
      <c r="I847" s="10" t="s">
        <v>117</v>
      </c>
      <c r="J847" s="13">
        <v>371.84</v>
      </c>
      <c r="K847" s="10">
        <v>9</v>
      </c>
      <c r="L847" s="10" t="s">
        <v>48</v>
      </c>
      <c r="M847" s="10">
        <v>5</v>
      </c>
      <c r="N847" s="10">
        <v>4</v>
      </c>
      <c r="O847" s="10">
        <v>0</v>
      </c>
      <c r="P847" s="10" t="s">
        <v>36</v>
      </c>
      <c r="Q847" s="10" t="s">
        <v>50</v>
      </c>
      <c r="R847" s="10">
        <f t="shared" si="26"/>
        <v>0.02</v>
      </c>
      <c r="S847" s="10">
        <v>2</v>
      </c>
      <c r="T847" s="10">
        <v>6</v>
      </c>
      <c r="U847" s="10" t="s">
        <v>36</v>
      </c>
      <c r="V847" s="10" t="s">
        <v>38</v>
      </c>
      <c r="W847" s="10" t="s">
        <v>66</v>
      </c>
      <c r="X847" s="14">
        <v>45501</v>
      </c>
      <c r="Y847" s="10" t="b">
        <v>0</v>
      </c>
      <c r="Z847" s="10" t="b">
        <v>1</v>
      </c>
      <c r="AA847" s="10" t="str">
        <f t="shared" si="27"/>
        <v>Loyalty Member</v>
      </c>
      <c r="AB847" s="10" t="s">
        <v>62</v>
      </c>
      <c r="AC847" s="10" t="s">
        <v>53</v>
      </c>
      <c r="AD847" s="10">
        <v>2</v>
      </c>
      <c r="AE847" s="10" t="str">
        <f>IF(OR(Cleaned_Data!$C847="Male", Cleaned_Data!$C847="Male"), "Male", IF(OR(Cleaned_Data!$C847="Female", Cleaned_Data!$C847="Female"), "Female", "Diverse"))</f>
        <v>Female</v>
      </c>
      <c r="AF847" s="10" t="str">
        <f>IF(Cleaned_Data!$D847="Middle","Average Income","High Income")</f>
        <v>Average Income</v>
      </c>
      <c r="AG847" s="10">
        <v>0.01</v>
      </c>
    </row>
    <row r="848" spans="1:33" x14ac:dyDescent="0.3">
      <c r="A848" s="10" t="s">
        <v>1762</v>
      </c>
      <c r="B848" s="10">
        <v>45</v>
      </c>
      <c r="C848" s="10" t="s">
        <v>212</v>
      </c>
      <c r="D848" s="10" t="s">
        <v>44</v>
      </c>
      <c r="E848" s="10" t="s">
        <v>55</v>
      </c>
      <c r="F848" s="10" t="s">
        <v>32</v>
      </c>
      <c r="G848" s="10" t="s">
        <v>44</v>
      </c>
      <c r="H848" s="10" t="s">
        <v>1763</v>
      </c>
      <c r="I848" s="10" t="s">
        <v>142</v>
      </c>
      <c r="J848" s="13">
        <v>461.16</v>
      </c>
      <c r="K848" s="10">
        <v>8</v>
      </c>
      <c r="L848" s="10" t="s">
        <v>35</v>
      </c>
      <c r="M848" s="10">
        <v>1</v>
      </c>
      <c r="N848" s="10">
        <v>4</v>
      </c>
      <c r="O848" s="10">
        <v>1</v>
      </c>
      <c r="P848" s="10" t="s">
        <v>44</v>
      </c>
      <c r="Q848" s="10" t="s">
        <v>50</v>
      </c>
      <c r="R848" s="10">
        <f t="shared" si="26"/>
        <v>0</v>
      </c>
      <c r="S848" s="10">
        <v>0</v>
      </c>
      <c r="T848" s="10">
        <v>3</v>
      </c>
      <c r="U848" s="10" t="s">
        <v>49</v>
      </c>
      <c r="V848" s="10" t="s">
        <v>60</v>
      </c>
      <c r="W848" s="10" t="s">
        <v>66</v>
      </c>
      <c r="X848" s="14">
        <v>45351</v>
      </c>
      <c r="Y848" s="10" t="b">
        <v>1</v>
      </c>
      <c r="Z848" s="10" t="b">
        <v>1</v>
      </c>
      <c r="AA848" s="10" t="str">
        <f t="shared" si="27"/>
        <v>Loyalty Member</v>
      </c>
      <c r="AB848" s="10" t="s">
        <v>74</v>
      </c>
      <c r="AC848" s="10" t="s">
        <v>67</v>
      </c>
      <c r="AD848" s="10">
        <v>14</v>
      </c>
      <c r="AE848" s="10" t="str">
        <f>IF(OR(Cleaned_Data!$C848="Male", Cleaned_Data!$C848="Male"), "Male", IF(OR(Cleaned_Data!$C848="Female", Cleaned_Data!$C848="Female"), "Female", "Diverse"))</f>
        <v>Diverse</v>
      </c>
      <c r="AF848" s="10" t="str">
        <f>IF(Cleaned_Data!$D848="Middle","Average Income","High Income")</f>
        <v>High Income</v>
      </c>
      <c r="AG848" s="10">
        <v>8.5365853658536592E-3</v>
      </c>
    </row>
    <row r="849" spans="1:33" x14ac:dyDescent="0.3">
      <c r="A849" s="10" t="s">
        <v>1764</v>
      </c>
      <c r="B849" s="10">
        <v>24</v>
      </c>
      <c r="C849" s="10" t="s">
        <v>29</v>
      </c>
      <c r="D849" s="10" t="s">
        <v>44</v>
      </c>
      <c r="E849" s="10" t="s">
        <v>55</v>
      </c>
      <c r="F849" s="10" t="s">
        <v>45</v>
      </c>
      <c r="G849" s="10" t="s">
        <v>30</v>
      </c>
      <c r="H849" s="10" t="s">
        <v>1765</v>
      </c>
      <c r="I849" s="10" t="s">
        <v>82</v>
      </c>
      <c r="J849" s="13">
        <v>497.75</v>
      </c>
      <c r="K849" s="10">
        <v>11</v>
      </c>
      <c r="L849" s="10" t="s">
        <v>48</v>
      </c>
      <c r="M849" s="10">
        <v>4</v>
      </c>
      <c r="N849" s="10">
        <v>1</v>
      </c>
      <c r="O849" s="10">
        <v>2</v>
      </c>
      <c r="P849" s="10" t="s">
        <v>36</v>
      </c>
      <c r="Q849" s="10" t="s">
        <v>85</v>
      </c>
      <c r="R849" s="10">
        <f t="shared" si="26"/>
        <v>0.02</v>
      </c>
      <c r="S849" s="10">
        <v>2</v>
      </c>
      <c r="T849" s="10">
        <v>1</v>
      </c>
      <c r="U849" s="10" t="s">
        <v>49</v>
      </c>
      <c r="V849" s="10" t="s">
        <v>60</v>
      </c>
      <c r="W849" s="10" t="s">
        <v>86</v>
      </c>
      <c r="X849" s="14">
        <v>45476</v>
      </c>
      <c r="Y849" s="10" t="b">
        <v>1</v>
      </c>
      <c r="Z849" s="10" t="b">
        <v>0</v>
      </c>
      <c r="AA849" s="10" t="str">
        <f t="shared" si="27"/>
        <v>Non-Member</v>
      </c>
      <c r="AB849" s="10" t="s">
        <v>52</v>
      </c>
      <c r="AC849" s="10" t="s">
        <v>67</v>
      </c>
      <c r="AD849" s="10">
        <v>13</v>
      </c>
      <c r="AE849" s="10" t="str">
        <f>IF(OR(Cleaned_Data!$C849="Male", Cleaned_Data!$C849="Male"), "Male", IF(OR(Cleaned_Data!$C849="Female", Cleaned_Data!$C849="Female"), "Female", "Diverse"))</f>
        <v>Female</v>
      </c>
      <c r="AF849" s="10" t="str">
        <f>IF(Cleaned_Data!$D849="Middle","Average Income","High Income")</f>
        <v>High Income</v>
      </c>
      <c r="AG849" s="10">
        <v>1.0270270270270269E-2</v>
      </c>
    </row>
    <row r="850" spans="1:33" x14ac:dyDescent="0.3">
      <c r="A850" s="10" t="s">
        <v>1766</v>
      </c>
      <c r="B850" s="10">
        <v>45</v>
      </c>
      <c r="C850" s="10" t="s">
        <v>29</v>
      </c>
      <c r="D850" s="10" t="s">
        <v>30</v>
      </c>
      <c r="E850" s="10" t="s">
        <v>31</v>
      </c>
      <c r="F850" s="10" t="s">
        <v>56</v>
      </c>
      <c r="G850" s="10" t="s">
        <v>30</v>
      </c>
      <c r="H850" s="10" t="s">
        <v>1684</v>
      </c>
      <c r="I850" s="10" t="s">
        <v>104</v>
      </c>
      <c r="J850" s="13">
        <v>492.83</v>
      </c>
      <c r="K850" s="10">
        <v>5</v>
      </c>
      <c r="L850" s="10" t="s">
        <v>78</v>
      </c>
      <c r="M850" s="10">
        <v>2</v>
      </c>
      <c r="N850" s="10">
        <v>1</v>
      </c>
      <c r="O850" s="10">
        <v>0</v>
      </c>
      <c r="P850" s="10" t="s">
        <v>44</v>
      </c>
      <c r="Q850" s="10" t="s">
        <v>85</v>
      </c>
      <c r="R850" s="10">
        <f t="shared" si="26"/>
        <v>0</v>
      </c>
      <c r="S850" s="10">
        <v>0</v>
      </c>
      <c r="T850" s="10">
        <v>4</v>
      </c>
      <c r="U850" s="10" t="s">
        <v>44</v>
      </c>
      <c r="V850" s="10" t="s">
        <v>38</v>
      </c>
      <c r="W850" s="10" t="s">
        <v>61</v>
      </c>
      <c r="X850" s="14">
        <v>45353</v>
      </c>
      <c r="Y850" s="10" t="b">
        <v>1</v>
      </c>
      <c r="Z850" s="10" t="b">
        <v>0</v>
      </c>
      <c r="AA850" s="10" t="str">
        <f t="shared" si="27"/>
        <v>Non-Member</v>
      </c>
      <c r="AB850" s="10" t="s">
        <v>40</v>
      </c>
      <c r="AC850" s="10" t="s">
        <v>41</v>
      </c>
      <c r="AD850" s="10">
        <v>2</v>
      </c>
      <c r="AE850" s="10" t="str">
        <f>IF(OR(Cleaned_Data!$C850="Male", Cleaned_Data!$C850="Male"), "Male", IF(OR(Cleaned_Data!$C850="Female", Cleaned_Data!$C850="Female"), "Female", "Diverse"))</f>
        <v>Female</v>
      </c>
      <c r="AF850" s="10" t="str">
        <f>IF(Cleaned_Data!$D850="Middle","Average Income","High Income")</f>
        <v>Average Income</v>
      </c>
      <c r="AG850" s="10">
        <v>7.3170731707317069E-3</v>
      </c>
    </row>
    <row r="851" spans="1:33" x14ac:dyDescent="0.3">
      <c r="A851" s="10" t="s">
        <v>1767</v>
      </c>
      <c r="B851" s="10">
        <v>39</v>
      </c>
      <c r="C851" s="10" t="s">
        <v>29</v>
      </c>
      <c r="D851" s="10" t="s">
        <v>30</v>
      </c>
      <c r="E851" s="10" t="s">
        <v>76</v>
      </c>
      <c r="F851" s="10" t="s">
        <v>45</v>
      </c>
      <c r="G851" s="10" t="s">
        <v>30</v>
      </c>
      <c r="H851" s="10" t="s">
        <v>1768</v>
      </c>
      <c r="I851" s="10" t="s">
        <v>158</v>
      </c>
      <c r="J851" s="13">
        <v>295.54000000000002</v>
      </c>
      <c r="K851" s="10">
        <v>8</v>
      </c>
      <c r="L851" s="10" t="s">
        <v>78</v>
      </c>
      <c r="M851" s="10">
        <v>3</v>
      </c>
      <c r="N851" s="10">
        <v>3</v>
      </c>
      <c r="O851" s="10">
        <v>1</v>
      </c>
      <c r="P851" s="10" t="s">
        <v>36</v>
      </c>
      <c r="Q851" s="10" t="s">
        <v>85</v>
      </c>
      <c r="R851" s="10">
        <f t="shared" si="26"/>
        <v>0.02</v>
      </c>
      <c r="S851" s="10">
        <v>2</v>
      </c>
      <c r="T851" s="10">
        <v>4</v>
      </c>
      <c r="U851" s="10" t="s">
        <v>59</v>
      </c>
      <c r="V851" s="10" t="s">
        <v>38</v>
      </c>
      <c r="W851" s="10" t="s">
        <v>86</v>
      </c>
      <c r="X851" s="14">
        <v>45500</v>
      </c>
      <c r="Y851" s="10" t="b">
        <v>0</v>
      </c>
      <c r="Z851" s="10" t="b">
        <v>0</v>
      </c>
      <c r="AA851" s="10" t="str">
        <f t="shared" si="27"/>
        <v>Non-Member</v>
      </c>
      <c r="AB851" s="10" t="s">
        <v>74</v>
      </c>
      <c r="AC851" s="10" t="s">
        <v>67</v>
      </c>
      <c r="AD851" s="10">
        <v>14</v>
      </c>
      <c r="AE851" s="10" t="str">
        <f>IF(OR(Cleaned_Data!$C851="Male", Cleaned_Data!$C851="Male"), "Male", IF(OR(Cleaned_Data!$C851="Female", Cleaned_Data!$C851="Female"), "Female", "Diverse"))</f>
        <v>Female</v>
      </c>
      <c r="AF851" s="10" t="str">
        <f>IF(Cleaned_Data!$D851="Middle","Average Income","High Income")</f>
        <v>Average Income</v>
      </c>
      <c r="AG851" s="10">
        <v>1.0243902439024391E-2</v>
      </c>
    </row>
    <row r="852" spans="1:33" x14ac:dyDescent="0.3">
      <c r="A852" s="10" t="s">
        <v>1769</v>
      </c>
      <c r="B852" s="10">
        <v>40</v>
      </c>
      <c r="C852" s="10" t="s">
        <v>43</v>
      </c>
      <c r="D852" s="10" t="s">
        <v>44</v>
      </c>
      <c r="E852" s="10" t="s">
        <v>69</v>
      </c>
      <c r="F852" s="10" t="s">
        <v>45</v>
      </c>
      <c r="G852" s="10" t="s">
        <v>44</v>
      </c>
      <c r="H852" s="10" t="s">
        <v>1770</v>
      </c>
      <c r="I852" s="10" t="s">
        <v>71</v>
      </c>
      <c r="J852" s="13">
        <v>494.81</v>
      </c>
      <c r="K852" s="10">
        <v>9</v>
      </c>
      <c r="L852" s="10" t="s">
        <v>35</v>
      </c>
      <c r="M852" s="10">
        <v>2</v>
      </c>
      <c r="N852" s="10">
        <v>4</v>
      </c>
      <c r="O852" s="10">
        <v>1</v>
      </c>
      <c r="P852" s="10" t="s">
        <v>49</v>
      </c>
      <c r="Q852" s="10" t="s">
        <v>85</v>
      </c>
      <c r="R852" s="10">
        <f t="shared" si="26"/>
        <v>0.01</v>
      </c>
      <c r="S852" s="10">
        <v>1</v>
      </c>
      <c r="T852" s="10">
        <v>7</v>
      </c>
      <c r="U852" s="10" t="s">
        <v>49</v>
      </c>
      <c r="V852" s="10" t="s">
        <v>38</v>
      </c>
      <c r="W852" s="10" t="s">
        <v>51</v>
      </c>
      <c r="X852" s="14">
        <v>45438</v>
      </c>
      <c r="Y852" s="10" t="b">
        <v>1</v>
      </c>
      <c r="Z852" s="10" t="b">
        <v>1</v>
      </c>
      <c r="AA852" s="10" t="str">
        <f t="shared" si="27"/>
        <v>Loyalty Member</v>
      </c>
      <c r="AB852" s="10" t="s">
        <v>40</v>
      </c>
      <c r="AC852" s="10" t="s">
        <v>53</v>
      </c>
      <c r="AD852" s="10">
        <v>6</v>
      </c>
      <c r="AE852" s="10" t="str">
        <f>IF(OR(Cleaned_Data!$C852="Male", Cleaned_Data!$C852="Male"), "Male", IF(OR(Cleaned_Data!$C852="Female", Cleaned_Data!$C852="Female"), "Female", "Diverse"))</f>
        <v>Male</v>
      </c>
      <c r="AF852" s="10" t="str">
        <f>IF(Cleaned_Data!$D852="Middle","Average Income","High Income")</f>
        <v>High Income</v>
      </c>
      <c r="AG852" s="10">
        <v>8.7804878048780496E-3</v>
      </c>
    </row>
    <row r="853" spans="1:33" x14ac:dyDescent="0.3">
      <c r="A853" s="10" t="s">
        <v>1771</v>
      </c>
      <c r="B853" s="10">
        <v>21</v>
      </c>
      <c r="C853" s="10" t="s">
        <v>29</v>
      </c>
      <c r="D853" s="10" t="s">
        <v>44</v>
      </c>
      <c r="E853" s="10" t="s">
        <v>55</v>
      </c>
      <c r="F853" s="10" t="s">
        <v>56</v>
      </c>
      <c r="G853" s="10" t="s">
        <v>30</v>
      </c>
      <c r="H853" s="10" t="s">
        <v>1772</v>
      </c>
      <c r="I853" s="10" t="s">
        <v>93</v>
      </c>
      <c r="J853" s="13">
        <v>160.25</v>
      </c>
      <c r="K853" s="10">
        <v>7</v>
      </c>
      <c r="L853" s="10" t="s">
        <v>78</v>
      </c>
      <c r="M853" s="10">
        <v>2</v>
      </c>
      <c r="N853" s="10">
        <v>3</v>
      </c>
      <c r="O853" s="10">
        <v>2</v>
      </c>
      <c r="P853" s="10" t="s">
        <v>36</v>
      </c>
      <c r="Q853" s="10" t="s">
        <v>85</v>
      </c>
      <c r="R853" s="10">
        <f t="shared" si="26"/>
        <v>0.02</v>
      </c>
      <c r="S853" s="10">
        <v>2</v>
      </c>
      <c r="T853" s="10">
        <v>5</v>
      </c>
      <c r="U853" s="10" t="s">
        <v>44</v>
      </c>
      <c r="V853" s="10" t="s">
        <v>79</v>
      </c>
      <c r="W853" s="10" t="s">
        <v>51</v>
      </c>
      <c r="X853" s="14">
        <v>45355</v>
      </c>
      <c r="Y853" s="10" t="b">
        <v>1</v>
      </c>
      <c r="Z853" s="10" t="b">
        <v>1</v>
      </c>
      <c r="AA853" s="10" t="str">
        <f t="shared" si="27"/>
        <v>Loyalty Member</v>
      </c>
      <c r="AB853" s="10" t="s">
        <v>40</v>
      </c>
      <c r="AC853" s="10" t="s">
        <v>41</v>
      </c>
      <c r="AD853" s="10">
        <v>12</v>
      </c>
      <c r="AE853" s="10" t="str">
        <f>IF(OR(Cleaned_Data!$C853="Male", Cleaned_Data!$C853="Male"), "Male", IF(OR(Cleaned_Data!$C853="Female", Cleaned_Data!$C853="Female"), "Female", "Diverse"))</f>
        <v>Female</v>
      </c>
      <c r="AF853" s="10" t="str">
        <f>IF(Cleaned_Data!$D853="Middle","Average Income","High Income")</f>
        <v>High Income</v>
      </c>
      <c r="AG853" s="10">
        <v>8.5365853658536592E-3</v>
      </c>
    </row>
    <row r="854" spans="1:33" x14ac:dyDescent="0.3">
      <c r="A854" s="10" t="s">
        <v>1773</v>
      </c>
      <c r="B854" s="10">
        <v>42</v>
      </c>
      <c r="C854" s="10" t="s">
        <v>29</v>
      </c>
      <c r="D854" s="10" t="s">
        <v>30</v>
      </c>
      <c r="E854" s="10" t="s">
        <v>31</v>
      </c>
      <c r="F854" s="10" t="s">
        <v>56</v>
      </c>
      <c r="G854" s="10" t="s">
        <v>44</v>
      </c>
      <c r="H854" s="10" t="s">
        <v>1774</v>
      </c>
      <c r="I854" s="10" t="s">
        <v>34</v>
      </c>
      <c r="J854" s="13">
        <v>198.36</v>
      </c>
      <c r="K854" s="10">
        <v>4</v>
      </c>
      <c r="L854" s="10" t="s">
        <v>78</v>
      </c>
      <c r="M854" s="10">
        <v>1</v>
      </c>
      <c r="N854" s="10">
        <v>1</v>
      </c>
      <c r="O854" s="10">
        <v>2</v>
      </c>
      <c r="P854" s="10" t="s">
        <v>36</v>
      </c>
      <c r="Q854" s="10" t="s">
        <v>37</v>
      </c>
      <c r="R854" s="10">
        <f t="shared" si="26"/>
        <v>0.01</v>
      </c>
      <c r="S854" s="10">
        <v>1</v>
      </c>
      <c r="T854" s="10">
        <v>9</v>
      </c>
      <c r="U854" s="10" t="s">
        <v>36</v>
      </c>
      <c r="V854" s="10" t="s">
        <v>79</v>
      </c>
      <c r="W854" s="10" t="s">
        <v>86</v>
      </c>
      <c r="X854" s="14">
        <v>45639</v>
      </c>
      <c r="Y854" s="10" t="b">
        <v>0</v>
      </c>
      <c r="Z854" s="10" t="b">
        <v>1</v>
      </c>
      <c r="AA854" s="10" t="str">
        <f t="shared" si="27"/>
        <v>Loyalty Member</v>
      </c>
      <c r="AB854" s="10" t="s">
        <v>52</v>
      </c>
      <c r="AC854" s="10" t="s">
        <v>53</v>
      </c>
      <c r="AD854" s="10">
        <v>4</v>
      </c>
      <c r="AE854" s="10" t="str">
        <f>IF(OR(Cleaned_Data!$C854="Male", Cleaned_Data!$C854="Male"), "Male", IF(OR(Cleaned_Data!$C854="Female", Cleaned_Data!$C854="Female"), "Female", "Diverse"))</f>
        <v>Female</v>
      </c>
      <c r="AF854" s="10" t="str">
        <f>IF(Cleaned_Data!$D854="Middle","Average Income","High Income")</f>
        <v>Average Income</v>
      </c>
      <c r="AG854" s="10">
        <v>1.1363636363636364E-2</v>
      </c>
    </row>
    <row r="855" spans="1:33" x14ac:dyDescent="0.3">
      <c r="A855" s="10" t="s">
        <v>1775</v>
      </c>
      <c r="B855" s="10">
        <v>44</v>
      </c>
      <c r="C855" s="10" t="s">
        <v>29</v>
      </c>
      <c r="D855" s="10" t="s">
        <v>30</v>
      </c>
      <c r="E855" s="10" t="s">
        <v>76</v>
      </c>
      <c r="F855" s="10" t="s">
        <v>32</v>
      </c>
      <c r="G855" s="10" t="s">
        <v>44</v>
      </c>
      <c r="H855" s="10" t="s">
        <v>1776</v>
      </c>
      <c r="I855" s="10" t="s">
        <v>71</v>
      </c>
      <c r="J855" s="13">
        <v>82.39</v>
      </c>
      <c r="K855" s="10">
        <v>12</v>
      </c>
      <c r="L855" s="10" t="s">
        <v>48</v>
      </c>
      <c r="M855" s="10">
        <v>5</v>
      </c>
      <c r="N855" s="10">
        <v>1</v>
      </c>
      <c r="O855" s="10">
        <v>1</v>
      </c>
      <c r="P855" s="10" t="s">
        <v>36</v>
      </c>
      <c r="Q855" s="10" t="s">
        <v>37</v>
      </c>
      <c r="R855" s="10">
        <f t="shared" si="26"/>
        <v>0</v>
      </c>
      <c r="S855" s="10">
        <v>0</v>
      </c>
      <c r="T855" s="10">
        <v>8</v>
      </c>
      <c r="U855" s="10" t="s">
        <v>36</v>
      </c>
      <c r="V855" s="10" t="s">
        <v>60</v>
      </c>
      <c r="W855" s="10" t="s">
        <v>66</v>
      </c>
      <c r="X855" s="14">
        <v>45346</v>
      </c>
      <c r="Y855" s="10" t="b">
        <v>0</v>
      </c>
      <c r="Z855" s="10" t="b">
        <v>0</v>
      </c>
      <c r="AA855" s="10" t="str">
        <f t="shared" si="27"/>
        <v>Non-Member</v>
      </c>
      <c r="AB855" s="10" t="s">
        <v>74</v>
      </c>
      <c r="AC855" s="10" t="s">
        <v>67</v>
      </c>
      <c r="AD855" s="10">
        <v>1</v>
      </c>
      <c r="AE855" s="10" t="str">
        <f>IF(OR(Cleaned_Data!$C855="Male", Cleaned_Data!$C855="Male"), "Male", IF(OR(Cleaned_Data!$C855="Female", Cleaned_Data!$C855="Female"), "Female", "Diverse"))</f>
        <v>Female</v>
      </c>
      <c r="AF855" s="10" t="str">
        <f>IF(Cleaned_Data!$D855="Middle","Average Income","High Income")</f>
        <v>Average Income</v>
      </c>
      <c r="AG855" s="10">
        <v>8.7804878048780496E-3</v>
      </c>
    </row>
    <row r="856" spans="1:33" x14ac:dyDescent="0.3">
      <c r="A856" s="10" t="s">
        <v>1777</v>
      </c>
      <c r="B856" s="10">
        <v>46</v>
      </c>
      <c r="C856" s="10" t="s">
        <v>29</v>
      </c>
      <c r="D856" s="10" t="s">
        <v>30</v>
      </c>
      <c r="E856" s="10" t="s">
        <v>31</v>
      </c>
      <c r="F856" s="10" t="s">
        <v>56</v>
      </c>
      <c r="G856" s="10" t="s">
        <v>44</v>
      </c>
      <c r="H856" s="10" t="s">
        <v>1778</v>
      </c>
      <c r="I856" s="10" t="s">
        <v>107</v>
      </c>
      <c r="J856" s="13">
        <v>290.56</v>
      </c>
      <c r="K856" s="10">
        <v>3</v>
      </c>
      <c r="L856" s="10" t="s">
        <v>48</v>
      </c>
      <c r="M856" s="10">
        <v>5</v>
      </c>
      <c r="N856" s="10">
        <v>1</v>
      </c>
      <c r="O856" s="10">
        <v>2</v>
      </c>
      <c r="P856" s="10" t="s">
        <v>36</v>
      </c>
      <c r="Q856" s="10" t="s">
        <v>37</v>
      </c>
      <c r="R856" s="10">
        <f t="shared" si="26"/>
        <v>0.01</v>
      </c>
      <c r="S856" s="10">
        <v>1</v>
      </c>
      <c r="T856" s="10">
        <v>1</v>
      </c>
      <c r="U856" s="10" t="s">
        <v>36</v>
      </c>
      <c r="V856" s="10" t="s">
        <v>79</v>
      </c>
      <c r="W856" s="10" t="s">
        <v>51</v>
      </c>
      <c r="X856" s="14">
        <v>45363</v>
      </c>
      <c r="Y856" s="10" t="b">
        <v>1</v>
      </c>
      <c r="Z856" s="10" t="b">
        <v>0</v>
      </c>
      <c r="AA856" s="10" t="str">
        <f t="shared" si="27"/>
        <v>Non-Member</v>
      </c>
      <c r="AB856" s="10" t="s">
        <v>52</v>
      </c>
      <c r="AC856" s="10" t="s">
        <v>41</v>
      </c>
      <c r="AD856" s="10">
        <v>4</v>
      </c>
      <c r="AE856" s="10" t="str">
        <f>IF(OR(Cleaned_Data!$C856="Male", Cleaned_Data!$C856="Male"), "Male", IF(OR(Cleaned_Data!$C856="Female", Cleaned_Data!$C856="Female"), "Female", "Diverse"))</f>
        <v>Female</v>
      </c>
      <c r="AF856" s="10" t="str">
        <f>IF(Cleaned_Data!$D856="Middle","Average Income","High Income")</f>
        <v>Average Income</v>
      </c>
      <c r="AG856" s="10">
        <v>1.0277777777777776E-2</v>
      </c>
    </row>
    <row r="857" spans="1:33" x14ac:dyDescent="0.3">
      <c r="A857" s="10" t="s">
        <v>1779</v>
      </c>
      <c r="B857" s="10">
        <v>29</v>
      </c>
      <c r="C857" s="10" t="s">
        <v>43</v>
      </c>
      <c r="D857" s="10" t="s">
        <v>44</v>
      </c>
      <c r="E857" s="10" t="s">
        <v>76</v>
      </c>
      <c r="F857" s="10" t="s">
        <v>56</v>
      </c>
      <c r="G857" s="10" t="s">
        <v>44</v>
      </c>
      <c r="H857" s="10" t="s">
        <v>1780</v>
      </c>
      <c r="I857" s="10" t="s">
        <v>101</v>
      </c>
      <c r="J857" s="13">
        <v>206.79</v>
      </c>
      <c r="K857" s="10">
        <v>5</v>
      </c>
      <c r="L857" s="10" t="s">
        <v>48</v>
      </c>
      <c r="M857" s="10">
        <v>1</v>
      </c>
      <c r="N857" s="10">
        <v>3</v>
      </c>
      <c r="O857" s="10">
        <v>2</v>
      </c>
      <c r="P857" s="10" t="s">
        <v>44</v>
      </c>
      <c r="Q857" s="10" t="s">
        <v>85</v>
      </c>
      <c r="R857" s="10">
        <f t="shared" si="26"/>
        <v>0.01</v>
      </c>
      <c r="S857" s="10">
        <v>1</v>
      </c>
      <c r="T857" s="10">
        <v>2</v>
      </c>
      <c r="U857" s="10" t="s">
        <v>59</v>
      </c>
      <c r="V857" s="10" t="s">
        <v>38</v>
      </c>
      <c r="W857" s="10" t="s">
        <v>39</v>
      </c>
      <c r="X857" s="14">
        <v>45525</v>
      </c>
      <c r="Y857" s="10" t="b">
        <v>0</v>
      </c>
      <c r="Z857" s="10" t="b">
        <v>0</v>
      </c>
      <c r="AA857" s="10" t="str">
        <f t="shared" si="27"/>
        <v>Non-Member</v>
      </c>
      <c r="AB857" s="10" t="s">
        <v>74</v>
      </c>
      <c r="AC857" s="10" t="s">
        <v>53</v>
      </c>
      <c r="AD857" s="10">
        <v>4</v>
      </c>
      <c r="AE857" s="10" t="str">
        <f>IF(OR(Cleaned_Data!$C857="Male", Cleaned_Data!$C857="Male"), "Male", IF(OR(Cleaned_Data!$C857="Female", Cleaned_Data!$C857="Female"), "Female", "Diverse"))</f>
        <v>Male</v>
      </c>
      <c r="AF857" s="10" t="str">
        <f>IF(Cleaned_Data!$D857="Middle","Average Income","High Income")</f>
        <v>High Income</v>
      </c>
      <c r="AG857" s="10">
        <v>9.7727272727272732E-3</v>
      </c>
    </row>
    <row r="858" spans="1:33" x14ac:dyDescent="0.3">
      <c r="A858" s="10" t="s">
        <v>1781</v>
      </c>
      <c r="B858" s="10">
        <v>19</v>
      </c>
      <c r="C858" s="10" t="s">
        <v>29</v>
      </c>
      <c r="D858" s="10" t="s">
        <v>30</v>
      </c>
      <c r="E858" s="10" t="s">
        <v>31</v>
      </c>
      <c r="F858" s="10" t="s">
        <v>45</v>
      </c>
      <c r="G858" s="10" t="s">
        <v>44</v>
      </c>
      <c r="H858" s="10" t="s">
        <v>1782</v>
      </c>
      <c r="I858" s="10" t="s">
        <v>123</v>
      </c>
      <c r="J858" s="13">
        <v>401.43</v>
      </c>
      <c r="K858" s="10">
        <v>8</v>
      </c>
      <c r="L858" s="10" t="s">
        <v>35</v>
      </c>
      <c r="M858" s="10">
        <v>4</v>
      </c>
      <c r="N858" s="10">
        <v>2</v>
      </c>
      <c r="O858" s="10">
        <v>0</v>
      </c>
      <c r="P858" s="10" t="s">
        <v>36</v>
      </c>
      <c r="Q858" s="10" t="s">
        <v>50</v>
      </c>
      <c r="R858" s="10">
        <f t="shared" si="26"/>
        <v>0</v>
      </c>
      <c r="S858" s="10">
        <v>0</v>
      </c>
      <c r="T858" s="10">
        <v>6</v>
      </c>
      <c r="U858" s="10" t="s">
        <v>44</v>
      </c>
      <c r="V858" s="10" t="s">
        <v>38</v>
      </c>
      <c r="W858" s="10" t="s">
        <v>66</v>
      </c>
      <c r="X858" s="14">
        <v>45435</v>
      </c>
      <c r="Y858" s="10" t="b">
        <v>1</v>
      </c>
      <c r="Z858" s="10" t="b">
        <v>1</v>
      </c>
      <c r="AA858" s="10" t="str">
        <f t="shared" si="27"/>
        <v>Loyalty Member</v>
      </c>
      <c r="AB858" s="10" t="s">
        <v>40</v>
      </c>
      <c r="AC858" s="10" t="s">
        <v>41</v>
      </c>
      <c r="AD858" s="10">
        <v>5</v>
      </c>
      <c r="AE858" s="10" t="str">
        <f>IF(OR(Cleaned_Data!$C858="Male", Cleaned_Data!$C858="Male"), "Male", IF(OR(Cleaned_Data!$C858="Female", Cleaned_Data!$C858="Female"), "Female", "Diverse"))</f>
        <v>Female</v>
      </c>
      <c r="AF858" s="10" t="str">
        <f>IF(Cleaned_Data!$D858="Middle","Average Income","High Income")</f>
        <v>Average Income</v>
      </c>
      <c r="AG858" s="10">
        <v>1.0243902439024391E-2</v>
      </c>
    </row>
    <row r="859" spans="1:33" x14ac:dyDescent="0.3">
      <c r="A859" s="10" t="s">
        <v>1783</v>
      </c>
      <c r="B859" s="10">
        <v>21</v>
      </c>
      <c r="C859" s="10" t="s">
        <v>43</v>
      </c>
      <c r="D859" s="10" t="s">
        <v>44</v>
      </c>
      <c r="E859" s="10" t="s">
        <v>69</v>
      </c>
      <c r="F859" s="10" t="s">
        <v>56</v>
      </c>
      <c r="G859" s="10" t="s">
        <v>44</v>
      </c>
      <c r="H859" s="10" t="s">
        <v>1784</v>
      </c>
      <c r="I859" s="10" t="s">
        <v>90</v>
      </c>
      <c r="J859" s="13">
        <v>188.17</v>
      </c>
      <c r="K859" s="10">
        <v>9</v>
      </c>
      <c r="L859" s="10" t="s">
        <v>78</v>
      </c>
      <c r="M859" s="10">
        <v>5</v>
      </c>
      <c r="N859" s="10">
        <v>5</v>
      </c>
      <c r="O859" s="10">
        <v>0</v>
      </c>
      <c r="P859" s="10" t="s">
        <v>49</v>
      </c>
      <c r="Q859" s="10" t="s">
        <v>50</v>
      </c>
      <c r="R859" s="10">
        <f t="shared" si="26"/>
        <v>0.01</v>
      </c>
      <c r="S859" s="10">
        <v>1</v>
      </c>
      <c r="T859" s="10">
        <v>5</v>
      </c>
      <c r="U859" s="10" t="s">
        <v>59</v>
      </c>
      <c r="V859" s="10" t="s">
        <v>79</v>
      </c>
      <c r="W859" s="10" t="s">
        <v>61</v>
      </c>
      <c r="X859" s="14">
        <v>45438</v>
      </c>
      <c r="Y859" s="10" t="b">
        <v>1</v>
      </c>
      <c r="Z859" s="10" t="b">
        <v>0</v>
      </c>
      <c r="AA859" s="10" t="str">
        <f t="shared" si="27"/>
        <v>Non-Member</v>
      </c>
      <c r="AB859" s="10" t="s">
        <v>40</v>
      </c>
      <c r="AC859" s="10" t="s">
        <v>53</v>
      </c>
      <c r="AD859" s="10">
        <v>9</v>
      </c>
      <c r="AE859" s="10" t="str">
        <f>IF(OR(Cleaned_Data!$C859="Male", Cleaned_Data!$C859="Male"), "Male", IF(OR(Cleaned_Data!$C859="Female", Cleaned_Data!$C859="Female"), "Female", "Diverse"))</f>
        <v>Male</v>
      </c>
      <c r="AF859" s="10" t="str">
        <f>IF(Cleaned_Data!$D859="Middle","Average Income","High Income")</f>
        <v>High Income</v>
      </c>
      <c r="AG859" s="10">
        <v>8.431372549019607E-3</v>
      </c>
    </row>
    <row r="860" spans="1:33" x14ac:dyDescent="0.3">
      <c r="A860" s="10" t="s">
        <v>1785</v>
      </c>
      <c r="B860" s="10">
        <v>38</v>
      </c>
      <c r="C860" s="10" t="s">
        <v>29</v>
      </c>
      <c r="D860" s="10" t="s">
        <v>44</v>
      </c>
      <c r="E860" s="10" t="s">
        <v>55</v>
      </c>
      <c r="F860" s="10" t="s">
        <v>45</v>
      </c>
      <c r="G860" s="10" t="s">
        <v>44</v>
      </c>
      <c r="H860" s="10" t="s">
        <v>1786</v>
      </c>
      <c r="I860" s="10" t="s">
        <v>34</v>
      </c>
      <c r="J860" s="13">
        <v>83.21</v>
      </c>
      <c r="K860" s="10">
        <v>10</v>
      </c>
      <c r="L860" s="10" t="s">
        <v>78</v>
      </c>
      <c r="M860" s="10">
        <v>4</v>
      </c>
      <c r="N860" s="10">
        <v>3</v>
      </c>
      <c r="O860" s="10">
        <v>2</v>
      </c>
      <c r="P860" s="10" t="s">
        <v>59</v>
      </c>
      <c r="Q860" s="10" t="s">
        <v>37</v>
      </c>
      <c r="R860" s="10">
        <f t="shared" si="26"/>
        <v>0</v>
      </c>
      <c r="S860" s="10">
        <v>0</v>
      </c>
      <c r="T860" s="10">
        <v>4</v>
      </c>
      <c r="U860" s="10" t="s">
        <v>44</v>
      </c>
      <c r="V860" s="10" t="s">
        <v>79</v>
      </c>
      <c r="W860" s="10" t="s">
        <v>66</v>
      </c>
      <c r="X860" s="14">
        <v>45371</v>
      </c>
      <c r="Y860" s="10" t="b">
        <v>0</v>
      </c>
      <c r="Z860" s="10" t="b">
        <v>0</v>
      </c>
      <c r="AA860" s="10" t="str">
        <f t="shared" si="27"/>
        <v>Non-Member</v>
      </c>
      <c r="AB860" s="10" t="s">
        <v>62</v>
      </c>
      <c r="AC860" s="10" t="s">
        <v>53</v>
      </c>
      <c r="AD860" s="10">
        <v>7</v>
      </c>
      <c r="AE860" s="10" t="str">
        <f>IF(OR(Cleaned_Data!$C860="Male", Cleaned_Data!$C860="Male"), "Male", IF(OR(Cleaned_Data!$C860="Female", Cleaned_Data!$C860="Female"), "Female", "Diverse"))</f>
        <v>Female</v>
      </c>
      <c r="AF860" s="10" t="str">
        <f>IF(Cleaned_Data!$D860="Middle","Average Income","High Income")</f>
        <v>High Income</v>
      </c>
      <c r="AG860" s="10">
        <v>1.1363636363636364E-2</v>
      </c>
    </row>
    <row r="861" spans="1:33" x14ac:dyDescent="0.3">
      <c r="A861" s="10" t="s">
        <v>1787</v>
      </c>
      <c r="B861" s="10">
        <v>41</v>
      </c>
      <c r="C861" s="10" t="s">
        <v>88</v>
      </c>
      <c r="D861" s="10" t="s">
        <v>30</v>
      </c>
      <c r="E861" s="10" t="s">
        <v>76</v>
      </c>
      <c r="F861" s="10" t="s">
        <v>56</v>
      </c>
      <c r="G861" s="10" t="s">
        <v>30</v>
      </c>
      <c r="H861" s="10" t="s">
        <v>1788</v>
      </c>
      <c r="I861" s="10" t="s">
        <v>34</v>
      </c>
      <c r="J861" s="13">
        <v>54.74</v>
      </c>
      <c r="K861" s="10">
        <v>4</v>
      </c>
      <c r="L861" s="10" t="s">
        <v>48</v>
      </c>
      <c r="M861" s="10">
        <v>1</v>
      </c>
      <c r="N861" s="10">
        <v>2</v>
      </c>
      <c r="O861" s="10">
        <v>0</v>
      </c>
      <c r="P861" s="10" t="s">
        <v>36</v>
      </c>
      <c r="Q861" s="10" t="s">
        <v>37</v>
      </c>
      <c r="R861" s="10">
        <f t="shared" si="26"/>
        <v>0</v>
      </c>
      <c r="S861" s="10">
        <v>0</v>
      </c>
      <c r="T861" s="10">
        <v>4</v>
      </c>
      <c r="U861" s="10" t="s">
        <v>59</v>
      </c>
      <c r="V861" s="10" t="s">
        <v>60</v>
      </c>
      <c r="W861" s="10" t="s">
        <v>51</v>
      </c>
      <c r="X861" s="14">
        <v>45568</v>
      </c>
      <c r="Y861" s="10" t="b">
        <v>1</v>
      </c>
      <c r="Z861" s="10" t="b">
        <v>1</v>
      </c>
      <c r="AA861" s="10" t="str">
        <f t="shared" si="27"/>
        <v>Loyalty Member</v>
      </c>
      <c r="AB861" s="10" t="s">
        <v>62</v>
      </c>
      <c r="AC861" s="10" t="s">
        <v>41</v>
      </c>
      <c r="AD861" s="10">
        <v>14</v>
      </c>
      <c r="AE861" s="10" t="str">
        <f>IF(OR(Cleaned_Data!$C861="Male", Cleaned_Data!$C861="Male"), "Male", IF(OR(Cleaned_Data!$C861="Female", Cleaned_Data!$C861="Female"), "Female", "Diverse"))</f>
        <v>Diverse</v>
      </c>
      <c r="AF861" s="10" t="str">
        <f>IF(Cleaned_Data!$D861="Middle","Average Income","High Income")</f>
        <v>Average Income</v>
      </c>
      <c r="AG861" s="10">
        <v>1.1363636363636364E-2</v>
      </c>
    </row>
    <row r="862" spans="1:33" x14ac:dyDescent="0.3">
      <c r="A862" s="10" t="s">
        <v>1789</v>
      </c>
      <c r="B862" s="10">
        <v>49</v>
      </c>
      <c r="C862" s="10" t="s">
        <v>29</v>
      </c>
      <c r="D862" s="10" t="s">
        <v>44</v>
      </c>
      <c r="E862" s="10" t="s">
        <v>76</v>
      </c>
      <c r="F862" s="10" t="s">
        <v>56</v>
      </c>
      <c r="G862" s="10" t="s">
        <v>44</v>
      </c>
      <c r="H862" s="10" t="s">
        <v>1790</v>
      </c>
      <c r="I862" s="10" t="s">
        <v>58</v>
      </c>
      <c r="J862" s="13">
        <v>371.12</v>
      </c>
      <c r="K862" s="10">
        <v>8</v>
      </c>
      <c r="L862" s="10" t="s">
        <v>78</v>
      </c>
      <c r="M862" s="10">
        <v>5</v>
      </c>
      <c r="N862" s="10">
        <v>1</v>
      </c>
      <c r="O862" s="10">
        <v>2</v>
      </c>
      <c r="P862" s="10" t="s">
        <v>44</v>
      </c>
      <c r="Q862" s="10" t="s">
        <v>37</v>
      </c>
      <c r="R862" s="10">
        <f t="shared" si="26"/>
        <v>0.01</v>
      </c>
      <c r="S862" s="10">
        <v>1</v>
      </c>
      <c r="T862" s="10">
        <v>7</v>
      </c>
      <c r="U862" s="10" t="s">
        <v>59</v>
      </c>
      <c r="V862" s="10" t="s">
        <v>60</v>
      </c>
      <c r="W862" s="10" t="s">
        <v>51</v>
      </c>
      <c r="X862" s="14">
        <v>45527</v>
      </c>
      <c r="Y862" s="10" t="b">
        <v>0</v>
      </c>
      <c r="Z862" s="10" t="b">
        <v>1</v>
      </c>
      <c r="AA862" s="10" t="str">
        <f t="shared" si="27"/>
        <v>Loyalty Member</v>
      </c>
      <c r="AB862" s="10" t="s">
        <v>52</v>
      </c>
      <c r="AC862" s="10" t="s">
        <v>41</v>
      </c>
      <c r="AD862" s="10">
        <v>8</v>
      </c>
      <c r="AE862" s="10" t="str">
        <f>IF(OR(Cleaned_Data!$C862="Male", Cleaned_Data!$C862="Male"), "Male", IF(OR(Cleaned_Data!$C862="Female", Cleaned_Data!$C862="Female"), "Female", "Diverse"))</f>
        <v>Female</v>
      </c>
      <c r="AF862" s="10" t="str">
        <f>IF(Cleaned_Data!$D862="Middle","Average Income","High Income")</f>
        <v>High Income</v>
      </c>
      <c r="AG862" s="10">
        <v>1.131578947368421E-2</v>
      </c>
    </row>
    <row r="863" spans="1:33" x14ac:dyDescent="0.3">
      <c r="A863" s="10" t="s">
        <v>1791</v>
      </c>
      <c r="B863" s="10">
        <v>32</v>
      </c>
      <c r="C863" s="10" t="s">
        <v>148</v>
      </c>
      <c r="D863" s="10" t="s">
        <v>30</v>
      </c>
      <c r="E863" s="10" t="s">
        <v>55</v>
      </c>
      <c r="F863" s="10" t="s">
        <v>45</v>
      </c>
      <c r="G863" s="10" t="s">
        <v>30</v>
      </c>
      <c r="H863" s="10" t="s">
        <v>1792</v>
      </c>
      <c r="I863" s="10" t="s">
        <v>2076</v>
      </c>
      <c r="J863" s="13">
        <v>293.64</v>
      </c>
      <c r="K863" s="10">
        <v>3</v>
      </c>
      <c r="L863" s="10" t="s">
        <v>48</v>
      </c>
      <c r="M863" s="10">
        <v>2</v>
      </c>
      <c r="N863" s="10">
        <v>1</v>
      </c>
      <c r="O863" s="10">
        <v>2</v>
      </c>
      <c r="P863" s="10" t="s">
        <v>59</v>
      </c>
      <c r="Q863" s="10" t="s">
        <v>50</v>
      </c>
      <c r="R863" s="10">
        <f t="shared" si="26"/>
        <v>0.02</v>
      </c>
      <c r="S863" s="10">
        <v>2</v>
      </c>
      <c r="T863" s="10">
        <v>8</v>
      </c>
      <c r="U863" s="10" t="s">
        <v>36</v>
      </c>
      <c r="V863" s="10" t="s">
        <v>38</v>
      </c>
      <c r="W863" s="10" t="s">
        <v>39</v>
      </c>
      <c r="X863" s="14">
        <v>45552</v>
      </c>
      <c r="Y863" s="10" t="b">
        <v>1</v>
      </c>
      <c r="Z863" s="10" t="b">
        <v>0</v>
      </c>
      <c r="AA863" s="10" t="str">
        <f t="shared" si="27"/>
        <v>Non-Member</v>
      </c>
      <c r="AB863" s="10" t="s">
        <v>62</v>
      </c>
      <c r="AC863" s="10" t="s">
        <v>67</v>
      </c>
      <c r="AD863" s="10">
        <v>5</v>
      </c>
      <c r="AE863" s="10" t="str">
        <f>IF(OR(Cleaned_Data!$C863="Male", Cleaned_Data!$C863="Male"), "Male", IF(OR(Cleaned_Data!$C863="Female", Cleaned_Data!$C863="Female"), "Female", "Diverse"))</f>
        <v>Diverse</v>
      </c>
      <c r="AF863" s="10" t="str">
        <f>IF(Cleaned_Data!$D863="Middle","Average Income","High Income")</f>
        <v>Average Income</v>
      </c>
      <c r="AG863" s="10">
        <v>8.1395348837209301E-3</v>
      </c>
    </row>
    <row r="864" spans="1:33" x14ac:dyDescent="0.3">
      <c r="A864" s="10" t="s">
        <v>1793</v>
      </c>
      <c r="B864" s="10">
        <v>24</v>
      </c>
      <c r="C864" s="10" t="s">
        <v>43</v>
      </c>
      <c r="D864" s="10" t="s">
        <v>44</v>
      </c>
      <c r="E864" s="10" t="s">
        <v>31</v>
      </c>
      <c r="F864" s="10" t="s">
        <v>45</v>
      </c>
      <c r="G864" s="10" t="s">
        <v>44</v>
      </c>
      <c r="H864" s="10" t="s">
        <v>1794</v>
      </c>
      <c r="I864" s="10" t="s">
        <v>82</v>
      </c>
      <c r="J864" s="13">
        <v>185.83</v>
      </c>
      <c r="K864" s="10">
        <v>11</v>
      </c>
      <c r="L864" s="10" t="s">
        <v>48</v>
      </c>
      <c r="M864" s="10">
        <v>4</v>
      </c>
      <c r="N864" s="10">
        <v>2</v>
      </c>
      <c r="O864" s="10">
        <v>2</v>
      </c>
      <c r="P864" s="10" t="s">
        <v>59</v>
      </c>
      <c r="Q864" s="10" t="s">
        <v>50</v>
      </c>
      <c r="R864" s="10">
        <f t="shared" si="26"/>
        <v>0.02</v>
      </c>
      <c r="S864" s="10">
        <v>2</v>
      </c>
      <c r="T864" s="10">
        <v>9</v>
      </c>
      <c r="U864" s="10" t="s">
        <v>49</v>
      </c>
      <c r="V864" s="10" t="s">
        <v>79</v>
      </c>
      <c r="W864" s="10" t="s">
        <v>66</v>
      </c>
      <c r="X864" s="14">
        <v>45582</v>
      </c>
      <c r="Y864" s="10" t="b">
        <v>0</v>
      </c>
      <c r="Z864" s="10" t="b">
        <v>1</v>
      </c>
      <c r="AA864" s="10" t="str">
        <f t="shared" si="27"/>
        <v>Loyalty Member</v>
      </c>
      <c r="AB864" s="10" t="s">
        <v>62</v>
      </c>
      <c r="AC864" s="10" t="s">
        <v>53</v>
      </c>
      <c r="AD864" s="10">
        <v>1</v>
      </c>
      <c r="AE864" s="10" t="str">
        <f>IF(OR(Cleaned_Data!$C864="Male", Cleaned_Data!$C864="Male"), "Male", IF(OR(Cleaned_Data!$C864="Female", Cleaned_Data!$C864="Female"), "Female", "Diverse"))</f>
        <v>Male</v>
      </c>
      <c r="AF864" s="10" t="str">
        <f>IF(Cleaned_Data!$D864="Middle","Average Income","High Income")</f>
        <v>High Income</v>
      </c>
      <c r="AG864" s="10">
        <v>1.0270270270270269E-2</v>
      </c>
    </row>
    <row r="865" spans="1:33" x14ac:dyDescent="0.3">
      <c r="A865" s="10" t="s">
        <v>1795</v>
      </c>
      <c r="B865" s="10">
        <v>27</v>
      </c>
      <c r="C865" s="10" t="s">
        <v>43</v>
      </c>
      <c r="D865" s="10" t="s">
        <v>44</v>
      </c>
      <c r="E865" s="10" t="s">
        <v>76</v>
      </c>
      <c r="F865" s="10" t="s">
        <v>56</v>
      </c>
      <c r="G865" s="10" t="s">
        <v>30</v>
      </c>
      <c r="H865" s="10" t="s">
        <v>1796</v>
      </c>
      <c r="I865" s="10" t="s">
        <v>58</v>
      </c>
      <c r="J865" s="13">
        <v>117.13</v>
      </c>
      <c r="K865" s="10">
        <v>7</v>
      </c>
      <c r="L865" s="10" t="s">
        <v>35</v>
      </c>
      <c r="M865" s="10">
        <v>1</v>
      </c>
      <c r="N865" s="10">
        <v>1</v>
      </c>
      <c r="O865" s="10">
        <v>2</v>
      </c>
      <c r="P865" s="10" t="s">
        <v>44</v>
      </c>
      <c r="Q865" s="10" t="s">
        <v>37</v>
      </c>
      <c r="R865" s="10">
        <f t="shared" si="26"/>
        <v>0.01</v>
      </c>
      <c r="S865" s="10">
        <v>1</v>
      </c>
      <c r="T865" s="10">
        <v>10</v>
      </c>
      <c r="U865" s="10" t="s">
        <v>44</v>
      </c>
      <c r="V865" s="10" t="s">
        <v>60</v>
      </c>
      <c r="W865" s="10" t="s">
        <v>39</v>
      </c>
      <c r="X865" s="14">
        <v>45512</v>
      </c>
      <c r="Y865" s="10" t="b">
        <v>1</v>
      </c>
      <c r="Z865" s="10" t="b">
        <v>1</v>
      </c>
      <c r="AA865" s="10" t="str">
        <f t="shared" si="27"/>
        <v>Loyalty Member</v>
      </c>
      <c r="AB865" s="10" t="s">
        <v>74</v>
      </c>
      <c r="AC865" s="10" t="s">
        <v>67</v>
      </c>
      <c r="AD865" s="10">
        <v>6</v>
      </c>
      <c r="AE865" s="10" t="str">
        <f>IF(OR(Cleaned_Data!$C865="Male", Cleaned_Data!$C865="Male"), "Male", IF(OR(Cleaned_Data!$C865="Female", Cleaned_Data!$C865="Female"), "Female", "Diverse"))</f>
        <v>Male</v>
      </c>
      <c r="AF865" s="10" t="str">
        <f>IF(Cleaned_Data!$D865="Middle","Average Income","High Income")</f>
        <v>High Income</v>
      </c>
      <c r="AG865" s="10">
        <v>1.131578947368421E-2</v>
      </c>
    </row>
    <row r="866" spans="1:33" x14ac:dyDescent="0.3">
      <c r="A866" s="10" t="s">
        <v>1797</v>
      </c>
      <c r="B866" s="10">
        <v>44</v>
      </c>
      <c r="C866" s="10" t="s">
        <v>29</v>
      </c>
      <c r="D866" s="10" t="s">
        <v>30</v>
      </c>
      <c r="E866" s="10" t="s">
        <v>31</v>
      </c>
      <c r="F866" s="10" t="s">
        <v>56</v>
      </c>
      <c r="G866" s="10" t="s">
        <v>44</v>
      </c>
      <c r="H866" s="10" t="s">
        <v>1798</v>
      </c>
      <c r="I866" s="10" t="s">
        <v>58</v>
      </c>
      <c r="J866" s="13">
        <v>52.24</v>
      </c>
      <c r="K866" s="10">
        <v>11</v>
      </c>
      <c r="L866" s="10" t="s">
        <v>48</v>
      </c>
      <c r="M866" s="10">
        <v>3</v>
      </c>
      <c r="N866" s="10">
        <v>1</v>
      </c>
      <c r="O866" s="10">
        <v>0</v>
      </c>
      <c r="P866" s="10" t="s">
        <v>59</v>
      </c>
      <c r="Q866" s="10" t="s">
        <v>50</v>
      </c>
      <c r="R866" s="10">
        <f t="shared" si="26"/>
        <v>0.02</v>
      </c>
      <c r="S866" s="10">
        <v>2</v>
      </c>
      <c r="T866" s="10">
        <v>4</v>
      </c>
      <c r="U866" s="10" t="s">
        <v>44</v>
      </c>
      <c r="V866" s="10" t="s">
        <v>60</v>
      </c>
      <c r="W866" s="10" t="s">
        <v>39</v>
      </c>
      <c r="X866" s="14">
        <v>45638</v>
      </c>
      <c r="Y866" s="10" t="b">
        <v>1</v>
      </c>
      <c r="Z866" s="10" t="b">
        <v>1</v>
      </c>
      <c r="AA866" s="10" t="str">
        <f t="shared" si="27"/>
        <v>Loyalty Member</v>
      </c>
      <c r="AB866" s="10" t="s">
        <v>62</v>
      </c>
      <c r="AC866" s="10" t="s">
        <v>53</v>
      </c>
      <c r="AD866" s="10">
        <v>8</v>
      </c>
      <c r="AE866" s="10" t="str">
        <f>IF(OR(Cleaned_Data!$C866="Male", Cleaned_Data!$C866="Male"), "Male", IF(OR(Cleaned_Data!$C866="Female", Cleaned_Data!$C866="Female"), "Female", "Diverse"))</f>
        <v>Female</v>
      </c>
      <c r="AF866" s="10" t="str">
        <f>IF(Cleaned_Data!$D866="Middle","Average Income","High Income")</f>
        <v>Average Income</v>
      </c>
      <c r="AG866" s="10">
        <v>1.131578947368421E-2</v>
      </c>
    </row>
    <row r="867" spans="1:33" x14ac:dyDescent="0.3">
      <c r="A867" s="10" t="s">
        <v>1799</v>
      </c>
      <c r="B867" s="10">
        <v>28</v>
      </c>
      <c r="C867" s="10" t="s">
        <v>29</v>
      </c>
      <c r="D867" s="10" t="s">
        <v>44</v>
      </c>
      <c r="E867" s="10" t="s">
        <v>31</v>
      </c>
      <c r="F867" s="10" t="s">
        <v>32</v>
      </c>
      <c r="G867" s="10" t="s">
        <v>44</v>
      </c>
      <c r="H867" s="10" t="s">
        <v>1800</v>
      </c>
      <c r="I867" s="10" t="s">
        <v>123</v>
      </c>
      <c r="J867" s="13">
        <v>446.69</v>
      </c>
      <c r="K867" s="10">
        <v>7</v>
      </c>
      <c r="L867" s="10" t="s">
        <v>48</v>
      </c>
      <c r="M867" s="10">
        <v>4</v>
      </c>
      <c r="N867" s="10">
        <v>5</v>
      </c>
      <c r="O867" s="10">
        <v>2</v>
      </c>
      <c r="P867" s="10" t="s">
        <v>49</v>
      </c>
      <c r="Q867" s="10" t="s">
        <v>37</v>
      </c>
      <c r="R867" s="10">
        <f t="shared" si="26"/>
        <v>0.01</v>
      </c>
      <c r="S867" s="10">
        <v>1</v>
      </c>
      <c r="T867" s="10">
        <v>5</v>
      </c>
      <c r="U867" s="10" t="s">
        <v>44</v>
      </c>
      <c r="V867" s="10" t="s">
        <v>60</v>
      </c>
      <c r="W867" s="10" t="s">
        <v>86</v>
      </c>
      <c r="X867" s="14">
        <v>45455</v>
      </c>
      <c r="Y867" s="10" t="b">
        <v>0</v>
      </c>
      <c r="Z867" s="10" t="b">
        <v>1</v>
      </c>
      <c r="AA867" s="10" t="str">
        <f t="shared" si="27"/>
        <v>Loyalty Member</v>
      </c>
      <c r="AB867" s="10" t="s">
        <v>74</v>
      </c>
      <c r="AC867" s="10" t="s">
        <v>41</v>
      </c>
      <c r="AD867" s="10">
        <v>13</v>
      </c>
      <c r="AE867" s="10" t="str">
        <f>IF(OR(Cleaned_Data!$C867="Male", Cleaned_Data!$C867="Male"), "Male", IF(OR(Cleaned_Data!$C867="Female", Cleaned_Data!$C867="Female"), "Female", "Diverse"))</f>
        <v>Female</v>
      </c>
      <c r="AF867" s="10" t="str">
        <f>IF(Cleaned_Data!$D867="Middle","Average Income","High Income")</f>
        <v>High Income</v>
      </c>
      <c r="AG867" s="10">
        <v>1.0243902439024391E-2</v>
      </c>
    </row>
    <row r="868" spans="1:33" x14ac:dyDescent="0.3">
      <c r="A868" s="10" t="s">
        <v>1801</v>
      </c>
      <c r="B868" s="10">
        <v>23</v>
      </c>
      <c r="C868" s="10" t="s">
        <v>43</v>
      </c>
      <c r="D868" s="10" t="s">
        <v>30</v>
      </c>
      <c r="E868" s="10" t="s">
        <v>31</v>
      </c>
      <c r="F868" s="10" t="s">
        <v>45</v>
      </c>
      <c r="G868" s="10" t="s">
        <v>30</v>
      </c>
      <c r="H868" s="10" t="s">
        <v>1802</v>
      </c>
      <c r="I868" s="10" t="s">
        <v>2076</v>
      </c>
      <c r="J868" s="13">
        <v>216.84</v>
      </c>
      <c r="K868" s="10">
        <v>5</v>
      </c>
      <c r="L868" s="10" t="s">
        <v>48</v>
      </c>
      <c r="M868" s="10">
        <v>4</v>
      </c>
      <c r="N868" s="10">
        <v>3</v>
      </c>
      <c r="O868" s="10">
        <v>1</v>
      </c>
      <c r="P868" s="10" t="s">
        <v>59</v>
      </c>
      <c r="Q868" s="10" t="s">
        <v>37</v>
      </c>
      <c r="R868" s="10">
        <f t="shared" si="26"/>
        <v>0.01</v>
      </c>
      <c r="S868" s="10">
        <v>1</v>
      </c>
      <c r="T868" s="10">
        <v>1</v>
      </c>
      <c r="U868" s="10" t="s">
        <v>59</v>
      </c>
      <c r="V868" s="10" t="s">
        <v>38</v>
      </c>
      <c r="W868" s="10" t="s">
        <v>51</v>
      </c>
      <c r="X868" s="14">
        <v>45379</v>
      </c>
      <c r="Y868" s="10" t="b">
        <v>0</v>
      </c>
      <c r="Z868" s="10" t="b">
        <v>0</v>
      </c>
      <c r="AA868" s="10" t="str">
        <f t="shared" si="27"/>
        <v>Non-Member</v>
      </c>
      <c r="AB868" s="10" t="s">
        <v>74</v>
      </c>
      <c r="AC868" s="10" t="s">
        <v>67</v>
      </c>
      <c r="AD868" s="10">
        <v>5</v>
      </c>
      <c r="AE868" s="10" t="str">
        <f>IF(OR(Cleaned_Data!$C868="Male", Cleaned_Data!$C868="Male"), "Male", IF(OR(Cleaned_Data!$C868="Female", Cleaned_Data!$C868="Female"), "Female", "Diverse"))</f>
        <v>Male</v>
      </c>
      <c r="AF868" s="10" t="str">
        <f>IF(Cleaned_Data!$D868="Middle","Average Income","High Income")</f>
        <v>Average Income</v>
      </c>
      <c r="AG868" s="10">
        <v>8.1395348837209301E-3</v>
      </c>
    </row>
    <row r="869" spans="1:33" x14ac:dyDescent="0.3">
      <c r="A869" s="10" t="s">
        <v>1803</v>
      </c>
      <c r="B869" s="10">
        <v>42</v>
      </c>
      <c r="C869" s="10" t="s">
        <v>29</v>
      </c>
      <c r="D869" s="10" t="s">
        <v>44</v>
      </c>
      <c r="E869" s="10" t="s">
        <v>76</v>
      </c>
      <c r="F869" s="10" t="s">
        <v>45</v>
      </c>
      <c r="G869" s="10" t="s">
        <v>44</v>
      </c>
      <c r="H869" s="10" t="s">
        <v>1804</v>
      </c>
      <c r="I869" s="10" t="s">
        <v>117</v>
      </c>
      <c r="J869" s="13">
        <v>75.27</v>
      </c>
      <c r="K869" s="10">
        <v>7</v>
      </c>
      <c r="L869" s="10" t="s">
        <v>35</v>
      </c>
      <c r="M869" s="10">
        <v>3</v>
      </c>
      <c r="N869" s="10">
        <v>4</v>
      </c>
      <c r="O869" s="10">
        <v>1</v>
      </c>
      <c r="P869" s="10" t="s">
        <v>36</v>
      </c>
      <c r="Q869" s="10" t="s">
        <v>50</v>
      </c>
      <c r="R869" s="10">
        <f t="shared" si="26"/>
        <v>0.02</v>
      </c>
      <c r="S869" s="10">
        <v>2</v>
      </c>
      <c r="T869" s="10">
        <v>3</v>
      </c>
      <c r="U869" s="10" t="s">
        <v>36</v>
      </c>
      <c r="V869" s="10" t="s">
        <v>79</v>
      </c>
      <c r="W869" s="10" t="s">
        <v>51</v>
      </c>
      <c r="X869" s="14">
        <v>45653</v>
      </c>
      <c r="Y869" s="10" t="b">
        <v>1</v>
      </c>
      <c r="Z869" s="10" t="b">
        <v>1</v>
      </c>
      <c r="AA869" s="10" t="str">
        <f t="shared" si="27"/>
        <v>Loyalty Member</v>
      </c>
      <c r="AB869" s="10" t="s">
        <v>62</v>
      </c>
      <c r="AC869" s="10" t="s">
        <v>67</v>
      </c>
      <c r="AD869" s="10">
        <v>1</v>
      </c>
      <c r="AE869" s="10" t="str">
        <f>IF(OR(Cleaned_Data!$C869="Male", Cleaned_Data!$C869="Male"), "Male", IF(OR(Cleaned_Data!$C869="Female", Cleaned_Data!$C869="Female"), "Female", "Diverse"))</f>
        <v>Female</v>
      </c>
      <c r="AF869" s="10" t="str">
        <f>IF(Cleaned_Data!$D869="Middle","Average Income","High Income")</f>
        <v>High Income</v>
      </c>
      <c r="AG869" s="10">
        <v>0.01</v>
      </c>
    </row>
    <row r="870" spans="1:33" x14ac:dyDescent="0.3">
      <c r="A870" s="10" t="s">
        <v>1805</v>
      </c>
      <c r="B870" s="10">
        <v>20</v>
      </c>
      <c r="C870" s="10" t="s">
        <v>43</v>
      </c>
      <c r="D870" s="10" t="s">
        <v>30</v>
      </c>
      <c r="E870" s="10" t="s">
        <v>69</v>
      </c>
      <c r="F870" s="10" t="s">
        <v>56</v>
      </c>
      <c r="G870" s="10" t="s">
        <v>44</v>
      </c>
      <c r="H870" s="10" t="s">
        <v>1806</v>
      </c>
      <c r="I870" s="10" t="s">
        <v>58</v>
      </c>
      <c r="J870" s="13">
        <v>308.87</v>
      </c>
      <c r="K870" s="10">
        <v>2</v>
      </c>
      <c r="L870" s="10" t="s">
        <v>48</v>
      </c>
      <c r="M870" s="10">
        <v>3</v>
      </c>
      <c r="N870" s="10">
        <v>4</v>
      </c>
      <c r="O870" s="10">
        <v>1</v>
      </c>
      <c r="P870" s="10" t="s">
        <v>36</v>
      </c>
      <c r="Q870" s="10" t="s">
        <v>50</v>
      </c>
      <c r="R870" s="10">
        <f t="shared" si="26"/>
        <v>0.02</v>
      </c>
      <c r="S870" s="10">
        <v>2</v>
      </c>
      <c r="T870" s="10">
        <v>2</v>
      </c>
      <c r="U870" s="10" t="s">
        <v>36</v>
      </c>
      <c r="V870" s="10" t="s">
        <v>38</v>
      </c>
      <c r="W870" s="10" t="s">
        <v>86</v>
      </c>
      <c r="X870" s="14">
        <v>45346</v>
      </c>
      <c r="Y870" s="10" t="b">
        <v>1</v>
      </c>
      <c r="Z870" s="10" t="b">
        <v>1</v>
      </c>
      <c r="AA870" s="10" t="str">
        <f t="shared" si="27"/>
        <v>Loyalty Member</v>
      </c>
      <c r="AB870" s="10" t="s">
        <v>62</v>
      </c>
      <c r="AC870" s="10" t="s">
        <v>67</v>
      </c>
      <c r="AD870" s="10">
        <v>11</v>
      </c>
      <c r="AE870" s="10" t="str">
        <f>IF(OR(Cleaned_Data!$C870="Male", Cleaned_Data!$C870="Male"), "Male", IF(OR(Cleaned_Data!$C870="Female", Cleaned_Data!$C870="Female"), "Female", "Diverse"))</f>
        <v>Male</v>
      </c>
      <c r="AF870" s="10" t="str">
        <f>IF(Cleaned_Data!$D870="Middle","Average Income","High Income")</f>
        <v>Average Income</v>
      </c>
      <c r="AG870" s="10">
        <v>1.131578947368421E-2</v>
      </c>
    </row>
    <row r="871" spans="1:33" x14ac:dyDescent="0.3">
      <c r="A871" s="10" t="s">
        <v>1807</v>
      </c>
      <c r="B871" s="10">
        <v>49</v>
      </c>
      <c r="C871" s="10" t="s">
        <v>43</v>
      </c>
      <c r="D871" s="10" t="s">
        <v>44</v>
      </c>
      <c r="E871" s="10" t="s">
        <v>76</v>
      </c>
      <c r="F871" s="10" t="s">
        <v>56</v>
      </c>
      <c r="G871" s="10" t="s">
        <v>30</v>
      </c>
      <c r="H871" s="10" t="s">
        <v>1808</v>
      </c>
      <c r="I871" s="10" t="s">
        <v>2078</v>
      </c>
      <c r="J871" s="13">
        <v>169.77</v>
      </c>
      <c r="K871" s="10">
        <v>5</v>
      </c>
      <c r="L871" s="10" t="s">
        <v>48</v>
      </c>
      <c r="M871" s="10">
        <v>1</v>
      </c>
      <c r="N871" s="10">
        <v>4</v>
      </c>
      <c r="O871" s="10">
        <v>0</v>
      </c>
      <c r="P871" s="10" t="s">
        <v>49</v>
      </c>
      <c r="Q871" s="10" t="s">
        <v>85</v>
      </c>
      <c r="R871" s="10">
        <f t="shared" si="26"/>
        <v>0.02</v>
      </c>
      <c r="S871" s="10">
        <v>2</v>
      </c>
      <c r="T871" s="10">
        <v>9</v>
      </c>
      <c r="U871" s="10" t="s">
        <v>36</v>
      </c>
      <c r="V871" s="10" t="s">
        <v>79</v>
      </c>
      <c r="W871" s="10" t="s">
        <v>66</v>
      </c>
      <c r="X871" s="14">
        <v>45458</v>
      </c>
      <c r="Y871" s="10" t="b">
        <v>1</v>
      </c>
      <c r="Z871" s="10" t="b">
        <v>1</v>
      </c>
      <c r="AA871" s="10" t="str">
        <f t="shared" si="27"/>
        <v>Loyalty Member</v>
      </c>
      <c r="AB871" s="10" t="s">
        <v>52</v>
      </c>
      <c r="AC871" s="10" t="s">
        <v>53</v>
      </c>
      <c r="AD871" s="10">
        <v>7</v>
      </c>
      <c r="AE871" s="10" t="str">
        <f>IF(OR(Cleaned_Data!$C871="Male", Cleaned_Data!$C871="Male"), "Male", IF(OR(Cleaned_Data!$C871="Female", Cleaned_Data!$C871="Female"), "Female", "Diverse"))</f>
        <v>Male</v>
      </c>
      <c r="AF871" s="10" t="str">
        <f>IF(Cleaned_Data!$D871="Middle","Average Income","High Income")</f>
        <v>High Income</v>
      </c>
      <c r="AG871" s="10">
        <v>1.3157894736842106E-2</v>
      </c>
    </row>
    <row r="872" spans="1:33" x14ac:dyDescent="0.3">
      <c r="A872" s="10" t="s">
        <v>1809</v>
      </c>
      <c r="B872" s="10">
        <v>19</v>
      </c>
      <c r="C872" s="10" t="s">
        <v>43</v>
      </c>
      <c r="D872" s="10" t="s">
        <v>44</v>
      </c>
      <c r="E872" s="10" t="s">
        <v>76</v>
      </c>
      <c r="F872" s="10" t="s">
        <v>45</v>
      </c>
      <c r="G872" s="10" t="s">
        <v>44</v>
      </c>
      <c r="H872" s="10" t="s">
        <v>1810</v>
      </c>
      <c r="I872" s="10" t="s">
        <v>126</v>
      </c>
      <c r="J872" s="13">
        <v>289.08</v>
      </c>
      <c r="K872" s="10">
        <v>12</v>
      </c>
      <c r="L872" s="10" t="s">
        <v>78</v>
      </c>
      <c r="M872" s="10">
        <v>2</v>
      </c>
      <c r="N872" s="10">
        <v>1</v>
      </c>
      <c r="O872" s="10">
        <v>0</v>
      </c>
      <c r="P872" s="10" t="s">
        <v>36</v>
      </c>
      <c r="Q872" s="10" t="s">
        <v>85</v>
      </c>
      <c r="R872" s="10">
        <f t="shared" si="26"/>
        <v>0.01</v>
      </c>
      <c r="S872" s="10">
        <v>1</v>
      </c>
      <c r="T872" s="10">
        <v>10</v>
      </c>
      <c r="U872" s="10" t="s">
        <v>49</v>
      </c>
      <c r="V872" s="10" t="s">
        <v>79</v>
      </c>
      <c r="W872" s="10" t="s">
        <v>66</v>
      </c>
      <c r="X872" s="14">
        <v>45518</v>
      </c>
      <c r="Y872" s="10" t="b">
        <v>1</v>
      </c>
      <c r="Z872" s="10" t="b">
        <v>1</v>
      </c>
      <c r="AA872" s="10" t="str">
        <f t="shared" si="27"/>
        <v>Loyalty Member</v>
      </c>
      <c r="AB872" s="10" t="s">
        <v>52</v>
      </c>
      <c r="AC872" s="10" t="s">
        <v>53</v>
      </c>
      <c r="AD872" s="10">
        <v>7</v>
      </c>
      <c r="AE872" s="10" t="str">
        <f>IF(OR(Cleaned_Data!$C872="Male", Cleaned_Data!$C872="Male"), "Male", IF(OR(Cleaned_Data!$C872="Female", Cleaned_Data!$C872="Female"), "Female", "Diverse"))</f>
        <v>Male</v>
      </c>
      <c r="AF872" s="10" t="str">
        <f>IF(Cleaned_Data!$D872="Middle","Average Income","High Income")</f>
        <v>High Income</v>
      </c>
      <c r="AG872" s="10">
        <v>8.2978723404255311E-3</v>
      </c>
    </row>
    <row r="873" spans="1:33" x14ac:dyDescent="0.3">
      <c r="A873" s="10" t="s">
        <v>1811</v>
      </c>
      <c r="B873" s="10">
        <v>38</v>
      </c>
      <c r="C873" s="10" t="s">
        <v>29</v>
      </c>
      <c r="D873" s="10" t="s">
        <v>30</v>
      </c>
      <c r="E873" s="10" t="s">
        <v>55</v>
      </c>
      <c r="F873" s="10" t="s">
        <v>45</v>
      </c>
      <c r="G873" s="10" t="s">
        <v>44</v>
      </c>
      <c r="H873" s="10" t="s">
        <v>1812</v>
      </c>
      <c r="I873" s="10" t="s">
        <v>2078</v>
      </c>
      <c r="J873" s="13">
        <v>74.09</v>
      </c>
      <c r="K873" s="10">
        <v>10</v>
      </c>
      <c r="L873" s="10" t="s">
        <v>35</v>
      </c>
      <c r="M873" s="10">
        <v>1</v>
      </c>
      <c r="N873" s="10">
        <v>4</v>
      </c>
      <c r="O873" s="10">
        <v>2</v>
      </c>
      <c r="P873" s="10" t="s">
        <v>36</v>
      </c>
      <c r="Q873" s="10" t="s">
        <v>37</v>
      </c>
      <c r="R873" s="10">
        <f t="shared" si="26"/>
        <v>0.02</v>
      </c>
      <c r="S873" s="10">
        <v>2</v>
      </c>
      <c r="T873" s="10">
        <v>9</v>
      </c>
      <c r="U873" s="10" t="s">
        <v>59</v>
      </c>
      <c r="V873" s="10" t="s">
        <v>38</v>
      </c>
      <c r="W873" s="10" t="s">
        <v>66</v>
      </c>
      <c r="X873" s="14">
        <v>45427</v>
      </c>
      <c r="Y873" s="10" t="b">
        <v>1</v>
      </c>
      <c r="Z873" s="10" t="b">
        <v>1</v>
      </c>
      <c r="AA873" s="10" t="str">
        <f t="shared" si="27"/>
        <v>Loyalty Member</v>
      </c>
      <c r="AB873" s="10" t="s">
        <v>62</v>
      </c>
      <c r="AC873" s="10" t="s">
        <v>53</v>
      </c>
      <c r="AD873" s="10">
        <v>8</v>
      </c>
      <c r="AE873" s="10" t="str">
        <f>IF(OR(Cleaned_Data!$C873="Male", Cleaned_Data!$C873="Male"), "Male", IF(OR(Cleaned_Data!$C873="Female", Cleaned_Data!$C873="Female"), "Female", "Diverse"))</f>
        <v>Female</v>
      </c>
      <c r="AF873" s="10" t="str">
        <f>IF(Cleaned_Data!$D873="Middle","Average Income","High Income")</f>
        <v>Average Income</v>
      </c>
      <c r="AG873" s="10">
        <v>1.3157894736842106E-2</v>
      </c>
    </row>
    <row r="874" spans="1:33" x14ac:dyDescent="0.3">
      <c r="A874" s="10" t="s">
        <v>1813</v>
      </c>
      <c r="B874" s="10">
        <v>43</v>
      </c>
      <c r="C874" s="10" t="s">
        <v>43</v>
      </c>
      <c r="D874" s="10" t="s">
        <v>44</v>
      </c>
      <c r="E874" s="10" t="s">
        <v>31</v>
      </c>
      <c r="F874" s="10" t="s">
        <v>45</v>
      </c>
      <c r="G874" s="10" t="s">
        <v>30</v>
      </c>
      <c r="H874" s="10" t="s">
        <v>1814</v>
      </c>
      <c r="I874" s="10" t="s">
        <v>2078</v>
      </c>
      <c r="J874" s="13">
        <v>201.53</v>
      </c>
      <c r="K874" s="10">
        <v>5</v>
      </c>
      <c r="L874" s="10" t="s">
        <v>78</v>
      </c>
      <c r="M874" s="10">
        <v>2</v>
      </c>
      <c r="N874" s="10">
        <v>3</v>
      </c>
      <c r="O874" s="10">
        <v>1</v>
      </c>
      <c r="P874" s="10" t="s">
        <v>36</v>
      </c>
      <c r="Q874" s="10" t="s">
        <v>50</v>
      </c>
      <c r="R874" s="10">
        <f t="shared" si="26"/>
        <v>0.01</v>
      </c>
      <c r="S874" s="10">
        <v>1</v>
      </c>
      <c r="T874" s="10">
        <v>6</v>
      </c>
      <c r="U874" s="10" t="s">
        <v>44</v>
      </c>
      <c r="V874" s="10" t="s">
        <v>38</v>
      </c>
      <c r="W874" s="10" t="s">
        <v>66</v>
      </c>
      <c r="X874" s="14">
        <v>45444</v>
      </c>
      <c r="Y874" s="10" t="b">
        <v>0</v>
      </c>
      <c r="Z874" s="10" t="b">
        <v>1</v>
      </c>
      <c r="AA874" s="10" t="str">
        <f t="shared" si="27"/>
        <v>Loyalty Member</v>
      </c>
      <c r="AB874" s="10" t="s">
        <v>52</v>
      </c>
      <c r="AC874" s="10" t="s">
        <v>41</v>
      </c>
      <c r="AD874" s="10">
        <v>11</v>
      </c>
      <c r="AE874" s="10" t="str">
        <f>IF(OR(Cleaned_Data!$C874="Male", Cleaned_Data!$C874="Male"), "Male", IF(OR(Cleaned_Data!$C874="Female", Cleaned_Data!$C874="Female"), "Female", "Diverse"))</f>
        <v>Male</v>
      </c>
      <c r="AF874" s="10" t="str">
        <f>IF(Cleaned_Data!$D874="Middle","Average Income","High Income")</f>
        <v>High Income</v>
      </c>
      <c r="AG874" s="10">
        <v>1.3157894736842106E-2</v>
      </c>
    </row>
    <row r="875" spans="1:33" x14ac:dyDescent="0.3">
      <c r="A875" s="10" t="s">
        <v>1815</v>
      </c>
      <c r="B875" s="10">
        <v>38</v>
      </c>
      <c r="C875" s="10" t="s">
        <v>43</v>
      </c>
      <c r="D875" s="10" t="s">
        <v>30</v>
      </c>
      <c r="E875" s="10" t="s">
        <v>76</v>
      </c>
      <c r="F875" s="10" t="s">
        <v>32</v>
      </c>
      <c r="G875" s="10" t="s">
        <v>44</v>
      </c>
      <c r="H875" s="10" t="s">
        <v>1816</v>
      </c>
      <c r="I875" s="10" t="s">
        <v>135</v>
      </c>
      <c r="J875" s="13">
        <v>244.6</v>
      </c>
      <c r="K875" s="10">
        <v>12</v>
      </c>
      <c r="L875" s="10" t="s">
        <v>78</v>
      </c>
      <c r="M875" s="10">
        <v>4</v>
      </c>
      <c r="N875" s="10">
        <v>4</v>
      </c>
      <c r="O875" s="10">
        <v>2</v>
      </c>
      <c r="P875" s="10" t="s">
        <v>49</v>
      </c>
      <c r="Q875" s="10" t="s">
        <v>37</v>
      </c>
      <c r="R875" s="10">
        <f t="shared" si="26"/>
        <v>0</v>
      </c>
      <c r="S875" s="10">
        <v>0</v>
      </c>
      <c r="T875" s="10">
        <v>6</v>
      </c>
      <c r="U875" s="10" t="s">
        <v>36</v>
      </c>
      <c r="V875" s="10" t="s">
        <v>38</v>
      </c>
      <c r="W875" s="10" t="s">
        <v>66</v>
      </c>
      <c r="X875" s="14">
        <v>45529</v>
      </c>
      <c r="Y875" s="10" t="b">
        <v>0</v>
      </c>
      <c r="Z875" s="10" t="b">
        <v>0</v>
      </c>
      <c r="AA875" s="10" t="str">
        <f t="shared" si="27"/>
        <v>Non-Member</v>
      </c>
      <c r="AB875" s="10" t="s">
        <v>52</v>
      </c>
      <c r="AC875" s="10" t="s">
        <v>53</v>
      </c>
      <c r="AD875" s="10">
        <v>3</v>
      </c>
      <c r="AE875" s="10" t="str">
        <f>IF(OR(Cleaned_Data!$C875="Male", Cleaned_Data!$C875="Male"), "Male", IF(OR(Cleaned_Data!$C875="Female", Cleaned_Data!$C875="Female"), "Female", "Diverse"))</f>
        <v>Male</v>
      </c>
      <c r="AF875" s="10" t="str">
        <f>IF(Cleaned_Data!$D875="Middle","Average Income","High Income")</f>
        <v>Average Income</v>
      </c>
      <c r="AG875" s="10">
        <v>8.5294117647058826E-3</v>
      </c>
    </row>
    <row r="876" spans="1:33" x14ac:dyDescent="0.3">
      <c r="A876" s="10" t="s">
        <v>1817</v>
      </c>
      <c r="B876" s="10">
        <v>21</v>
      </c>
      <c r="C876" s="10" t="s">
        <v>43</v>
      </c>
      <c r="D876" s="10" t="s">
        <v>30</v>
      </c>
      <c r="E876" s="10" t="s">
        <v>69</v>
      </c>
      <c r="F876" s="10" t="s">
        <v>32</v>
      </c>
      <c r="G876" s="10" t="s">
        <v>44</v>
      </c>
      <c r="H876" s="10" t="s">
        <v>1818</v>
      </c>
      <c r="I876" s="10" t="s">
        <v>120</v>
      </c>
      <c r="J876" s="13">
        <v>320.5</v>
      </c>
      <c r="K876" s="10">
        <v>10</v>
      </c>
      <c r="L876" s="10" t="s">
        <v>48</v>
      </c>
      <c r="M876" s="10">
        <v>3</v>
      </c>
      <c r="N876" s="10">
        <v>4</v>
      </c>
      <c r="O876" s="10">
        <v>2</v>
      </c>
      <c r="P876" s="10" t="s">
        <v>59</v>
      </c>
      <c r="Q876" s="10" t="s">
        <v>37</v>
      </c>
      <c r="R876" s="10">
        <f t="shared" si="26"/>
        <v>0</v>
      </c>
      <c r="S876" s="10">
        <v>0</v>
      </c>
      <c r="T876" s="10">
        <v>9</v>
      </c>
      <c r="U876" s="10" t="s">
        <v>59</v>
      </c>
      <c r="V876" s="10" t="s">
        <v>38</v>
      </c>
      <c r="W876" s="10" t="s">
        <v>86</v>
      </c>
      <c r="X876" s="14">
        <v>45352</v>
      </c>
      <c r="Y876" s="10" t="b">
        <v>1</v>
      </c>
      <c r="Z876" s="10" t="b">
        <v>0</v>
      </c>
      <c r="AA876" s="10" t="str">
        <f t="shared" si="27"/>
        <v>Non-Member</v>
      </c>
      <c r="AB876" s="10" t="s">
        <v>40</v>
      </c>
      <c r="AC876" s="10" t="s">
        <v>67</v>
      </c>
      <c r="AD876" s="10">
        <v>9</v>
      </c>
      <c r="AE876" s="10" t="str">
        <f>IF(OR(Cleaned_Data!$C876="Male", Cleaned_Data!$C876="Male"), "Male", IF(OR(Cleaned_Data!$C876="Female", Cleaned_Data!$C876="Female"), "Female", "Diverse"))</f>
        <v>Male</v>
      </c>
      <c r="AF876" s="10" t="str">
        <f>IF(Cleaned_Data!$D876="Middle","Average Income","High Income")</f>
        <v>Average Income</v>
      </c>
      <c r="AG876" s="10">
        <v>9.3023255813953487E-3</v>
      </c>
    </row>
    <row r="877" spans="1:33" x14ac:dyDescent="0.3">
      <c r="A877" s="10" t="s">
        <v>1819</v>
      </c>
      <c r="B877" s="10">
        <v>27</v>
      </c>
      <c r="C877" s="10" t="s">
        <v>43</v>
      </c>
      <c r="D877" s="10" t="s">
        <v>30</v>
      </c>
      <c r="E877" s="10" t="s">
        <v>69</v>
      </c>
      <c r="F877" s="10" t="s">
        <v>56</v>
      </c>
      <c r="G877" s="10" t="s">
        <v>30</v>
      </c>
      <c r="H877" s="10" t="s">
        <v>1820</v>
      </c>
      <c r="I877" s="10" t="s">
        <v>246</v>
      </c>
      <c r="J877" s="13">
        <v>91.63</v>
      </c>
      <c r="K877" s="10">
        <v>3</v>
      </c>
      <c r="L877" s="10" t="s">
        <v>48</v>
      </c>
      <c r="M877" s="10">
        <v>5</v>
      </c>
      <c r="N877" s="10">
        <v>2</v>
      </c>
      <c r="O877" s="10">
        <v>2</v>
      </c>
      <c r="P877" s="10" t="s">
        <v>36</v>
      </c>
      <c r="Q877" s="10" t="s">
        <v>50</v>
      </c>
      <c r="R877" s="10">
        <f t="shared" si="26"/>
        <v>0</v>
      </c>
      <c r="S877" s="10">
        <v>0</v>
      </c>
      <c r="T877" s="10">
        <v>10</v>
      </c>
      <c r="U877" s="10" t="s">
        <v>36</v>
      </c>
      <c r="V877" s="10" t="s">
        <v>38</v>
      </c>
      <c r="W877" s="10" t="s">
        <v>61</v>
      </c>
      <c r="X877" s="14">
        <v>45473</v>
      </c>
      <c r="Y877" s="10" t="b">
        <v>1</v>
      </c>
      <c r="Z877" s="10" t="b">
        <v>1</v>
      </c>
      <c r="AA877" s="10" t="str">
        <f t="shared" si="27"/>
        <v>Loyalty Member</v>
      </c>
      <c r="AB877" s="10" t="s">
        <v>52</v>
      </c>
      <c r="AC877" s="10" t="s">
        <v>53</v>
      </c>
      <c r="AD877" s="10">
        <v>2</v>
      </c>
      <c r="AE877" s="10" t="str">
        <f>IF(OR(Cleaned_Data!$C877="Male", Cleaned_Data!$C877="Male"), "Male", IF(OR(Cleaned_Data!$C877="Female", Cleaned_Data!$C877="Female"), "Female", "Diverse"))</f>
        <v>Male</v>
      </c>
      <c r="AF877" s="10" t="str">
        <f>IF(Cleaned_Data!$D877="Middle","Average Income","High Income")</f>
        <v>Average Income</v>
      </c>
      <c r="AG877" s="10">
        <v>1.1000000000000001E-2</v>
      </c>
    </row>
    <row r="878" spans="1:33" x14ac:dyDescent="0.3">
      <c r="A878" s="10" t="s">
        <v>1821</v>
      </c>
      <c r="B878" s="10">
        <v>35</v>
      </c>
      <c r="C878" s="10" t="s">
        <v>43</v>
      </c>
      <c r="D878" s="10" t="s">
        <v>30</v>
      </c>
      <c r="E878" s="10" t="s">
        <v>31</v>
      </c>
      <c r="F878" s="10" t="s">
        <v>56</v>
      </c>
      <c r="G878" s="10" t="s">
        <v>44</v>
      </c>
      <c r="H878" s="10" t="s">
        <v>1822</v>
      </c>
      <c r="I878" s="10" t="s">
        <v>90</v>
      </c>
      <c r="J878" s="13">
        <v>251.93</v>
      </c>
      <c r="K878" s="10">
        <v>8</v>
      </c>
      <c r="L878" s="10" t="s">
        <v>48</v>
      </c>
      <c r="M878" s="10">
        <v>3</v>
      </c>
      <c r="N878" s="10">
        <v>2</v>
      </c>
      <c r="O878" s="10">
        <v>1</v>
      </c>
      <c r="P878" s="10" t="s">
        <v>44</v>
      </c>
      <c r="Q878" s="10" t="s">
        <v>85</v>
      </c>
      <c r="R878" s="10">
        <f t="shared" si="26"/>
        <v>0.02</v>
      </c>
      <c r="S878" s="10">
        <v>2</v>
      </c>
      <c r="T878" s="10">
        <v>3</v>
      </c>
      <c r="U878" s="10" t="s">
        <v>36</v>
      </c>
      <c r="V878" s="10" t="s">
        <v>38</v>
      </c>
      <c r="W878" s="10" t="s">
        <v>61</v>
      </c>
      <c r="X878" s="14">
        <v>45293</v>
      </c>
      <c r="Y878" s="10" t="b">
        <v>0</v>
      </c>
      <c r="Z878" s="10" t="b">
        <v>0</v>
      </c>
      <c r="AA878" s="10" t="str">
        <f t="shared" si="27"/>
        <v>Non-Member</v>
      </c>
      <c r="AB878" s="10" t="s">
        <v>40</v>
      </c>
      <c r="AC878" s="10" t="s">
        <v>53</v>
      </c>
      <c r="AD878" s="10">
        <v>7</v>
      </c>
      <c r="AE878" s="10" t="str">
        <f>IF(OR(Cleaned_Data!$C878="Male", Cleaned_Data!$C878="Male"), "Male", IF(OR(Cleaned_Data!$C878="Female", Cleaned_Data!$C878="Female"), "Female", "Diverse"))</f>
        <v>Male</v>
      </c>
      <c r="AF878" s="10" t="str">
        <f>IF(Cleaned_Data!$D878="Middle","Average Income","High Income")</f>
        <v>Average Income</v>
      </c>
      <c r="AG878" s="10">
        <v>8.431372549019607E-3</v>
      </c>
    </row>
    <row r="879" spans="1:33" x14ac:dyDescent="0.3">
      <c r="A879" s="10" t="s">
        <v>1823</v>
      </c>
      <c r="B879" s="10">
        <v>30</v>
      </c>
      <c r="C879" s="10" t="s">
        <v>43</v>
      </c>
      <c r="D879" s="10" t="s">
        <v>30</v>
      </c>
      <c r="E879" s="10" t="s">
        <v>31</v>
      </c>
      <c r="F879" s="10" t="s">
        <v>32</v>
      </c>
      <c r="G879" s="10" t="s">
        <v>30</v>
      </c>
      <c r="H879" s="10" t="s">
        <v>1824</v>
      </c>
      <c r="I879" s="10" t="s">
        <v>98</v>
      </c>
      <c r="J879" s="13">
        <v>477.35</v>
      </c>
      <c r="K879" s="10">
        <v>4</v>
      </c>
      <c r="L879" s="10" t="s">
        <v>78</v>
      </c>
      <c r="M879" s="10">
        <v>2</v>
      </c>
      <c r="N879" s="10">
        <v>5</v>
      </c>
      <c r="O879" s="10">
        <v>0</v>
      </c>
      <c r="P879" s="10" t="s">
        <v>44</v>
      </c>
      <c r="Q879" s="10" t="s">
        <v>85</v>
      </c>
      <c r="R879" s="10">
        <f t="shared" si="26"/>
        <v>0.01</v>
      </c>
      <c r="S879" s="10">
        <v>1</v>
      </c>
      <c r="T879" s="10">
        <v>2</v>
      </c>
      <c r="U879" s="10" t="s">
        <v>59</v>
      </c>
      <c r="V879" s="10" t="s">
        <v>79</v>
      </c>
      <c r="W879" s="10" t="s">
        <v>51</v>
      </c>
      <c r="X879" s="14">
        <v>45654</v>
      </c>
      <c r="Y879" s="10" t="b">
        <v>0</v>
      </c>
      <c r="Z879" s="10" t="b">
        <v>0</v>
      </c>
      <c r="AA879" s="10" t="str">
        <f t="shared" si="27"/>
        <v>Non-Member</v>
      </c>
      <c r="AB879" s="10" t="s">
        <v>40</v>
      </c>
      <c r="AC879" s="10" t="s">
        <v>41</v>
      </c>
      <c r="AD879" s="10">
        <v>14</v>
      </c>
      <c r="AE879" s="10" t="str">
        <f>IF(OR(Cleaned_Data!$C879="Male", Cleaned_Data!$C879="Male"), "Male", IF(OR(Cleaned_Data!$C879="Female", Cleaned_Data!$C879="Female"), "Female", "Diverse"))</f>
        <v>Male</v>
      </c>
      <c r="AF879" s="10" t="str">
        <f>IF(Cleaned_Data!$D879="Middle","Average Income","High Income")</f>
        <v>Average Income</v>
      </c>
      <c r="AG879" s="10">
        <v>9.189189189189189E-3</v>
      </c>
    </row>
    <row r="880" spans="1:33" x14ac:dyDescent="0.3">
      <c r="A880" s="10" t="s">
        <v>1825</v>
      </c>
      <c r="B880" s="10">
        <v>31</v>
      </c>
      <c r="C880" s="10" t="s">
        <v>43</v>
      </c>
      <c r="D880" s="10" t="s">
        <v>44</v>
      </c>
      <c r="E880" s="10" t="s">
        <v>69</v>
      </c>
      <c r="F880" s="10" t="s">
        <v>56</v>
      </c>
      <c r="G880" s="10" t="s">
        <v>30</v>
      </c>
      <c r="H880" s="10" t="s">
        <v>1826</v>
      </c>
      <c r="I880" s="10" t="s">
        <v>123</v>
      </c>
      <c r="J880" s="13">
        <v>86.63</v>
      </c>
      <c r="K880" s="10">
        <v>10</v>
      </c>
      <c r="L880" s="10" t="s">
        <v>35</v>
      </c>
      <c r="M880" s="10">
        <v>3</v>
      </c>
      <c r="N880" s="10">
        <v>1</v>
      </c>
      <c r="O880" s="10">
        <v>2</v>
      </c>
      <c r="P880" s="10" t="s">
        <v>49</v>
      </c>
      <c r="Q880" s="10" t="s">
        <v>37</v>
      </c>
      <c r="R880" s="10">
        <f t="shared" si="26"/>
        <v>0.02</v>
      </c>
      <c r="S880" s="10">
        <v>2</v>
      </c>
      <c r="T880" s="10">
        <v>2</v>
      </c>
      <c r="U880" s="10" t="s">
        <v>59</v>
      </c>
      <c r="V880" s="10" t="s">
        <v>38</v>
      </c>
      <c r="W880" s="10" t="s">
        <v>86</v>
      </c>
      <c r="X880" s="14">
        <v>45537</v>
      </c>
      <c r="Y880" s="10" t="b">
        <v>1</v>
      </c>
      <c r="Z880" s="10" t="b">
        <v>0</v>
      </c>
      <c r="AA880" s="10" t="str">
        <f t="shared" si="27"/>
        <v>Non-Member</v>
      </c>
      <c r="AB880" s="10" t="s">
        <v>52</v>
      </c>
      <c r="AC880" s="10" t="s">
        <v>67</v>
      </c>
      <c r="AD880" s="10">
        <v>3</v>
      </c>
      <c r="AE880" s="10" t="str">
        <f>IF(OR(Cleaned_Data!$C880="Male", Cleaned_Data!$C880="Male"), "Male", IF(OR(Cleaned_Data!$C880="Female", Cleaned_Data!$C880="Female"), "Female", "Diverse"))</f>
        <v>Male</v>
      </c>
      <c r="AF880" s="10" t="str">
        <f>IF(Cleaned_Data!$D880="Middle","Average Income","High Income")</f>
        <v>High Income</v>
      </c>
      <c r="AG880" s="10">
        <v>1.0243902439024391E-2</v>
      </c>
    </row>
    <row r="881" spans="1:33" x14ac:dyDescent="0.3">
      <c r="A881" s="10" t="s">
        <v>1827</v>
      </c>
      <c r="B881" s="10">
        <v>50</v>
      </c>
      <c r="C881" s="10" t="s">
        <v>88</v>
      </c>
      <c r="D881" s="10" t="s">
        <v>44</v>
      </c>
      <c r="E881" s="10" t="s">
        <v>76</v>
      </c>
      <c r="F881" s="10" t="s">
        <v>45</v>
      </c>
      <c r="G881" s="10" t="s">
        <v>44</v>
      </c>
      <c r="H881" s="10" t="s">
        <v>1828</v>
      </c>
      <c r="I881" s="10" t="s">
        <v>104</v>
      </c>
      <c r="J881" s="13">
        <v>474.42</v>
      </c>
      <c r="K881" s="10">
        <v>4</v>
      </c>
      <c r="L881" s="10" t="s">
        <v>48</v>
      </c>
      <c r="M881" s="10">
        <v>2</v>
      </c>
      <c r="N881" s="10">
        <v>3</v>
      </c>
      <c r="O881" s="10">
        <v>0</v>
      </c>
      <c r="P881" s="10" t="s">
        <v>49</v>
      </c>
      <c r="Q881" s="10" t="s">
        <v>50</v>
      </c>
      <c r="R881" s="10">
        <f t="shared" si="26"/>
        <v>0.01</v>
      </c>
      <c r="S881" s="10">
        <v>1</v>
      </c>
      <c r="T881" s="10">
        <v>9</v>
      </c>
      <c r="U881" s="10" t="s">
        <v>36</v>
      </c>
      <c r="V881" s="10" t="s">
        <v>79</v>
      </c>
      <c r="W881" s="10" t="s">
        <v>61</v>
      </c>
      <c r="X881" s="14">
        <v>45556</v>
      </c>
      <c r="Y881" s="10" t="b">
        <v>1</v>
      </c>
      <c r="Z881" s="10" t="b">
        <v>0</v>
      </c>
      <c r="AA881" s="10" t="str">
        <f t="shared" si="27"/>
        <v>Non-Member</v>
      </c>
      <c r="AB881" s="10" t="s">
        <v>40</v>
      </c>
      <c r="AC881" s="10" t="s">
        <v>41</v>
      </c>
      <c r="AD881" s="10">
        <v>5</v>
      </c>
      <c r="AE881" s="10" t="str">
        <f>IF(OR(Cleaned_Data!$C881="Male", Cleaned_Data!$C881="Male"), "Male", IF(OR(Cleaned_Data!$C881="Female", Cleaned_Data!$C881="Female"), "Female", "Diverse"))</f>
        <v>Diverse</v>
      </c>
      <c r="AF881" s="10" t="str">
        <f>IF(Cleaned_Data!$D881="Middle","Average Income","High Income")</f>
        <v>High Income</v>
      </c>
      <c r="AG881" s="10">
        <v>7.3170731707317069E-3</v>
      </c>
    </row>
    <row r="882" spans="1:33" x14ac:dyDescent="0.3">
      <c r="A882" s="10" t="s">
        <v>1829</v>
      </c>
      <c r="B882" s="10">
        <v>34</v>
      </c>
      <c r="C882" s="10" t="s">
        <v>29</v>
      </c>
      <c r="D882" s="10" t="s">
        <v>44</v>
      </c>
      <c r="E882" s="10" t="s">
        <v>69</v>
      </c>
      <c r="F882" s="10" t="s">
        <v>45</v>
      </c>
      <c r="G882" s="10" t="s">
        <v>44</v>
      </c>
      <c r="H882" s="10" t="s">
        <v>710</v>
      </c>
      <c r="I882" s="10" t="s">
        <v>34</v>
      </c>
      <c r="J882" s="13">
        <v>429.24</v>
      </c>
      <c r="K882" s="10">
        <v>7</v>
      </c>
      <c r="L882" s="10" t="s">
        <v>35</v>
      </c>
      <c r="M882" s="10">
        <v>3</v>
      </c>
      <c r="N882" s="10">
        <v>5</v>
      </c>
      <c r="O882" s="10">
        <v>1</v>
      </c>
      <c r="P882" s="10" t="s">
        <v>44</v>
      </c>
      <c r="Q882" s="10" t="s">
        <v>50</v>
      </c>
      <c r="R882" s="10">
        <f t="shared" si="26"/>
        <v>0</v>
      </c>
      <c r="S882" s="10">
        <v>0</v>
      </c>
      <c r="T882" s="10">
        <v>1</v>
      </c>
      <c r="U882" s="10" t="s">
        <v>59</v>
      </c>
      <c r="V882" s="10" t="s">
        <v>38</v>
      </c>
      <c r="W882" s="10" t="s">
        <v>61</v>
      </c>
      <c r="X882" s="14">
        <v>45378</v>
      </c>
      <c r="Y882" s="10" t="b">
        <v>0</v>
      </c>
      <c r="Z882" s="10" t="b">
        <v>0</v>
      </c>
      <c r="AA882" s="10" t="str">
        <f t="shared" si="27"/>
        <v>Non-Member</v>
      </c>
      <c r="AB882" s="10" t="s">
        <v>40</v>
      </c>
      <c r="AC882" s="10" t="s">
        <v>41</v>
      </c>
      <c r="AD882" s="10">
        <v>10</v>
      </c>
      <c r="AE882" s="10" t="str">
        <f>IF(OR(Cleaned_Data!$C882="Male", Cleaned_Data!$C882="Male"), "Male", IF(OR(Cleaned_Data!$C882="Female", Cleaned_Data!$C882="Female"), "Female", "Diverse"))</f>
        <v>Female</v>
      </c>
      <c r="AF882" s="10" t="str">
        <f>IF(Cleaned_Data!$D882="Middle","Average Income","High Income")</f>
        <v>High Income</v>
      </c>
      <c r="AG882" s="10">
        <v>1.1363636363636364E-2</v>
      </c>
    </row>
    <row r="883" spans="1:33" x14ac:dyDescent="0.3">
      <c r="A883" s="10" t="s">
        <v>1830</v>
      </c>
      <c r="B883" s="10">
        <v>24</v>
      </c>
      <c r="C883" s="10" t="s">
        <v>29</v>
      </c>
      <c r="D883" s="10" t="s">
        <v>44</v>
      </c>
      <c r="E883" s="10" t="s">
        <v>31</v>
      </c>
      <c r="F883" s="10" t="s">
        <v>45</v>
      </c>
      <c r="G883" s="10" t="s">
        <v>44</v>
      </c>
      <c r="H883" s="10" t="s">
        <v>1831</v>
      </c>
      <c r="I883" s="10" t="s">
        <v>65</v>
      </c>
      <c r="J883" s="13">
        <v>470.38</v>
      </c>
      <c r="K883" s="10">
        <v>8</v>
      </c>
      <c r="L883" s="10" t="s">
        <v>35</v>
      </c>
      <c r="M883" s="10">
        <v>2</v>
      </c>
      <c r="N883" s="10">
        <v>4</v>
      </c>
      <c r="O883" s="10">
        <v>0</v>
      </c>
      <c r="P883" s="10" t="s">
        <v>49</v>
      </c>
      <c r="Q883" s="10" t="s">
        <v>50</v>
      </c>
      <c r="R883" s="10">
        <f t="shared" si="26"/>
        <v>0.02</v>
      </c>
      <c r="S883" s="10">
        <v>2</v>
      </c>
      <c r="T883" s="10">
        <v>3</v>
      </c>
      <c r="U883" s="10" t="s">
        <v>44</v>
      </c>
      <c r="V883" s="10" t="s">
        <v>60</v>
      </c>
      <c r="W883" s="10" t="s">
        <v>66</v>
      </c>
      <c r="X883" s="14">
        <v>45607</v>
      </c>
      <c r="Y883" s="10" t="b">
        <v>1</v>
      </c>
      <c r="Z883" s="10" t="b">
        <v>1</v>
      </c>
      <c r="AA883" s="10" t="str">
        <f t="shared" si="27"/>
        <v>Loyalty Member</v>
      </c>
      <c r="AB883" s="10" t="s">
        <v>62</v>
      </c>
      <c r="AC883" s="10" t="s">
        <v>53</v>
      </c>
      <c r="AD883" s="10">
        <v>9</v>
      </c>
      <c r="AE883" s="10" t="str">
        <f>IF(OR(Cleaned_Data!$C883="Male", Cleaned_Data!$C883="Male"), "Male", IF(OR(Cleaned_Data!$C883="Female", Cleaned_Data!$C883="Female"), "Female", "Diverse"))</f>
        <v>Female</v>
      </c>
      <c r="AF883" s="10" t="str">
        <f>IF(Cleaned_Data!$D883="Middle","Average Income","High Income")</f>
        <v>High Income</v>
      </c>
      <c r="AG883" s="10">
        <v>9.3999999999999986E-3</v>
      </c>
    </row>
    <row r="884" spans="1:33" x14ac:dyDescent="0.3">
      <c r="A884" s="10" t="s">
        <v>1832</v>
      </c>
      <c r="B884" s="10">
        <v>32</v>
      </c>
      <c r="C884" s="10" t="s">
        <v>29</v>
      </c>
      <c r="D884" s="10" t="s">
        <v>30</v>
      </c>
      <c r="E884" s="10" t="s">
        <v>55</v>
      </c>
      <c r="F884" s="10" t="s">
        <v>56</v>
      </c>
      <c r="G884" s="10" t="s">
        <v>44</v>
      </c>
      <c r="H884" s="10" t="s">
        <v>1833</v>
      </c>
      <c r="I884" s="10" t="s">
        <v>34</v>
      </c>
      <c r="J884" s="13">
        <v>495.8</v>
      </c>
      <c r="K884" s="10">
        <v>4</v>
      </c>
      <c r="L884" s="10" t="s">
        <v>35</v>
      </c>
      <c r="M884" s="10">
        <v>1</v>
      </c>
      <c r="N884" s="10">
        <v>2</v>
      </c>
      <c r="O884" s="10">
        <v>1</v>
      </c>
      <c r="P884" s="10" t="s">
        <v>59</v>
      </c>
      <c r="Q884" s="10" t="s">
        <v>50</v>
      </c>
      <c r="R884" s="10">
        <f t="shared" si="26"/>
        <v>0</v>
      </c>
      <c r="S884" s="10">
        <v>0</v>
      </c>
      <c r="T884" s="10">
        <v>7</v>
      </c>
      <c r="U884" s="10" t="s">
        <v>36</v>
      </c>
      <c r="V884" s="10" t="s">
        <v>38</v>
      </c>
      <c r="W884" s="10" t="s">
        <v>51</v>
      </c>
      <c r="X884" s="14">
        <v>45551</v>
      </c>
      <c r="Y884" s="10" t="b">
        <v>1</v>
      </c>
      <c r="Z884" s="10" t="b">
        <v>1</v>
      </c>
      <c r="AA884" s="10" t="str">
        <f t="shared" si="27"/>
        <v>Loyalty Member</v>
      </c>
      <c r="AB884" s="10" t="s">
        <v>52</v>
      </c>
      <c r="AC884" s="10" t="s">
        <v>53</v>
      </c>
      <c r="AD884" s="10">
        <v>10</v>
      </c>
      <c r="AE884" s="10" t="str">
        <f>IF(OR(Cleaned_Data!$C884="Male", Cleaned_Data!$C884="Male"), "Male", IF(OR(Cleaned_Data!$C884="Female", Cleaned_Data!$C884="Female"), "Female", "Diverse"))</f>
        <v>Female</v>
      </c>
      <c r="AF884" s="10" t="str">
        <f>IF(Cleaned_Data!$D884="Middle","Average Income","High Income")</f>
        <v>Average Income</v>
      </c>
      <c r="AG884" s="10">
        <v>1.1363636363636364E-2</v>
      </c>
    </row>
    <row r="885" spans="1:33" x14ac:dyDescent="0.3">
      <c r="A885" s="10" t="s">
        <v>1834</v>
      </c>
      <c r="B885" s="10">
        <v>21</v>
      </c>
      <c r="C885" s="10" t="s">
        <v>29</v>
      </c>
      <c r="D885" s="10" t="s">
        <v>44</v>
      </c>
      <c r="E885" s="10" t="s">
        <v>69</v>
      </c>
      <c r="F885" s="10" t="s">
        <v>32</v>
      </c>
      <c r="G885" s="10" t="s">
        <v>30</v>
      </c>
      <c r="H885" s="10" t="s">
        <v>1835</v>
      </c>
      <c r="I885" s="10" t="s">
        <v>117</v>
      </c>
      <c r="J885" s="13">
        <v>129.63999999999999</v>
      </c>
      <c r="K885" s="10">
        <v>4</v>
      </c>
      <c r="L885" s="10" t="s">
        <v>48</v>
      </c>
      <c r="M885" s="10">
        <v>3</v>
      </c>
      <c r="N885" s="10">
        <v>1</v>
      </c>
      <c r="O885" s="10">
        <v>2</v>
      </c>
      <c r="P885" s="10" t="s">
        <v>36</v>
      </c>
      <c r="Q885" s="10" t="s">
        <v>50</v>
      </c>
      <c r="R885" s="10">
        <f t="shared" si="26"/>
        <v>0.01</v>
      </c>
      <c r="S885" s="10">
        <v>1</v>
      </c>
      <c r="T885" s="10">
        <v>3</v>
      </c>
      <c r="U885" s="10" t="s">
        <v>59</v>
      </c>
      <c r="V885" s="10" t="s">
        <v>79</v>
      </c>
      <c r="W885" s="10" t="s">
        <v>61</v>
      </c>
      <c r="X885" s="14">
        <v>45439</v>
      </c>
      <c r="Y885" s="10" t="b">
        <v>0</v>
      </c>
      <c r="Z885" s="10" t="b">
        <v>1</v>
      </c>
      <c r="AA885" s="10" t="str">
        <f t="shared" si="27"/>
        <v>Loyalty Member</v>
      </c>
      <c r="AB885" s="10" t="s">
        <v>40</v>
      </c>
      <c r="AC885" s="10" t="s">
        <v>67</v>
      </c>
      <c r="AD885" s="10">
        <v>3</v>
      </c>
      <c r="AE885" s="10" t="str">
        <f>IF(OR(Cleaned_Data!$C885="Male", Cleaned_Data!$C885="Male"), "Male", IF(OR(Cleaned_Data!$C885="Female", Cleaned_Data!$C885="Female"), "Female", "Diverse"))</f>
        <v>Female</v>
      </c>
      <c r="AF885" s="10" t="str">
        <f>IF(Cleaned_Data!$D885="Middle","Average Income","High Income")</f>
        <v>High Income</v>
      </c>
      <c r="AG885" s="10">
        <v>0.01</v>
      </c>
    </row>
    <row r="886" spans="1:33" x14ac:dyDescent="0.3">
      <c r="A886" s="10" t="s">
        <v>1836</v>
      </c>
      <c r="B886" s="10">
        <v>41</v>
      </c>
      <c r="C886" s="10" t="s">
        <v>43</v>
      </c>
      <c r="D886" s="10" t="s">
        <v>30</v>
      </c>
      <c r="E886" s="10" t="s">
        <v>55</v>
      </c>
      <c r="F886" s="10" t="s">
        <v>56</v>
      </c>
      <c r="G886" s="10" t="s">
        <v>44</v>
      </c>
      <c r="H886" s="10" t="s">
        <v>1837</v>
      </c>
      <c r="I886" s="10" t="s">
        <v>93</v>
      </c>
      <c r="J886" s="13">
        <v>473.77</v>
      </c>
      <c r="K886" s="10">
        <v>9</v>
      </c>
      <c r="L886" s="10" t="s">
        <v>78</v>
      </c>
      <c r="M886" s="10">
        <v>3</v>
      </c>
      <c r="N886" s="10">
        <v>1</v>
      </c>
      <c r="O886" s="10">
        <v>2</v>
      </c>
      <c r="P886" s="10" t="s">
        <v>49</v>
      </c>
      <c r="Q886" s="10" t="s">
        <v>85</v>
      </c>
      <c r="R886" s="10">
        <f t="shared" si="26"/>
        <v>0.02</v>
      </c>
      <c r="S886" s="10">
        <v>2</v>
      </c>
      <c r="T886" s="10">
        <v>9</v>
      </c>
      <c r="U886" s="10" t="s">
        <v>36</v>
      </c>
      <c r="V886" s="10" t="s">
        <v>79</v>
      </c>
      <c r="W886" s="10" t="s">
        <v>51</v>
      </c>
      <c r="X886" s="14">
        <v>45414</v>
      </c>
      <c r="Y886" s="10" t="b">
        <v>0</v>
      </c>
      <c r="Z886" s="10" t="b">
        <v>0</v>
      </c>
      <c r="AA886" s="10" t="str">
        <f t="shared" si="27"/>
        <v>Non-Member</v>
      </c>
      <c r="AB886" s="10" t="s">
        <v>52</v>
      </c>
      <c r="AC886" s="10" t="s">
        <v>41</v>
      </c>
      <c r="AD886" s="10">
        <v>13</v>
      </c>
      <c r="AE886" s="10" t="str">
        <f>IF(OR(Cleaned_Data!$C886="Male", Cleaned_Data!$C886="Male"), "Male", IF(OR(Cleaned_Data!$C886="Female", Cleaned_Data!$C886="Female"), "Female", "Diverse"))</f>
        <v>Male</v>
      </c>
      <c r="AF886" s="10" t="str">
        <f>IF(Cleaned_Data!$D886="Middle","Average Income","High Income")</f>
        <v>Average Income</v>
      </c>
      <c r="AG886" s="10">
        <v>8.5365853658536592E-3</v>
      </c>
    </row>
    <row r="887" spans="1:33" x14ac:dyDescent="0.3">
      <c r="A887" s="10" t="s">
        <v>1838</v>
      </c>
      <c r="B887" s="10">
        <v>40</v>
      </c>
      <c r="C887" s="10" t="s">
        <v>29</v>
      </c>
      <c r="D887" s="10" t="s">
        <v>44</v>
      </c>
      <c r="E887" s="10" t="s">
        <v>31</v>
      </c>
      <c r="F887" s="10" t="s">
        <v>45</v>
      </c>
      <c r="G887" s="10" t="s">
        <v>30</v>
      </c>
      <c r="H887" s="10" t="s">
        <v>1839</v>
      </c>
      <c r="I887" s="10" t="s">
        <v>117</v>
      </c>
      <c r="J887" s="13">
        <v>130.84</v>
      </c>
      <c r="K887" s="10">
        <v>4</v>
      </c>
      <c r="L887" s="10" t="s">
        <v>78</v>
      </c>
      <c r="M887" s="10">
        <v>5</v>
      </c>
      <c r="N887" s="10">
        <v>5</v>
      </c>
      <c r="O887" s="10">
        <v>2</v>
      </c>
      <c r="P887" s="10" t="s">
        <v>49</v>
      </c>
      <c r="Q887" s="10" t="s">
        <v>85</v>
      </c>
      <c r="R887" s="10">
        <f t="shared" si="26"/>
        <v>0.02</v>
      </c>
      <c r="S887" s="10">
        <v>2</v>
      </c>
      <c r="T887" s="10">
        <v>10</v>
      </c>
      <c r="U887" s="10" t="s">
        <v>59</v>
      </c>
      <c r="V887" s="10" t="s">
        <v>38</v>
      </c>
      <c r="W887" s="10" t="s">
        <v>51</v>
      </c>
      <c r="X887" s="14">
        <v>45548</v>
      </c>
      <c r="Y887" s="10" t="b">
        <v>1</v>
      </c>
      <c r="Z887" s="10" t="b">
        <v>1</v>
      </c>
      <c r="AA887" s="10" t="str">
        <f t="shared" si="27"/>
        <v>Loyalty Member</v>
      </c>
      <c r="AB887" s="10" t="s">
        <v>40</v>
      </c>
      <c r="AC887" s="10" t="s">
        <v>53</v>
      </c>
      <c r="AD887" s="10">
        <v>13</v>
      </c>
      <c r="AE887" s="10" t="str">
        <f>IF(OR(Cleaned_Data!$C887="Male", Cleaned_Data!$C887="Male"), "Male", IF(OR(Cleaned_Data!$C887="Female", Cleaned_Data!$C887="Female"), "Female", "Diverse"))</f>
        <v>Female</v>
      </c>
      <c r="AF887" s="10" t="str">
        <f>IF(Cleaned_Data!$D887="Middle","Average Income","High Income")</f>
        <v>High Income</v>
      </c>
      <c r="AG887" s="10">
        <v>0.01</v>
      </c>
    </row>
    <row r="888" spans="1:33" x14ac:dyDescent="0.3">
      <c r="A888" s="10" t="s">
        <v>1840</v>
      </c>
      <c r="B888" s="10">
        <v>48</v>
      </c>
      <c r="C888" s="10" t="s">
        <v>43</v>
      </c>
      <c r="D888" s="10" t="s">
        <v>30</v>
      </c>
      <c r="E888" s="10" t="s">
        <v>55</v>
      </c>
      <c r="F888" s="10" t="s">
        <v>56</v>
      </c>
      <c r="G888" s="10" t="s">
        <v>44</v>
      </c>
      <c r="H888" s="10" t="s">
        <v>1841</v>
      </c>
      <c r="I888" s="10" t="s">
        <v>158</v>
      </c>
      <c r="J888" s="13">
        <v>436.54</v>
      </c>
      <c r="K888" s="10">
        <v>12</v>
      </c>
      <c r="L888" s="10" t="s">
        <v>78</v>
      </c>
      <c r="M888" s="10">
        <v>3</v>
      </c>
      <c r="N888" s="10">
        <v>3</v>
      </c>
      <c r="O888" s="10">
        <v>0</v>
      </c>
      <c r="P888" s="10" t="s">
        <v>49</v>
      </c>
      <c r="Q888" s="10" t="s">
        <v>85</v>
      </c>
      <c r="R888" s="10">
        <f t="shared" si="26"/>
        <v>0.01</v>
      </c>
      <c r="S888" s="10">
        <v>1</v>
      </c>
      <c r="T888" s="10">
        <v>8</v>
      </c>
      <c r="U888" s="10" t="s">
        <v>59</v>
      </c>
      <c r="V888" s="10" t="s">
        <v>60</v>
      </c>
      <c r="W888" s="10" t="s">
        <v>61</v>
      </c>
      <c r="X888" s="14">
        <v>45442</v>
      </c>
      <c r="Y888" s="10" t="b">
        <v>1</v>
      </c>
      <c r="Z888" s="10" t="b">
        <v>0</v>
      </c>
      <c r="AA888" s="10" t="str">
        <f t="shared" si="27"/>
        <v>Non-Member</v>
      </c>
      <c r="AB888" s="10" t="s">
        <v>52</v>
      </c>
      <c r="AC888" s="10" t="s">
        <v>41</v>
      </c>
      <c r="AD888" s="10">
        <v>9</v>
      </c>
      <c r="AE888" s="10" t="str">
        <f>IF(OR(Cleaned_Data!$C888="Male", Cleaned_Data!$C888="Male"), "Male", IF(OR(Cleaned_Data!$C888="Female", Cleaned_Data!$C888="Female"), "Female", "Diverse"))</f>
        <v>Male</v>
      </c>
      <c r="AF888" s="10" t="str">
        <f>IF(Cleaned_Data!$D888="Middle","Average Income","High Income")</f>
        <v>Average Income</v>
      </c>
      <c r="AG888" s="10">
        <v>1.0243902439024391E-2</v>
      </c>
    </row>
    <row r="889" spans="1:33" x14ac:dyDescent="0.3">
      <c r="A889" s="10" t="s">
        <v>1842</v>
      </c>
      <c r="B889" s="10">
        <v>25</v>
      </c>
      <c r="C889" s="10" t="s">
        <v>29</v>
      </c>
      <c r="D889" s="10" t="s">
        <v>30</v>
      </c>
      <c r="E889" s="10" t="s">
        <v>69</v>
      </c>
      <c r="F889" s="10" t="s">
        <v>32</v>
      </c>
      <c r="G889" s="10" t="s">
        <v>30</v>
      </c>
      <c r="H889" s="10" t="s">
        <v>1843</v>
      </c>
      <c r="I889" s="10" t="s">
        <v>101</v>
      </c>
      <c r="J889" s="13">
        <v>264.01</v>
      </c>
      <c r="K889" s="10">
        <v>4</v>
      </c>
      <c r="L889" s="10" t="s">
        <v>48</v>
      </c>
      <c r="M889" s="10">
        <v>3</v>
      </c>
      <c r="N889" s="10">
        <v>4</v>
      </c>
      <c r="O889" s="10">
        <v>0</v>
      </c>
      <c r="P889" s="10" t="s">
        <v>44</v>
      </c>
      <c r="Q889" s="10" t="s">
        <v>37</v>
      </c>
      <c r="R889" s="10">
        <f t="shared" si="26"/>
        <v>0.01</v>
      </c>
      <c r="S889" s="10">
        <v>1</v>
      </c>
      <c r="T889" s="10">
        <v>5</v>
      </c>
      <c r="U889" s="10" t="s">
        <v>36</v>
      </c>
      <c r="V889" s="10" t="s">
        <v>79</v>
      </c>
      <c r="W889" s="10" t="s">
        <v>66</v>
      </c>
      <c r="X889" s="14">
        <v>45586</v>
      </c>
      <c r="Y889" s="10" t="b">
        <v>1</v>
      </c>
      <c r="Z889" s="10" t="b">
        <v>0</v>
      </c>
      <c r="AA889" s="10" t="str">
        <f t="shared" si="27"/>
        <v>Non-Member</v>
      </c>
      <c r="AB889" s="10" t="s">
        <v>40</v>
      </c>
      <c r="AC889" s="10" t="s">
        <v>41</v>
      </c>
      <c r="AD889" s="10">
        <v>2</v>
      </c>
      <c r="AE889" s="10" t="str">
        <f>IF(OR(Cleaned_Data!$C889="Male", Cleaned_Data!$C889="Male"), "Male", IF(OR(Cleaned_Data!$C889="Female", Cleaned_Data!$C889="Female"), "Female", "Diverse"))</f>
        <v>Female</v>
      </c>
      <c r="AF889" s="10" t="str">
        <f>IF(Cleaned_Data!$D889="Middle","Average Income","High Income")</f>
        <v>Average Income</v>
      </c>
      <c r="AG889" s="10">
        <v>9.7727272727272732E-3</v>
      </c>
    </row>
    <row r="890" spans="1:33" x14ac:dyDescent="0.3">
      <c r="A890" s="10" t="s">
        <v>1844</v>
      </c>
      <c r="B890" s="10">
        <v>30</v>
      </c>
      <c r="C890" s="10" t="s">
        <v>29</v>
      </c>
      <c r="D890" s="10" t="s">
        <v>44</v>
      </c>
      <c r="E890" s="10" t="s">
        <v>76</v>
      </c>
      <c r="F890" s="10" t="s">
        <v>32</v>
      </c>
      <c r="G890" s="10" t="s">
        <v>44</v>
      </c>
      <c r="H890" s="10" t="s">
        <v>1845</v>
      </c>
      <c r="I890" s="10" t="s">
        <v>2078</v>
      </c>
      <c r="J890" s="13">
        <v>58.27</v>
      </c>
      <c r="K890" s="10">
        <v>2</v>
      </c>
      <c r="L890" s="10" t="s">
        <v>48</v>
      </c>
      <c r="M890" s="10">
        <v>5</v>
      </c>
      <c r="N890" s="10">
        <v>4</v>
      </c>
      <c r="O890" s="10">
        <v>1</v>
      </c>
      <c r="P890" s="10" t="s">
        <v>49</v>
      </c>
      <c r="Q890" s="10" t="s">
        <v>37</v>
      </c>
      <c r="R890" s="10">
        <f t="shared" si="26"/>
        <v>0.01</v>
      </c>
      <c r="S890" s="10">
        <v>1</v>
      </c>
      <c r="T890" s="10">
        <v>4</v>
      </c>
      <c r="U890" s="10" t="s">
        <v>49</v>
      </c>
      <c r="V890" s="10" t="s">
        <v>60</v>
      </c>
      <c r="W890" s="10" t="s">
        <v>86</v>
      </c>
      <c r="X890" s="14">
        <v>45580</v>
      </c>
      <c r="Y890" s="10" t="b">
        <v>0</v>
      </c>
      <c r="Z890" s="10" t="b">
        <v>1</v>
      </c>
      <c r="AA890" s="10" t="str">
        <f t="shared" si="27"/>
        <v>Loyalty Member</v>
      </c>
      <c r="AB890" s="10" t="s">
        <v>40</v>
      </c>
      <c r="AC890" s="10" t="s">
        <v>41</v>
      </c>
      <c r="AD890" s="10">
        <v>13</v>
      </c>
      <c r="AE890" s="10" t="str">
        <f>IF(OR(Cleaned_Data!$C890="Male", Cleaned_Data!$C890="Male"), "Male", IF(OR(Cleaned_Data!$C890="Female", Cleaned_Data!$C890="Female"), "Female", "Diverse"))</f>
        <v>Female</v>
      </c>
      <c r="AF890" s="10" t="str">
        <f>IF(Cleaned_Data!$D890="Middle","Average Income","High Income")</f>
        <v>High Income</v>
      </c>
      <c r="AG890" s="10">
        <v>1.3157894736842106E-2</v>
      </c>
    </row>
    <row r="891" spans="1:33" x14ac:dyDescent="0.3">
      <c r="A891" s="10" t="s">
        <v>1846</v>
      </c>
      <c r="B891" s="10">
        <v>25</v>
      </c>
      <c r="C891" s="10" t="s">
        <v>43</v>
      </c>
      <c r="D891" s="10" t="s">
        <v>30</v>
      </c>
      <c r="E891" s="10" t="s">
        <v>55</v>
      </c>
      <c r="F891" s="10" t="s">
        <v>56</v>
      </c>
      <c r="G891" s="10" t="s">
        <v>44</v>
      </c>
      <c r="H891" s="10" t="s">
        <v>1847</v>
      </c>
      <c r="I891" s="10" t="s">
        <v>90</v>
      </c>
      <c r="J891" s="13">
        <v>190.76</v>
      </c>
      <c r="K891" s="10">
        <v>10</v>
      </c>
      <c r="L891" s="10" t="s">
        <v>48</v>
      </c>
      <c r="M891" s="10">
        <v>5</v>
      </c>
      <c r="N891" s="10">
        <v>5</v>
      </c>
      <c r="O891" s="10">
        <v>2</v>
      </c>
      <c r="P891" s="10" t="s">
        <v>36</v>
      </c>
      <c r="Q891" s="10" t="s">
        <v>50</v>
      </c>
      <c r="R891" s="10">
        <f t="shared" si="26"/>
        <v>0.01</v>
      </c>
      <c r="S891" s="10">
        <v>1</v>
      </c>
      <c r="T891" s="10">
        <v>3</v>
      </c>
      <c r="U891" s="10" t="s">
        <v>44</v>
      </c>
      <c r="V891" s="10" t="s">
        <v>79</v>
      </c>
      <c r="W891" s="10" t="s">
        <v>66</v>
      </c>
      <c r="X891" s="14">
        <v>45603</v>
      </c>
      <c r="Y891" s="10" t="b">
        <v>0</v>
      </c>
      <c r="Z891" s="10" t="b">
        <v>0</v>
      </c>
      <c r="AA891" s="10" t="str">
        <f t="shared" si="27"/>
        <v>Non-Member</v>
      </c>
      <c r="AB891" s="10" t="s">
        <v>74</v>
      </c>
      <c r="AC891" s="10" t="s">
        <v>67</v>
      </c>
      <c r="AD891" s="10">
        <v>11</v>
      </c>
      <c r="AE891" s="10" t="str">
        <f>IF(OR(Cleaned_Data!$C891="Male", Cleaned_Data!$C891="Male"), "Male", IF(OR(Cleaned_Data!$C891="Female", Cleaned_Data!$C891="Female"), "Female", "Diverse"))</f>
        <v>Male</v>
      </c>
      <c r="AF891" s="10" t="str">
        <f>IF(Cleaned_Data!$D891="Middle","Average Income","High Income")</f>
        <v>Average Income</v>
      </c>
      <c r="AG891" s="10">
        <v>8.431372549019607E-3</v>
      </c>
    </row>
    <row r="892" spans="1:33" x14ac:dyDescent="0.3">
      <c r="A892" s="10" t="s">
        <v>1848</v>
      </c>
      <c r="B892" s="10">
        <v>40</v>
      </c>
      <c r="C892" s="10" t="s">
        <v>29</v>
      </c>
      <c r="D892" s="10" t="s">
        <v>44</v>
      </c>
      <c r="E892" s="10" t="s">
        <v>69</v>
      </c>
      <c r="F892" s="10" t="s">
        <v>56</v>
      </c>
      <c r="G892" s="10" t="s">
        <v>44</v>
      </c>
      <c r="H892" s="10" t="s">
        <v>1849</v>
      </c>
      <c r="I892" s="10" t="s">
        <v>101</v>
      </c>
      <c r="J892" s="13">
        <v>105.76</v>
      </c>
      <c r="K892" s="10">
        <v>8</v>
      </c>
      <c r="L892" s="10" t="s">
        <v>78</v>
      </c>
      <c r="M892" s="10">
        <v>4</v>
      </c>
      <c r="N892" s="10">
        <v>4</v>
      </c>
      <c r="O892" s="10">
        <v>2</v>
      </c>
      <c r="P892" s="10" t="s">
        <v>36</v>
      </c>
      <c r="Q892" s="10" t="s">
        <v>85</v>
      </c>
      <c r="R892" s="10">
        <f t="shared" si="26"/>
        <v>0.01</v>
      </c>
      <c r="S892" s="10">
        <v>1</v>
      </c>
      <c r="T892" s="10">
        <v>8</v>
      </c>
      <c r="U892" s="10" t="s">
        <v>49</v>
      </c>
      <c r="V892" s="10" t="s">
        <v>38</v>
      </c>
      <c r="W892" s="10" t="s">
        <v>39</v>
      </c>
      <c r="X892" s="14">
        <v>45309</v>
      </c>
      <c r="Y892" s="10" t="b">
        <v>0</v>
      </c>
      <c r="Z892" s="10" t="b">
        <v>0</v>
      </c>
      <c r="AA892" s="10" t="str">
        <f t="shared" si="27"/>
        <v>Non-Member</v>
      </c>
      <c r="AB892" s="10" t="s">
        <v>74</v>
      </c>
      <c r="AC892" s="10" t="s">
        <v>67</v>
      </c>
      <c r="AD892" s="10">
        <v>4</v>
      </c>
      <c r="AE892" s="10" t="str">
        <f>IF(OR(Cleaned_Data!$C892="Male", Cleaned_Data!$C892="Male"), "Male", IF(OR(Cleaned_Data!$C892="Female", Cleaned_Data!$C892="Female"), "Female", "Diverse"))</f>
        <v>Female</v>
      </c>
      <c r="AF892" s="10" t="str">
        <f>IF(Cleaned_Data!$D892="Middle","Average Income","High Income")</f>
        <v>High Income</v>
      </c>
      <c r="AG892" s="10">
        <v>9.7727272727272732E-3</v>
      </c>
    </row>
    <row r="893" spans="1:33" x14ac:dyDescent="0.3">
      <c r="A893" s="10" t="s">
        <v>1850</v>
      </c>
      <c r="B893" s="10">
        <v>24</v>
      </c>
      <c r="C893" s="10" t="s">
        <v>29</v>
      </c>
      <c r="D893" s="10" t="s">
        <v>30</v>
      </c>
      <c r="E893" s="10" t="s">
        <v>55</v>
      </c>
      <c r="F893" s="10" t="s">
        <v>56</v>
      </c>
      <c r="G893" s="10" t="s">
        <v>44</v>
      </c>
      <c r="H893" s="10" t="s">
        <v>1851</v>
      </c>
      <c r="I893" s="10" t="s">
        <v>107</v>
      </c>
      <c r="J893" s="13">
        <v>254.29</v>
      </c>
      <c r="K893" s="10">
        <v>9</v>
      </c>
      <c r="L893" s="10" t="s">
        <v>35</v>
      </c>
      <c r="M893" s="10">
        <v>5</v>
      </c>
      <c r="N893" s="10">
        <v>4</v>
      </c>
      <c r="O893" s="10">
        <v>0</v>
      </c>
      <c r="P893" s="10" t="s">
        <v>49</v>
      </c>
      <c r="Q893" s="10" t="s">
        <v>37</v>
      </c>
      <c r="R893" s="10">
        <f t="shared" si="26"/>
        <v>0.01</v>
      </c>
      <c r="S893" s="10">
        <v>1</v>
      </c>
      <c r="T893" s="10">
        <v>7</v>
      </c>
      <c r="U893" s="10" t="s">
        <v>59</v>
      </c>
      <c r="V893" s="10" t="s">
        <v>60</v>
      </c>
      <c r="W893" s="10" t="s">
        <v>86</v>
      </c>
      <c r="X893" s="14">
        <v>45412</v>
      </c>
      <c r="Y893" s="10" t="b">
        <v>0</v>
      </c>
      <c r="Z893" s="10" t="b">
        <v>0</v>
      </c>
      <c r="AA893" s="10" t="str">
        <f t="shared" si="27"/>
        <v>Non-Member</v>
      </c>
      <c r="AB893" s="10" t="s">
        <v>62</v>
      </c>
      <c r="AC893" s="10" t="s">
        <v>67</v>
      </c>
      <c r="AD893" s="10">
        <v>3</v>
      </c>
      <c r="AE893" s="10" t="str">
        <f>IF(OR(Cleaned_Data!$C893="Male", Cleaned_Data!$C893="Male"), "Male", IF(OR(Cleaned_Data!$C893="Female", Cleaned_Data!$C893="Female"), "Female", "Diverse"))</f>
        <v>Female</v>
      </c>
      <c r="AF893" s="10" t="str">
        <f>IF(Cleaned_Data!$D893="Middle","Average Income","High Income")</f>
        <v>Average Income</v>
      </c>
      <c r="AG893" s="10">
        <v>1.0277777777777776E-2</v>
      </c>
    </row>
    <row r="894" spans="1:33" x14ac:dyDescent="0.3">
      <c r="A894" s="10" t="s">
        <v>1852</v>
      </c>
      <c r="B894" s="10">
        <v>49</v>
      </c>
      <c r="C894" s="10" t="s">
        <v>43</v>
      </c>
      <c r="D894" s="10" t="s">
        <v>30</v>
      </c>
      <c r="E894" s="10" t="s">
        <v>76</v>
      </c>
      <c r="F894" s="10" t="s">
        <v>32</v>
      </c>
      <c r="G894" s="10" t="s">
        <v>44</v>
      </c>
      <c r="H894" s="10" t="s">
        <v>1853</v>
      </c>
      <c r="I894" s="10" t="s">
        <v>90</v>
      </c>
      <c r="J894" s="13">
        <v>435.52</v>
      </c>
      <c r="K894" s="10">
        <v>9</v>
      </c>
      <c r="L894" s="10" t="s">
        <v>78</v>
      </c>
      <c r="M894" s="10">
        <v>5</v>
      </c>
      <c r="N894" s="10">
        <v>3</v>
      </c>
      <c r="O894" s="10">
        <v>2</v>
      </c>
      <c r="P894" s="10" t="s">
        <v>44</v>
      </c>
      <c r="Q894" s="10" t="s">
        <v>50</v>
      </c>
      <c r="R894" s="10">
        <f t="shared" si="26"/>
        <v>0.01</v>
      </c>
      <c r="S894" s="10">
        <v>1</v>
      </c>
      <c r="T894" s="10">
        <v>2</v>
      </c>
      <c r="U894" s="10" t="s">
        <v>49</v>
      </c>
      <c r="V894" s="10" t="s">
        <v>79</v>
      </c>
      <c r="W894" s="10" t="s">
        <v>61</v>
      </c>
      <c r="X894" s="14">
        <v>45608</v>
      </c>
      <c r="Y894" s="10" t="b">
        <v>1</v>
      </c>
      <c r="Z894" s="10" t="b">
        <v>0</v>
      </c>
      <c r="AA894" s="10" t="str">
        <f t="shared" si="27"/>
        <v>Non-Member</v>
      </c>
      <c r="AB894" s="10" t="s">
        <v>62</v>
      </c>
      <c r="AC894" s="10" t="s">
        <v>41</v>
      </c>
      <c r="AD894" s="10">
        <v>11</v>
      </c>
      <c r="AE894" s="10" t="str">
        <f>IF(OR(Cleaned_Data!$C894="Male", Cleaned_Data!$C894="Male"), "Male", IF(OR(Cleaned_Data!$C894="Female", Cleaned_Data!$C894="Female"), "Female", "Diverse"))</f>
        <v>Male</v>
      </c>
      <c r="AF894" s="10" t="str">
        <f>IF(Cleaned_Data!$D894="Middle","Average Income","High Income")</f>
        <v>Average Income</v>
      </c>
      <c r="AG894" s="10">
        <v>8.431372549019607E-3</v>
      </c>
    </row>
    <row r="895" spans="1:33" x14ac:dyDescent="0.3">
      <c r="A895" s="10" t="s">
        <v>1854</v>
      </c>
      <c r="B895" s="10">
        <v>50</v>
      </c>
      <c r="C895" s="10" t="s">
        <v>29</v>
      </c>
      <c r="D895" s="10" t="s">
        <v>44</v>
      </c>
      <c r="E895" s="10" t="s">
        <v>31</v>
      </c>
      <c r="F895" s="10" t="s">
        <v>56</v>
      </c>
      <c r="G895" s="10" t="s">
        <v>30</v>
      </c>
      <c r="H895" s="10" t="s">
        <v>1855</v>
      </c>
      <c r="I895" s="10" t="s">
        <v>58</v>
      </c>
      <c r="J895" s="13">
        <v>235.49</v>
      </c>
      <c r="K895" s="10">
        <v>5</v>
      </c>
      <c r="L895" s="10" t="s">
        <v>48</v>
      </c>
      <c r="M895" s="10">
        <v>4</v>
      </c>
      <c r="N895" s="10">
        <v>3</v>
      </c>
      <c r="O895" s="10">
        <v>1</v>
      </c>
      <c r="P895" s="10" t="s">
        <v>44</v>
      </c>
      <c r="Q895" s="10" t="s">
        <v>37</v>
      </c>
      <c r="R895" s="10">
        <f t="shared" si="26"/>
        <v>0.01</v>
      </c>
      <c r="S895" s="10">
        <v>1</v>
      </c>
      <c r="T895" s="10">
        <v>6</v>
      </c>
      <c r="U895" s="10" t="s">
        <v>36</v>
      </c>
      <c r="V895" s="10" t="s">
        <v>60</v>
      </c>
      <c r="W895" s="10" t="s">
        <v>86</v>
      </c>
      <c r="X895" s="14">
        <v>45425</v>
      </c>
      <c r="Y895" s="10" t="b">
        <v>1</v>
      </c>
      <c r="Z895" s="10" t="b">
        <v>0</v>
      </c>
      <c r="AA895" s="10" t="str">
        <f t="shared" si="27"/>
        <v>Non-Member</v>
      </c>
      <c r="AB895" s="10" t="s">
        <v>62</v>
      </c>
      <c r="AC895" s="10" t="s">
        <v>67</v>
      </c>
      <c r="AD895" s="10">
        <v>5</v>
      </c>
      <c r="AE895" s="10" t="str">
        <f>IF(OR(Cleaned_Data!$C895="Male", Cleaned_Data!$C895="Male"), "Male", IF(OR(Cleaned_Data!$C895="Female", Cleaned_Data!$C895="Female"), "Female", "Diverse"))</f>
        <v>Female</v>
      </c>
      <c r="AF895" s="10" t="str">
        <f>IF(Cleaned_Data!$D895="Middle","Average Income","High Income")</f>
        <v>High Income</v>
      </c>
      <c r="AG895" s="10">
        <v>1.131578947368421E-2</v>
      </c>
    </row>
    <row r="896" spans="1:33" x14ac:dyDescent="0.3">
      <c r="A896" s="10" t="s">
        <v>1856</v>
      </c>
      <c r="B896" s="10">
        <v>45</v>
      </c>
      <c r="C896" s="10" t="s">
        <v>43</v>
      </c>
      <c r="D896" s="10" t="s">
        <v>44</v>
      </c>
      <c r="E896" s="10" t="s">
        <v>69</v>
      </c>
      <c r="F896" s="10" t="s">
        <v>56</v>
      </c>
      <c r="G896" s="10" t="s">
        <v>30</v>
      </c>
      <c r="H896" s="10" t="s">
        <v>1857</v>
      </c>
      <c r="I896" s="10" t="s">
        <v>93</v>
      </c>
      <c r="J896" s="13">
        <v>161.34</v>
      </c>
      <c r="K896" s="10">
        <v>3</v>
      </c>
      <c r="L896" s="10" t="s">
        <v>35</v>
      </c>
      <c r="M896" s="10">
        <v>2</v>
      </c>
      <c r="N896" s="10">
        <v>3</v>
      </c>
      <c r="O896" s="10">
        <v>2</v>
      </c>
      <c r="P896" s="10" t="s">
        <v>44</v>
      </c>
      <c r="Q896" s="10" t="s">
        <v>85</v>
      </c>
      <c r="R896" s="10">
        <f t="shared" si="26"/>
        <v>0.01</v>
      </c>
      <c r="S896" s="10">
        <v>1</v>
      </c>
      <c r="T896" s="10">
        <v>8</v>
      </c>
      <c r="U896" s="10" t="s">
        <v>49</v>
      </c>
      <c r="V896" s="10" t="s">
        <v>38</v>
      </c>
      <c r="W896" s="10" t="s">
        <v>39</v>
      </c>
      <c r="X896" s="14">
        <v>45563</v>
      </c>
      <c r="Y896" s="10" t="b">
        <v>1</v>
      </c>
      <c r="Z896" s="10" t="b">
        <v>0</v>
      </c>
      <c r="AA896" s="10" t="str">
        <f t="shared" si="27"/>
        <v>Non-Member</v>
      </c>
      <c r="AB896" s="10" t="s">
        <v>62</v>
      </c>
      <c r="AC896" s="10" t="s">
        <v>41</v>
      </c>
      <c r="AD896" s="10">
        <v>4</v>
      </c>
      <c r="AE896" s="10" t="str">
        <f>IF(OR(Cleaned_Data!$C896="Male", Cleaned_Data!$C896="Male"), "Male", IF(OR(Cleaned_Data!$C896="Female", Cleaned_Data!$C896="Female"), "Female", "Diverse"))</f>
        <v>Male</v>
      </c>
      <c r="AF896" s="10" t="str">
        <f>IF(Cleaned_Data!$D896="Middle","Average Income","High Income")</f>
        <v>High Income</v>
      </c>
      <c r="AG896" s="10">
        <v>8.5365853658536592E-3</v>
      </c>
    </row>
    <row r="897" spans="1:33" x14ac:dyDescent="0.3">
      <c r="A897" s="10" t="s">
        <v>1858</v>
      </c>
      <c r="B897" s="10">
        <v>19</v>
      </c>
      <c r="C897" s="10" t="s">
        <v>43</v>
      </c>
      <c r="D897" s="10" t="s">
        <v>44</v>
      </c>
      <c r="E897" s="10" t="s">
        <v>55</v>
      </c>
      <c r="F897" s="10" t="s">
        <v>56</v>
      </c>
      <c r="G897" s="10" t="s">
        <v>44</v>
      </c>
      <c r="H897" s="10" t="s">
        <v>1859</v>
      </c>
      <c r="I897" s="10" t="s">
        <v>93</v>
      </c>
      <c r="J897" s="13">
        <v>167.67</v>
      </c>
      <c r="K897" s="10">
        <v>11</v>
      </c>
      <c r="L897" s="10" t="s">
        <v>48</v>
      </c>
      <c r="M897" s="10">
        <v>5</v>
      </c>
      <c r="N897" s="10">
        <v>2</v>
      </c>
      <c r="O897" s="10">
        <v>1</v>
      </c>
      <c r="P897" s="10" t="s">
        <v>44</v>
      </c>
      <c r="Q897" s="10" t="s">
        <v>85</v>
      </c>
      <c r="R897" s="10">
        <f t="shared" si="26"/>
        <v>0</v>
      </c>
      <c r="S897" s="10">
        <v>0</v>
      </c>
      <c r="T897" s="10">
        <v>6</v>
      </c>
      <c r="U897" s="10" t="s">
        <v>49</v>
      </c>
      <c r="V897" s="10" t="s">
        <v>60</v>
      </c>
      <c r="W897" s="10" t="s">
        <v>39</v>
      </c>
      <c r="X897" s="14">
        <v>45369</v>
      </c>
      <c r="Y897" s="10" t="b">
        <v>0</v>
      </c>
      <c r="Z897" s="10" t="b">
        <v>1</v>
      </c>
      <c r="AA897" s="10" t="str">
        <f t="shared" si="27"/>
        <v>Loyalty Member</v>
      </c>
      <c r="AB897" s="10" t="s">
        <v>40</v>
      </c>
      <c r="AC897" s="10" t="s">
        <v>67</v>
      </c>
      <c r="AD897" s="10">
        <v>5</v>
      </c>
      <c r="AE897" s="10" t="str">
        <f>IF(OR(Cleaned_Data!$C897="Male", Cleaned_Data!$C897="Male"), "Male", IF(OR(Cleaned_Data!$C897="Female", Cleaned_Data!$C897="Female"), "Female", "Diverse"))</f>
        <v>Male</v>
      </c>
      <c r="AF897" s="10" t="str">
        <f>IF(Cleaned_Data!$D897="Middle","Average Income","High Income")</f>
        <v>High Income</v>
      </c>
      <c r="AG897" s="10">
        <v>8.5365853658536592E-3</v>
      </c>
    </row>
    <row r="898" spans="1:33" x14ac:dyDescent="0.3">
      <c r="A898" s="10" t="s">
        <v>1860</v>
      </c>
      <c r="B898" s="10">
        <v>50</v>
      </c>
      <c r="C898" s="10" t="s">
        <v>29</v>
      </c>
      <c r="D898" s="10" t="s">
        <v>30</v>
      </c>
      <c r="E898" s="10" t="s">
        <v>69</v>
      </c>
      <c r="F898" s="10" t="s">
        <v>45</v>
      </c>
      <c r="G898" s="10" t="s">
        <v>44</v>
      </c>
      <c r="H898" s="10" t="s">
        <v>1861</v>
      </c>
      <c r="I898" s="10" t="s">
        <v>47</v>
      </c>
      <c r="J898" s="13">
        <v>96.68</v>
      </c>
      <c r="K898" s="10">
        <v>10</v>
      </c>
      <c r="L898" s="10" t="s">
        <v>35</v>
      </c>
      <c r="M898" s="10">
        <v>5</v>
      </c>
      <c r="N898" s="10">
        <v>2</v>
      </c>
      <c r="O898" s="10">
        <v>2</v>
      </c>
      <c r="P898" s="10" t="s">
        <v>44</v>
      </c>
      <c r="Q898" s="10" t="s">
        <v>37</v>
      </c>
      <c r="R898" s="10">
        <f t="shared" si="26"/>
        <v>0.02</v>
      </c>
      <c r="S898" s="10">
        <v>2</v>
      </c>
      <c r="T898" s="10">
        <v>3</v>
      </c>
      <c r="U898" s="10" t="s">
        <v>36</v>
      </c>
      <c r="V898" s="10" t="s">
        <v>60</v>
      </c>
      <c r="W898" s="10" t="s">
        <v>39</v>
      </c>
      <c r="X898" s="14">
        <v>45395</v>
      </c>
      <c r="Y898" s="10" t="b">
        <v>1</v>
      </c>
      <c r="Z898" s="10" t="b">
        <v>0</v>
      </c>
      <c r="AA898" s="10" t="str">
        <f t="shared" si="27"/>
        <v>Non-Member</v>
      </c>
      <c r="AB898" s="10" t="s">
        <v>74</v>
      </c>
      <c r="AC898" s="10" t="s">
        <v>41</v>
      </c>
      <c r="AD898" s="10">
        <v>10</v>
      </c>
      <c r="AE898" s="10" t="str">
        <f>IF(OR(Cleaned_Data!$C898="Male", Cleaned_Data!$C898="Male"), "Male", IF(OR(Cleaned_Data!$C898="Female", Cleaned_Data!$C898="Female"), "Female", "Diverse"))</f>
        <v>Female</v>
      </c>
      <c r="AF898" s="10" t="str">
        <f>IF(Cleaned_Data!$D898="Middle","Average Income","High Income")</f>
        <v>Average Income</v>
      </c>
      <c r="AG898" s="10">
        <v>9.3181818181818175E-3</v>
      </c>
    </row>
    <row r="899" spans="1:33" x14ac:dyDescent="0.3">
      <c r="A899" s="10" t="s">
        <v>1862</v>
      </c>
      <c r="B899" s="10">
        <v>32</v>
      </c>
      <c r="C899" s="10" t="s">
        <v>43</v>
      </c>
      <c r="D899" s="10" t="s">
        <v>44</v>
      </c>
      <c r="E899" s="10" t="s">
        <v>31</v>
      </c>
      <c r="F899" s="10" t="s">
        <v>56</v>
      </c>
      <c r="G899" s="10" t="s">
        <v>44</v>
      </c>
      <c r="H899" s="10" t="s">
        <v>1863</v>
      </c>
      <c r="I899" s="10" t="s">
        <v>34</v>
      </c>
      <c r="J899" s="13">
        <v>234.58</v>
      </c>
      <c r="K899" s="10">
        <v>3</v>
      </c>
      <c r="L899" s="10" t="s">
        <v>35</v>
      </c>
      <c r="M899" s="10">
        <v>5</v>
      </c>
      <c r="N899" s="10">
        <v>5</v>
      </c>
      <c r="O899" s="10">
        <v>2</v>
      </c>
      <c r="P899" s="10" t="s">
        <v>59</v>
      </c>
      <c r="Q899" s="10" t="s">
        <v>85</v>
      </c>
      <c r="R899" s="10">
        <f t="shared" ref="R899:R962" si="28">S899/100</f>
        <v>0.02</v>
      </c>
      <c r="S899" s="10">
        <v>2</v>
      </c>
      <c r="T899" s="10">
        <v>6</v>
      </c>
      <c r="U899" s="10" t="s">
        <v>36</v>
      </c>
      <c r="V899" s="10" t="s">
        <v>79</v>
      </c>
      <c r="W899" s="10" t="s">
        <v>51</v>
      </c>
      <c r="X899" s="14">
        <v>45405</v>
      </c>
      <c r="Y899" s="10" t="b">
        <v>1</v>
      </c>
      <c r="Z899" s="10" t="b">
        <v>0</v>
      </c>
      <c r="AA899" s="10" t="str">
        <f t="shared" ref="AA899:AA962" si="29">IF(Z899=TRUE, "Loyalty Member", "Non-Member")</f>
        <v>Non-Member</v>
      </c>
      <c r="AB899" s="10" t="s">
        <v>62</v>
      </c>
      <c r="AC899" s="10" t="s">
        <v>53</v>
      </c>
      <c r="AD899" s="10">
        <v>1</v>
      </c>
      <c r="AE899" s="10" t="str">
        <f>IF(OR(Cleaned_Data!$C899="Male", Cleaned_Data!$C899="Male"), "Male", IF(OR(Cleaned_Data!$C899="Female", Cleaned_Data!$C899="Female"), "Female", "Diverse"))</f>
        <v>Male</v>
      </c>
      <c r="AF899" s="10" t="str">
        <f>IF(Cleaned_Data!$D899="Middle","Average Income","High Income")</f>
        <v>High Income</v>
      </c>
      <c r="AG899" s="10">
        <v>1.1363636363636364E-2</v>
      </c>
    </row>
    <row r="900" spans="1:33" x14ac:dyDescent="0.3">
      <c r="A900" s="10" t="s">
        <v>1864</v>
      </c>
      <c r="B900" s="10">
        <v>21</v>
      </c>
      <c r="C900" s="10" t="s">
        <v>43</v>
      </c>
      <c r="D900" s="10" t="s">
        <v>30</v>
      </c>
      <c r="E900" s="10" t="s">
        <v>31</v>
      </c>
      <c r="F900" s="10" t="s">
        <v>56</v>
      </c>
      <c r="G900" s="10" t="s">
        <v>30</v>
      </c>
      <c r="H900" s="10" t="s">
        <v>1865</v>
      </c>
      <c r="I900" s="10" t="s">
        <v>71</v>
      </c>
      <c r="J900" s="13">
        <v>156.47999999999999</v>
      </c>
      <c r="K900" s="10">
        <v>7</v>
      </c>
      <c r="L900" s="10" t="s">
        <v>48</v>
      </c>
      <c r="M900" s="10">
        <v>5</v>
      </c>
      <c r="N900" s="10">
        <v>1</v>
      </c>
      <c r="O900" s="10">
        <v>0</v>
      </c>
      <c r="P900" s="10" t="s">
        <v>59</v>
      </c>
      <c r="Q900" s="10" t="s">
        <v>50</v>
      </c>
      <c r="R900" s="10">
        <f t="shared" si="28"/>
        <v>0.02</v>
      </c>
      <c r="S900" s="10">
        <v>2</v>
      </c>
      <c r="T900" s="10">
        <v>5</v>
      </c>
      <c r="U900" s="10" t="s">
        <v>49</v>
      </c>
      <c r="V900" s="10" t="s">
        <v>79</v>
      </c>
      <c r="W900" s="10" t="s">
        <v>66</v>
      </c>
      <c r="X900" s="14">
        <v>45364</v>
      </c>
      <c r="Y900" s="10" t="b">
        <v>0</v>
      </c>
      <c r="Z900" s="10" t="b">
        <v>1</v>
      </c>
      <c r="AA900" s="10" t="str">
        <f t="shared" si="29"/>
        <v>Loyalty Member</v>
      </c>
      <c r="AB900" s="10" t="s">
        <v>52</v>
      </c>
      <c r="AC900" s="10" t="s">
        <v>41</v>
      </c>
      <c r="AD900" s="10">
        <v>4</v>
      </c>
      <c r="AE900" s="10" t="str">
        <f>IF(OR(Cleaned_Data!$C900="Male", Cleaned_Data!$C900="Male"), "Male", IF(OR(Cleaned_Data!$C900="Female", Cleaned_Data!$C900="Female"), "Female", "Diverse"))</f>
        <v>Male</v>
      </c>
      <c r="AF900" s="10" t="str">
        <f>IF(Cleaned_Data!$D900="Middle","Average Income","High Income")</f>
        <v>Average Income</v>
      </c>
      <c r="AG900" s="10">
        <v>8.7804878048780496E-3</v>
      </c>
    </row>
    <row r="901" spans="1:33" x14ac:dyDescent="0.3">
      <c r="A901" s="10" t="s">
        <v>1866</v>
      </c>
      <c r="B901" s="10">
        <v>27</v>
      </c>
      <c r="C901" s="10" t="s">
        <v>212</v>
      </c>
      <c r="D901" s="10" t="s">
        <v>44</v>
      </c>
      <c r="E901" s="10" t="s">
        <v>69</v>
      </c>
      <c r="F901" s="10" t="s">
        <v>32</v>
      </c>
      <c r="G901" s="10" t="s">
        <v>30</v>
      </c>
      <c r="H901" s="10" t="s">
        <v>1867</v>
      </c>
      <c r="I901" s="10" t="s">
        <v>246</v>
      </c>
      <c r="J901" s="13">
        <v>489.66</v>
      </c>
      <c r="K901" s="10">
        <v>11</v>
      </c>
      <c r="L901" s="10" t="s">
        <v>35</v>
      </c>
      <c r="M901" s="10">
        <v>5</v>
      </c>
      <c r="N901" s="10">
        <v>1</v>
      </c>
      <c r="O901" s="10">
        <v>0</v>
      </c>
      <c r="P901" s="10" t="s">
        <v>44</v>
      </c>
      <c r="Q901" s="10" t="s">
        <v>50</v>
      </c>
      <c r="R901" s="10">
        <f t="shared" si="28"/>
        <v>0.02</v>
      </c>
      <c r="S901" s="10">
        <v>2</v>
      </c>
      <c r="T901" s="10">
        <v>6</v>
      </c>
      <c r="U901" s="10" t="s">
        <v>36</v>
      </c>
      <c r="V901" s="10" t="s">
        <v>38</v>
      </c>
      <c r="W901" s="10" t="s">
        <v>66</v>
      </c>
      <c r="X901" s="14">
        <v>45309</v>
      </c>
      <c r="Y901" s="10" t="b">
        <v>1</v>
      </c>
      <c r="Z901" s="10" t="b">
        <v>0</v>
      </c>
      <c r="AA901" s="10" t="str">
        <f t="shared" si="29"/>
        <v>Non-Member</v>
      </c>
      <c r="AB901" s="10" t="s">
        <v>52</v>
      </c>
      <c r="AC901" s="10" t="s">
        <v>53</v>
      </c>
      <c r="AD901" s="10">
        <v>3</v>
      </c>
      <c r="AE901" s="10" t="str">
        <f>IF(OR(Cleaned_Data!$C901="Male", Cleaned_Data!$C901="Male"), "Male", IF(OR(Cleaned_Data!$C901="Female", Cleaned_Data!$C901="Female"), "Female", "Diverse"))</f>
        <v>Diverse</v>
      </c>
      <c r="AF901" s="10" t="str">
        <f>IF(Cleaned_Data!$D901="Middle","Average Income","High Income")</f>
        <v>High Income</v>
      </c>
      <c r="AG901" s="10">
        <v>1.1000000000000001E-2</v>
      </c>
    </row>
    <row r="902" spans="1:33" x14ac:dyDescent="0.3">
      <c r="A902" s="10" t="s">
        <v>1868</v>
      </c>
      <c r="B902" s="10">
        <v>39</v>
      </c>
      <c r="C902" s="10" t="s">
        <v>274</v>
      </c>
      <c r="D902" s="10" t="s">
        <v>44</v>
      </c>
      <c r="E902" s="10" t="s">
        <v>76</v>
      </c>
      <c r="F902" s="10" t="s">
        <v>56</v>
      </c>
      <c r="G902" s="10" t="s">
        <v>44</v>
      </c>
      <c r="H902" s="10" t="s">
        <v>1869</v>
      </c>
      <c r="I902" s="10" t="s">
        <v>2076</v>
      </c>
      <c r="J902" s="13">
        <v>161.85</v>
      </c>
      <c r="K902" s="10">
        <v>9</v>
      </c>
      <c r="L902" s="10" t="s">
        <v>48</v>
      </c>
      <c r="M902" s="10">
        <v>5</v>
      </c>
      <c r="N902" s="10">
        <v>3</v>
      </c>
      <c r="O902" s="10">
        <v>0</v>
      </c>
      <c r="P902" s="10" t="s">
        <v>44</v>
      </c>
      <c r="Q902" s="10" t="s">
        <v>85</v>
      </c>
      <c r="R902" s="10">
        <f t="shared" si="28"/>
        <v>0</v>
      </c>
      <c r="S902" s="10">
        <v>0</v>
      </c>
      <c r="T902" s="10">
        <v>4</v>
      </c>
      <c r="U902" s="10" t="s">
        <v>49</v>
      </c>
      <c r="V902" s="10" t="s">
        <v>60</v>
      </c>
      <c r="W902" s="10" t="s">
        <v>66</v>
      </c>
      <c r="X902" s="14">
        <v>45407</v>
      </c>
      <c r="Y902" s="10" t="b">
        <v>1</v>
      </c>
      <c r="Z902" s="10" t="b">
        <v>0</v>
      </c>
      <c r="AA902" s="10" t="str">
        <f t="shared" si="29"/>
        <v>Non-Member</v>
      </c>
      <c r="AB902" s="10" t="s">
        <v>40</v>
      </c>
      <c r="AC902" s="10" t="s">
        <v>41</v>
      </c>
      <c r="AD902" s="10">
        <v>10</v>
      </c>
      <c r="AE902" s="10" t="str">
        <f>IF(OR(Cleaned_Data!$C902="Male", Cleaned_Data!$C902="Male"), "Male", IF(OR(Cleaned_Data!$C902="Female", Cleaned_Data!$C902="Female"), "Female", "Diverse"))</f>
        <v>Diverse</v>
      </c>
      <c r="AF902" s="10" t="str">
        <f>IF(Cleaned_Data!$D902="Middle","Average Income","High Income")</f>
        <v>High Income</v>
      </c>
      <c r="AG902" s="10">
        <v>8.1395348837209301E-3</v>
      </c>
    </row>
    <row r="903" spans="1:33" x14ac:dyDescent="0.3">
      <c r="A903" s="10" t="s">
        <v>1870</v>
      </c>
      <c r="B903" s="10">
        <v>34</v>
      </c>
      <c r="C903" s="10" t="s">
        <v>43</v>
      </c>
      <c r="D903" s="10" t="s">
        <v>30</v>
      </c>
      <c r="E903" s="10" t="s">
        <v>69</v>
      </c>
      <c r="F903" s="10" t="s">
        <v>56</v>
      </c>
      <c r="G903" s="10" t="s">
        <v>44</v>
      </c>
      <c r="H903" s="10" t="s">
        <v>1871</v>
      </c>
      <c r="I903" s="10" t="s">
        <v>117</v>
      </c>
      <c r="J903" s="13">
        <v>204.47</v>
      </c>
      <c r="K903" s="10">
        <v>7</v>
      </c>
      <c r="L903" s="10" t="s">
        <v>78</v>
      </c>
      <c r="M903" s="10">
        <v>2</v>
      </c>
      <c r="N903" s="10">
        <v>1</v>
      </c>
      <c r="O903" s="10">
        <v>1</v>
      </c>
      <c r="P903" s="10" t="s">
        <v>36</v>
      </c>
      <c r="Q903" s="10" t="s">
        <v>85</v>
      </c>
      <c r="R903" s="10">
        <f t="shared" si="28"/>
        <v>0.02</v>
      </c>
      <c r="S903" s="10">
        <v>2</v>
      </c>
      <c r="T903" s="10">
        <v>9</v>
      </c>
      <c r="U903" s="10" t="s">
        <v>36</v>
      </c>
      <c r="V903" s="10" t="s">
        <v>60</v>
      </c>
      <c r="W903" s="10" t="s">
        <v>39</v>
      </c>
      <c r="X903" s="14">
        <v>45519</v>
      </c>
      <c r="Y903" s="10" t="b">
        <v>1</v>
      </c>
      <c r="Z903" s="10" t="b">
        <v>1</v>
      </c>
      <c r="AA903" s="10" t="str">
        <f t="shared" si="29"/>
        <v>Loyalty Member</v>
      </c>
      <c r="AB903" s="10" t="s">
        <v>52</v>
      </c>
      <c r="AC903" s="10" t="s">
        <v>41</v>
      </c>
      <c r="AD903" s="10">
        <v>3</v>
      </c>
      <c r="AE903" s="10" t="str">
        <f>IF(OR(Cleaned_Data!$C903="Male", Cleaned_Data!$C903="Male"), "Male", IF(OR(Cleaned_Data!$C903="Female", Cleaned_Data!$C903="Female"), "Female", "Diverse"))</f>
        <v>Male</v>
      </c>
      <c r="AF903" s="10" t="str">
        <f>IF(Cleaned_Data!$D903="Middle","Average Income","High Income")</f>
        <v>Average Income</v>
      </c>
      <c r="AG903" s="10">
        <v>0.01</v>
      </c>
    </row>
    <row r="904" spans="1:33" x14ac:dyDescent="0.3">
      <c r="A904" s="10" t="s">
        <v>1872</v>
      </c>
      <c r="B904" s="10">
        <v>34</v>
      </c>
      <c r="C904" s="10" t="s">
        <v>29</v>
      </c>
      <c r="D904" s="10" t="s">
        <v>30</v>
      </c>
      <c r="E904" s="10" t="s">
        <v>69</v>
      </c>
      <c r="F904" s="10" t="s">
        <v>32</v>
      </c>
      <c r="G904" s="10" t="s">
        <v>30</v>
      </c>
      <c r="H904" s="10" t="s">
        <v>1873</v>
      </c>
      <c r="I904" s="10" t="s">
        <v>107</v>
      </c>
      <c r="J904" s="13">
        <v>315.02999999999997</v>
      </c>
      <c r="K904" s="10">
        <v>4</v>
      </c>
      <c r="L904" s="10" t="s">
        <v>78</v>
      </c>
      <c r="M904" s="10">
        <v>1</v>
      </c>
      <c r="N904" s="10">
        <v>5</v>
      </c>
      <c r="O904" s="10">
        <v>0</v>
      </c>
      <c r="P904" s="10" t="s">
        <v>44</v>
      </c>
      <c r="Q904" s="10" t="s">
        <v>85</v>
      </c>
      <c r="R904" s="10">
        <f t="shared" si="28"/>
        <v>0.01</v>
      </c>
      <c r="S904" s="10">
        <v>1</v>
      </c>
      <c r="T904" s="10">
        <v>6</v>
      </c>
      <c r="U904" s="10" t="s">
        <v>59</v>
      </c>
      <c r="V904" s="10" t="s">
        <v>38</v>
      </c>
      <c r="W904" s="10" t="s">
        <v>51</v>
      </c>
      <c r="X904" s="14">
        <v>45606</v>
      </c>
      <c r="Y904" s="10" t="b">
        <v>1</v>
      </c>
      <c r="Z904" s="10" t="b">
        <v>0</v>
      </c>
      <c r="AA904" s="10" t="str">
        <f t="shared" si="29"/>
        <v>Non-Member</v>
      </c>
      <c r="AB904" s="10" t="s">
        <v>74</v>
      </c>
      <c r="AC904" s="10" t="s">
        <v>67</v>
      </c>
      <c r="AD904" s="10">
        <v>2</v>
      </c>
      <c r="AE904" s="10" t="str">
        <f>IF(OR(Cleaned_Data!$C904="Male", Cleaned_Data!$C904="Male"), "Male", IF(OR(Cleaned_Data!$C904="Female", Cleaned_Data!$C904="Female"), "Female", "Diverse"))</f>
        <v>Female</v>
      </c>
      <c r="AF904" s="10" t="str">
        <f>IF(Cleaned_Data!$D904="Middle","Average Income","High Income")</f>
        <v>Average Income</v>
      </c>
      <c r="AG904" s="10">
        <v>1.0277777777777776E-2</v>
      </c>
    </row>
    <row r="905" spans="1:33" x14ac:dyDescent="0.3">
      <c r="A905" s="10" t="s">
        <v>1874</v>
      </c>
      <c r="B905" s="10">
        <v>42</v>
      </c>
      <c r="C905" s="10" t="s">
        <v>43</v>
      </c>
      <c r="D905" s="10" t="s">
        <v>30</v>
      </c>
      <c r="E905" s="10" t="s">
        <v>55</v>
      </c>
      <c r="F905" s="10" t="s">
        <v>56</v>
      </c>
      <c r="G905" s="10" t="s">
        <v>44</v>
      </c>
      <c r="H905" s="10" t="s">
        <v>1875</v>
      </c>
      <c r="I905" s="10" t="s">
        <v>71</v>
      </c>
      <c r="J905" s="13">
        <v>330.36</v>
      </c>
      <c r="K905" s="10">
        <v>12</v>
      </c>
      <c r="L905" s="10" t="s">
        <v>48</v>
      </c>
      <c r="M905" s="10">
        <v>5</v>
      </c>
      <c r="N905" s="10">
        <v>5</v>
      </c>
      <c r="O905" s="10">
        <v>1</v>
      </c>
      <c r="P905" s="10" t="s">
        <v>59</v>
      </c>
      <c r="Q905" s="10" t="s">
        <v>85</v>
      </c>
      <c r="R905" s="10">
        <f t="shared" si="28"/>
        <v>0.01</v>
      </c>
      <c r="S905" s="10">
        <v>1</v>
      </c>
      <c r="T905" s="10">
        <v>4</v>
      </c>
      <c r="U905" s="10" t="s">
        <v>59</v>
      </c>
      <c r="V905" s="10" t="s">
        <v>38</v>
      </c>
      <c r="W905" s="10" t="s">
        <v>66</v>
      </c>
      <c r="X905" s="14">
        <v>45472</v>
      </c>
      <c r="Y905" s="10" t="b">
        <v>1</v>
      </c>
      <c r="Z905" s="10" t="b">
        <v>1</v>
      </c>
      <c r="AA905" s="10" t="str">
        <f t="shared" si="29"/>
        <v>Loyalty Member</v>
      </c>
      <c r="AB905" s="10" t="s">
        <v>40</v>
      </c>
      <c r="AC905" s="10" t="s">
        <v>41</v>
      </c>
      <c r="AD905" s="10">
        <v>3</v>
      </c>
      <c r="AE905" s="10" t="str">
        <f>IF(OR(Cleaned_Data!$C905="Male", Cleaned_Data!$C905="Male"), "Male", IF(OR(Cleaned_Data!$C905="Female", Cleaned_Data!$C905="Female"), "Female", "Diverse"))</f>
        <v>Male</v>
      </c>
      <c r="AF905" s="10" t="str">
        <f>IF(Cleaned_Data!$D905="Middle","Average Income","High Income")</f>
        <v>Average Income</v>
      </c>
      <c r="AG905" s="10">
        <v>8.7804878048780496E-3</v>
      </c>
    </row>
    <row r="906" spans="1:33" x14ac:dyDescent="0.3">
      <c r="A906" s="10" t="s">
        <v>1876</v>
      </c>
      <c r="B906" s="10">
        <v>42</v>
      </c>
      <c r="C906" s="10" t="s">
        <v>43</v>
      </c>
      <c r="D906" s="10" t="s">
        <v>30</v>
      </c>
      <c r="E906" s="10" t="s">
        <v>55</v>
      </c>
      <c r="F906" s="10" t="s">
        <v>32</v>
      </c>
      <c r="G906" s="10" t="s">
        <v>30</v>
      </c>
      <c r="H906" s="10" t="s">
        <v>1877</v>
      </c>
      <c r="I906" s="10" t="s">
        <v>126</v>
      </c>
      <c r="J906" s="13">
        <v>456.83</v>
      </c>
      <c r="K906" s="10">
        <v>5</v>
      </c>
      <c r="L906" s="10" t="s">
        <v>78</v>
      </c>
      <c r="M906" s="10">
        <v>2</v>
      </c>
      <c r="N906" s="10">
        <v>5</v>
      </c>
      <c r="O906" s="10">
        <v>0</v>
      </c>
      <c r="P906" s="10" t="s">
        <v>36</v>
      </c>
      <c r="Q906" s="10" t="s">
        <v>50</v>
      </c>
      <c r="R906" s="10">
        <f t="shared" si="28"/>
        <v>0</v>
      </c>
      <c r="S906" s="10">
        <v>0</v>
      </c>
      <c r="T906" s="10">
        <v>9</v>
      </c>
      <c r="U906" s="10" t="s">
        <v>44</v>
      </c>
      <c r="V906" s="10" t="s">
        <v>38</v>
      </c>
      <c r="W906" s="10" t="s">
        <v>39</v>
      </c>
      <c r="X906" s="14">
        <v>45463</v>
      </c>
      <c r="Y906" s="10" t="b">
        <v>0</v>
      </c>
      <c r="Z906" s="10" t="b">
        <v>0</v>
      </c>
      <c r="AA906" s="10" t="str">
        <f t="shared" si="29"/>
        <v>Non-Member</v>
      </c>
      <c r="AB906" s="10" t="s">
        <v>40</v>
      </c>
      <c r="AC906" s="10" t="s">
        <v>41</v>
      </c>
      <c r="AD906" s="10">
        <v>13</v>
      </c>
      <c r="AE906" s="10" t="str">
        <f>IF(OR(Cleaned_Data!$C906="Male", Cleaned_Data!$C906="Male"), "Male", IF(OR(Cleaned_Data!$C906="Female", Cleaned_Data!$C906="Female"), "Female", "Diverse"))</f>
        <v>Male</v>
      </c>
      <c r="AF906" s="10" t="str">
        <f>IF(Cleaned_Data!$D906="Middle","Average Income","High Income")</f>
        <v>Average Income</v>
      </c>
      <c r="AG906" s="10">
        <v>8.2978723404255311E-3</v>
      </c>
    </row>
    <row r="907" spans="1:33" x14ac:dyDescent="0.3">
      <c r="A907" s="10" t="s">
        <v>1878</v>
      </c>
      <c r="B907" s="10">
        <v>31</v>
      </c>
      <c r="C907" s="10" t="s">
        <v>43</v>
      </c>
      <c r="D907" s="10" t="s">
        <v>44</v>
      </c>
      <c r="E907" s="10" t="s">
        <v>69</v>
      </c>
      <c r="F907" s="10" t="s">
        <v>32</v>
      </c>
      <c r="G907" s="10" t="s">
        <v>44</v>
      </c>
      <c r="H907" s="10" t="s">
        <v>1879</v>
      </c>
      <c r="I907" s="10" t="s">
        <v>246</v>
      </c>
      <c r="J907" s="13">
        <v>236.05</v>
      </c>
      <c r="K907" s="10">
        <v>6</v>
      </c>
      <c r="L907" s="10" t="s">
        <v>48</v>
      </c>
      <c r="M907" s="10">
        <v>2</v>
      </c>
      <c r="N907" s="10">
        <v>3</v>
      </c>
      <c r="O907" s="10">
        <v>0</v>
      </c>
      <c r="P907" s="10" t="s">
        <v>36</v>
      </c>
      <c r="Q907" s="10" t="s">
        <v>85</v>
      </c>
      <c r="R907" s="10">
        <f t="shared" si="28"/>
        <v>0.01</v>
      </c>
      <c r="S907" s="10">
        <v>1</v>
      </c>
      <c r="T907" s="10">
        <v>4</v>
      </c>
      <c r="U907" s="10" t="s">
        <v>44</v>
      </c>
      <c r="V907" s="10" t="s">
        <v>79</v>
      </c>
      <c r="W907" s="10" t="s">
        <v>66</v>
      </c>
      <c r="X907" s="14">
        <v>45612</v>
      </c>
      <c r="Y907" s="10" t="b">
        <v>0</v>
      </c>
      <c r="Z907" s="10" t="b">
        <v>1</v>
      </c>
      <c r="AA907" s="10" t="str">
        <f t="shared" si="29"/>
        <v>Loyalty Member</v>
      </c>
      <c r="AB907" s="10" t="s">
        <v>40</v>
      </c>
      <c r="AC907" s="10" t="s">
        <v>41</v>
      </c>
      <c r="AD907" s="10">
        <v>13</v>
      </c>
      <c r="AE907" s="10" t="str">
        <f>IF(OR(Cleaned_Data!$C907="Male", Cleaned_Data!$C907="Male"), "Male", IF(OR(Cleaned_Data!$C907="Female", Cleaned_Data!$C907="Female"), "Female", "Diverse"))</f>
        <v>Male</v>
      </c>
      <c r="AF907" s="10" t="str">
        <f>IF(Cleaned_Data!$D907="Middle","Average Income","High Income")</f>
        <v>High Income</v>
      </c>
      <c r="AG907" s="10">
        <v>1.1000000000000001E-2</v>
      </c>
    </row>
    <row r="908" spans="1:33" x14ac:dyDescent="0.3">
      <c r="A908" s="10" t="s">
        <v>1880</v>
      </c>
      <c r="B908" s="10">
        <v>35</v>
      </c>
      <c r="C908" s="10" t="s">
        <v>29</v>
      </c>
      <c r="D908" s="10" t="s">
        <v>44</v>
      </c>
      <c r="E908" s="10" t="s">
        <v>69</v>
      </c>
      <c r="F908" s="10" t="s">
        <v>45</v>
      </c>
      <c r="G908" s="10" t="s">
        <v>44</v>
      </c>
      <c r="H908" s="10" t="s">
        <v>1881</v>
      </c>
      <c r="I908" s="10" t="s">
        <v>65</v>
      </c>
      <c r="J908" s="13">
        <v>289.27999999999997</v>
      </c>
      <c r="K908" s="10">
        <v>9</v>
      </c>
      <c r="L908" s="10" t="s">
        <v>78</v>
      </c>
      <c r="M908" s="10">
        <v>3</v>
      </c>
      <c r="N908" s="10">
        <v>5</v>
      </c>
      <c r="O908" s="10">
        <v>1</v>
      </c>
      <c r="P908" s="10" t="s">
        <v>44</v>
      </c>
      <c r="Q908" s="10" t="s">
        <v>37</v>
      </c>
      <c r="R908" s="10">
        <f t="shared" si="28"/>
        <v>0.02</v>
      </c>
      <c r="S908" s="10">
        <v>2</v>
      </c>
      <c r="T908" s="10">
        <v>7</v>
      </c>
      <c r="U908" s="10" t="s">
        <v>49</v>
      </c>
      <c r="V908" s="10" t="s">
        <v>38</v>
      </c>
      <c r="W908" s="10" t="s">
        <v>51</v>
      </c>
      <c r="X908" s="14">
        <v>45472</v>
      </c>
      <c r="Y908" s="10" t="b">
        <v>0</v>
      </c>
      <c r="Z908" s="10" t="b">
        <v>1</v>
      </c>
      <c r="AA908" s="10" t="str">
        <f t="shared" si="29"/>
        <v>Loyalty Member</v>
      </c>
      <c r="AB908" s="10" t="s">
        <v>52</v>
      </c>
      <c r="AC908" s="10" t="s">
        <v>67</v>
      </c>
      <c r="AD908" s="10">
        <v>13</v>
      </c>
      <c r="AE908" s="10" t="str">
        <f>IF(OR(Cleaned_Data!$C908="Male", Cleaned_Data!$C908="Male"), "Male", IF(OR(Cleaned_Data!$C908="Female", Cleaned_Data!$C908="Female"), "Female", "Diverse"))</f>
        <v>Female</v>
      </c>
      <c r="AF908" s="10" t="str">
        <f>IF(Cleaned_Data!$D908="Middle","Average Income","High Income")</f>
        <v>High Income</v>
      </c>
      <c r="AG908" s="10">
        <v>9.3999999999999986E-3</v>
      </c>
    </row>
    <row r="909" spans="1:33" x14ac:dyDescent="0.3">
      <c r="A909" s="10" t="s">
        <v>1882</v>
      </c>
      <c r="B909" s="10">
        <v>27</v>
      </c>
      <c r="C909" s="10" t="s">
        <v>29</v>
      </c>
      <c r="D909" s="10" t="s">
        <v>44</v>
      </c>
      <c r="E909" s="10" t="s">
        <v>31</v>
      </c>
      <c r="F909" s="10" t="s">
        <v>45</v>
      </c>
      <c r="G909" s="10" t="s">
        <v>30</v>
      </c>
      <c r="H909" s="10" t="s">
        <v>1883</v>
      </c>
      <c r="I909" s="10" t="s">
        <v>2076</v>
      </c>
      <c r="J909" s="13">
        <v>483.77</v>
      </c>
      <c r="K909" s="10">
        <v>5</v>
      </c>
      <c r="L909" s="10" t="s">
        <v>48</v>
      </c>
      <c r="M909" s="10">
        <v>1</v>
      </c>
      <c r="N909" s="10">
        <v>2</v>
      </c>
      <c r="O909" s="10">
        <v>0</v>
      </c>
      <c r="P909" s="10" t="s">
        <v>36</v>
      </c>
      <c r="Q909" s="10" t="s">
        <v>85</v>
      </c>
      <c r="R909" s="10">
        <f t="shared" si="28"/>
        <v>0</v>
      </c>
      <c r="S909" s="10">
        <v>0</v>
      </c>
      <c r="T909" s="10">
        <v>5</v>
      </c>
      <c r="U909" s="10" t="s">
        <v>36</v>
      </c>
      <c r="V909" s="10" t="s">
        <v>79</v>
      </c>
      <c r="W909" s="10" t="s">
        <v>39</v>
      </c>
      <c r="X909" s="14">
        <v>45493</v>
      </c>
      <c r="Y909" s="10" t="b">
        <v>0</v>
      </c>
      <c r="Z909" s="10" t="b">
        <v>0</v>
      </c>
      <c r="AA909" s="10" t="str">
        <f t="shared" si="29"/>
        <v>Non-Member</v>
      </c>
      <c r="AB909" s="10" t="s">
        <v>52</v>
      </c>
      <c r="AC909" s="10" t="s">
        <v>41</v>
      </c>
      <c r="AD909" s="10">
        <v>10</v>
      </c>
      <c r="AE909" s="10" t="str">
        <f>IF(OR(Cleaned_Data!$C909="Male", Cleaned_Data!$C909="Male"), "Male", IF(OR(Cleaned_Data!$C909="Female", Cleaned_Data!$C909="Female"), "Female", "Diverse"))</f>
        <v>Female</v>
      </c>
      <c r="AF909" s="10" t="str">
        <f>IF(Cleaned_Data!$D909="Middle","Average Income","High Income")</f>
        <v>High Income</v>
      </c>
      <c r="AG909" s="10">
        <v>8.1395348837209301E-3</v>
      </c>
    </row>
    <row r="910" spans="1:33" x14ac:dyDescent="0.3">
      <c r="A910" s="10" t="s">
        <v>1884</v>
      </c>
      <c r="B910" s="10">
        <v>45</v>
      </c>
      <c r="C910" s="10" t="s">
        <v>43</v>
      </c>
      <c r="D910" s="10" t="s">
        <v>30</v>
      </c>
      <c r="E910" s="10" t="s">
        <v>31</v>
      </c>
      <c r="F910" s="10" t="s">
        <v>45</v>
      </c>
      <c r="G910" s="10" t="s">
        <v>30</v>
      </c>
      <c r="H910" s="10" t="s">
        <v>1885</v>
      </c>
      <c r="I910" s="10" t="s">
        <v>71</v>
      </c>
      <c r="J910" s="13">
        <v>64.5</v>
      </c>
      <c r="K910" s="10">
        <v>7</v>
      </c>
      <c r="L910" s="10" t="s">
        <v>48</v>
      </c>
      <c r="M910" s="10">
        <v>3</v>
      </c>
      <c r="N910" s="10">
        <v>4</v>
      </c>
      <c r="O910" s="10">
        <v>1</v>
      </c>
      <c r="P910" s="10" t="s">
        <v>44</v>
      </c>
      <c r="Q910" s="10" t="s">
        <v>37</v>
      </c>
      <c r="R910" s="10">
        <f t="shared" si="28"/>
        <v>0.01</v>
      </c>
      <c r="S910" s="10">
        <v>1</v>
      </c>
      <c r="T910" s="10">
        <v>7</v>
      </c>
      <c r="U910" s="10" t="s">
        <v>44</v>
      </c>
      <c r="V910" s="10" t="s">
        <v>79</v>
      </c>
      <c r="W910" s="10" t="s">
        <v>39</v>
      </c>
      <c r="X910" s="14">
        <v>45501</v>
      </c>
      <c r="Y910" s="10" t="b">
        <v>1</v>
      </c>
      <c r="Z910" s="10" t="b">
        <v>0</v>
      </c>
      <c r="AA910" s="10" t="str">
        <f t="shared" si="29"/>
        <v>Non-Member</v>
      </c>
      <c r="AB910" s="10" t="s">
        <v>52</v>
      </c>
      <c r="AC910" s="10" t="s">
        <v>41</v>
      </c>
      <c r="AD910" s="10">
        <v>13</v>
      </c>
      <c r="AE910" s="10" t="str">
        <f>IF(OR(Cleaned_Data!$C910="Male", Cleaned_Data!$C910="Male"), "Male", IF(OR(Cleaned_Data!$C910="Female", Cleaned_Data!$C910="Female"), "Female", "Diverse"))</f>
        <v>Male</v>
      </c>
      <c r="AF910" s="10" t="str">
        <f>IF(Cleaned_Data!$D910="Middle","Average Income","High Income")</f>
        <v>Average Income</v>
      </c>
      <c r="AG910" s="10">
        <v>8.7804878048780496E-3</v>
      </c>
    </row>
    <row r="911" spans="1:33" x14ac:dyDescent="0.3">
      <c r="A911" s="10" t="s">
        <v>1886</v>
      </c>
      <c r="B911" s="10">
        <v>43</v>
      </c>
      <c r="C911" s="10" t="s">
        <v>43</v>
      </c>
      <c r="D911" s="10" t="s">
        <v>44</v>
      </c>
      <c r="E911" s="10" t="s">
        <v>31</v>
      </c>
      <c r="F911" s="10" t="s">
        <v>32</v>
      </c>
      <c r="G911" s="10" t="s">
        <v>30</v>
      </c>
      <c r="H911" s="10" t="s">
        <v>1887</v>
      </c>
      <c r="I911" s="10" t="s">
        <v>158</v>
      </c>
      <c r="J911" s="13">
        <v>436.57</v>
      </c>
      <c r="K911" s="10">
        <v>4</v>
      </c>
      <c r="L911" s="10" t="s">
        <v>35</v>
      </c>
      <c r="M911" s="10">
        <v>5</v>
      </c>
      <c r="N911" s="10">
        <v>3</v>
      </c>
      <c r="O911" s="10">
        <v>1</v>
      </c>
      <c r="P911" s="10" t="s">
        <v>44</v>
      </c>
      <c r="Q911" s="10" t="s">
        <v>50</v>
      </c>
      <c r="R911" s="10">
        <f t="shared" si="28"/>
        <v>0.02</v>
      </c>
      <c r="S911" s="10">
        <v>2</v>
      </c>
      <c r="T911" s="10">
        <v>10</v>
      </c>
      <c r="U911" s="10" t="s">
        <v>59</v>
      </c>
      <c r="V911" s="10" t="s">
        <v>79</v>
      </c>
      <c r="W911" s="10" t="s">
        <v>61</v>
      </c>
      <c r="X911" s="14">
        <v>45324</v>
      </c>
      <c r="Y911" s="10" t="b">
        <v>0</v>
      </c>
      <c r="Z911" s="10" t="b">
        <v>0</v>
      </c>
      <c r="AA911" s="10" t="str">
        <f t="shared" si="29"/>
        <v>Non-Member</v>
      </c>
      <c r="AB911" s="10" t="s">
        <v>52</v>
      </c>
      <c r="AC911" s="10" t="s">
        <v>53</v>
      </c>
      <c r="AD911" s="10">
        <v>3</v>
      </c>
      <c r="AE911" s="10" t="str">
        <f>IF(OR(Cleaned_Data!$C911="Male", Cleaned_Data!$C911="Male"), "Male", IF(OR(Cleaned_Data!$C911="Female", Cleaned_Data!$C911="Female"), "Female", "Diverse"))</f>
        <v>Male</v>
      </c>
      <c r="AF911" s="10" t="str">
        <f>IF(Cleaned_Data!$D911="Middle","Average Income","High Income")</f>
        <v>High Income</v>
      </c>
      <c r="AG911" s="10">
        <v>1.0243902439024391E-2</v>
      </c>
    </row>
    <row r="912" spans="1:33" x14ac:dyDescent="0.3">
      <c r="A912" s="10" t="s">
        <v>1888</v>
      </c>
      <c r="B912" s="10">
        <v>35</v>
      </c>
      <c r="C912" s="10" t="s">
        <v>88</v>
      </c>
      <c r="D912" s="10" t="s">
        <v>30</v>
      </c>
      <c r="E912" s="10" t="s">
        <v>69</v>
      </c>
      <c r="F912" s="10" t="s">
        <v>45</v>
      </c>
      <c r="G912" s="10" t="s">
        <v>30</v>
      </c>
      <c r="H912" s="10" t="s">
        <v>1889</v>
      </c>
      <c r="I912" s="10" t="s">
        <v>47</v>
      </c>
      <c r="J912" s="13">
        <v>364.48</v>
      </c>
      <c r="K912" s="10">
        <v>2</v>
      </c>
      <c r="L912" s="10" t="s">
        <v>35</v>
      </c>
      <c r="M912" s="10">
        <v>3</v>
      </c>
      <c r="N912" s="10">
        <v>3</v>
      </c>
      <c r="O912" s="10">
        <v>0.2</v>
      </c>
      <c r="P912" s="10" t="s">
        <v>36</v>
      </c>
      <c r="Q912" s="10" t="s">
        <v>85</v>
      </c>
      <c r="R912" s="10">
        <f t="shared" si="28"/>
        <v>0.02</v>
      </c>
      <c r="S912" s="10">
        <v>2</v>
      </c>
      <c r="T912" s="10">
        <v>5</v>
      </c>
      <c r="U912" s="10" t="s">
        <v>36</v>
      </c>
      <c r="V912" s="10" t="s">
        <v>60</v>
      </c>
      <c r="W912" s="10" t="s">
        <v>66</v>
      </c>
      <c r="X912" s="14">
        <v>45561</v>
      </c>
      <c r="Y912" s="10" t="b">
        <v>0</v>
      </c>
      <c r="Z912" s="10" t="b">
        <v>0</v>
      </c>
      <c r="AA912" s="10" t="str">
        <f t="shared" si="29"/>
        <v>Non-Member</v>
      </c>
      <c r="AB912" s="10" t="s">
        <v>74</v>
      </c>
      <c r="AC912" s="10" t="s">
        <v>41</v>
      </c>
      <c r="AD912" s="10">
        <v>13</v>
      </c>
      <c r="AE912" s="10" t="str">
        <f>IF(OR(Cleaned_Data!$C912="Male", Cleaned_Data!$C912="Male"), "Male", IF(OR(Cleaned_Data!$C912="Female", Cleaned_Data!$C912="Female"), "Female", "Diverse"))</f>
        <v>Diverse</v>
      </c>
      <c r="AF912" s="10" t="str">
        <f>IF(Cleaned_Data!$D912="Middle","Average Income","High Income")</f>
        <v>Average Income</v>
      </c>
      <c r="AG912" s="10">
        <v>9.3181818181818175E-3</v>
      </c>
    </row>
    <row r="913" spans="1:33" x14ac:dyDescent="0.3">
      <c r="A913" s="10" t="s">
        <v>1890</v>
      </c>
      <c r="B913" s="10">
        <v>33</v>
      </c>
      <c r="C913" s="10" t="s">
        <v>29</v>
      </c>
      <c r="D913" s="10" t="s">
        <v>30</v>
      </c>
      <c r="E913" s="10" t="s">
        <v>69</v>
      </c>
      <c r="F913" s="10" t="s">
        <v>56</v>
      </c>
      <c r="G913" s="10" t="s">
        <v>44</v>
      </c>
      <c r="H913" s="10" t="s">
        <v>1891</v>
      </c>
      <c r="I913" s="10" t="s">
        <v>188</v>
      </c>
      <c r="J913" s="13">
        <v>221.88</v>
      </c>
      <c r="K913" s="10">
        <v>12</v>
      </c>
      <c r="L913" s="10" t="s">
        <v>48</v>
      </c>
      <c r="M913" s="10">
        <v>1</v>
      </c>
      <c r="N913" s="10">
        <v>4</v>
      </c>
      <c r="O913" s="10">
        <v>2</v>
      </c>
      <c r="P913" s="10" t="s">
        <v>59</v>
      </c>
      <c r="Q913" s="10" t="s">
        <v>37</v>
      </c>
      <c r="R913" s="10">
        <f t="shared" si="28"/>
        <v>0.01</v>
      </c>
      <c r="S913" s="10">
        <v>1</v>
      </c>
      <c r="T913" s="10">
        <v>6</v>
      </c>
      <c r="U913" s="10" t="s">
        <v>36</v>
      </c>
      <c r="V913" s="10" t="s">
        <v>79</v>
      </c>
      <c r="W913" s="10" t="s">
        <v>66</v>
      </c>
      <c r="X913" s="14">
        <v>45386</v>
      </c>
      <c r="Y913" s="10" t="b">
        <v>1</v>
      </c>
      <c r="Z913" s="10" t="b">
        <v>0</v>
      </c>
      <c r="AA913" s="10" t="str">
        <f t="shared" si="29"/>
        <v>Non-Member</v>
      </c>
      <c r="AB913" s="10" t="s">
        <v>40</v>
      </c>
      <c r="AC913" s="10" t="s">
        <v>67</v>
      </c>
      <c r="AD913" s="10">
        <v>9</v>
      </c>
      <c r="AE913" s="10" t="str">
        <f>IF(OR(Cleaned_Data!$C913="Male", Cleaned_Data!$C913="Male"), "Male", IF(OR(Cleaned_Data!$C913="Female", Cleaned_Data!$C913="Female"), "Female", "Diverse"))</f>
        <v>Female</v>
      </c>
      <c r="AF913" s="10" t="str">
        <f>IF(Cleaned_Data!$D913="Middle","Average Income","High Income")</f>
        <v>Average Income</v>
      </c>
      <c r="AG913" s="10">
        <v>8.8235294117647058E-3</v>
      </c>
    </row>
    <row r="914" spans="1:33" x14ac:dyDescent="0.3">
      <c r="A914" s="10" t="s">
        <v>1892</v>
      </c>
      <c r="B914" s="10">
        <v>31</v>
      </c>
      <c r="C914" s="10" t="s">
        <v>29</v>
      </c>
      <c r="D914" s="10" t="s">
        <v>30</v>
      </c>
      <c r="E914" s="10" t="s">
        <v>55</v>
      </c>
      <c r="F914" s="10" t="s">
        <v>45</v>
      </c>
      <c r="G914" s="10" t="s">
        <v>30</v>
      </c>
      <c r="H914" s="10" t="s">
        <v>1893</v>
      </c>
      <c r="I914" s="10" t="s">
        <v>183</v>
      </c>
      <c r="J914" s="13">
        <v>278.20999999999998</v>
      </c>
      <c r="K914" s="10">
        <v>3</v>
      </c>
      <c r="L914" s="10" t="s">
        <v>35</v>
      </c>
      <c r="M914" s="10">
        <v>5</v>
      </c>
      <c r="N914" s="10">
        <v>1</v>
      </c>
      <c r="O914" s="10">
        <v>2</v>
      </c>
      <c r="P914" s="10" t="s">
        <v>59</v>
      </c>
      <c r="Q914" s="10" t="s">
        <v>37</v>
      </c>
      <c r="R914" s="10">
        <f t="shared" si="28"/>
        <v>0</v>
      </c>
      <c r="S914" s="10">
        <v>0</v>
      </c>
      <c r="T914" s="10">
        <v>7</v>
      </c>
      <c r="U914" s="10" t="s">
        <v>59</v>
      </c>
      <c r="V914" s="10" t="s">
        <v>38</v>
      </c>
      <c r="W914" s="10" t="s">
        <v>66</v>
      </c>
      <c r="X914" s="14">
        <v>45587</v>
      </c>
      <c r="Y914" s="10" t="b">
        <v>1</v>
      </c>
      <c r="Z914" s="10" t="b">
        <v>0</v>
      </c>
      <c r="AA914" s="10" t="str">
        <f t="shared" si="29"/>
        <v>Non-Member</v>
      </c>
      <c r="AB914" s="10" t="s">
        <v>40</v>
      </c>
      <c r="AC914" s="10" t="s">
        <v>41</v>
      </c>
      <c r="AD914" s="10">
        <v>14</v>
      </c>
      <c r="AE914" s="10" t="str">
        <f>IF(OR(Cleaned_Data!$C914="Male", Cleaned_Data!$C914="Male"), "Male", IF(OR(Cleaned_Data!$C914="Female", Cleaned_Data!$C914="Female"), "Female", "Diverse"))</f>
        <v>Female</v>
      </c>
      <c r="AF914" s="10" t="str">
        <f>IF(Cleaned_Data!$D914="Middle","Average Income","High Income")</f>
        <v>Average Income</v>
      </c>
      <c r="AG914" s="10">
        <v>8.6666666666666663E-3</v>
      </c>
    </row>
    <row r="915" spans="1:33" x14ac:dyDescent="0.3">
      <c r="A915" s="10" t="s">
        <v>1894</v>
      </c>
      <c r="B915" s="10">
        <v>31</v>
      </c>
      <c r="C915" s="10" t="s">
        <v>29</v>
      </c>
      <c r="D915" s="10" t="s">
        <v>44</v>
      </c>
      <c r="E915" s="10" t="s">
        <v>31</v>
      </c>
      <c r="F915" s="10" t="s">
        <v>56</v>
      </c>
      <c r="G915" s="10" t="s">
        <v>44</v>
      </c>
      <c r="H915" s="10" t="s">
        <v>1895</v>
      </c>
      <c r="I915" s="10" t="s">
        <v>142</v>
      </c>
      <c r="J915" s="13">
        <v>344.43</v>
      </c>
      <c r="K915" s="10">
        <v>7</v>
      </c>
      <c r="L915" s="10" t="s">
        <v>78</v>
      </c>
      <c r="M915" s="10">
        <v>3</v>
      </c>
      <c r="N915" s="10">
        <v>5</v>
      </c>
      <c r="O915" s="10">
        <v>0</v>
      </c>
      <c r="P915" s="10" t="s">
        <v>49</v>
      </c>
      <c r="Q915" s="10" t="s">
        <v>50</v>
      </c>
      <c r="R915" s="10">
        <f t="shared" si="28"/>
        <v>0.02</v>
      </c>
      <c r="S915" s="10">
        <v>2</v>
      </c>
      <c r="T915" s="10">
        <v>4</v>
      </c>
      <c r="U915" s="10" t="s">
        <v>49</v>
      </c>
      <c r="V915" s="10" t="s">
        <v>79</v>
      </c>
      <c r="W915" s="10" t="s">
        <v>39</v>
      </c>
      <c r="X915" s="14">
        <v>45485</v>
      </c>
      <c r="Y915" s="10" t="b">
        <v>1</v>
      </c>
      <c r="Z915" s="10" t="b">
        <v>0</v>
      </c>
      <c r="AA915" s="10" t="str">
        <f t="shared" si="29"/>
        <v>Non-Member</v>
      </c>
      <c r="AB915" s="10" t="s">
        <v>62</v>
      </c>
      <c r="AC915" s="10" t="s">
        <v>53</v>
      </c>
      <c r="AD915" s="10">
        <v>5</v>
      </c>
      <c r="AE915" s="10" t="str">
        <f>IF(OR(Cleaned_Data!$C915="Male", Cleaned_Data!$C915="Male"), "Male", IF(OR(Cleaned_Data!$C915="Female", Cleaned_Data!$C915="Female"), "Female", "Diverse"))</f>
        <v>Female</v>
      </c>
      <c r="AF915" s="10" t="str">
        <f>IF(Cleaned_Data!$D915="Middle","Average Income","High Income")</f>
        <v>High Income</v>
      </c>
      <c r="AG915" s="10">
        <v>8.5365853658536592E-3</v>
      </c>
    </row>
    <row r="916" spans="1:33" x14ac:dyDescent="0.3">
      <c r="A916" s="10" t="s">
        <v>1896</v>
      </c>
      <c r="B916" s="10">
        <v>26</v>
      </c>
      <c r="C916" s="10" t="s">
        <v>43</v>
      </c>
      <c r="D916" s="10" t="s">
        <v>44</v>
      </c>
      <c r="E916" s="10" t="s">
        <v>55</v>
      </c>
      <c r="F916" s="10" t="s">
        <v>56</v>
      </c>
      <c r="G916" s="10" t="s">
        <v>44</v>
      </c>
      <c r="H916" s="10" t="s">
        <v>1897</v>
      </c>
      <c r="I916" s="10" t="s">
        <v>123</v>
      </c>
      <c r="J916" s="13">
        <v>326.08</v>
      </c>
      <c r="K916" s="10">
        <v>11</v>
      </c>
      <c r="L916" s="10" t="s">
        <v>48</v>
      </c>
      <c r="M916" s="10">
        <v>4</v>
      </c>
      <c r="N916" s="10">
        <v>3</v>
      </c>
      <c r="O916" s="10">
        <v>2</v>
      </c>
      <c r="P916" s="10" t="s">
        <v>49</v>
      </c>
      <c r="Q916" s="10" t="s">
        <v>50</v>
      </c>
      <c r="R916" s="10">
        <f t="shared" si="28"/>
        <v>0.02</v>
      </c>
      <c r="S916" s="10">
        <v>2</v>
      </c>
      <c r="T916" s="10">
        <v>6</v>
      </c>
      <c r="U916" s="10" t="s">
        <v>49</v>
      </c>
      <c r="V916" s="10" t="s">
        <v>38</v>
      </c>
      <c r="W916" s="10" t="s">
        <v>51</v>
      </c>
      <c r="X916" s="14">
        <v>45473</v>
      </c>
      <c r="Y916" s="10" t="b">
        <v>1</v>
      </c>
      <c r="Z916" s="10" t="b">
        <v>1</v>
      </c>
      <c r="AA916" s="10" t="str">
        <f t="shared" si="29"/>
        <v>Loyalty Member</v>
      </c>
      <c r="AB916" s="10" t="s">
        <v>62</v>
      </c>
      <c r="AC916" s="10" t="s">
        <v>67</v>
      </c>
      <c r="AD916" s="10">
        <v>8</v>
      </c>
      <c r="AE916" s="10" t="str">
        <f>IF(OR(Cleaned_Data!$C916="Male", Cleaned_Data!$C916="Male"), "Male", IF(OR(Cleaned_Data!$C916="Female", Cleaned_Data!$C916="Female"), "Female", "Diverse"))</f>
        <v>Male</v>
      </c>
      <c r="AF916" s="10" t="str">
        <f>IF(Cleaned_Data!$D916="Middle","Average Income","High Income")</f>
        <v>High Income</v>
      </c>
      <c r="AG916" s="10">
        <v>1.0243902439024391E-2</v>
      </c>
    </row>
    <row r="917" spans="1:33" x14ac:dyDescent="0.3">
      <c r="A917" s="10" t="s">
        <v>1898</v>
      </c>
      <c r="B917" s="10">
        <v>49</v>
      </c>
      <c r="C917" s="10" t="s">
        <v>43</v>
      </c>
      <c r="D917" s="10" t="s">
        <v>44</v>
      </c>
      <c r="E917" s="10" t="s">
        <v>31</v>
      </c>
      <c r="F917" s="10" t="s">
        <v>32</v>
      </c>
      <c r="G917" s="10" t="s">
        <v>30</v>
      </c>
      <c r="H917" s="10" t="s">
        <v>277</v>
      </c>
      <c r="I917" s="10" t="s">
        <v>34</v>
      </c>
      <c r="J917" s="13">
        <v>437.97</v>
      </c>
      <c r="K917" s="10">
        <v>8</v>
      </c>
      <c r="L917" s="10" t="s">
        <v>78</v>
      </c>
      <c r="M917" s="10">
        <v>4</v>
      </c>
      <c r="N917" s="10">
        <v>2</v>
      </c>
      <c r="O917" s="10">
        <v>0</v>
      </c>
      <c r="P917" s="10" t="s">
        <v>44</v>
      </c>
      <c r="Q917" s="10" t="s">
        <v>50</v>
      </c>
      <c r="R917" s="10">
        <f t="shared" si="28"/>
        <v>0</v>
      </c>
      <c r="S917" s="10">
        <v>0</v>
      </c>
      <c r="T917" s="10">
        <v>7</v>
      </c>
      <c r="U917" s="10" t="s">
        <v>49</v>
      </c>
      <c r="V917" s="10" t="s">
        <v>38</v>
      </c>
      <c r="W917" s="10" t="s">
        <v>61</v>
      </c>
      <c r="X917" s="14">
        <v>45384</v>
      </c>
      <c r="Y917" s="10" t="b">
        <v>1</v>
      </c>
      <c r="Z917" s="10" t="b">
        <v>1</v>
      </c>
      <c r="AA917" s="10" t="str">
        <f t="shared" si="29"/>
        <v>Loyalty Member</v>
      </c>
      <c r="AB917" s="10" t="s">
        <v>40</v>
      </c>
      <c r="AC917" s="10" t="s">
        <v>67</v>
      </c>
      <c r="AD917" s="10">
        <v>12</v>
      </c>
      <c r="AE917" s="10" t="str">
        <f>IF(OR(Cleaned_Data!$C917="Male", Cleaned_Data!$C917="Male"), "Male", IF(OR(Cleaned_Data!$C917="Female", Cleaned_Data!$C917="Female"), "Female", "Diverse"))</f>
        <v>Male</v>
      </c>
      <c r="AF917" s="10" t="str">
        <f>IF(Cleaned_Data!$D917="Middle","Average Income","High Income")</f>
        <v>High Income</v>
      </c>
      <c r="AG917" s="10">
        <v>1.1363636363636364E-2</v>
      </c>
    </row>
    <row r="918" spans="1:33" x14ac:dyDescent="0.3">
      <c r="A918" s="10" t="s">
        <v>1899</v>
      </c>
      <c r="B918" s="10">
        <v>23</v>
      </c>
      <c r="C918" s="10" t="s">
        <v>43</v>
      </c>
      <c r="D918" s="10" t="s">
        <v>44</v>
      </c>
      <c r="E918" s="10" t="s">
        <v>55</v>
      </c>
      <c r="F918" s="10" t="s">
        <v>56</v>
      </c>
      <c r="G918" s="10" t="s">
        <v>44</v>
      </c>
      <c r="H918" s="10" t="s">
        <v>856</v>
      </c>
      <c r="I918" s="10" t="s">
        <v>2076</v>
      </c>
      <c r="J918" s="13">
        <v>391.87</v>
      </c>
      <c r="K918" s="10">
        <v>3</v>
      </c>
      <c r="L918" s="10" t="s">
        <v>78</v>
      </c>
      <c r="M918" s="10">
        <v>1</v>
      </c>
      <c r="N918" s="10">
        <v>4</v>
      </c>
      <c r="O918" s="10">
        <v>2</v>
      </c>
      <c r="P918" s="10" t="s">
        <v>44</v>
      </c>
      <c r="Q918" s="10" t="s">
        <v>85</v>
      </c>
      <c r="R918" s="10">
        <f t="shared" si="28"/>
        <v>0</v>
      </c>
      <c r="S918" s="10">
        <v>0</v>
      </c>
      <c r="T918" s="10">
        <v>2</v>
      </c>
      <c r="U918" s="10" t="s">
        <v>49</v>
      </c>
      <c r="V918" s="10" t="s">
        <v>79</v>
      </c>
      <c r="W918" s="10" t="s">
        <v>86</v>
      </c>
      <c r="X918" s="14">
        <v>45338</v>
      </c>
      <c r="Y918" s="10" t="b">
        <v>1</v>
      </c>
      <c r="Z918" s="10" t="b">
        <v>0</v>
      </c>
      <c r="AA918" s="10" t="str">
        <f t="shared" si="29"/>
        <v>Non-Member</v>
      </c>
      <c r="AB918" s="10" t="s">
        <v>74</v>
      </c>
      <c r="AC918" s="10" t="s">
        <v>53</v>
      </c>
      <c r="AD918" s="10">
        <v>6</v>
      </c>
      <c r="AE918" s="10" t="str">
        <f>IF(OR(Cleaned_Data!$C918="Male", Cleaned_Data!$C918="Male"), "Male", IF(OR(Cleaned_Data!$C918="Female", Cleaned_Data!$C918="Female"), "Female", "Diverse"))</f>
        <v>Male</v>
      </c>
      <c r="AF918" s="10" t="str">
        <f>IF(Cleaned_Data!$D918="Middle","Average Income","High Income")</f>
        <v>High Income</v>
      </c>
      <c r="AG918" s="10">
        <v>8.1395348837209301E-3</v>
      </c>
    </row>
    <row r="919" spans="1:33" x14ac:dyDescent="0.3">
      <c r="A919" s="10" t="s">
        <v>1900</v>
      </c>
      <c r="B919" s="10">
        <v>42</v>
      </c>
      <c r="C919" s="10" t="s">
        <v>43</v>
      </c>
      <c r="D919" s="10" t="s">
        <v>44</v>
      </c>
      <c r="E919" s="10" t="s">
        <v>55</v>
      </c>
      <c r="F919" s="10" t="s">
        <v>56</v>
      </c>
      <c r="G919" s="10" t="s">
        <v>30</v>
      </c>
      <c r="H919" s="10" t="s">
        <v>1901</v>
      </c>
      <c r="I919" s="10" t="s">
        <v>2078</v>
      </c>
      <c r="J919" s="13">
        <v>333.41</v>
      </c>
      <c r="K919" s="10">
        <v>3</v>
      </c>
      <c r="L919" s="10" t="s">
        <v>78</v>
      </c>
      <c r="M919" s="10">
        <v>2</v>
      </c>
      <c r="N919" s="10">
        <v>5</v>
      </c>
      <c r="O919" s="10">
        <v>1</v>
      </c>
      <c r="P919" s="10" t="s">
        <v>44</v>
      </c>
      <c r="Q919" s="10" t="s">
        <v>85</v>
      </c>
      <c r="R919" s="10">
        <f t="shared" si="28"/>
        <v>0.01</v>
      </c>
      <c r="S919" s="10">
        <v>1</v>
      </c>
      <c r="T919" s="10">
        <v>6</v>
      </c>
      <c r="U919" s="10" t="s">
        <v>36</v>
      </c>
      <c r="V919" s="10" t="s">
        <v>38</v>
      </c>
      <c r="W919" s="10" t="s">
        <v>51</v>
      </c>
      <c r="X919" s="14">
        <v>45322</v>
      </c>
      <c r="Y919" s="10" t="b">
        <v>0</v>
      </c>
      <c r="Z919" s="10" t="b">
        <v>0</v>
      </c>
      <c r="AA919" s="10" t="str">
        <f t="shared" si="29"/>
        <v>Non-Member</v>
      </c>
      <c r="AB919" s="10" t="s">
        <v>74</v>
      </c>
      <c r="AC919" s="10" t="s">
        <v>53</v>
      </c>
      <c r="AD919" s="10">
        <v>3</v>
      </c>
      <c r="AE919" s="10" t="str">
        <f>IF(OR(Cleaned_Data!$C919="Male", Cleaned_Data!$C919="Male"), "Male", IF(OR(Cleaned_Data!$C919="Female", Cleaned_Data!$C919="Female"), "Female", "Diverse"))</f>
        <v>Male</v>
      </c>
      <c r="AF919" s="10" t="str">
        <f>IF(Cleaned_Data!$D919="Middle","Average Income","High Income")</f>
        <v>High Income</v>
      </c>
      <c r="AG919" s="10">
        <v>1.3157894736842106E-2</v>
      </c>
    </row>
    <row r="920" spans="1:33" x14ac:dyDescent="0.3">
      <c r="A920" s="10" t="s">
        <v>1902</v>
      </c>
      <c r="B920" s="10">
        <v>32</v>
      </c>
      <c r="C920" s="10" t="s">
        <v>43</v>
      </c>
      <c r="D920" s="10" t="s">
        <v>30</v>
      </c>
      <c r="E920" s="10" t="s">
        <v>55</v>
      </c>
      <c r="F920" s="10" t="s">
        <v>32</v>
      </c>
      <c r="G920" s="10" t="s">
        <v>44</v>
      </c>
      <c r="H920" s="10" t="s">
        <v>1903</v>
      </c>
      <c r="I920" s="10" t="s">
        <v>158</v>
      </c>
      <c r="J920" s="13">
        <v>251.54</v>
      </c>
      <c r="K920" s="10">
        <v>9</v>
      </c>
      <c r="L920" s="10" t="s">
        <v>78</v>
      </c>
      <c r="M920" s="10">
        <v>5</v>
      </c>
      <c r="N920" s="10">
        <v>1</v>
      </c>
      <c r="O920" s="10">
        <v>0</v>
      </c>
      <c r="P920" s="10" t="s">
        <v>44</v>
      </c>
      <c r="Q920" s="10" t="s">
        <v>50</v>
      </c>
      <c r="R920" s="10">
        <f t="shared" si="28"/>
        <v>0.02</v>
      </c>
      <c r="S920" s="10">
        <v>2</v>
      </c>
      <c r="T920" s="10">
        <v>10</v>
      </c>
      <c r="U920" s="10" t="s">
        <v>59</v>
      </c>
      <c r="V920" s="10" t="s">
        <v>79</v>
      </c>
      <c r="W920" s="10" t="s">
        <v>51</v>
      </c>
      <c r="X920" s="14">
        <v>45574</v>
      </c>
      <c r="Y920" s="10" t="b">
        <v>1</v>
      </c>
      <c r="Z920" s="10" t="b">
        <v>0</v>
      </c>
      <c r="AA920" s="10" t="str">
        <f t="shared" si="29"/>
        <v>Non-Member</v>
      </c>
      <c r="AB920" s="10" t="s">
        <v>62</v>
      </c>
      <c r="AC920" s="10" t="s">
        <v>41</v>
      </c>
      <c r="AD920" s="10">
        <v>1</v>
      </c>
      <c r="AE920" s="10" t="str">
        <f>IF(OR(Cleaned_Data!$C920="Male", Cleaned_Data!$C920="Male"), "Male", IF(OR(Cleaned_Data!$C920="Female", Cleaned_Data!$C920="Female"), "Female", "Diverse"))</f>
        <v>Male</v>
      </c>
      <c r="AF920" s="10" t="str">
        <f>IF(Cleaned_Data!$D920="Middle","Average Income","High Income")</f>
        <v>Average Income</v>
      </c>
      <c r="AG920" s="10">
        <v>1.0243902439024391E-2</v>
      </c>
    </row>
    <row r="921" spans="1:33" x14ac:dyDescent="0.3">
      <c r="A921" s="10" t="s">
        <v>1904</v>
      </c>
      <c r="B921" s="10">
        <v>37</v>
      </c>
      <c r="C921" s="10" t="s">
        <v>29</v>
      </c>
      <c r="D921" s="10" t="s">
        <v>30</v>
      </c>
      <c r="E921" s="10" t="s">
        <v>55</v>
      </c>
      <c r="F921" s="10" t="s">
        <v>45</v>
      </c>
      <c r="G921" s="10" t="s">
        <v>30</v>
      </c>
      <c r="H921" s="10" t="s">
        <v>1905</v>
      </c>
      <c r="I921" s="10" t="s">
        <v>117</v>
      </c>
      <c r="J921" s="13">
        <v>292.08</v>
      </c>
      <c r="K921" s="10">
        <v>7</v>
      </c>
      <c r="L921" s="10" t="s">
        <v>48</v>
      </c>
      <c r="M921" s="10">
        <v>3</v>
      </c>
      <c r="N921" s="10">
        <v>2</v>
      </c>
      <c r="O921" s="10">
        <v>1</v>
      </c>
      <c r="P921" s="10" t="s">
        <v>44</v>
      </c>
      <c r="Q921" s="10" t="s">
        <v>37</v>
      </c>
      <c r="R921" s="10">
        <f t="shared" si="28"/>
        <v>0.02</v>
      </c>
      <c r="S921" s="10">
        <v>2</v>
      </c>
      <c r="T921" s="10">
        <v>9</v>
      </c>
      <c r="U921" s="10" t="s">
        <v>59</v>
      </c>
      <c r="V921" s="10" t="s">
        <v>60</v>
      </c>
      <c r="W921" s="10" t="s">
        <v>39</v>
      </c>
      <c r="X921" s="14">
        <v>45391</v>
      </c>
      <c r="Y921" s="10" t="b">
        <v>0</v>
      </c>
      <c r="Z921" s="10" t="b">
        <v>0</v>
      </c>
      <c r="AA921" s="10" t="str">
        <f t="shared" si="29"/>
        <v>Non-Member</v>
      </c>
      <c r="AB921" s="10" t="s">
        <v>40</v>
      </c>
      <c r="AC921" s="10" t="s">
        <v>53</v>
      </c>
      <c r="AD921" s="10">
        <v>11</v>
      </c>
      <c r="AE921" s="10" t="str">
        <f>IF(OR(Cleaned_Data!$C921="Male", Cleaned_Data!$C921="Male"), "Male", IF(OR(Cleaned_Data!$C921="Female", Cleaned_Data!$C921="Female"), "Female", "Diverse"))</f>
        <v>Female</v>
      </c>
      <c r="AF921" s="10" t="str">
        <f>IF(Cleaned_Data!$D921="Middle","Average Income","High Income")</f>
        <v>Average Income</v>
      </c>
      <c r="AG921" s="10">
        <v>0.01</v>
      </c>
    </row>
    <row r="922" spans="1:33" x14ac:dyDescent="0.3">
      <c r="A922" s="10" t="s">
        <v>1906</v>
      </c>
      <c r="B922" s="10">
        <v>25</v>
      </c>
      <c r="C922" s="10" t="s">
        <v>212</v>
      </c>
      <c r="D922" s="10" t="s">
        <v>44</v>
      </c>
      <c r="E922" s="10" t="s">
        <v>69</v>
      </c>
      <c r="F922" s="10" t="s">
        <v>32</v>
      </c>
      <c r="G922" s="10" t="s">
        <v>30</v>
      </c>
      <c r="H922" s="10" t="s">
        <v>1907</v>
      </c>
      <c r="I922" s="10" t="s">
        <v>2078</v>
      </c>
      <c r="J922" s="13">
        <v>204.29</v>
      </c>
      <c r="K922" s="10">
        <v>11</v>
      </c>
      <c r="L922" s="10" t="s">
        <v>48</v>
      </c>
      <c r="M922" s="10">
        <v>5</v>
      </c>
      <c r="N922" s="10">
        <v>4</v>
      </c>
      <c r="O922" s="10">
        <v>0</v>
      </c>
      <c r="P922" s="10" t="s">
        <v>36</v>
      </c>
      <c r="Q922" s="10" t="s">
        <v>50</v>
      </c>
      <c r="R922" s="10">
        <f t="shared" si="28"/>
        <v>0.02</v>
      </c>
      <c r="S922" s="10">
        <v>2</v>
      </c>
      <c r="T922" s="10">
        <v>1</v>
      </c>
      <c r="U922" s="10" t="s">
        <v>49</v>
      </c>
      <c r="V922" s="10" t="s">
        <v>60</v>
      </c>
      <c r="W922" s="10" t="s">
        <v>51</v>
      </c>
      <c r="X922" s="14">
        <v>45428</v>
      </c>
      <c r="Y922" s="10" t="b">
        <v>0</v>
      </c>
      <c r="Z922" s="10" t="b">
        <v>0</v>
      </c>
      <c r="AA922" s="10" t="str">
        <f t="shared" si="29"/>
        <v>Non-Member</v>
      </c>
      <c r="AB922" s="10" t="s">
        <v>62</v>
      </c>
      <c r="AC922" s="10" t="s">
        <v>67</v>
      </c>
      <c r="AD922" s="10">
        <v>12</v>
      </c>
      <c r="AE922" s="10" t="str">
        <f>IF(OR(Cleaned_Data!$C922="Male", Cleaned_Data!$C922="Male"), "Male", IF(OR(Cleaned_Data!$C922="Female", Cleaned_Data!$C922="Female"), "Female", "Diverse"))</f>
        <v>Diverse</v>
      </c>
      <c r="AF922" s="10" t="str">
        <f>IF(Cleaned_Data!$D922="Middle","Average Income","High Income")</f>
        <v>High Income</v>
      </c>
      <c r="AG922" s="10">
        <v>1.3157894736842106E-2</v>
      </c>
    </row>
    <row r="923" spans="1:33" x14ac:dyDescent="0.3">
      <c r="A923" s="10" t="s">
        <v>1908</v>
      </c>
      <c r="B923" s="10">
        <v>49</v>
      </c>
      <c r="C923" s="10" t="s">
        <v>43</v>
      </c>
      <c r="D923" s="10" t="s">
        <v>30</v>
      </c>
      <c r="E923" s="10" t="s">
        <v>55</v>
      </c>
      <c r="F923" s="10" t="s">
        <v>45</v>
      </c>
      <c r="G923" s="10" t="s">
        <v>30</v>
      </c>
      <c r="H923" s="10" t="s">
        <v>1909</v>
      </c>
      <c r="I923" s="10" t="s">
        <v>2076</v>
      </c>
      <c r="J923" s="13">
        <v>258.68</v>
      </c>
      <c r="K923" s="10">
        <v>4</v>
      </c>
      <c r="L923" s="10" t="s">
        <v>78</v>
      </c>
      <c r="M923" s="10">
        <v>4</v>
      </c>
      <c r="N923" s="10">
        <v>2</v>
      </c>
      <c r="O923" s="10">
        <v>1</v>
      </c>
      <c r="P923" s="10" t="s">
        <v>59</v>
      </c>
      <c r="Q923" s="10" t="s">
        <v>37</v>
      </c>
      <c r="R923" s="10">
        <f t="shared" si="28"/>
        <v>0</v>
      </c>
      <c r="S923" s="10">
        <v>0</v>
      </c>
      <c r="T923" s="10">
        <v>9</v>
      </c>
      <c r="U923" s="10" t="s">
        <v>36</v>
      </c>
      <c r="V923" s="10" t="s">
        <v>79</v>
      </c>
      <c r="W923" s="10" t="s">
        <v>39</v>
      </c>
      <c r="X923" s="14">
        <v>45587</v>
      </c>
      <c r="Y923" s="10" t="b">
        <v>0</v>
      </c>
      <c r="Z923" s="10" t="b">
        <v>0</v>
      </c>
      <c r="AA923" s="10" t="str">
        <f t="shared" si="29"/>
        <v>Non-Member</v>
      </c>
      <c r="AB923" s="10" t="s">
        <v>62</v>
      </c>
      <c r="AC923" s="10" t="s">
        <v>41</v>
      </c>
      <c r="AD923" s="10">
        <v>9</v>
      </c>
      <c r="AE923" s="10" t="str">
        <f>IF(OR(Cleaned_Data!$C923="Male", Cleaned_Data!$C923="Male"), "Male", IF(OR(Cleaned_Data!$C923="Female", Cleaned_Data!$C923="Female"), "Female", "Diverse"))</f>
        <v>Male</v>
      </c>
      <c r="AF923" s="10" t="str">
        <f>IF(Cleaned_Data!$D923="Middle","Average Income","High Income")</f>
        <v>Average Income</v>
      </c>
      <c r="AG923" s="10">
        <v>8.1395348837209301E-3</v>
      </c>
    </row>
    <row r="924" spans="1:33" x14ac:dyDescent="0.3">
      <c r="A924" s="10" t="s">
        <v>1910</v>
      </c>
      <c r="B924" s="10">
        <v>26</v>
      </c>
      <c r="C924" s="10" t="s">
        <v>43</v>
      </c>
      <c r="D924" s="10" t="s">
        <v>30</v>
      </c>
      <c r="E924" s="10" t="s">
        <v>31</v>
      </c>
      <c r="F924" s="10" t="s">
        <v>32</v>
      </c>
      <c r="G924" s="10" t="s">
        <v>44</v>
      </c>
      <c r="H924" s="10" t="s">
        <v>1911</v>
      </c>
      <c r="I924" s="10" t="s">
        <v>34</v>
      </c>
      <c r="J924" s="13">
        <v>258.02</v>
      </c>
      <c r="K924" s="10">
        <v>2</v>
      </c>
      <c r="L924" s="10" t="s">
        <v>48</v>
      </c>
      <c r="M924" s="10">
        <v>3</v>
      </c>
      <c r="N924" s="10">
        <v>2</v>
      </c>
      <c r="O924" s="10">
        <v>1</v>
      </c>
      <c r="P924" s="10" t="s">
        <v>59</v>
      </c>
      <c r="Q924" s="10" t="s">
        <v>85</v>
      </c>
      <c r="R924" s="10">
        <f t="shared" si="28"/>
        <v>0.02</v>
      </c>
      <c r="S924" s="10">
        <v>2</v>
      </c>
      <c r="T924" s="10">
        <v>4</v>
      </c>
      <c r="U924" s="10" t="s">
        <v>44</v>
      </c>
      <c r="V924" s="10" t="s">
        <v>79</v>
      </c>
      <c r="W924" s="10" t="s">
        <v>51</v>
      </c>
      <c r="X924" s="14">
        <v>45604</v>
      </c>
      <c r="Y924" s="10" t="b">
        <v>1</v>
      </c>
      <c r="Z924" s="10" t="b">
        <v>1</v>
      </c>
      <c r="AA924" s="10" t="str">
        <f t="shared" si="29"/>
        <v>Loyalty Member</v>
      </c>
      <c r="AB924" s="10" t="s">
        <v>40</v>
      </c>
      <c r="AC924" s="10" t="s">
        <v>67</v>
      </c>
      <c r="AD924" s="10">
        <v>13</v>
      </c>
      <c r="AE924" s="10" t="str">
        <f>IF(OR(Cleaned_Data!$C924="Male", Cleaned_Data!$C924="Male"), "Male", IF(OR(Cleaned_Data!$C924="Female", Cleaned_Data!$C924="Female"), "Female", "Diverse"))</f>
        <v>Male</v>
      </c>
      <c r="AF924" s="10" t="str">
        <f>IF(Cleaned_Data!$D924="Middle","Average Income","High Income")</f>
        <v>Average Income</v>
      </c>
      <c r="AG924" s="10">
        <v>1.1363636363636364E-2</v>
      </c>
    </row>
    <row r="925" spans="1:33" x14ac:dyDescent="0.3">
      <c r="A925" s="10" t="s">
        <v>1912</v>
      </c>
      <c r="B925" s="10">
        <v>29</v>
      </c>
      <c r="C925" s="10" t="s">
        <v>29</v>
      </c>
      <c r="D925" s="10" t="s">
        <v>44</v>
      </c>
      <c r="E925" s="10" t="s">
        <v>55</v>
      </c>
      <c r="F925" s="10" t="s">
        <v>56</v>
      </c>
      <c r="G925" s="10" t="s">
        <v>30</v>
      </c>
      <c r="H925" s="10" t="s">
        <v>712</v>
      </c>
      <c r="I925" s="10" t="s">
        <v>34</v>
      </c>
      <c r="J925" s="13">
        <v>181.87</v>
      </c>
      <c r="K925" s="10">
        <v>12</v>
      </c>
      <c r="L925" s="10" t="s">
        <v>35</v>
      </c>
      <c r="M925" s="10">
        <v>4</v>
      </c>
      <c r="N925" s="10">
        <v>1</v>
      </c>
      <c r="O925" s="10">
        <v>1</v>
      </c>
      <c r="P925" s="10" t="s">
        <v>49</v>
      </c>
      <c r="Q925" s="10" t="s">
        <v>50</v>
      </c>
      <c r="R925" s="10">
        <f t="shared" si="28"/>
        <v>0.02</v>
      </c>
      <c r="S925" s="10">
        <v>2</v>
      </c>
      <c r="T925" s="10">
        <v>4</v>
      </c>
      <c r="U925" s="10" t="s">
        <v>44</v>
      </c>
      <c r="V925" s="10" t="s">
        <v>79</v>
      </c>
      <c r="W925" s="10" t="s">
        <v>61</v>
      </c>
      <c r="X925" s="14">
        <v>45536</v>
      </c>
      <c r="Y925" s="10" t="b">
        <v>0</v>
      </c>
      <c r="Z925" s="10" t="b">
        <v>1</v>
      </c>
      <c r="AA925" s="10" t="str">
        <f t="shared" si="29"/>
        <v>Loyalty Member</v>
      </c>
      <c r="AB925" s="10" t="s">
        <v>52</v>
      </c>
      <c r="AC925" s="10" t="s">
        <v>41</v>
      </c>
      <c r="AD925" s="10">
        <v>11</v>
      </c>
      <c r="AE925" s="10" t="str">
        <f>IF(OR(Cleaned_Data!$C925="Male", Cleaned_Data!$C925="Male"), "Male", IF(OR(Cleaned_Data!$C925="Female", Cleaned_Data!$C925="Female"), "Female", "Diverse"))</f>
        <v>Female</v>
      </c>
      <c r="AF925" s="10" t="str">
        <f>IF(Cleaned_Data!$D925="Middle","Average Income","High Income")</f>
        <v>High Income</v>
      </c>
      <c r="AG925" s="10">
        <v>1.1363636363636364E-2</v>
      </c>
    </row>
    <row r="926" spans="1:33" x14ac:dyDescent="0.3">
      <c r="A926" s="10" t="s">
        <v>1913</v>
      </c>
      <c r="B926" s="10">
        <v>26</v>
      </c>
      <c r="C926" s="10" t="s">
        <v>43</v>
      </c>
      <c r="D926" s="10" t="s">
        <v>44</v>
      </c>
      <c r="E926" s="10" t="s">
        <v>76</v>
      </c>
      <c r="F926" s="10" t="s">
        <v>45</v>
      </c>
      <c r="G926" s="10" t="s">
        <v>30</v>
      </c>
      <c r="H926" s="10" t="s">
        <v>1914</v>
      </c>
      <c r="I926" s="10" t="s">
        <v>158</v>
      </c>
      <c r="J926" s="13">
        <v>81.180000000000007</v>
      </c>
      <c r="K926" s="10">
        <v>8</v>
      </c>
      <c r="L926" s="10" t="s">
        <v>78</v>
      </c>
      <c r="M926" s="10">
        <v>4</v>
      </c>
      <c r="N926" s="10">
        <v>5</v>
      </c>
      <c r="O926" s="10">
        <v>1</v>
      </c>
      <c r="P926" s="10" t="s">
        <v>59</v>
      </c>
      <c r="Q926" s="10" t="s">
        <v>50</v>
      </c>
      <c r="R926" s="10">
        <f t="shared" si="28"/>
        <v>0.02</v>
      </c>
      <c r="S926" s="10">
        <v>2</v>
      </c>
      <c r="T926" s="10">
        <v>3</v>
      </c>
      <c r="U926" s="10" t="s">
        <v>44</v>
      </c>
      <c r="V926" s="10" t="s">
        <v>38</v>
      </c>
      <c r="W926" s="10" t="s">
        <v>86</v>
      </c>
      <c r="X926" s="14">
        <v>45429</v>
      </c>
      <c r="Y926" s="10" t="b">
        <v>0</v>
      </c>
      <c r="Z926" s="10" t="b">
        <v>0</v>
      </c>
      <c r="AA926" s="10" t="str">
        <f t="shared" si="29"/>
        <v>Non-Member</v>
      </c>
      <c r="AB926" s="10" t="s">
        <v>62</v>
      </c>
      <c r="AC926" s="10" t="s">
        <v>67</v>
      </c>
      <c r="AD926" s="10">
        <v>3</v>
      </c>
      <c r="AE926" s="10" t="str">
        <f>IF(OR(Cleaned_Data!$C926="Male", Cleaned_Data!$C926="Male"), "Male", IF(OR(Cleaned_Data!$C926="Female", Cleaned_Data!$C926="Female"), "Female", "Diverse"))</f>
        <v>Male</v>
      </c>
      <c r="AF926" s="10" t="str">
        <f>IF(Cleaned_Data!$D926="Middle","Average Income","High Income")</f>
        <v>High Income</v>
      </c>
      <c r="AG926" s="10">
        <v>1.0243902439024391E-2</v>
      </c>
    </row>
    <row r="927" spans="1:33" x14ac:dyDescent="0.3">
      <c r="A927" s="10" t="s">
        <v>1915</v>
      </c>
      <c r="B927" s="10">
        <v>23</v>
      </c>
      <c r="C927" s="10" t="s">
        <v>29</v>
      </c>
      <c r="D927" s="10" t="s">
        <v>44</v>
      </c>
      <c r="E927" s="10" t="s">
        <v>76</v>
      </c>
      <c r="F927" s="10" t="s">
        <v>56</v>
      </c>
      <c r="G927" s="10" t="s">
        <v>44</v>
      </c>
      <c r="H927" s="10" t="s">
        <v>1916</v>
      </c>
      <c r="I927" s="10" t="s">
        <v>82</v>
      </c>
      <c r="J927" s="13">
        <v>382.94</v>
      </c>
      <c r="K927" s="10">
        <v>8</v>
      </c>
      <c r="L927" s="10" t="s">
        <v>48</v>
      </c>
      <c r="M927" s="10">
        <v>1</v>
      </c>
      <c r="N927" s="10">
        <v>3</v>
      </c>
      <c r="O927" s="10">
        <v>0</v>
      </c>
      <c r="P927" s="10" t="s">
        <v>49</v>
      </c>
      <c r="Q927" s="10" t="s">
        <v>50</v>
      </c>
      <c r="R927" s="10">
        <f t="shared" si="28"/>
        <v>0</v>
      </c>
      <c r="S927" s="10">
        <v>0</v>
      </c>
      <c r="T927" s="10">
        <v>6</v>
      </c>
      <c r="U927" s="10" t="s">
        <v>36</v>
      </c>
      <c r="V927" s="10" t="s">
        <v>79</v>
      </c>
      <c r="W927" s="10" t="s">
        <v>61</v>
      </c>
      <c r="X927" s="14">
        <v>45431</v>
      </c>
      <c r="Y927" s="10" t="b">
        <v>0</v>
      </c>
      <c r="Z927" s="10" t="b">
        <v>0</v>
      </c>
      <c r="AA927" s="10" t="str">
        <f t="shared" si="29"/>
        <v>Non-Member</v>
      </c>
      <c r="AB927" s="10" t="s">
        <v>40</v>
      </c>
      <c r="AC927" s="10" t="s">
        <v>53</v>
      </c>
      <c r="AD927" s="10">
        <v>3</v>
      </c>
      <c r="AE927" s="10" t="str">
        <f>IF(OR(Cleaned_Data!$C927="Male", Cleaned_Data!$C927="Male"), "Male", IF(OR(Cleaned_Data!$C927="Female", Cleaned_Data!$C927="Female"), "Female", "Diverse"))</f>
        <v>Female</v>
      </c>
      <c r="AF927" s="10" t="str">
        <f>IF(Cleaned_Data!$D927="Middle","Average Income","High Income")</f>
        <v>High Income</v>
      </c>
      <c r="AG927" s="10">
        <v>1.0270270270270269E-2</v>
      </c>
    </row>
    <row r="928" spans="1:33" x14ac:dyDescent="0.3">
      <c r="A928" s="10" t="s">
        <v>1917</v>
      </c>
      <c r="B928" s="10">
        <v>47</v>
      </c>
      <c r="C928" s="10" t="s">
        <v>29</v>
      </c>
      <c r="D928" s="10" t="s">
        <v>44</v>
      </c>
      <c r="E928" s="10" t="s">
        <v>55</v>
      </c>
      <c r="F928" s="10" t="s">
        <v>32</v>
      </c>
      <c r="G928" s="10" t="s">
        <v>44</v>
      </c>
      <c r="H928" s="10" t="s">
        <v>1918</v>
      </c>
      <c r="I928" s="10" t="s">
        <v>188</v>
      </c>
      <c r="J928" s="13">
        <v>402.82</v>
      </c>
      <c r="K928" s="10">
        <v>7</v>
      </c>
      <c r="L928" s="10" t="s">
        <v>78</v>
      </c>
      <c r="M928" s="10">
        <v>4</v>
      </c>
      <c r="N928" s="10">
        <v>5</v>
      </c>
      <c r="O928" s="10">
        <v>0</v>
      </c>
      <c r="P928" s="10" t="s">
        <v>36</v>
      </c>
      <c r="Q928" s="10" t="s">
        <v>37</v>
      </c>
      <c r="R928" s="10">
        <f t="shared" si="28"/>
        <v>0.02</v>
      </c>
      <c r="S928" s="10">
        <v>2</v>
      </c>
      <c r="T928" s="10">
        <v>2</v>
      </c>
      <c r="U928" s="10" t="s">
        <v>59</v>
      </c>
      <c r="V928" s="10" t="s">
        <v>60</v>
      </c>
      <c r="W928" s="10" t="s">
        <v>61</v>
      </c>
      <c r="X928" s="14">
        <v>45316</v>
      </c>
      <c r="Y928" s="10" t="b">
        <v>0</v>
      </c>
      <c r="Z928" s="10" t="b">
        <v>0</v>
      </c>
      <c r="AA928" s="10" t="str">
        <f t="shared" si="29"/>
        <v>Non-Member</v>
      </c>
      <c r="AB928" s="10" t="s">
        <v>52</v>
      </c>
      <c r="AC928" s="10" t="s">
        <v>41</v>
      </c>
      <c r="AD928" s="10">
        <v>13</v>
      </c>
      <c r="AE928" s="10" t="str">
        <f>IF(OR(Cleaned_Data!$C928="Male", Cleaned_Data!$C928="Male"), "Male", IF(OR(Cleaned_Data!$C928="Female", Cleaned_Data!$C928="Female"), "Female", "Diverse"))</f>
        <v>Female</v>
      </c>
      <c r="AF928" s="10" t="str">
        <f>IF(Cleaned_Data!$D928="Middle","Average Income","High Income")</f>
        <v>High Income</v>
      </c>
      <c r="AG928" s="10">
        <v>8.8235294117647058E-3</v>
      </c>
    </row>
    <row r="929" spans="1:33" x14ac:dyDescent="0.3">
      <c r="A929" s="10" t="s">
        <v>1919</v>
      </c>
      <c r="B929" s="10">
        <v>30</v>
      </c>
      <c r="C929" s="10" t="s">
        <v>43</v>
      </c>
      <c r="D929" s="10" t="s">
        <v>44</v>
      </c>
      <c r="E929" s="10" t="s">
        <v>55</v>
      </c>
      <c r="F929" s="10" t="s">
        <v>32</v>
      </c>
      <c r="G929" s="10" t="s">
        <v>30</v>
      </c>
      <c r="H929" s="10" t="s">
        <v>1920</v>
      </c>
      <c r="I929" s="10" t="s">
        <v>34</v>
      </c>
      <c r="J929" s="13">
        <v>497.76</v>
      </c>
      <c r="K929" s="10">
        <v>2</v>
      </c>
      <c r="L929" s="10" t="s">
        <v>48</v>
      </c>
      <c r="M929" s="10">
        <v>1</v>
      </c>
      <c r="N929" s="10">
        <v>2</v>
      </c>
      <c r="O929" s="10">
        <v>2</v>
      </c>
      <c r="P929" s="10" t="s">
        <v>44</v>
      </c>
      <c r="Q929" s="10" t="s">
        <v>85</v>
      </c>
      <c r="R929" s="10">
        <f t="shared" si="28"/>
        <v>0.02</v>
      </c>
      <c r="S929" s="10">
        <v>2</v>
      </c>
      <c r="T929" s="10">
        <v>3</v>
      </c>
      <c r="U929" s="10" t="s">
        <v>49</v>
      </c>
      <c r="V929" s="10" t="s">
        <v>60</v>
      </c>
      <c r="W929" s="10" t="s">
        <v>39</v>
      </c>
      <c r="X929" s="14">
        <v>45359</v>
      </c>
      <c r="Y929" s="10" t="b">
        <v>1</v>
      </c>
      <c r="Z929" s="10" t="b">
        <v>1</v>
      </c>
      <c r="AA929" s="10" t="str">
        <f t="shared" si="29"/>
        <v>Loyalty Member</v>
      </c>
      <c r="AB929" s="10" t="s">
        <v>52</v>
      </c>
      <c r="AC929" s="10" t="s">
        <v>41</v>
      </c>
      <c r="AD929" s="10">
        <v>4</v>
      </c>
      <c r="AE929" s="10" t="str">
        <f>IF(OR(Cleaned_Data!$C929="Male", Cleaned_Data!$C929="Male"), "Male", IF(OR(Cleaned_Data!$C929="Female", Cleaned_Data!$C929="Female"), "Female", "Diverse"))</f>
        <v>Male</v>
      </c>
      <c r="AF929" s="10" t="str">
        <f>IF(Cleaned_Data!$D929="Middle","Average Income","High Income")</f>
        <v>High Income</v>
      </c>
      <c r="AG929" s="10">
        <v>1.1363636363636364E-2</v>
      </c>
    </row>
    <row r="930" spans="1:33" x14ac:dyDescent="0.3">
      <c r="A930" s="10" t="s">
        <v>1921</v>
      </c>
      <c r="B930" s="10">
        <v>26</v>
      </c>
      <c r="C930" s="10" t="s">
        <v>29</v>
      </c>
      <c r="D930" s="10" t="s">
        <v>44</v>
      </c>
      <c r="E930" s="10" t="s">
        <v>55</v>
      </c>
      <c r="F930" s="10" t="s">
        <v>45</v>
      </c>
      <c r="G930" s="10" t="s">
        <v>44</v>
      </c>
      <c r="H930" s="10" t="s">
        <v>1922</v>
      </c>
      <c r="I930" s="10" t="s">
        <v>71</v>
      </c>
      <c r="J930" s="13">
        <v>227.58</v>
      </c>
      <c r="K930" s="10">
        <v>5</v>
      </c>
      <c r="L930" s="10" t="s">
        <v>78</v>
      </c>
      <c r="M930" s="10">
        <v>4</v>
      </c>
      <c r="N930" s="10">
        <v>2</v>
      </c>
      <c r="O930" s="10">
        <v>1</v>
      </c>
      <c r="P930" s="10" t="s">
        <v>44</v>
      </c>
      <c r="Q930" s="10" t="s">
        <v>50</v>
      </c>
      <c r="R930" s="10">
        <f t="shared" si="28"/>
        <v>0</v>
      </c>
      <c r="S930" s="10">
        <v>0</v>
      </c>
      <c r="T930" s="10">
        <v>1</v>
      </c>
      <c r="U930" s="10" t="s">
        <v>59</v>
      </c>
      <c r="V930" s="10" t="s">
        <v>38</v>
      </c>
      <c r="W930" s="10" t="s">
        <v>39</v>
      </c>
      <c r="X930" s="14">
        <v>45486</v>
      </c>
      <c r="Y930" s="10" t="b">
        <v>1</v>
      </c>
      <c r="Z930" s="10" t="b">
        <v>0</v>
      </c>
      <c r="AA930" s="10" t="str">
        <f t="shared" si="29"/>
        <v>Non-Member</v>
      </c>
      <c r="AB930" s="10" t="s">
        <v>40</v>
      </c>
      <c r="AC930" s="10" t="s">
        <v>41</v>
      </c>
      <c r="AD930" s="10">
        <v>11</v>
      </c>
      <c r="AE930" s="10" t="str">
        <f>IF(OR(Cleaned_Data!$C930="Male", Cleaned_Data!$C930="Male"), "Male", IF(OR(Cleaned_Data!$C930="Female", Cleaned_Data!$C930="Female"), "Female", "Diverse"))</f>
        <v>Female</v>
      </c>
      <c r="AF930" s="10" t="str">
        <f>IF(Cleaned_Data!$D930="Middle","Average Income","High Income")</f>
        <v>High Income</v>
      </c>
      <c r="AG930" s="10">
        <v>8.7804878048780496E-3</v>
      </c>
    </row>
    <row r="931" spans="1:33" x14ac:dyDescent="0.3">
      <c r="A931" s="10" t="s">
        <v>1923</v>
      </c>
      <c r="B931" s="10">
        <v>35</v>
      </c>
      <c r="C931" s="10" t="s">
        <v>29</v>
      </c>
      <c r="D931" s="10" t="s">
        <v>44</v>
      </c>
      <c r="E931" s="10" t="s">
        <v>76</v>
      </c>
      <c r="F931" s="10" t="s">
        <v>32</v>
      </c>
      <c r="G931" s="10" t="s">
        <v>44</v>
      </c>
      <c r="H931" s="10" t="s">
        <v>1924</v>
      </c>
      <c r="I931" s="10" t="s">
        <v>117</v>
      </c>
      <c r="J931" s="13">
        <v>263.57</v>
      </c>
      <c r="K931" s="10">
        <v>2</v>
      </c>
      <c r="L931" s="10" t="s">
        <v>35</v>
      </c>
      <c r="M931" s="10">
        <v>2</v>
      </c>
      <c r="N931" s="10">
        <v>3</v>
      </c>
      <c r="O931" s="10">
        <v>0</v>
      </c>
      <c r="P931" s="10" t="s">
        <v>44</v>
      </c>
      <c r="Q931" s="10" t="s">
        <v>37</v>
      </c>
      <c r="R931" s="10">
        <f t="shared" si="28"/>
        <v>0.01</v>
      </c>
      <c r="S931" s="10">
        <v>1</v>
      </c>
      <c r="T931" s="10">
        <v>9</v>
      </c>
      <c r="U931" s="10" t="s">
        <v>36</v>
      </c>
      <c r="V931" s="10" t="s">
        <v>38</v>
      </c>
      <c r="W931" s="10" t="s">
        <v>51</v>
      </c>
      <c r="X931" s="14">
        <v>45617</v>
      </c>
      <c r="Y931" s="10" t="b">
        <v>1</v>
      </c>
      <c r="Z931" s="10" t="b">
        <v>1</v>
      </c>
      <c r="AA931" s="10" t="str">
        <f t="shared" si="29"/>
        <v>Loyalty Member</v>
      </c>
      <c r="AB931" s="10" t="s">
        <v>62</v>
      </c>
      <c r="AC931" s="10" t="s">
        <v>67</v>
      </c>
      <c r="AD931" s="10">
        <v>8</v>
      </c>
      <c r="AE931" s="10" t="str">
        <f>IF(OR(Cleaned_Data!$C931="Male", Cleaned_Data!$C931="Male"), "Male", IF(OR(Cleaned_Data!$C931="Female", Cleaned_Data!$C931="Female"), "Female", "Diverse"))</f>
        <v>Female</v>
      </c>
      <c r="AF931" s="10" t="str">
        <f>IF(Cleaned_Data!$D931="Middle","Average Income","High Income")</f>
        <v>High Income</v>
      </c>
      <c r="AG931" s="10">
        <v>0.01</v>
      </c>
    </row>
    <row r="932" spans="1:33" x14ac:dyDescent="0.3">
      <c r="A932" s="10" t="s">
        <v>1925</v>
      </c>
      <c r="B932" s="10">
        <v>40</v>
      </c>
      <c r="C932" s="10" t="s">
        <v>43</v>
      </c>
      <c r="D932" s="10" t="s">
        <v>44</v>
      </c>
      <c r="E932" s="10" t="s">
        <v>31</v>
      </c>
      <c r="F932" s="10" t="s">
        <v>45</v>
      </c>
      <c r="G932" s="10" t="s">
        <v>44</v>
      </c>
      <c r="H932" s="10" t="s">
        <v>1926</v>
      </c>
      <c r="I932" s="10" t="s">
        <v>123</v>
      </c>
      <c r="J932" s="13">
        <v>422.09</v>
      </c>
      <c r="K932" s="10">
        <v>3</v>
      </c>
      <c r="L932" s="10" t="s">
        <v>48</v>
      </c>
      <c r="M932" s="10">
        <v>4</v>
      </c>
      <c r="N932" s="10">
        <v>1</v>
      </c>
      <c r="O932" s="10">
        <v>1</v>
      </c>
      <c r="P932" s="10" t="s">
        <v>44</v>
      </c>
      <c r="Q932" s="10" t="s">
        <v>50</v>
      </c>
      <c r="R932" s="10">
        <f t="shared" si="28"/>
        <v>0</v>
      </c>
      <c r="S932" s="10">
        <v>0</v>
      </c>
      <c r="T932" s="10">
        <v>9</v>
      </c>
      <c r="U932" s="10" t="s">
        <v>49</v>
      </c>
      <c r="V932" s="10" t="s">
        <v>38</v>
      </c>
      <c r="W932" s="10" t="s">
        <v>51</v>
      </c>
      <c r="X932" s="14">
        <v>45382</v>
      </c>
      <c r="Y932" s="10" t="b">
        <v>1</v>
      </c>
      <c r="Z932" s="10" t="b">
        <v>0</v>
      </c>
      <c r="AA932" s="10" t="str">
        <f t="shared" si="29"/>
        <v>Non-Member</v>
      </c>
      <c r="AB932" s="10" t="s">
        <v>40</v>
      </c>
      <c r="AC932" s="10" t="s">
        <v>53</v>
      </c>
      <c r="AD932" s="10">
        <v>7</v>
      </c>
      <c r="AE932" s="10" t="str">
        <f>IF(OR(Cleaned_Data!$C932="Male", Cleaned_Data!$C932="Male"), "Male", IF(OR(Cleaned_Data!$C932="Female", Cleaned_Data!$C932="Female"), "Female", "Diverse"))</f>
        <v>Male</v>
      </c>
      <c r="AF932" s="10" t="str">
        <f>IF(Cleaned_Data!$D932="Middle","Average Income","High Income")</f>
        <v>High Income</v>
      </c>
      <c r="AG932" s="10">
        <v>1.0243902439024391E-2</v>
      </c>
    </row>
    <row r="933" spans="1:33" x14ac:dyDescent="0.3">
      <c r="A933" s="10" t="s">
        <v>1927</v>
      </c>
      <c r="B933" s="10">
        <v>35</v>
      </c>
      <c r="C933" s="10" t="s">
        <v>43</v>
      </c>
      <c r="D933" s="10" t="s">
        <v>30</v>
      </c>
      <c r="E933" s="10" t="s">
        <v>31</v>
      </c>
      <c r="F933" s="10" t="s">
        <v>56</v>
      </c>
      <c r="G933" s="10" t="s">
        <v>44</v>
      </c>
      <c r="H933" s="10" t="s">
        <v>1928</v>
      </c>
      <c r="I933" s="10" t="s">
        <v>34</v>
      </c>
      <c r="J933" s="13">
        <v>411.83</v>
      </c>
      <c r="K933" s="10">
        <v>2</v>
      </c>
      <c r="L933" s="10" t="s">
        <v>48</v>
      </c>
      <c r="M933" s="10">
        <v>2</v>
      </c>
      <c r="N933" s="10">
        <v>3</v>
      </c>
      <c r="O933" s="10">
        <v>2</v>
      </c>
      <c r="P933" s="10" t="s">
        <v>44</v>
      </c>
      <c r="Q933" s="10" t="s">
        <v>50</v>
      </c>
      <c r="R933" s="10">
        <f t="shared" si="28"/>
        <v>0.01</v>
      </c>
      <c r="S933" s="10">
        <v>1</v>
      </c>
      <c r="T933" s="10">
        <v>3</v>
      </c>
      <c r="U933" s="10" t="s">
        <v>49</v>
      </c>
      <c r="V933" s="10" t="s">
        <v>38</v>
      </c>
      <c r="W933" s="10" t="s">
        <v>51</v>
      </c>
      <c r="X933" s="14">
        <v>45410</v>
      </c>
      <c r="Y933" s="10" t="b">
        <v>1</v>
      </c>
      <c r="Z933" s="10" t="b">
        <v>1</v>
      </c>
      <c r="AA933" s="10" t="str">
        <f t="shared" si="29"/>
        <v>Loyalty Member</v>
      </c>
      <c r="AB933" s="10" t="s">
        <v>62</v>
      </c>
      <c r="AC933" s="10" t="s">
        <v>53</v>
      </c>
      <c r="AD933" s="10">
        <v>10</v>
      </c>
      <c r="AE933" s="10" t="str">
        <f>IF(OR(Cleaned_Data!$C933="Male", Cleaned_Data!$C933="Male"), "Male", IF(OR(Cleaned_Data!$C933="Female", Cleaned_Data!$C933="Female"), "Female", "Diverse"))</f>
        <v>Male</v>
      </c>
      <c r="AF933" s="10" t="str">
        <f>IF(Cleaned_Data!$D933="Middle","Average Income","High Income")</f>
        <v>Average Income</v>
      </c>
      <c r="AG933" s="10">
        <v>1.1363636363636364E-2</v>
      </c>
    </row>
    <row r="934" spans="1:33" x14ac:dyDescent="0.3">
      <c r="A934" s="10" t="s">
        <v>1929</v>
      </c>
      <c r="B934" s="10">
        <v>21</v>
      </c>
      <c r="C934" s="10" t="s">
        <v>43</v>
      </c>
      <c r="D934" s="10" t="s">
        <v>30</v>
      </c>
      <c r="E934" s="10" t="s">
        <v>55</v>
      </c>
      <c r="F934" s="10" t="s">
        <v>56</v>
      </c>
      <c r="G934" s="10" t="s">
        <v>30</v>
      </c>
      <c r="H934" s="10" t="s">
        <v>1930</v>
      </c>
      <c r="I934" s="10" t="s">
        <v>120</v>
      </c>
      <c r="J934" s="13">
        <v>242.65</v>
      </c>
      <c r="K934" s="10">
        <v>3</v>
      </c>
      <c r="L934" s="10" t="s">
        <v>35</v>
      </c>
      <c r="M934" s="10">
        <v>5</v>
      </c>
      <c r="N934" s="10">
        <v>3</v>
      </c>
      <c r="O934" s="10">
        <v>0.2</v>
      </c>
      <c r="P934" s="10" t="s">
        <v>36</v>
      </c>
      <c r="Q934" s="10" t="s">
        <v>85</v>
      </c>
      <c r="R934" s="10">
        <f t="shared" si="28"/>
        <v>0.02</v>
      </c>
      <c r="S934" s="10">
        <v>2</v>
      </c>
      <c r="T934" s="10">
        <v>8</v>
      </c>
      <c r="U934" s="10" t="s">
        <v>36</v>
      </c>
      <c r="V934" s="10" t="s">
        <v>38</v>
      </c>
      <c r="W934" s="10" t="s">
        <v>86</v>
      </c>
      <c r="X934" s="14">
        <v>45482</v>
      </c>
      <c r="Y934" s="10" t="b">
        <v>0</v>
      </c>
      <c r="Z934" s="10" t="b">
        <v>1</v>
      </c>
      <c r="AA934" s="10" t="str">
        <f t="shared" si="29"/>
        <v>Loyalty Member</v>
      </c>
      <c r="AB934" s="10" t="s">
        <v>74</v>
      </c>
      <c r="AC934" s="10" t="s">
        <v>41</v>
      </c>
      <c r="AD934" s="10">
        <v>9</v>
      </c>
      <c r="AE934" s="10" t="str">
        <f>IF(OR(Cleaned_Data!$C934="Male", Cleaned_Data!$C934="Male"), "Male", IF(OR(Cleaned_Data!$C934="Female", Cleaned_Data!$C934="Female"), "Female", "Diverse"))</f>
        <v>Male</v>
      </c>
      <c r="AF934" s="10" t="str">
        <f>IF(Cleaned_Data!$D934="Middle","Average Income","High Income")</f>
        <v>Average Income</v>
      </c>
      <c r="AG934" s="10">
        <v>9.3023255813953487E-3</v>
      </c>
    </row>
    <row r="935" spans="1:33" x14ac:dyDescent="0.3">
      <c r="A935" s="10" t="s">
        <v>1931</v>
      </c>
      <c r="B935" s="10">
        <v>41</v>
      </c>
      <c r="C935" s="10" t="s">
        <v>43</v>
      </c>
      <c r="D935" s="10" t="s">
        <v>30</v>
      </c>
      <c r="E935" s="10" t="s">
        <v>69</v>
      </c>
      <c r="F935" s="10" t="s">
        <v>56</v>
      </c>
      <c r="G935" s="10" t="s">
        <v>30</v>
      </c>
      <c r="H935" s="10" t="s">
        <v>1932</v>
      </c>
      <c r="I935" s="10" t="s">
        <v>90</v>
      </c>
      <c r="J935" s="13">
        <v>298.93</v>
      </c>
      <c r="K935" s="10">
        <v>6</v>
      </c>
      <c r="L935" s="10" t="s">
        <v>35</v>
      </c>
      <c r="M935" s="10">
        <v>5</v>
      </c>
      <c r="N935" s="10">
        <v>2</v>
      </c>
      <c r="O935" s="10">
        <v>0.2</v>
      </c>
      <c r="P935" s="10" t="s">
        <v>36</v>
      </c>
      <c r="Q935" s="10" t="s">
        <v>37</v>
      </c>
      <c r="R935" s="10">
        <f t="shared" si="28"/>
        <v>0.02</v>
      </c>
      <c r="S935" s="10">
        <v>2</v>
      </c>
      <c r="T935" s="10">
        <v>1</v>
      </c>
      <c r="U935" s="10" t="s">
        <v>36</v>
      </c>
      <c r="V935" s="10" t="s">
        <v>38</v>
      </c>
      <c r="W935" s="10" t="s">
        <v>51</v>
      </c>
      <c r="X935" s="14">
        <v>45557</v>
      </c>
      <c r="Y935" s="10" t="b">
        <v>1</v>
      </c>
      <c r="Z935" s="10" t="b">
        <v>1</v>
      </c>
      <c r="AA935" s="10" t="str">
        <f t="shared" si="29"/>
        <v>Loyalty Member</v>
      </c>
      <c r="AB935" s="10" t="s">
        <v>74</v>
      </c>
      <c r="AC935" s="10" t="s">
        <v>67</v>
      </c>
      <c r="AD935" s="10">
        <v>2</v>
      </c>
      <c r="AE935" s="10" t="str">
        <f>IF(OR(Cleaned_Data!$C935="Male", Cleaned_Data!$C935="Male"), "Male", IF(OR(Cleaned_Data!$C935="Female", Cleaned_Data!$C935="Female"), "Female", "Diverse"))</f>
        <v>Male</v>
      </c>
      <c r="AF935" s="10" t="str">
        <f>IF(Cleaned_Data!$D935="Middle","Average Income","High Income")</f>
        <v>Average Income</v>
      </c>
      <c r="AG935" s="10">
        <v>8.431372549019607E-3</v>
      </c>
    </row>
    <row r="936" spans="1:33" x14ac:dyDescent="0.3">
      <c r="A936" s="10" t="s">
        <v>1933</v>
      </c>
      <c r="B936" s="10">
        <v>44</v>
      </c>
      <c r="C936" s="10" t="s">
        <v>29</v>
      </c>
      <c r="D936" s="10" t="s">
        <v>44</v>
      </c>
      <c r="E936" s="10" t="s">
        <v>55</v>
      </c>
      <c r="F936" s="10" t="s">
        <v>32</v>
      </c>
      <c r="G936" s="10" t="s">
        <v>44</v>
      </c>
      <c r="H936" s="10" t="s">
        <v>512</v>
      </c>
      <c r="I936" s="10" t="s">
        <v>93</v>
      </c>
      <c r="J936" s="13">
        <v>191.21</v>
      </c>
      <c r="K936" s="10">
        <v>7</v>
      </c>
      <c r="L936" s="10" t="s">
        <v>35</v>
      </c>
      <c r="M936" s="10">
        <v>5</v>
      </c>
      <c r="N936" s="10">
        <v>4</v>
      </c>
      <c r="O936" s="10">
        <v>1</v>
      </c>
      <c r="P936" s="10" t="s">
        <v>59</v>
      </c>
      <c r="Q936" s="10" t="s">
        <v>85</v>
      </c>
      <c r="R936" s="10">
        <f t="shared" si="28"/>
        <v>0.02</v>
      </c>
      <c r="S936" s="10">
        <v>2</v>
      </c>
      <c r="T936" s="10">
        <v>6</v>
      </c>
      <c r="U936" s="10" t="s">
        <v>59</v>
      </c>
      <c r="V936" s="10" t="s">
        <v>60</v>
      </c>
      <c r="W936" s="10" t="s">
        <v>61</v>
      </c>
      <c r="X936" s="14">
        <v>45386</v>
      </c>
      <c r="Y936" s="10" t="b">
        <v>0</v>
      </c>
      <c r="Z936" s="10" t="b">
        <v>0</v>
      </c>
      <c r="AA936" s="10" t="str">
        <f t="shared" si="29"/>
        <v>Non-Member</v>
      </c>
      <c r="AB936" s="10" t="s">
        <v>40</v>
      </c>
      <c r="AC936" s="10" t="s">
        <v>41</v>
      </c>
      <c r="AD936" s="10">
        <v>13</v>
      </c>
      <c r="AE936" s="10" t="str">
        <f>IF(OR(Cleaned_Data!$C936="Male", Cleaned_Data!$C936="Male"), "Male", IF(OR(Cleaned_Data!$C936="Female", Cleaned_Data!$C936="Female"), "Female", "Diverse"))</f>
        <v>Female</v>
      </c>
      <c r="AF936" s="10" t="str">
        <f>IF(Cleaned_Data!$D936="Middle","Average Income","High Income")</f>
        <v>High Income</v>
      </c>
      <c r="AG936" s="10">
        <v>8.5365853658536592E-3</v>
      </c>
    </row>
    <row r="937" spans="1:33" x14ac:dyDescent="0.3">
      <c r="A937" s="10" t="s">
        <v>1934</v>
      </c>
      <c r="B937" s="10">
        <v>44</v>
      </c>
      <c r="C937" s="10" t="s">
        <v>29</v>
      </c>
      <c r="D937" s="10" t="s">
        <v>44</v>
      </c>
      <c r="E937" s="10" t="s">
        <v>31</v>
      </c>
      <c r="F937" s="10" t="s">
        <v>56</v>
      </c>
      <c r="G937" s="10" t="s">
        <v>30</v>
      </c>
      <c r="H937" s="10" t="s">
        <v>1935</v>
      </c>
      <c r="I937" s="10" t="s">
        <v>117</v>
      </c>
      <c r="J937" s="13">
        <v>136.66999999999999</v>
      </c>
      <c r="K937" s="10">
        <v>3</v>
      </c>
      <c r="L937" s="10" t="s">
        <v>78</v>
      </c>
      <c r="M937" s="10">
        <v>3</v>
      </c>
      <c r="N937" s="10">
        <v>1</v>
      </c>
      <c r="O937" s="10">
        <v>1</v>
      </c>
      <c r="P937" s="10" t="s">
        <v>59</v>
      </c>
      <c r="Q937" s="10" t="s">
        <v>37</v>
      </c>
      <c r="R937" s="10">
        <f t="shared" si="28"/>
        <v>0</v>
      </c>
      <c r="S937" s="10">
        <v>0</v>
      </c>
      <c r="T937" s="10">
        <v>2</v>
      </c>
      <c r="U937" s="10" t="s">
        <v>44</v>
      </c>
      <c r="V937" s="10" t="s">
        <v>79</v>
      </c>
      <c r="W937" s="10" t="s">
        <v>51</v>
      </c>
      <c r="X937" s="14">
        <v>45463</v>
      </c>
      <c r="Y937" s="10" t="b">
        <v>0</v>
      </c>
      <c r="Z937" s="10" t="b">
        <v>1</v>
      </c>
      <c r="AA937" s="10" t="str">
        <f t="shared" si="29"/>
        <v>Loyalty Member</v>
      </c>
      <c r="AB937" s="10" t="s">
        <v>62</v>
      </c>
      <c r="AC937" s="10" t="s">
        <v>53</v>
      </c>
      <c r="AD937" s="10">
        <v>1</v>
      </c>
      <c r="AE937" s="10" t="str">
        <f>IF(OR(Cleaned_Data!$C937="Male", Cleaned_Data!$C937="Male"), "Male", IF(OR(Cleaned_Data!$C937="Female", Cleaned_Data!$C937="Female"), "Female", "Diverse"))</f>
        <v>Female</v>
      </c>
      <c r="AF937" s="10" t="str">
        <f>IF(Cleaned_Data!$D937="Middle","Average Income","High Income")</f>
        <v>High Income</v>
      </c>
      <c r="AG937" s="10">
        <v>0.01</v>
      </c>
    </row>
    <row r="938" spans="1:33" x14ac:dyDescent="0.3">
      <c r="A938" s="10" t="s">
        <v>1936</v>
      </c>
      <c r="B938" s="10">
        <v>37</v>
      </c>
      <c r="C938" s="10" t="s">
        <v>43</v>
      </c>
      <c r="D938" s="10" t="s">
        <v>30</v>
      </c>
      <c r="E938" s="10" t="s">
        <v>69</v>
      </c>
      <c r="F938" s="10" t="s">
        <v>56</v>
      </c>
      <c r="G938" s="10" t="s">
        <v>44</v>
      </c>
      <c r="H938" s="10" t="s">
        <v>1937</v>
      </c>
      <c r="I938" s="10" t="s">
        <v>90</v>
      </c>
      <c r="J938" s="13">
        <v>324.11</v>
      </c>
      <c r="K938" s="10">
        <v>11</v>
      </c>
      <c r="L938" s="10" t="s">
        <v>78</v>
      </c>
      <c r="M938" s="10">
        <v>3</v>
      </c>
      <c r="N938" s="10">
        <v>3</v>
      </c>
      <c r="O938" s="10">
        <v>2</v>
      </c>
      <c r="P938" s="10" t="s">
        <v>36</v>
      </c>
      <c r="Q938" s="10" t="s">
        <v>85</v>
      </c>
      <c r="R938" s="10">
        <f t="shared" si="28"/>
        <v>0</v>
      </c>
      <c r="S938" s="10">
        <v>0</v>
      </c>
      <c r="T938" s="10">
        <v>2</v>
      </c>
      <c r="U938" s="10" t="s">
        <v>59</v>
      </c>
      <c r="V938" s="10" t="s">
        <v>60</v>
      </c>
      <c r="W938" s="10" t="s">
        <v>86</v>
      </c>
      <c r="X938" s="14">
        <v>45373</v>
      </c>
      <c r="Y938" s="10" t="b">
        <v>0</v>
      </c>
      <c r="Z938" s="10" t="b">
        <v>0</v>
      </c>
      <c r="AA938" s="10" t="str">
        <f t="shared" si="29"/>
        <v>Non-Member</v>
      </c>
      <c r="AB938" s="10" t="s">
        <v>62</v>
      </c>
      <c r="AC938" s="10" t="s">
        <v>41</v>
      </c>
      <c r="AD938" s="10">
        <v>7</v>
      </c>
      <c r="AE938" s="10" t="str">
        <f>IF(OR(Cleaned_Data!$C938="Male", Cleaned_Data!$C938="Male"), "Male", IF(OR(Cleaned_Data!$C938="Female", Cleaned_Data!$C938="Female"), "Female", "Diverse"))</f>
        <v>Male</v>
      </c>
      <c r="AF938" s="10" t="str">
        <f>IF(Cleaned_Data!$D938="Middle","Average Income","High Income")</f>
        <v>Average Income</v>
      </c>
      <c r="AG938" s="10">
        <v>8.431372549019607E-3</v>
      </c>
    </row>
    <row r="939" spans="1:33" x14ac:dyDescent="0.3">
      <c r="A939" s="10" t="s">
        <v>1938</v>
      </c>
      <c r="B939" s="10">
        <v>40</v>
      </c>
      <c r="C939" s="10" t="s">
        <v>29</v>
      </c>
      <c r="D939" s="10" t="s">
        <v>44</v>
      </c>
      <c r="E939" s="10" t="s">
        <v>69</v>
      </c>
      <c r="F939" s="10" t="s">
        <v>32</v>
      </c>
      <c r="G939" s="10" t="s">
        <v>44</v>
      </c>
      <c r="H939" s="10" t="s">
        <v>1939</v>
      </c>
      <c r="I939" s="10" t="s">
        <v>101</v>
      </c>
      <c r="J939" s="13">
        <v>105.64</v>
      </c>
      <c r="K939" s="10">
        <v>6</v>
      </c>
      <c r="L939" s="10" t="s">
        <v>78</v>
      </c>
      <c r="M939" s="10">
        <v>1</v>
      </c>
      <c r="N939" s="10">
        <v>3</v>
      </c>
      <c r="O939" s="10">
        <v>0</v>
      </c>
      <c r="P939" s="10" t="s">
        <v>59</v>
      </c>
      <c r="Q939" s="10" t="s">
        <v>85</v>
      </c>
      <c r="R939" s="10">
        <f t="shared" si="28"/>
        <v>0.02</v>
      </c>
      <c r="S939" s="10">
        <v>2</v>
      </c>
      <c r="T939" s="10">
        <v>1</v>
      </c>
      <c r="U939" s="10" t="s">
        <v>36</v>
      </c>
      <c r="V939" s="10" t="s">
        <v>60</v>
      </c>
      <c r="W939" s="10" t="s">
        <v>66</v>
      </c>
      <c r="X939" s="14">
        <v>45388</v>
      </c>
      <c r="Y939" s="10" t="b">
        <v>1</v>
      </c>
      <c r="Z939" s="10" t="b">
        <v>1</v>
      </c>
      <c r="AA939" s="10" t="str">
        <f t="shared" si="29"/>
        <v>Loyalty Member</v>
      </c>
      <c r="AB939" s="10" t="s">
        <v>74</v>
      </c>
      <c r="AC939" s="10" t="s">
        <v>41</v>
      </c>
      <c r="AD939" s="10">
        <v>12</v>
      </c>
      <c r="AE939" s="10" t="str">
        <f>IF(OR(Cleaned_Data!$C939="Male", Cleaned_Data!$C939="Male"), "Male", IF(OR(Cleaned_Data!$C939="Female", Cleaned_Data!$C939="Female"), "Female", "Diverse"))</f>
        <v>Female</v>
      </c>
      <c r="AF939" s="10" t="str">
        <f>IF(Cleaned_Data!$D939="Middle","Average Income","High Income")</f>
        <v>High Income</v>
      </c>
      <c r="AG939" s="10">
        <v>9.7727272727272732E-3</v>
      </c>
    </row>
    <row r="940" spans="1:33" x14ac:dyDescent="0.3">
      <c r="A940" s="10" t="s">
        <v>1940</v>
      </c>
      <c r="B940" s="10">
        <v>43</v>
      </c>
      <c r="C940" s="10" t="s">
        <v>43</v>
      </c>
      <c r="D940" s="10" t="s">
        <v>44</v>
      </c>
      <c r="E940" s="10" t="s">
        <v>69</v>
      </c>
      <c r="F940" s="10" t="s">
        <v>56</v>
      </c>
      <c r="G940" s="10" t="s">
        <v>44</v>
      </c>
      <c r="H940" s="10" t="s">
        <v>1941</v>
      </c>
      <c r="I940" s="10" t="s">
        <v>117</v>
      </c>
      <c r="J940" s="13">
        <v>295.60000000000002</v>
      </c>
      <c r="K940" s="10">
        <v>10</v>
      </c>
      <c r="L940" s="10" t="s">
        <v>78</v>
      </c>
      <c r="M940" s="10">
        <v>1</v>
      </c>
      <c r="N940" s="10">
        <v>2</v>
      </c>
      <c r="O940" s="10">
        <v>1</v>
      </c>
      <c r="P940" s="10" t="s">
        <v>44</v>
      </c>
      <c r="Q940" s="10" t="s">
        <v>37</v>
      </c>
      <c r="R940" s="10">
        <f t="shared" si="28"/>
        <v>0</v>
      </c>
      <c r="S940" s="10">
        <v>0</v>
      </c>
      <c r="T940" s="10">
        <v>9</v>
      </c>
      <c r="U940" s="10" t="s">
        <v>59</v>
      </c>
      <c r="V940" s="10" t="s">
        <v>79</v>
      </c>
      <c r="W940" s="10" t="s">
        <v>39</v>
      </c>
      <c r="X940" s="14">
        <v>45432</v>
      </c>
      <c r="Y940" s="10" t="b">
        <v>1</v>
      </c>
      <c r="Z940" s="10" t="b">
        <v>1</v>
      </c>
      <c r="AA940" s="10" t="str">
        <f t="shared" si="29"/>
        <v>Loyalty Member</v>
      </c>
      <c r="AB940" s="10" t="s">
        <v>40</v>
      </c>
      <c r="AC940" s="10" t="s">
        <v>53</v>
      </c>
      <c r="AD940" s="10">
        <v>5</v>
      </c>
      <c r="AE940" s="10" t="str">
        <f>IF(OR(Cleaned_Data!$C940="Male", Cleaned_Data!$C940="Male"), "Male", IF(OR(Cleaned_Data!$C940="Female", Cleaned_Data!$C940="Female"), "Female", "Diverse"))</f>
        <v>Male</v>
      </c>
      <c r="AF940" s="10" t="str">
        <f>IF(Cleaned_Data!$D940="Middle","Average Income","High Income")</f>
        <v>High Income</v>
      </c>
      <c r="AG940" s="10">
        <v>0.01</v>
      </c>
    </row>
    <row r="941" spans="1:33" x14ac:dyDescent="0.3">
      <c r="A941" s="10" t="s">
        <v>1942</v>
      </c>
      <c r="B941" s="10">
        <v>48</v>
      </c>
      <c r="C941" s="10" t="s">
        <v>43</v>
      </c>
      <c r="D941" s="10" t="s">
        <v>30</v>
      </c>
      <c r="E941" s="10" t="s">
        <v>55</v>
      </c>
      <c r="F941" s="10" t="s">
        <v>56</v>
      </c>
      <c r="G941" s="10" t="s">
        <v>44</v>
      </c>
      <c r="H941" s="10" t="s">
        <v>1943</v>
      </c>
      <c r="I941" s="10" t="s">
        <v>101</v>
      </c>
      <c r="J941" s="13">
        <v>227.03</v>
      </c>
      <c r="K941" s="10">
        <v>9</v>
      </c>
      <c r="L941" s="10" t="s">
        <v>48</v>
      </c>
      <c r="M941" s="10">
        <v>4</v>
      </c>
      <c r="N941" s="10">
        <v>4</v>
      </c>
      <c r="O941" s="10">
        <v>2</v>
      </c>
      <c r="P941" s="10" t="s">
        <v>59</v>
      </c>
      <c r="Q941" s="10" t="s">
        <v>50</v>
      </c>
      <c r="R941" s="10">
        <f t="shared" si="28"/>
        <v>0.02</v>
      </c>
      <c r="S941" s="10">
        <v>2</v>
      </c>
      <c r="T941" s="10">
        <v>7</v>
      </c>
      <c r="U941" s="10" t="s">
        <v>44</v>
      </c>
      <c r="V941" s="10" t="s">
        <v>38</v>
      </c>
      <c r="W941" s="10" t="s">
        <v>66</v>
      </c>
      <c r="X941" s="14">
        <v>45391</v>
      </c>
      <c r="Y941" s="10" t="b">
        <v>1</v>
      </c>
      <c r="Z941" s="10" t="b">
        <v>1</v>
      </c>
      <c r="AA941" s="10" t="str">
        <f t="shared" si="29"/>
        <v>Loyalty Member</v>
      </c>
      <c r="AB941" s="10" t="s">
        <v>40</v>
      </c>
      <c r="AC941" s="10" t="s">
        <v>41</v>
      </c>
      <c r="AD941" s="10">
        <v>4</v>
      </c>
      <c r="AE941" s="10" t="str">
        <f>IF(OR(Cleaned_Data!$C941="Male", Cleaned_Data!$C941="Male"), "Male", IF(OR(Cleaned_Data!$C941="Female", Cleaned_Data!$C941="Female"), "Female", "Diverse"))</f>
        <v>Male</v>
      </c>
      <c r="AF941" s="10" t="str">
        <f>IF(Cleaned_Data!$D941="Middle","Average Income","High Income")</f>
        <v>Average Income</v>
      </c>
      <c r="AG941" s="10">
        <v>9.7727272727272732E-3</v>
      </c>
    </row>
    <row r="942" spans="1:33" x14ac:dyDescent="0.3">
      <c r="A942" s="10" t="s">
        <v>1944</v>
      </c>
      <c r="B942" s="10">
        <v>32</v>
      </c>
      <c r="C942" s="10" t="s">
        <v>29</v>
      </c>
      <c r="D942" s="10" t="s">
        <v>44</v>
      </c>
      <c r="E942" s="10" t="s">
        <v>76</v>
      </c>
      <c r="F942" s="10" t="s">
        <v>32</v>
      </c>
      <c r="G942" s="10" t="s">
        <v>30</v>
      </c>
      <c r="H942" s="10" t="s">
        <v>1945</v>
      </c>
      <c r="I942" s="10" t="s">
        <v>107</v>
      </c>
      <c r="J942" s="13">
        <v>485.77</v>
      </c>
      <c r="K942" s="10">
        <v>10</v>
      </c>
      <c r="L942" s="10" t="s">
        <v>35</v>
      </c>
      <c r="M942" s="10">
        <v>1</v>
      </c>
      <c r="N942" s="10">
        <v>2</v>
      </c>
      <c r="O942" s="10">
        <v>0</v>
      </c>
      <c r="P942" s="10" t="s">
        <v>59</v>
      </c>
      <c r="Q942" s="10" t="s">
        <v>50</v>
      </c>
      <c r="R942" s="10">
        <f t="shared" si="28"/>
        <v>0.02</v>
      </c>
      <c r="S942" s="10">
        <v>2</v>
      </c>
      <c r="T942" s="10">
        <v>6</v>
      </c>
      <c r="U942" s="10" t="s">
        <v>36</v>
      </c>
      <c r="V942" s="10" t="s">
        <v>38</v>
      </c>
      <c r="W942" s="10" t="s">
        <v>86</v>
      </c>
      <c r="X942" s="14">
        <v>45630</v>
      </c>
      <c r="Y942" s="10" t="b">
        <v>0</v>
      </c>
      <c r="Z942" s="10" t="b">
        <v>0</v>
      </c>
      <c r="AA942" s="10" t="str">
        <f t="shared" si="29"/>
        <v>Non-Member</v>
      </c>
      <c r="AB942" s="10" t="s">
        <v>74</v>
      </c>
      <c r="AC942" s="10" t="s">
        <v>41</v>
      </c>
      <c r="AD942" s="10">
        <v>6</v>
      </c>
      <c r="AE942" s="10" t="str">
        <f>IF(OR(Cleaned_Data!$C942="Male", Cleaned_Data!$C942="Male"), "Male", IF(OR(Cleaned_Data!$C942="Female", Cleaned_Data!$C942="Female"), "Female", "Diverse"))</f>
        <v>Female</v>
      </c>
      <c r="AF942" s="10" t="str">
        <f>IF(Cleaned_Data!$D942="Middle","Average Income","High Income")</f>
        <v>High Income</v>
      </c>
      <c r="AG942" s="10">
        <v>1.0277777777777776E-2</v>
      </c>
    </row>
    <row r="943" spans="1:33" x14ac:dyDescent="0.3">
      <c r="A943" s="10" t="s">
        <v>1946</v>
      </c>
      <c r="B943" s="10">
        <v>37</v>
      </c>
      <c r="C943" s="10" t="s">
        <v>29</v>
      </c>
      <c r="D943" s="10" t="s">
        <v>30</v>
      </c>
      <c r="E943" s="10" t="s">
        <v>69</v>
      </c>
      <c r="F943" s="10" t="s">
        <v>45</v>
      </c>
      <c r="G943" s="10" t="s">
        <v>44</v>
      </c>
      <c r="H943" s="10" t="s">
        <v>1947</v>
      </c>
      <c r="I943" s="10" t="s">
        <v>101</v>
      </c>
      <c r="J943" s="13">
        <v>173.43</v>
      </c>
      <c r="K943" s="10">
        <v>4</v>
      </c>
      <c r="L943" s="10" t="s">
        <v>48</v>
      </c>
      <c r="M943" s="10">
        <v>3</v>
      </c>
      <c r="N943" s="10">
        <v>3</v>
      </c>
      <c r="O943" s="10">
        <v>0</v>
      </c>
      <c r="P943" s="10" t="s">
        <v>49</v>
      </c>
      <c r="Q943" s="10" t="s">
        <v>50</v>
      </c>
      <c r="R943" s="10">
        <f t="shared" si="28"/>
        <v>0.02</v>
      </c>
      <c r="S943" s="10">
        <v>2</v>
      </c>
      <c r="T943" s="10">
        <v>1</v>
      </c>
      <c r="U943" s="10" t="s">
        <v>59</v>
      </c>
      <c r="V943" s="10" t="s">
        <v>79</v>
      </c>
      <c r="W943" s="10" t="s">
        <v>51</v>
      </c>
      <c r="X943" s="14">
        <v>45439</v>
      </c>
      <c r="Y943" s="10" t="b">
        <v>1</v>
      </c>
      <c r="Z943" s="10" t="b">
        <v>1</v>
      </c>
      <c r="AA943" s="10" t="str">
        <f t="shared" si="29"/>
        <v>Loyalty Member</v>
      </c>
      <c r="AB943" s="10" t="s">
        <v>40</v>
      </c>
      <c r="AC943" s="10" t="s">
        <v>41</v>
      </c>
      <c r="AD943" s="10">
        <v>14</v>
      </c>
      <c r="AE943" s="10" t="str">
        <f>IF(OR(Cleaned_Data!$C943="Male", Cleaned_Data!$C943="Male"), "Male", IF(OR(Cleaned_Data!$C943="Female", Cleaned_Data!$C943="Female"), "Female", "Diverse"))</f>
        <v>Female</v>
      </c>
      <c r="AF943" s="10" t="str">
        <f>IF(Cleaned_Data!$D943="Middle","Average Income","High Income")</f>
        <v>Average Income</v>
      </c>
      <c r="AG943" s="10">
        <v>9.7727272727272732E-3</v>
      </c>
    </row>
    <row r="944" spans="1:33" x14ac:dyDescent="0.3">
      <c r="A944" s="10" t="s">
        <v>1948</v>
      </c>
      <c r="B944" s="10">
        <v>29</v>
      </c>
      <c r="C944" s="10" t="s">
        <v>29</v>
      </c>
      <c r="D944" s="10" t="s">
        <v>30</v>
      </c>
      <c r="E944" s="10" t="s">
        <v>69</v>
      </c>
      <c r="F944" s="10" t="s">
        <v>45</v>
      </c>
      <c r="G944" s="10" t="s">
        <v>30</v>
      </c>
      <c r="H944" s="10" t="s">
        <v>1949</v>
      </c>
      <c r="I944" s="10" t="s">
        <v>123</v>
      </c>
      <c r="J944" s="13">
        <v>462.96</v>
      </c>
      <c r="K944" s="10">
        <v>2</v>
      </c>
      <c r="L944" s="10" t="s">
        <v>78</v>
      </c>
      <c r="M944" s="10">
        <v>4</v>
      </c>
      <c r="N944" s="10">
        <v>2</v>
      </c>
      <c r="O944" s="10">
        <v>0</v>
      </c>
      <c r="P944" s="10" t="s">
        <v>44</v>
      </c>
      <c r="Q944" s="10" t="s">
        <v>85</v>
      </c>
      <c r="R944" s="10">
        <f t="shared" si="28"/>
        <v>0.02</v>
      </c>
      <c r="S944" s="10">
        <v>2</v>
      </c>
      <c r="T944" s="10">
        <v>6</v>
      </c>
      <c r="U944" s="10" t="s">
        <v>44</v>
      </c>
      <c r="V944" s="10" t="s">
        <v>38</v>
      </c>
      <c r="W944" s="10" t="s">
        <v>86</v>
      </c>
      <c r="X944" s="14">
        <v>45474</v>
      </c>
      <c r="Y944" s="10" t="b">
        <v>1</v>
      </c>
      <c r="Z944" s="10" t="b">
        <v>0</v>
      </c>
      <c r="AA944" s="10" t="str">
        <f t="shared" si="29"/>
        <v>Non-Member</v>
      </c>
      <c r="AB944" s="10" t="s">
        <v>74</v>
      </c>
      <c r="AC944" s="10" t="s">
        <v>41</v>
      </c>
      <c r="AD944" s="10">
        <v>3</v>
      </c>
      <c r="AE944" s="10" t="str">
        <f>IF(OR(Cleaned_Data!$C944="Male", Cleaned_Data!$C944="Male"), "Male", IF(OR(Cleaned_Data!$C944="Female", Cleaned_Data!$C944="Female"), "Female", "Diverse"))</f>
        <v>Female</v>
      </c>
      <c r="AF944" s="10" t="str">
        <f>IF(Cleaned_Data!$D944="Middle","Average Income","High Income")</f>
        <v>Average Income</v>
      </c>
      <c r="AG944" s="10">
        <v>1.0243902439024391E-2</v>
      </c>
    </row>
    <row r="945" spans="1:33" x14ac:dyDescent="0.3">
      <c r="A945" s="10" t="s">
        <v>1950</v>
      </c>
      <c r="B945" s="10">
        <v>36</v>
      </c>
      <c r="C945" s="10" t="s">
        <v>43</v>
      </c>
      <c r="D945" s="10" t="s">
        <v>44</v>
      </c>
      <c r="E945" s="10" t="s">
        <v>76</v>
      </c>
      <c r="F945" s="10" t="s">
        <v>45</v>
      </c>
      <c r="G945" s="10" t="s">
        <v>30</v>
      </c>
      <c r="H945" s="10" t="s">
        <v>1951</v>
      </c>
      <c r="I945" s="10" t="s">
        <v>93</v>
      </c>
      <c r="J945" s="13">
        <v>203.13</v>
      </c>
      <c r="K945" s="10">
        <v>10</v>
      </c>
      <c r="L945" s="10" t="s">
        <v>78</v>
      </c>
      <c r="M945" s="10">
        <v>4</v>
      </c>
      <c r="N945" s="10">
        <v>3</v>
      </c>
      <c r="O945" s="10">
        <v>2</v>
      </c>
      <c r="P945" s="10" t="s">
        <v>36</v>
      </c>
      <c r="Q945" s="10" t="s">
        <v>37</v>
      </c>
      <c r="R945" s="10">
        <f t="shared" si="28"/>
        <v>0.01</v>
      </c>
      <c r="S945" s="10">
        <v>1</v>
      </c>
      <c r="T945" s="10">
        <v>5</v>
      </c>
      <c r="U945" s="10" t="s">
        <v>44</v>
      </c>
      <c r="V945" s="10" t="s">
        <v>38</v>
      </c>
      <c r="W945" s="10" t="s">
        <v>61</v>
      </c>
      <c r="X945" s="14">
        <v>45519</v>
      </c>
      <c r="Y945" s="10" t="b">
        <v>1</v>
      </c>
      <c r="Z945" s="10" t="b">
        <v>0</v>
      </c>
      <c r="AA945" s="10" t="str">
        <f t="shared" si="29"/>
        <v>Non-Member</v>
      </c>
      <c r="AB945" s="10" t="s">
        <v>62</v>
      </c>
      <c r="AC945" s="10" t="s">
        <v>53</v>
      </c>
      <c r="AD945" s="10">
        <v>6</v>
      </c>
      <c r="AE945" s="10" t="str">
        <f>IF(OR(Cleaned_Data!$C945="Male", Cleaned_Data!$C945="Male"), "Male", IF(OR(Cleaned_Data!$C945="Female", Cleaned_Data!$C945="Female"), "Female", "Diverse"))</f>
        <v>Male</v>
      </c>
      <c r="AF945" s="10" t="str">
        <f>IF(Cleaned_Data!$D945="Middle","Average Income","High Income")</f>
        <v>High Income</v>
      </c>
      <c r="AG945" s="10">
        <v>8.5365853658536592E-3</v>
      </c>
    </row>
    <row r="946" spans="1:33" x14ac:dyDescent="0.3">
      <c r="A946" s="10" t="s">
        <v>1952</v>
      </c>
      <c r="B946" s="10">
        <v>50</v>
      </c>
      <c r="C946" s="10" t="s">
        <v>29</v>
      </c>
      <c r="D946" s="10" t="s">
        <v>44</v>
      </c>
      <c r="E946" s="10" t="s">
        <v>31</v>
      </c>
      <c r="F946" s="10" t="s">
        <v>56</v>
      </c>
      <c r="G946" s="10" t="s">
        <v>44</v>
      </c>
      <c r="H946" s="10" t="s">
        <v>1953</v>
      </c>
      <c r="I946" s="10" t="s">
        <v>126</v>
      </c>
      <c r="J946" s="13">
        <v>443.11</v>
      </c>
      <c r="K946" s="10">
        <v>9</v>
      </c>
      <c r="L946" s="10" t="s">
        <v>48</v>
      </c>
      <c r="M946" s="10">
        <v>1</v>
      </c>
      <c r="N946" s="10">
        <v>2</v>
      </c>
      <c r="O946" s="10">
        <v>1</v>
      </c>
      <c r="P946" s="10" t="s">
        <v>36</v>
      </c>
      <c r="Q946" s="10" t="s">
        <v>85</v>
      </c>
      <c r="R946" s="10">
        <f t="shared" si="28"/>
        <v>0</v>
      </c>
      <c r="S946" s="10">
        <v>0</v>
      </c>
      <c r="T946" s="10">
        <v>10</v>
      </c>
      <c r="U946" s="10" t="s">
        <v>59</v>
      </c>
      <c r="V946" s="10" t="s">
        <v>38</v>
      </c>
      <c r="W946" s="10" t="s">
        <v>66</v>
      </c>
      <c r="X946" s="14">
        <v>45310</v>
      </c>
      <c r="Y946" s="10" t="b">
        <v>1</v>
      </c>
      <c r="Z946" s="10" t="b">
        <v>1</v>
      </c>
      <c r="AA946" s="10" t="str">
        <f t="shared" si="29"/>
        <v>Loyalty Member</v>
      </c>
      <c r="AB946" s="10" t="s">
        <v>52</v>
      </c>
      <c r="AC946" s="10" t="s">
        <v>41</v>
      </c>
      <c r="AD946" s="10">
        <v>1</v>
      </c>
      <c r="AE946" s="10" t="str">
        <f>IF(OR(Cleaned_Data!$C946="Male", Cleaned_Data!$C946="Male"), "Male", IF(OR(Cleaned_Data!$C946="Female", Cleaned_Data!$C946="Female"), "Female", "Diverse"))</f>
        <v>Female</v>
      </c>
      <c r="AF946" s="10" t="str">
        <f>IF(Cleaned_Data!$D946="Middle","Average Income","High Income")</f>
        <v>High Income</v>
      </c>
      <c r="AG946" s="10">
        <v>8.2978723404255311E-3</v>
      </c>
    </row>
    <row r="947" spans="1:33" x14ac:dyDescent="0.3">
      <c r="A947" s="10" t="s">
        <v>1954</v>
      </c>
      <c r="B947" s="10">
        <v>31</v>
      </c>
      <c r="C947" s="10" t="s">
        <v>88</v>
      </c>
      <c r="D947" s="10" t="s">
        <v>44</v>
      </c>
      <c r="E947" s="10" t="s">
        <v>76</v>
      </c>
      <c r="F947" s="10" t="s">
        <v>45</v>
      </c>
      <c r="G947" s="10" t="s">
        <v>44</v>
      </c>
      <c r="H947" s="10" t="s">
        <v>1955</v>
      </c>
      <c r="I947" s="10" t="s">
        <v>142</v>
      </c>
      <c r="J947" s="13">
        <v>254.83</v>
      </c>
      <c r="K947" s="10">
        <v>2</v>
      </c>
      <c r="L947" s="10" t="s">
        <v>35</v>
      </c>
      <c r="M947" s="10">
        <v>1</v>
      </c>
      <c r="N947" s="10">
        <v>2</v>
      </c>
      <c r="O947" s="10">
        <v>1</v>
      </c>
      <c r="P947" s="10" t="s">
        <v>36</v>
      </c>
      <c r="Q947" s="10" t="s">
        <v>37</v>
      </c>
      <c r="R947" s="10">
        <f t="shared" si="28"/>
        <v>0.01</v>
      </c>
      <c r="S947" s="10">
        <v>1</v>
      </c>
      <c r="T947" s="10">
        <v>2</v>
      </c>
      <c r="U947" s="10" t="s">
        <v>59</v>
      </c>
      <c r="V947" s="10" t="s">
        <v>79</v>
      </c>
      <c r="W947" s="10" t="s">
        <v>39</v>
      </c>
      <c r="X947" s="14">
        <v>45553</v>
      </c>
      <c r="Y947" s="10" t="b">
        <v>0</v>
      </c>
      <c r="Z947" s="10" t="b">
        <v>0</v>
      </c>
      <c r="AA947" s="10" t="str">
        <f t="shared" si="29"/>
        <v>Non-Member</v>
      </c>
      <c r="AB947" s="10" t="s">
        <v>52</v>
      </c>
      <c r="AC947" s="10" t="s">
        <v>53</v>
      </c>
      <c r="AD947" s="10">
        <v>1</v>
      </c>
      <c r="AE947" s="10" t="str">
        <f>IF(OR(Cleaned_Data!$C947="Male", Cleaned_Data!$C947="Male"), "Male", IF(OR(Cleaned_Data!$C947="Female", Cleaned_Data!$C947="Female"), "Female", "Diverse"))</f>
        <v>Diverse</v>
      </c>
      <c r="AF947" s="10" t="str">
        <f>IF(Cleaned_Data!$D947="Middle","Average Income","High Income")</f>
        <v>High Income</v>
      </c>
      <c r="AG947" s="10">
        <v>8.5365853658536592E-3</v>
      </c>
    </row>
    <row r="948" spans="1:33" x14ac:dyDescent="0.3">
      <c r="A948" s="10" t="s">
        <v>1956</v>
      </c>
      <c r="B948" s="10">
        <v>29</v>
      </c>
      <c r="C948" s="10" t="s">
        <v>29</v>
      </c>
      <c r="D948" s="10" t="s">
        <v>44</v>
      </c>
      <c r="E948" s="10" t="s">
        <v>55</v>
      </c>
      <c r="F948" s="10" t="s">
        <v>56</v>
      </c>
      <c r="G948" s="10" t="s">
        <v>30</v>
      </c>
      <c r="H948" s="10" t="s">
        <v>1957</v>
      </c>
      <c r="I948" s="10" t="s">
        <v>98</v>
      </c>
      <c r="J948" s="13">
        <v>336.89</v>
      </c>
      <c r="K948" s="10">
        <v>4</v>
      </c>
      <c r="L948" s="10" t="s">
        <v>78</v>
      </c>
      <c r="M948" s="10">
        <v>2</v>
      </c>
      <c r="N948" s="10">
        <v>1</v>
      </c>
      <c r="O948" s="10">
        <v>2</v>
      </c>
      <c r="P948" s="10" t="s">
        <v>49</v>
      </c>
      <c r="Q948" s="10" t="s">
        <v>85</v>
      </c>
      <c r="R948" s="10">
        <f t="shared" si="28"/>
        <v>0.01</v>
      </c>
      <c r="S948" s="10">
        <v>1</v>
      </c>
      <c r="T948" s="10">
        <v>7</v>
      </c>
      <c r="U948" s="10" t="s">
        <v>44</v>
      </c>
      <c r="V948" s="10" t="s">
        <v>60</v>
      </c>
      <c r="W948" s="10" t="s">
        <v>39</v>
      </c>
      <c r="X948" s="14">
        <v>45460</v>
      </c>
      <c r="Y948" s="10" t="b">
        <v>0</v>
      </c>
      <c r="Z948" s="10" t="b">
        <v>0</v>
      </c>
      <c r="AA948" s="10" t="str">
        <f t="shared" si="29"/>
        <v>Non-Member</v>
      </c>
      <c r="AB948" s="10" t="s">
        <v>74</v>
      </c>
      <c r="AC948" s="10" t="s">
        <v>67</v>
      </c>
      <c r="AD948" s="10">
        <v>9</v>
      </c>
      <c r="AE948" s="10" t="str">
        <f>IF(OR(Cleaned_Data!$C948="Male", Cleaned_Data!$C948="Male"), "Male", IF(OR(Cleaned_Data!$C948="Female", Cleaned_Data!$C948="Female"), "Female", "Diverse"))</f>
        <v>Female</v>
      </c>
      <c r="AF948" s="10" t="str">
        <f>IF(Cleaned_Data!$D948="Middle","Average Income","High Income")</f>
        <v>High Income</v>
      </c>
      <c r="AG948" s="10">
        <v>9.189189189189189E-3</v>
      </c>
    </row>
    <row r="949" spans="1:33" x14ac:dyDescent="0.3">
      <c r="A949" s="10" t="s">
        <v>1958</v>
      </c>
      <c r="B949" s="10">
        <v>26</v>
      </c>
      <c r="C949" s="10" t="s">
        <v>43</v>
      </c>
      <c r="D949" s="10" t="s">
        <v>30</v>
      </c>
      <c r="E949" s="10" t="s">
        <v>31</v>
      </c>
      <c r="F949" s="10" t="s">
        <v>32</v>
      </c>
      <c r="G949" s="10" t="s">
        <v>30</v>
      </c>
      <c r="H949" s="10" t="s">
        <v>1959</v>
      </c>
      <c r="I949" s="10" t="s">
        <v>123</v>
      </c>
      <c r="J949" s="13">
        <v>337.17</v>
      </c>
      <c r="K949" s="10">
        <v>8</v>
      </c>
      <c r="L949" s="10" t="s">
        <v>48</v>
      </c>
      <c r="M949" s="10">
        <v>5</v>
      </c>
      <c r="N949" s="10">
        <v>5</v>
      </c>
      <c r="O949" s="10">
        <v>0</v>
      </c>
      <c r="P949" s="10" t="s">
        <v>59</v>
      </c>
      <c r="Q949" s="10" t="s">
        <v>50</v>
      </c>
      <c r="R949" s="10">
        <f t="shared" si="28"/>
        <v>0.01</v>
      </c>
      <c r="S949" s="10">
        <v>1</v>
      </c>
      <c r="T949" s="10">
        <v>6</v>
      </c>
      <c r="U949" s="10" t="s">
        <v>49</v>
      </c>
      <c r="V949" s="10" t="s">
        <v>38</v>
      </c>
      <c r="W949" s="10" t="s">
        <v>39</v>
      </c>
      <c r="X949" s="14">
        <v>45499</v>
      </c>
      <c r="Y949" s="10" t="b">
        <v>0</v>
      </c>
      <c r="Z949" s="10" t="b">
        <v>1</v>
      </c>
      <c r="AA949" s="10" t="str">
        <f t="shared" si="29"/>
        <v>Loyalty Member</v>
      </c>
      <c r="AB949" s="10" t="s">
        <v>52</v>
      </c>
      <c r="AC949" s="10" t="s">
        <v>41</v>
      </c>
      <c r="AD949" s="10">
        <v>3</v>
      </c>
      <c r="AE949" s="10" t="str">
        <f>IF(OR(Cleaned_Data!$C949="Male", Cleaned_Data!$C949="Male"), "Male", IF(OR(Cleaned_Data!$C949="Female", Cleaned_Data!$C949="Female"), "Female", "Diverse"))</f>
        <v>Male</v>
      </c>
      <c r="AF949" s="10" t="str">
        <f>IF(Cleaned_Data!$D949="Middle","Average Income","High Income")</f>
        <v>Average Income</v>
      </c>
      <c r="AG949" s="10">
        <v>1.0243902439024391E-2</v>
      </c>
    </row>
    <row r="950" spans="1:33" x14ac:dyDescent="0.3">
      <c r="A950" s="10" t="s">
        <v>1960</v>
      </c>
      <c r="B950" s="10">
        <v>22</v>
      </c>
      <c r="C950" s="10" t="s">
        <v>29</v>
      </c>
      <c r="D950" s="10" t="s">
        <v>44</v>
      </c>
      <c r="E950" s="10" t="s">
        <v>55</v>
      </c>
      <c r="F950" s="10" t="s">
        <v>45</v>
      </c>
      <c r="G950" s="10" t="s">
        <v>44</v>
      </c>
      <c r="H950" s="10" t="s">
        <v>1961</v>
      </c>
      <c r="I950" s="10" t="s">
        <v>47</v>
      </c>
      <c r="J950" s="13">
        <v>429.24</v>
      </c>
      <c r="K950" s="10">
        <v>2</v>
      </c>
      <c r="L950" s="10" t="s">
        <v>78</v>
      </c>
      <c r="M950" s="10">
        <v>2</v>
      </c>
      <c r="N950" s="10">
        <v>2</v>
      </c>
      <c r="O950" s="10">
        <v>2</v>
      </c>
      <c r="P950" s="10" t="s">
        <v>49</v>
      </c>
      <c r="Q950" s="10" t="s">
        <v>85</v>
      </c>
      <c r="R950" s="10">
        <f t="shared" si="28"/>
        <v>0</v>
      </c>
      <c r="S950" s="10">
        <v>0</v>
      </c>
      <c r="T950" s="10">
        <v>3</v>
      </c>
      <c r="U950" s="10" t="s">
        <v>36</v>
      </c>
      <c r="V950" s="10" t="s">
        <v>79</v>
      </c>
      <c r="W950" s="10" t="s">
        <v>86</v>
      </c>
      <c r="X950" s="14">
        <v>45362</v>
      </c>
      <c r="Y950" s="10" t="b">
        <v>0</v>
      </c>
      <c r="Z950" s="10" t="b">
        <v>0</v>
      </c>
      <c r="AA950" s="10" t="str">
        <f t="shared" si="29"/>
        <v>Non-Member</v>
      </c>
      <c r="AB950" s="10" t="s">
        <v>74</v>
      </c>
      <c r="AC950" s="10" t="s">
        <v>41</v>
      </c>
      <c r="AD950" s="10">
        <v>13</v>
      </c>
      <c r="AE950" s="10" t="str">
        <f>IF(OR(Cleaned_Data!$C950="Male", Cleaned_Data!$C950="Male"), "Male", IF(OR(Cleaned_Data!$C950="Female", Cleaned_Data!$C950="Female"), "Female", "Diverse"))</f>
        <v>Female</v>
      </c>
      <c r="AF950" s="10" t="str">
        <f>IF(Cleaned_Data!$D950="Middle","Average Income","High Income")</f>
        <v>High Income</v>
      </c>
      <c r="AG950" s="10">
        <v>9.3181818181818175E-3</v>
      </c>
    </row>
    <row r="951" spans="1:33" x14ac:dyDescent="0.3">
      <c r="A951" s="10" t="s">
        <v>1962</v>
      </c>
      <c r="B951" s="10">
        <v>35</v>
      </c>
      <c r="C951" s="10" t="s">
        <v>29</v>
      </c>
      <c r="D951" s="10" t="s">
        <v>44</v>
      </c>
      <c r="E951" s="10" t="s">
        <v>31</v>
      </c>
      <c r="F951" s="10" t="s">
        <v>45</v>
      </c>
      <c r="G951" s="10" t="s">
        <v>44</v>
      </c>
      <c r="H951" s="10" t="s">
        <v>1963</v>
      </c>
      <c r="I951" s="10" t="s">
        <v>117</v>
      </c>
      <c r="J951" s="13">
        <v>197.7</v>
      </c>
      <c r="K951" s="10">
        <v>7</v>
      </c>
      <c r="L951" s="10" t="s">
        <v>35</v>
      </c>
      <c r="M951" s="10">
        <v>3</v>
      </c>
      <c r="N951" s="10">
        <v>5</v>
      </c>
      <c r="O951" s="10">
        <v>2</v>
      </c>
      <c r="P951" s="10" t="s">
        <v>44</v>
      </c>
      <c r="Q951" s="10" t="s">
        <v>37</v>
      </c>
      <c r="R951" s="10">
        <f t="shared" si="28"/>
        <v>0.01</v>
      </c>
      <c r="S951" s="10">
        <v>1</v>
      </c>
      <c r="T951" s="10">
        <v>6</v>
      </c>
      <c r="U951" s="10" t="s">
        <v>49</v>
      </c>
      <c r="V951" s="10" t="s">
        <v>79</v>
      </c>
      <c r="W951" s="10" t="s">
        <v>86</v>
      </c>
      <c r="X951" s="14">
        <v>45562</v>
      </c>
      <c r="Y951" s="10" t="b">
        <v>0</v>
      </c>
      <c r="Z951" s="10" t="b">
        <v>0</v>
      </c>
      <c r="AA951" s="10" t="str">
        <f t="shared" si="29"/>
        <v>Non-Member</v>
      </c>
      <c r="AB951" s="10" t="s">
        <v>40</v>
      </c>
      <c r="AC951" s="10" t="s">
        <v>53</v>
      </c>
      <c r="AD951" s="10">
        <v>9</v>
      </c>
      <c r="AE951" s="10" t="str">
        <f>IF(OR(Cleaned_Data!$C951="Male", Cleaned_Data!$C951="Male"), "Male", IF(OR(Cleaned_Data!$C951="Female", Cleaned_Data!$C951="Female"), "Female", "Diverse"))</f>
        <v>Female</v>
      </c>
      <c r="AF951" s="10" t="str">
        <f>IF(Cleaned_Data!$D951="Middle","Average Income","High Income")</f>
        <v>High Income</v>
      </c>
      <c r="AG951" s="10">
        <v>0.01</v>
      </c>
    </row>
    <row r="952" spans="1:33" x14ac:dyDescent="0.3">
      <c r="A952" s="10" t="s">
        <v>1964</v>
      </c>
      <c r="B952" s="10">
        <v>23</v>
      </c>
      <c r="C952" s="10" t="s">
        <v>43</v>
      </c>
      <c r="D952" s="10" t="s">
        <v>30</v>
      </c>
      <c r="E952" s="10" t="s">
        <v>31</v>
      </c>
      <c r="F952" s="10" t="s">
        <v>32</v>
      </c>
      <c r="G952" s="10" t="s">
        <v>30</v>
      </c>
      <c r="H952" s="10" t="s">
        <v>1965</v>
      </c>
      <c r="I952" s="10" t="s">
        <v>65</v>
      </c>
      <c r="J952" s="13">
        <v>336.96</v>
      </c>
      <c r="K952" s="10">
        <v>2</v>
      </c>
      <c r="L952" s="10" t="s">
        <v>48</v>
      </c>
      <c r="M952" s="10">
        <v>5</v>
      </c>
      <c r="N952" s="10">
        <v>2</v>
      </c>
      <c r="O952" s="10">
        <v>2</v>
      </c>
      <c r="P952" s="10" t="s">
        <v>44</v>
      </c>
      <c r="Q952" s="10" t="s">
        <v>50</v>
      </c>
      <c r="R952" s="10">
        <f t="shared" si="28"/>
        <v>0</v>
      </c>
      <c r="S952" s="10">
        <v>0</v>
      </c>
      <c r="T952" s="10">
        <v>7</v>
      </c>
      <c r="U952" s="10" t="s">
        <v>59</v>
      </c>
      <c r="V952" s="10" t="s">
        <v>38</v>
      </c>
      <c r="W952" s="10" t="s">
        <v>51</v>
      </c>
      <c r="X952" s="14">
        <v>45540</v>
      </c>
      <c r="Y952" s="10" t="b">
        <v>1</v>
      </c>
      <c r="Z952" s="10" t="b">
        <v>1</v>
      </c>
      <c r="AA952" s="10" t="str">
        <f t="shared" si="29"/>
        <v>Loyalty Member</v>
      </c>
      <c r="AB952" s="10" t="s">
        <v>62</v>
      </c>
      <c r="AC952" s="10" t="s">
        <v>41</v>
      </c>
      <c r="AD952" s="10">
        <v>7</v>
      </c>
      <c r="AE952" s="10" t="str">
        <f>IF(OR(Cleaned_Data!$C952="Male", Cleaned_Data!$C952="Male"), "Male", IF(OR(Cleaned_Data!$C952="Female", Cleaned_Data!$C952="Female"), "Female", "Diverse"))</f>
        <v>Male</v>
      </c>
      <c r="AF952" s="10" t="str">
        <f>IF(Cleaned_Data!$D952="Middle","Average Income","High Income")</f>
        <v>Average Income</v>
      </c>
      <c r="AG952" s="10">
        <v>9.3999999999999986E-3</v>
      </c>
    </row>
    <row r="953" spans="1:33" x14ac:dyDescent="0.3">
      <c r="A953" s="10" t="s">
        <v>1966</v>
      </c>
      <c r="B953" s="10">
        <v>40</v>
      </c>
      <c r="C953" s="10" t="s">
        <v>29</v>
      </c>
      <c r="D953" s="10" t="s">
        <v>44</v>
      </c>
      <c r="E953" s="10" t="s">
        <v>31</v>
      </c>
      <c r="F953" s="10" t="s">
        <v>45</v>
      </c>
      <c r="G953" s="10" t="s">
        <v>44</v>
      </c>
      <c r="H953" s="10" t="s">
        <v>1967</v>
      </c>
      <c r="I953" s="10" t="s">
        <v>2076</v>
      </c>
      <c r="J953" s="13">
        <v>489.81</v>
      </c>
      <c r="K953" s="10">
        <v>11</v>
      </c>
      <c r="L953" s="10" t="s">
        <v>35</v>
      </c>
      <c r="M953" s="10">
        <v>3</v>
      </c>
      <c r="N953" s="10">
        <v>2</v>
      </c>
      <c r="O953" s="10">
        <v>1</v>
      </c>
      <c r="P953" s="10" t="s">
        <v>59</v>
      </c>
      <c r="Q953" s="10" t="s">
        <v>85</v>
      </c>
      <c r="R953" s="10">
        <f t="shared" si="28"/>
        <v>0</v>
      </c>
      <c r="S953" s="10">
        <v>0</v>
      </c>
      <c r="T953" s="10">
        <v>1</v>
      </c>
      <c r="U953" s="10" t="s">
        <v>36</v>
      </c>
      <c r="V953" s="10" t="s">
        <v>38</v>
      </c>
      <c r="W953" s="10" t="s">
        <v>39</v>
      </c>
      <c r="X953" s="14">
        <v>45648</v>
      </c>
      <c r="Y953" s="10" t="b">
        <v>0</v>
      </c>
      <c r="Z953" s="10" t="b">
        <v>0</v>
      </c>
      <c r="AA953" s="10" t="str">
        <f t="shared" si="29"/>
        <v>Non-Member</v>
      </c>
      <c r="AB953" s="10" t="s">
        <v>52</v>
      </c>
      <c r="AC953" s="10" t="s">
        <v>41</v>
      </c>
      <c r="AD953" s="10">
        <v>3</v>
      </c>
      <c r="AE953" s="10" t="str">
        <f>IF(OR(Cleaned_Data!$C953="Male", Cleaned_Data!$C953="Male"), "Male", IF(OR(Cleaned_Data!$C953="Female", Cleaned_Data!$C953="Female"), "Female", "Diverse"))</f>
        <v>Female</v>
      </c>
      <c r="AF953" s="10" t="str">
        <f>IF(Cleaned_Data!$D953="Middle","Average Income","High Income")</f>
        <v>High Income</v>
      </c>
      <c r="AG953" s="10">
        <v>8.1395348837209301E-3</v>
      </c>
    </row>
    <row r="954" spans="1:33" x14ac:dyDescent="0.3">
      <c r="A954" s="10" t="s">
        <v>1968</v>
      </c>
      <c r="B954" s="10">
        <v>32</v>
      </c>
      <c r="C954" s="10" t="s">
        <v>29</v>
      </c>
      <c r="D954" s="10" t="s">
        <v>44</v>
      </c>
      <c r="E954" s="10" t="s">
        <v>55</v>
      </c>
      <c r="F954" s="10" t="s">
        <v>45</v>
      </c>
      <c r="G954" s="10" t="s">
        <v>30</v>
      </c>
      <c r="H954" s="10" t="s">
        <v>1969</v>
      </c>
      <c r="I954" s="10" t="s">
        <v>120</v>
      </c>
      <c r="J954" s="13">
        <v>455.55</v>
      </c>
      <c r="K954" s="10">
        <v>8</v>
      </c>
      <c r="L954" s="10" t="s">
        <v>35</v>
      </c>
      <c r="M954" s="10">
        <v>4</v>
      </c>
      <c r="N954" s="10">
        <v>4</v>
      </c>
      <c r="O954" s="10">
        <v>1</v>
      </c>
      <c r="P954" s="10" t="s">
        <v>44</v>
      </c>
      <c r="Q954" s="10" t="s">
        <v>37</v>
      </c>
      <c r="R954" s="10">
        <f t="shared" si="28"/>
        <v>0</v>
      </c>
      <c r="S954" s="10">
        <v>0</v>
      </c>
      <c r="T954" s="10">
        <v>6</v>
      </c>
      <c r="U954" s="10" t="s">
        <v>44</v>
      </c>
      <c r="V954" s="10" t="s">
        <v>79</v>
      </c>
      <c r="W954" s="10" t="s">
        <v>51</v>
      </c>
      <c r="X954" s="14">
        <v>45594</v>
      </c>
      <c r="Y954" s="10" t="b">
        <v>0</v>
      </c>
      <c r="Z954" s="10" t="b">
        <v>0</v>
      </c>
      <c r="AA954" s="10" t="str">
        <f t="shared" si="29"/>
        <v>Non-Member</v>
      </c>
      <c r="AB954" s="10" t="s">
        <v>74</v>
      </c>
      <c r="AC954" s="10" t="s">
        <v>41</v>
      </c>
      <c r="AD954" s="10">
        <v>10</v>
      </c>
      <c r="AE954" s="10" t="str">
        <f>IF(OR(Cleaned_Data!$C954="Male", Cleaned_Data!$C954="Male"), "Male", IF(OR(Cleaned_Data!$C954="Female", Cleaned_Data!$C954="Female"), "Female", "Diverse"))</f>
        <v>Female</v>
      </c>
      <c r="AF954" s="10" t="str">
        <f>IF(Cleaned_Data!$D954="Middle","Average Income","High Income")</f>
        <v>High Income</v>
      </c>
      <c r="AG954" s="10">
        <v>9.3023255813953487E-3</v>
      </c>
    </row>
    <row r="955" spans="1:33" x14ac:dyDescent="0.3">
      <c r="A955" s="10" t="s">
        <v>1970</v>
      </c>
      <c r="B955" s="10">
        <v>29</v>
      </c>
      <c r="C955" s="10" t="s">
        <v>43</v>
      </c>
      <c r="D955" s="10" t="s">
        <v>30</v>
      </c>
      <c r="E955" s="10" t="s">
        <v>76</v>
      </c>
      <c r="F955" s="10" t="s">
        <v>56</v>
      </c>
      <c r="G955" s="10" t="s">
        <v>30</v>
      </c>
      <c r="H955" s="10" t="s">
        <v>1971</v>
      </c>
      <c r="I955" s="10" t="s">
        <v>93</v>
      </c>
      <c r="J955" s="13">
        <v>266.61</v>
      </c>
      <c r="K955" s="10">
        <v>3</v>
      </c>
      <c r="L955" s="10" t="s">
        <v>78</v>
      </c>
      <c r="M955" s="10">
        <v>3</v>
      </c>
      <c r="N955" s="10">
        <v>1</v>
      </c>
      <c r="O955" s="10">
        <v>1</v>
      </c>
      <c r="P955" s="10" t="s">
        <v>49</v>
      </c>
      <c r="Q955" s="10" t="s">
        <v>85</v>
      </c>
      <c r="R955" s="10">
        <f t="shared" si="28"/>
        <v>0.02</v>
      </c>
      <c r="S955" s="10">
        <v>2</v>
      </c>
      <c r="T955" s="10">
        <v>8</v>
      </c>
      <c r="U955" s="10" t="s">
        <v>36</v>
      </c>
      <c r="V955" s="10" t="s">
        <v>38</v>
      </c>
      <c r="W955" s="10" t="s">
        <v>61</v>
      </c>
      <c r="X955" s="14">
        <v>45449</v>
      </c>
      <c r="Y955" s="10" t="b">
        <v>1</v>
      </c>
      <c r="Z955" s="10" t="b">
        <v>0</v>
      </c>
      <c r="AA955" s="10" t="str">
        <f t="shared" si="29"/>
        <v>Non-Member</v>
      </c>
      <c r="AB955" s="10" t="s">
        <v>40</v>
      </c>
      <c r="AC955" s="10" t="s">
        <v>53</v>
      </c>
      <c r="AD955" s="10">
        <v>7</v>
      </c>
      <c r="AE955" s="10" t="str">
        <f>IF(OR(Cleaned_Data!$C955="Male", Cleaned_Data!$C955="Male"), "Male", IF(OR(Cleaned_Data!$C955="Female", Cleaned_Data!$C955="Female"), "Female", "Diverse"))</f>
        <v>Male</v>
      </c>
      <c r="AF955" s="10" t="str">
        <f>IF(Cleaned_Data!$D955="Middle","Average Income","High Income")</f>
        <v>Average Income</v>
      </c>
      <c r="AG955" s="10">
        <v>8.5365853658536592E-3</v>
      </c>
    </row>
    <row r="956" spans="1:33" x14ac:dyDescent="0.3">
      <c r="A956" s="10" t="s">
        <v>1972</v>
      </c>
      <c r="B956" s="10">
        <v>50</v>
      </c>
      <c r="C956" s="10" t="s">
        <v>212</v>
      </c>
      <c r="D956" s="10" t="s">
        <v>30</v>
      </c>
      <c r="E956" s="10" t="s">
        <v>31</v>
      </c>
      <c r="F956" s="10" t="s">
        <v>45</v>
      </c>
      <c r="G956" s="10" t="s">
        <v>44</v>
      </c>
      <c r="H956" s="10" t="s">
        <v>1973</v>
      </c>
      <c r="I956" s="10" t="s">
        <v>2078</v>
      </c>
      <c r="J956" s="13">
        <v>460.88</v>
      </c>
      <c r="K956" s="10">
        <v>5</v>
      </c>
      <c r="L956" s="10" t="s">
        <v>35</v>
      </c>
      <c r="M956" s="10">
        <v>3</v>
      </c>
      <c r="N956" s="10">
        <v>4</v>
      </c>
      <c r="O956" s="10">
        <v>2</v>
      </c>
      <c r="P956" s="10" t="s">
        <v>36</v>
      </c>
      <c r="Q956" s="10" t="s">
        <v>50</v>
      </c>
      <c r="R956" s="10">
        <f t="shared" si="28"/>
        <v>0.02</v>
      </c>
      <c r="S956" s="10">
        <v>2</v>
      </c>
      <c r="T956" s="10">
        <v>4</v>
      </c>
      <c r="U956" s="10" t="s">
        <v>44</v>
      </c>
      <c r="V956" s="10" t="s">
        <v>38</v>
      </c>
      <c r="W956" s="10" t="s">
        <v>86</v>
      </c>
      <c r="X956" s="14">
        <v>45394</v>
      </c>
      <c r="Y956" s="10" t="b">
        <v>1</v>
      </c>
      <c r="Z956" s="10" t="b">
        <v>0</v>
      </c>
      <c r="AA956" s="10" t="str">
        <f t="shared" si="29"/>
        <v>Non-Member</v>
      </c>
      <c r="AB956" s="10" t="s">
        <v>62</v>
      </c>
      <c r="AC956" s="10" t="s">
        <v>53</v>
      </c>
      <c r="AD956" s="10">
        <v>2</v>
      </c>
      <c r="AE956" s="10" t="str">
        <f>IF(OR(Cleaned_Data!$C956="Male", Cleaned_Data!$C956="Male"), "Male", IF(OR(Cleaned_Data!$C956="Female", Cleaned_Data!$C956="Female"), "Female", "Diverse"))</f>
        <v>Diverse</v>
      </c>
      <c r="AF956" s="10" t="str">
        <f>IF(Cleaned_Data!$D956="Middle","Average Income","High Income")</f>
        <v>Average Income</v>
      </c>
      <c r="AG956" s="10">
        <v>1.3157894736842106E-2</v>
      </c>
    </row>
    <row r="957" spans="1:33" x14ac:dyDescent="0.3">
      <c r="A957" s="10" t="s">
        <v>1974</v>
      </c>
      <c r="B957" s="10">
        <v>42</v>
      </c>
      <c r="C957" s="10" t="s">
        <v>43</v>
      </c>
      <c r="D957" s="10" t="s">
        <v>44</v>
      </c>
      <c r="E957" s="10" t="s">
        <v>55</v>
      </c>
      <c r="F957" s="10" t="s">
        <v>45</v>
      </c>
      <c r="G957" s="10" t="s">
        <v>30</v>
      </c>
      <c r="H957" s="10" t="s">
        <v>1975</v>
      </c>
      <c r="I957" s="10" t="s">
        <v>142</v>
      </c>
      <c r="J957" s="13">
        <v>361.4</v>
      </c>
      <c r="K957" s="10">
        <v>2</v>
      </c>
      <c r="L957" s="10" t="s">
        <v>48</v>
      </c>
      <c r="M957" s="10">
        <v>2</v>
      </c>
      <c r="N957" s="10">
        <v>5</v>
      </c>
      <c r="O957" s="10">
        <v>1</v>
      </c>
      <c r="P957" s="10" t="s">
        <v>49</v>
      </c>
      <c r="Q957" s="10" t="s">
        <v>37</v>
      </c>
      <c r="R957" s="10">
        <f t="shared" si="28"/>
        <v>0</v>
      </c>
      <c r="S957" s="10">
        <v>0</v>
      </c>
      <c r="T957" s="10">
        <v>5</v>
      </c>
      <c r="U957" s="10" t="s">
        <v>49</v>
      </c>
      <c r="V957" s="10" t="s">
        <v>79</v>
      </c>
      <c r="W957" s="10" t="s">
        <v>39</v>
      </c>
      <c r="X957" s="14">
        <v>45647</v>
      </c>
      <c r="Y957" s="10" t="b">
        <v>0</v>
      </c>
      <c r="Z957" s="10" t="b">
        <v>1</v>
      </c>
      <c r="AA957" s="10" t="str">
        <f t="shared" si="29"/>
        <v>Loyalty Member</v>
      </c>
      <c r="AB957" s="10" t="s">
        <v>62</v>
      </c>
      <c r="AC957" s="10" t="s">
        <v>41</v>
      </c>
      <c r="AD957" s="10">
        <v>7</v>
      </c>
      <c r="AE957" s="10" t="str">
        <f>IF(OR(Cleaned_Data!$C957="Male", Cleaned_Data!$C957="Male"), "Male", IF(OR(Cleaned_Data!$C957="Female", Cleaned_Data!$C957="Female"), "Female", "Diverse"))</f>
        <v>Male</v>
      </c>
      <c r="AF957" s="10" t="str">
        <f>IF(Cleaned_Data!$D957="Middle","Average Income","High Income")</f>
        <v>High Income</v>
      </c>
      <c r="AG957" s="10">
        <v>8.5365853658536592E-3</v>
      </c>
    </row>
    <row r="958" spans="1:33" x14ac:dyDescent="0.3">
      <c r="A958" s="10" t="s">
        <v>1976</v>
      </c>
      <c r="B958" s="10">
        <v>47</v>
      </c>
      <c r="C958" s="10" t="s">
        <v>29</v>
      </c>
      <c r="D958" s="10" t="s">
        <v>30</v>
      </c>
      <c r="E958" s="10" t="s">
        <v>76</v>
      </c>
      <c r="F958" s="10" t="s">
        <v>56</v>
      </c>
      <c r="G958" s="10" t="s">
        <v>30</v>
      </c>
      <c r="H958" s="10" t="s">
        <v>1977</v>
      </c>
      <c r="I958" s="10" t="s">
        <v>123</v>
      </c>
      <c r="J958" s="13">
        <v>51.86</v>
      </c>
      <c r="K958" s="10">
        <v>4</v>
      </c>
      <c r="L958" s="10" t="s">
        <v>35</v>
      </c>
      <c r="M958" s="10">
        <v>3</v>
      </c>
      <c r="N958" s="10">
        <v>5</v>
      </c>
      <c r="O958" s="10">
        <v>0.2</v>
      </c>
      <c r="P958" s="10" t="s">
        <v>49</v>
      </c>
      <c r="Q958" s="10" t="s">
        <v>50</v>
      </c>
      <c r="R958" s="10">
        <f t="shared" si="28"/>
        <v>0.02</v>
      </c>
      <c r="S958" s="10">
        <v>2</v>
      </c>
      <c r="T958" s="10">
        <v>6</v>
      </c>
      <c r="U958" s="10" t="s">
        <v>44</v>
      </c>
      <c r="V958" s="10" t="s">
        <v>38</v>
      </c>
      <c r="W958" s="10" t="s">
        <v>39</v>
      </c>
      <c r="X958" s="14">
        <v>45651</v>
      </c>
      <c r="Y958" s="10" t="b">
        <v>0</v>
      </c>
      <c r="Z958" s="10" t="b">
        <v>1</v>
      </c>
      <c r="AA958" s="10" t="str">
        <f t="shared" si="29"/>
        <v>Loyalty Member</v>
      </c>
      <c r="AB958" s="10" t="s">
        <v>40</v>
      </c>
      <c r="AC958" s="10" t="s">
        <v>41</v>
      </c>
      <c r="AD958" s="10">
        <v>6</v>
      </c>
      <c r="AE958" s="10" t="str">
        <f>IF(OR(Cleaned_Data!$C958="Male", Cleaned_Data!$C958="Male"), "Male", IF(OR(Cleaned_Data!$C958="Female", Cleaned_Data!$C958="Female"), "Female", "Diverse"))</f>
        <v>Female</v>
      </c>
      <c r="AF958" s="10" t="str">
        <f>IF(Cleaned_Data!$D958="Middle","Average Income","High Income")</f>
        <v>Average Income</v>
      </c>
      <c r="AG958" s="10">
        <v>1.0243902439024391E-2</v>
      </c>
    </row>
    <row r="959" spans="1:33" x14ac:dyDescent="0.3">
      <c r="A959" s="10" t="s">
        <v>1978</v>
      </c>
      <c r="B959" s="10">
        <v>27</v>
      </c>
      <c r="C959" s="10" t="s">
        <v>43</v>
      </c>
      <c r="D959" s="10" t="s">
        <v>30</v>
      </c>
      <c r="E959" s="10" t="s">
        <v>31</v>
      </c>
      <c r="F959" s="10" t="s">
        <v>45</v>
      </c>
      <c r="G959" s="10" t="s">
        <v>30</v>
      </c>
      <c r="H959" s="10" t="s">
        <v>1979</v>
      </c>
      <c r="I959" s="10" t="s">
        <v>58</v>
      </c>
      <c r="J959" s="13">
        <v>310.16000000000003</v>
      </c>
      <c r="K959" s="10">
        <v>5</v>
      </c>
      <c r="L959" s="10" t="s">
        <v>35</v>
      </c>
      <c r="M959" s="10">
        <v>5</v>
      </c>
      <c r="N959" s="10">
        <v>3</v>
      </c>
      <c r="O959" s="10">
        <v>1</v>
      </c>
      <c r="P959" s="10" t="s">
        <v>36</v>
      </c>
      <c r="Q959" s="10" t="s">
        <v>37</v>
      </c>
      <c r="R959" s="10">
        <f t="shared" si="28"/>
        <v>0</v>
      </c>
      <c r="S959" s="10">
        <v>0</v>
      </c>
      <c r="T959" s="10">
        <v>4</v>
      </c>
      <c r="U959" s="10" t="s">
        <v>44</v>
      </c>
      <c r="V959" s="10" t="s">
        <v>79</v>
      </c>
      <c r="W959" s="10" t="s">
        <v>86</v>
      </c>
      <c r="X959" s="14">
        <v>45627</v>
      </c>
      <c r="Y959" s="10" t="b">
        <v>0</v>
      </c>
      <c r="Z959" s="10" t="b">
        <v>0</v>
      </c>
      <c r="AA959" s="10" t="str">
        <f t="shared" si="29"/>
        <v>Non-Member</v>
      </c>
      <c r="AB959" s="10" t="s">
        <v>40</v>
      </c>
      <c r="AC959" s="10" t="s">
        <v>53</v>
      </c>
      <c r="AD959" s="10">
        <v>14</v>
      </c>
      <c r="AE959" s="10" t="str">
        <f>IF(OR(Cleaned_Data!$C959="Male", Cleaned_Data!$C959="Male"), "Male", IF(OR(Cleaned_Data!$C959="Female", Cleaned_Data!$C959="Female"), "Female", "Diverse"))</f>
        <v>Male</v>
      </c>
      <c r="AF959" s="10" t="str">
        <f>IF(Cleaned_Data!$D959="Middle","Average Income","High Income")</f>
        <v>Average Income</v>
      </c>
      <c r="AG959" s="10">
        <v>1.131578947368421E-2</v>
      </c>
    </row>
    <row r="960" spans="1:33" x14ac:dyDescent="0.3">
      <c r="A960" s="10" t="s">
        <v>1980</v>
      </c>
      <c r="B960" s="10">
        <v>40</v>
      </c>
      <c r="C960" s="10" t="s">
        <v>29</v>
      </c>
      <c r="D960" s="10" t="s">
        <v>30</v>
      </c>
      <c r="E960" s="10" t="s">
        <v>69</v>
      </c>
      <c r="F960" s="10" t="s">
        <v>56</v>
      </c>
      <c r="G960" s="10" t="s">
        <v>30</v>
      </c>
      <c r="H960" s="10" t="s">
        <v>1981</v>
      </c>
      <c r="I960" s="10" t="s">
        <v>2076</v>
      </c>
      <c r="J960" s="13">
        <v>300.73</v>
      </c>
      <c r="K960" s="10">
        <v>8</v>
      </c>
      <c r="L960" s="10" t="s">
        <v>78</v>
      </c>
      <c r="M960" s="10">
        <v>4</v>
      </c>
      <c r="N960" s="10">
        <v>2</v>
      </c>
      <c r="O960" s="10">
        <v>1</v>
      </c>
      <c r="P960" s="10" t="s">
        <v>59</v>
      </c>
      <c r="Q960" s="10" t="s">
        <v>37</v>
      </c>
      <c r="R960" s="10">
        <f t="shared" si="28"/>
        <v>0.02</v>
      </c>
      <c r="S960" s="10">
        <v>2</v>
      </c>
      <c r="T960" s="10">
        <v>9</v>
      </c>
      <c r="U960" s="10" t="s">
        <v>44</v>
      </c>
      <c r="V960" s="10" t="s">
        <v>79</v>
      </c>
      <c r="W960" s="10" t="s">
        <v>86</v>
      </c>
      <c r="X960" s="14">
        <v>45382</v>
      </c>
      <c r="Y960" s="10" t="b">
        <v>1</v>
      </c>
      <c r="Z960" s="10" t="b">
        <v>1</v>
      </c>
      <c r="AA960" s="10" t="str">
        <f t="shared" si="29"/>
        <v>Loyalty Member</v>
      </c>
      <c r="AB960" s="10" t="s">
        <v>40</v>
      </c>
      <c r="AC960" s="10" t="s">
        <v>41</v>
      </c>
      <c r="AD960" s="10">
        <v>10</v>
      </c>
      <c r="AE960" s="10" t="str">
        <f>IF(OR(Cleaned_Data!$C960="Male", Cleaned_Data!$C960="Male"), "Male", IF(OR(Cleaned_Data!$C960="Female", Cleaned_Data!$C960="Female"), "Female", "Diverse"))</f>
        <v>Female</v>
      </c>
      <c r="AF960" s="10" t="str">
        <f>IF(Cleaned_Data!$D960="Middle","Average Income","High Income")</f>
        <v>Average Income</v>
      </c>
      <c r="AG960" s="10">
        <v>8.1395348837209301E-3</v>
      </c>
    </row>
    <row r="961" spans="1:33" x14ac:dyDescent="0.3">
      <c r="A961" s="10" t="s">
        <v>1982</v>
      </c>
      <c r="B961" s="10">
        <v>28</v>
      </c>
      <c r="C961" s="10" t="s">
        <v>29</v>
      </c>
      <c r="D961" s="10" t="s">
        <v>44</v>
      </c>
      <c r="E961" s="10" t="s">
        <v>31</v>
      </c>
      <c r="F961" s="10" t="s">
        <v>45</v>
      </c>
      <c r="G961" s="10" t="s">
        <v>30</v>
      </c>
      <c r="H961" s="10" t="s">
        <v>1983</v>
      </c>
      <c r="I961" s="10" t="s">
        <v>2076</v>
      </c>
      <c r="J961" s="13">
        <v>356.87</v>
      </c>
      <c r="K961" s="10">
        <v>12</v>
      </c>
      <c r="L961" s="10" t="s">
        <v>35</v>
      </c>
      <c r="M961" s="10">
        <v>1</v>
      </c>
      <c r="N961" s="10">
        <v>4</v>
      </c>
      <c r="O961" s="10">
        <v>0</v>
      </c>
      <c r="P961" s="10" t="s">
        <v>44</v>
      </c>
      <c r="Q961" s="10" t="s">
        <v>50</v>
      </c>
      <c r="R961" s="10">
        <f t="shared" si="28"/>
        <v>0.01</v>
      </c>
      <c r="S961" s="10">
        <v>1</v>
      </c>
      <c r="T961" s="10">
        <v>9</v>
      </c>
      <c r="U961" s="10" t="s">
        <v>49</v>
      </c>
      <c r="V961" s="10" t="s">
        <v>60</v>
      </c>
      <c r="W961" s="10" t="s">
        <v>61</v>
      </c>
      <c r="X961" s="14">
        <v>45577</v>
      </c>
      <c r="Y961" s="10" t="b">
        <v>0</v>
      </c>
      <c r="Z961" s="10" t="b">
        <v>1</v>
      </c>
      <c r="AA961" s="10" t="str">
        <f t="shared" si="29"/>
        <v>Loyalty Member</v>
      </c>
      <c r="AB961" s="10" t="s">
        <v>62</v>
      </c>
      <c r="AC961" s="10" t="s">
        <v>53</v>
      </c>
      <c r="AD961" s="10">
        <v>10</v>
      </c>
      <c r="AE961" s="10" t="str">
        <f>IF(OR(Cleaned_Data!$C961="Male", Cleaned_Data!$C961="Male"), "Male", IF(OR(Cleaned_Data!$C961="Female", Cleaned_Data!$C961="Female"), "Female", "Diverse"))</f>
        <v>Female</v>
      </c>
      <c r="AF961" s="10" t="str">
        <f>IF(Cleaned_Data!$D961="Middle","Average Income","High Income")</f>
        <v>High Income</v>
      </c>
      <c r="AG961" s="10">
        <v>8.1395348837209301E-3</v>
      </c>
    </row>
    <row r="962" spans="1:33" x14ac:dyDescent="0.3">
      <c r="A962" s="10" t="s">
        <v>1984</v>
      </c>
      <c r="B962" s="10">
        <v>28</v>
      </c>
      <c r="C962" s="10" t="s">
        <v>43</v>
      </c>
      <c r="D962" s="10" t="s">
        <v>30</v>
      </c>
      <c r="E962" s="10" t="s">
        <v>69</v>
      </c>
      <c r="F962" s="10" t="s">
        <v>45</v>
      </c>
      <c r="G962" s="10" t="s">
        <v>30</v>
      </c>
      <c r="H962" s="10" t="s">
        <v>1985</v>
      </c>
      <c r="I962" s="10" t="s">
        <v>183</v>
      </c>
      <c r="J962" s="13">
        <v>82.37</v>
      </c>
      <c r="K962" s="10">
        <v>6</v>
      </c>
      <c r="L962" s="10" t="s">
        <v>35</v>
      </c>
      <c r="M962" s="10">
        <v>1</v>
      </c>
      <c r="N962" s="10">
        <v>1</v>
      </c>
      <c r="O962" s="10">
        <v>1</v>
      </c>
      <c r="P962" s="10" t="s">
        <v>49</v>
      </c>
      <c r="Q962" s="10" t="s">
        <v>50</v>
      </c>
      <c r="R962" s="10">
        <f t="shared" si="28"/>
        <v>0</v>
      </c>
      <c r="S962" s="10">
        <v>0</v>
      </c>
      <c r="T962" s="10">
        <v>4</v>
      </c>
      <c r="U962" s="10" t="s">
        <v>49</v>
      </c>
      <c r="V962" s="10" t="s">
        <v>60</v>
      </c>
      <c r="W962" s="10" t="s">
        <v>39</v>
      </c>
      <c r="X962" s="14">
        <v>45651</v>
      </c>
      <c r="Y962" s="10" t="b">
        <v>0</v>
      </c>
      <c r="Z962" s="10" t="b">
        <v>0</v>
      </c>
      <c r="AA962" s="10" t="str">
        <f t="shared" si="29"/>
        <v>Non-Member</v>
      </c>
      <c r="AB962" s="10" t="s">
        <v>62</v>
      </c>
      <c r="AC962" s="10" t="s">
        <v>53</v>
      </c>
      <c r="AD962" s="10">
        <v>2</v>
      </c>
      <c r="AE962" s="10" t="str">
        <f>IF(OR(Cleaned_Data!$C962="Male", Cleaned_Data!$C962="Male"), "Male", IF(OR(Cleaned_Data!$C962="Female", Cleaned_Data!$C962="Female"), "Female", "Diverse"))</f>
        <v>Male</v>
      </c>
      <c r="AF962" s="10" t="str">
        <f>IF(Cleaned_Data!$D962="Middle","Average Income","High Income")</f>
        <v>Average Income</v>
      </c>
      <c r="AG962" s="10">
        <v>8.6666666666666663E-3</v>
      </c>
    </row>
    <row r="963" spans="1:33" x14ac:dyDescent="0.3">
      <c r="A963" s="10" t="s">
        <v>1986</v>
      </c>
      <c r="B963" s="10">
        <v>29</v>
      </c>
      <c r="C963" s="10" t="s">
        <v>29</v>
      </c>
      <c r="D963" s="10" t="s">
        <v>44</v>
      </c>
      <c r="E963" s="10" t="s">
        <v>76</v>
      </c>
      <c r="F963" s="10" t="s">
        <v>32</v>
      </c>
      <c r="G963" s="10" t="s">
        <v>44</v>
      </c>
      <c r="H963" s="10" t="s">
        <v>1696</v>
      </c>
      <c r="I963" s="10" t="s">
        <v>183</v>
      </c>
      <c r="J963" s="13">
        <v>372.6</v>
      </c>
      <c r="K963" s="10">
        <v>3</v>
      </c>
      <c r="L963" s="10" t="s">
        <v>35</v>
      </c>
      <c r="M963" s="10">
        <v>4</v>
      </c>
      <c r="N963" s="10">
        <v>5</v>
      </c>
      <c r="O963" s="10">
        <v>1</v>
      </c>
      <c r="P963" s="10" t="s">
        <v>44</v>
      </c>
      <c r="Q963" s="10" t="s">
        <v>85</v>
      </c>
      <c r="R963" s="10">
        <f t="shared" ref="R963:R1001" si="30">S963/100</f>
        <v>0.02</v>
      </c>
      <c r="S963" s="10">
        <v>2</v>
      </c>
      <c r="T963" s="10">
        <v>6</v>
      </c>
      <c r="U963" s="10" t="s">
        <v>59</v>
      </c>
      <c r="V963" s="10" t="s">
        <v>38</v>
      </c>
      <c r="W963" s="10" t="s">
        <v>51</v>
      </c>
      <c r="X963" s="14">
        <v>45302</v>
      </c>
      <c r="Y963" s="10" t="b">
        <v>1</v>
      </c>
      <c r="Z963" s="10" t="b">
        <v>1</v>
      </c>
      <c r="AA963" s="10" t="str">
        <f t="shared" ref="AA963:AA1001" si="31">IF(Z963=TRUE, "Loyalty Member", "Non-Member")</f>
        <v>Loyalty Member</v>
      </c>
      <c r="AB963" s="10" t="s">
        <v>74</v>
      </c>
      <c r="AC963" s="10" t="s">
        <v>67</v>
      </c>
      <c r="AD963" s="10">
        <v>10</v>
      </c>
      <c r="AE963" s="10" t="str">
        <f>IF(OR(Cleaned_Data!$C963="Male", Cleaned_Data!$C963="Male"), "Male", IF(OR(Cleaned_Data!$C963="Female", Cleaned_Data!$C963="Female"), "Female", "Diverse"))</f>
        <v>Female</v>
      </c>
      <c r="AF963" s="10" t="str">
        <f>IF(Cleaned_Data!$D963="Middle","Average Income","High Income")</f>
        <v>High Income</v>
      </c>
      <c r="AG963" s="10">
        <v>8.6666666666666663E-3</v>
      </c>
    </row>
    <row r="964" spans="1:33" x14ac:dyDescent="0.3">
      <c r="A964" s="10" t="s">
        <v>1987</v>
      </c>
      <c r="B964" s="10">
        <v>29</v>
      </c>
      <c r="C964" s="10" t="s">
        <v>29</v>
      </c>
      <c r="D964" s="10" t="s">
        <v>30</v>
      </c>
      <c r="E964" s="10" t="s">
        <v>69</v>
      </c>
      <c r="F964" s="10" t="s">
        <v>45</v>
      </c>
      <c r="G964" s="10" t="s">
        <v>44</v>
      </c>
      <c r="H964" s="10" t="s">
        <v>1988</v>
      </c>
      <c r="I964" s="10" t="s">
        <v>101</v>
      </c>
      <c r="J964" s="13">
        <v>78.319999999999993</v>
      </c>
      <c r="K964" s="10">
        <v>9</v>
      </c>
      <c r="L964" s="10" t="s">
        <v>78</v>
      </c>
      <c r="M964" s="10">
        <v>2</v>
      </c>
      <c r="N964" s="10">
        <v>4</v>
      </c>
      <c r="O964" s="10">
        <v>2</v>
      </c>
      <c r="P964" s="10" t="s">
        <v>59</v>
      </c>
      <c r="Q964" s="10" t="s">
        <v>37</v>
      </c>
      <c r="R964" s="10">
        <f t="shared" si="30"/>
        <v>0.02</v>
      </c>
      <c r="S964" s="10">
        <v>2</v>
      </c>
      <c r="T964" s="10">
        <v>10</v>
      </c>
      <c r="U964" s="10" t="s">
        <v>59</v>
      </c>
      <c r="V964" s="10" t="s">
        <v>60</v>
      </c>
      <c r="W964" s="10" t="s">
        <v>51</v>
      </c>
      <c r="X964" s="14">
        <v>45502</v>
      </c>
      <c r="Y964" s="10" t="b">
        <v>0</v>
      </c>
      <c r="Z964" s="10" t="b">
        <v>1</v>
      </c>
      <c r="AA964" s="10" t="str">
        <f t="shared" si="31"/>
        <v>Loyalty Member</v>
      </c>
      <c r="AB964" s="10" t="s">
        <v>40</v>
      </c>
      <c r="AC964" s="10" t="s">
        <v>53</v>
      </c>
      <c r="AD964" s="10">
        <v>7</v>
      </c>
      <c r="AE964" s="10" t="str">
        <f>IF(OR(Cleaned_Data!$C964="Male", Cleaned_Data!$C964="Male"), "Male", IF(OR(Cleaned_Data!$C964="Female", Cleaned_Data!$C964="Female"), "Female", "Diverse"))</f>
        <v>Female</v>
      </c>
      <c r="AF964" s="10" t="str">
        <f>IF(Cleaned_Data!$D964="Middle","Average Income","High Income")</f>
        <v>Average Income</v>
      </c>
      <c r="AG964" s="10">
        <v>9.7727272727272732E-3</v>
      </c>
    </row>
    <row r="965" spans="1:33" x14ac:dyDescent="0.3">
      <c r="A965" s="10" t="s">
        <v>1989</v>
      </c>
      <c r="B965" s="10">
        <v>32</v>
      </c>
      <c r="C965" s="10" t="s">
        <v>29</v>
      </c>
      <c r="D965" s="10" t="s">
        <v>44</v>
      </c>
      <c r="E965" s="10" t="s">
        <v>55</v>
      </c>
      <c r="F965" s="10" t="s">
        <v>56</v>
      </c>
      <c r="G965" s="10" t="s">
        <v>44</v>
      </c>
      <c r="H965" s="10" t="s">
        <v>1990</v>
      </c>
      <c r="I965" s="10" t="s">
        <v>123</v>
      </c>
      <c r="J965" s="13">
        <v>71.72</v>
      </c>
      <c r="K965" s="10">
        <v>12</v>
      </c>
      <c r="L965" s="10" t="s">
        <v>78</v>
      </c>
      <c r="M965" s="10">
        <v>3</v>
      </c>
      <c r="N965" s="10">
        <v>5</v>
      </c>
      <c r="O965" s="10">
        <v>1</v>
      </c>
      <c r="P965" s="10" t="s">
        <v>44</v>
      </c>
      <c r="Q965" s="10" t="s">
        <v>37</v>
      </c>
      <c r="R965" s="10">
        <f t="shared" si="30"/>
        <v>0.02</v>
      </c>
      <c r="S965" s="10">
        <v>2</v>
      </c>
      <c r="T965" s="10">
        <v>5</v>
      </c>
      <c r="U965" s="10" t="s">
        <v>59</v>
      </c>
      <c r="V965" s="10" t="s">
        <v>38</v>
      </c>
      <c r="W965" s="10" t="s">
        <v>51</v>
      </c>
      <c r="X965" s="14">
        <v>45302</v>
      </c>
      <c r="Y965" s="10" t="b">
        <v>1</v>
      </c>
      <c r="Z965" s="10" t="b">
        <v>1</v>
      </c>
      <c r="AA965" s="10" t="str">
        <f t="shared" si="31"/>
        <v>Loyalty Member</v>
      </c>
      <c r="AB965" s="10" t="s">
        <v>52</v>
      </c>
      <c r="AC965" s="10" t="s">
        <v>67</v>
      </c>
      <c r="AD965" s="10">
        <v>13</v>
      </c>
      <c r="AE965" s="10" t="str">
        <f>IF(OR(Cleaned_Data!$C965="Male", Cleaned_Data!$C965="Male"), "Male", IF(OR(Cleaned_Data!$C965="Female", Cleaned_Data!$C965="Female"), "Female", "Diverse"))</f>
        <v>Female</v>
      </c>
      <c r="AF965" s="10" t="str">
        <f>IF(Cleaned_Data!$D965="Middle","Average Income","High Income")</f>
        <v>High Income</v>
      </c>
      <c r="AG965" s="10">
        <v>1.0243902439024391E-2</v>
      </c>
    </row>
    <row r="966" spans="1:33" x14ac:dyDescent="0.3">
      <c r="A966" s="10" t="s">
        <v>1991</v>
      </c>
      <c r="B966" s="10">
        <v>39</v>
      </c>
      <c r="C966" s="10" t="s">
        <v>29</v>
      </c>
      <c r="D966" s="10" t="s">
        <v>44</v>
      </c>
      <c r="E966" s="10" t="s">
        <v>55</v>
      </c>
      <c r="F966" s="10" t="s">
        <v>45</v>
      </c>
      <c r="G966" s="10" t="s">
        <v>44</v>
      </c>
      <c r="H966" s="10" t="s">
        <v>1992</v>
      </c>
      <c r="I966" s="10" t="s">
        <v>98</v>
      </c>
      <c r="J966" s="13">
        <v>241.1</v>
      </c>
      <c r="K966" s="10">
        <v>12</v>
      </c>
      <c r="L966" s="10" t="s">
        <v>48</v>
      </c>
      <c r="M966" s="10">
        <v>1</v>
      </c>
      <c r="N966" s="10">
        <v>5</v>
      </c>
      <c r="O966" s="10">
        <v>2</v>
      </c>
      <c r="P966" s="10" t="s">
        <v>36</v>
      </c>
      <c r="Q966" s="10" t="s">
        <v>50</v>
      </c>
      <c r="R966" s="10">
        <f t="shared" si="30"/>
        <v>0.02</v>
      </c>
      <c r="S966" s="10">
        <v>2</v>
      </c>
      <c r="T966" s="10">
        <v>2</v>
      </c>
      <c r="U966" s="10" t="s">
        <v>49</v>
      </c>
      <c r="V966" s="10" t="s">
        <v>79</v>
      </c>
      <c r="W966" s="10" t="s">
        <v>39</v>
      </c>
      <c r="X966" s="14">
        <v>45503</v>
      </c>
      <c r="Y966" s="10" t="b">
        <v>0</v>
      </c>
      <c r="Z966" s="10" t="b">
        <v>1</v>
      </c>
      <c r="AA966" s="10" t="str">
        <f t="shared" si="31"/>
        <v>Loyalty Member</v>
      </c>
      <c r="AB966" s="10" t="s">
        <v>74</v>
      </c>
      <c r="AC966" s="10" t="s">
        <v>41</v>
      </c>
      <c r="AD966" s="10">
        <v>8</v>
      </c>
      <c r="AE966" s="10" t="str">
        <f>IF(OR(Cleaned_Data!$C966="Male", Cleaned_Data!$C966="Male"), "Male", IF(OR(Cleaned_Data!$C966="Female", Cleaned_Data!$C966="Female"), "Female", "Diverse"))</f>
        <v>Female</v>
      </c>
      <c r="AF966" s="10" t="str">
        <f>IF(Cleaned_Data!$D966="Middle","Average Income","High Income")</f>
        <v>High Income</v>
      </c>
      <c r="AG966" s="10">
        <v>9.189189189189189E-3</v>
      </c>
    </row>
    <row r="967" spans="1:33" x14ac:dyDescent="0.3">
      <c r="A967" s="10" t="s">
        <v>1993</v>
      </c>
      <c r="B967" s="10">
        <v>22</v>
      </c>
      <c r="C967" s="10" t="s">
        <v>43</v>
      </c>
      <c r="D967" s="10" t="s">
        <v>30</v>
      </c>
      <c r="E967" s="10" t="s">
        <v>31</v>
      </c>
      <c r="F967" s="10" t="s">
        <v>32</v>
      </c>
      <c r="G967" s="10" t="s">
        <v>44</v>
      </c>
      <c r="H967" s="10" t="s">
        <v>1994</v>
      </c>
      <c r="I967" s="10" t="s">
        <v>2078</v>
      </c>
      <c r="J967" s="13">
        <v>96.86</v>
      </c>
      <c r="K967" s="10">
        <v>9</v>
      </c>
      <c r="L967" s="10" t="s">
        <v>35</v>
      </c>
      <c r="M967" s="10">
        <v>5</v>
      </c>
      <c r="N967" s="10">
        <v>5</v>
      </c>
      <c r="O967" s="10">
        <v>0</v>
      </c>
      <c r="P967" s="10" t="s">
        <v>36</v>
      </c>
      <c r="Q967" s="10" t="s">
        <v>50</v>
      </c>
      <c r="R967" s="10">
        <f t="shared" si="30"/>
        <v>0.02</v>
      </c>
      <c r="S967" s="10">
        <v>2</v>
      </c>
      <c r="T967" s="10">
        <v>10</v>
      </c>
      <c r="U967" s="10" t="s">
        <v>49</v>
      </c>
      <c r="V967" s="10" t="s">
        <v>79</v>
      </c>
      <c r="W967" s="10" t="s">
        <v>61</v>
      </c>
      <c r="X967" s="14">
        <v>45501</v>
      </c>
      <c r="Y967" s="10" t="b">
        <v>0</v>
      </c>
      <c r="Z967" s="10" t="b">
        <v>1</v>
      </c>
      <c r="AA967" s="10" t="str">
        <f t="shared" si="31"/>
        <v>Loyalty Member</v>
      </c>
      <c r="AB967" s="10" t="s">
        <v>52</v>
      </c>
      <c r="AC967" s="10" t="s">
        <v>53</v>
      </c>
      <c r="AD967" s="10">
        <v>7</v>
      </c>
      <c r="AE967" s="10" t="str">
        <f>IF(OR(Cleaned_Data!$C967="Male", Cleaned_Data!$C967="Male"), "Male", IF(OR(Cleaned_Data!$C967="Female", Cleaned_Data!$C967="Female"), "Female", "Diverse"))</f>
        <v>Male</v>
      </c>
      <c r="AF967" s="10" t="str">
        <f>IF(Cleaned_Data!$D967="Middle","Average Income","High Income")</f>
        <v>Average Income</v>
      </c>
      <c r="AG967" s="10">
        <v>1.3157894736842106E-2</v>
      </c>
    </row>
    <row r="968" spans="1:33" x14ac:dyDescent="0.3">
      <c r="A968" s="10" t="s">
        <v>1995</v>
      </c>
      <c r="B968" s="10">
        <v>48</v>
      </c>
      <c r="C968" s="10" t="s">
        <v>43</v>
      </c>
      <c r="D968" s="10" t="s">
        <v>30</v>
      </c>
      <c r="E968" s="10" t="s">
        <v>76</v>
      </c>
      <c r="F968" s="10" t="s">
        <v>56</v>
      </c>
      <c r="G968" s="10" t="s">
        <v>44</v>
      </c>
      <c r="H968" s="10" t="s">
        <v>1996</v>
      </c>
      <c r="I968" s="10" t="s">
        <v>47</v>
      </c>
      <c r="J968" s="13">
        <v>276.25</v>
      </c>
      <c r="K968" s="10">
        <v>11</v>
      </c>
      <c r="L968" s="10" t="s">
        <v>48</v>
      </c>
      <c r="M968" s="10">
        <v>2</v>
      </c>
      <c r="N968" s="10">
        <v>1</v>
      </c>
      <c r="O968" s="10">
        <v>2</v>
      </c>
      <c r="P968" s="10" t="s">
        <v>44</v>
      </c>
      <c r="Q968" s="10" t="s">
        <v>50</v>
      </c>
      <c r="R968" s="10">
        <f t="shared" si="30"/>
        <v>0.02</v>
      </c>
      <c r="S968" s="10">
        <v>2</v>
      </c>
      <c r="T968" s="10">
        <v>4</v>
      </c>
      <c r="U968" s="10" t="s">
        <v>36</v>
      </c>
      <c r="V968" s="10" t="s">
        <v>60</v>
      </c>
      <c r="W968" s="10" t="s">
        <v>86</v>
      </c>
      <c r="X968" s="14">
        <v>45607</v>
      </c>
      <c r="Y968" s="10" t="b">
        <v>1</v>
      </c>
      <c r="Z968" s="10" t="b">
        <v>1</v>
      </c>
      <c r="AA968" s="10" t="str">
        <f t="shared" si="31"/>
        <v>Loyalty Member</v>
      </c>
      <c r="AB968" s="10" t="s">
        <v>62</v>
      </c>
      <c r="AC968" s="10" t="s">
        <v>67</v>
      </c>
      <c r="AD968" s="10">
        <v>8</v>
      </c>
      <c r="AE968" s="10" t="str">
        <f>IF(OR(Cleaned_Data!$C968="Male", Cleaned_Data!$C968="Male"), "Male", IF(OR(Cleaned_Data!$C968="Female", Cleaned_Data!$C968="Female"), "Female", "Diverse"))</f>
        <v>Male</v>
      </c>
      <c r="AF968" s="10" t="str">
        <f>IF(Cleaned_Data!$D968="Middle","Average Income","High Income")</f>
        <v>Average Income</v>
      </c>
      <c r="AG968" s="10">
        <v>9.3181818181818175E-3</v>
      </c>
    </row>
    <row r="969" spans="1:33" x14ac:dyDescent="0.3">
      <c r="A969" s="10" t="s">
        <v>1997</v>
      </c>
      <c r="B969" s="10">
        <v>29</v>
      </c>
      <c r="C969" s="10" t="s">
        <v>43</v>
      </c>
      <c r="D969" s="10" t="s">
        <v>30</v>
      </c>
      <c r="E969" s="10" t="s">
        <v>69</v>
      </c>
      <c r="F969" s="10" t="s">
        <v>56</v>
      </c>
      <c r="G969" s="10" t="s">
        <v>30</v>
      </c>
      <c r="H969" s="10" t="s">
        <v>1998</v>
      </c>
      <c r="I969" s="10" t="s">
        <v>58</v>
      </c>
      <c r="J969" s="13">
        <v>318.45</v>
      </c>
      <c r="K969" s="10">
        <v>10</v>
      </c>
      <c r="L969" s="10" t="s">
        <v>48</v>
      </c>
      <c r="M969" s="10">
        <v>2</v>
      </c>
      <c r="N969" s="10">
        <v>1</v>
      </c>
      <c r="O969" s="10">
        <v>2</v>
      </c>
      <c r="P969" s="10" t="s">
        <v>36</v>
      </c>
      <c r="Q969" s="10" t="s">
        <v>37</v>
      </c>
      <c r="R969" s="10">
        <f t="shared" si="30"/>
        <v>0.02</v>
      </c>
      <c r="S969" s="10">
        <v>2</v>
      </c>
      <c r="T969" s="10">
        <v>4</v>
      </c>
      <c r="U969" s="10" t="s">
        <v>44</v>
      </c>
      <c r="V969" s="10" t="s">
        <v>60</v>
      </c>
      <c r="W969" s="10" t="s">
        <v>66</v>
      </c>
      <c r="X969" s="14">
        <v>45590</v>
      </c>
      <c r="Y969" s="10" t="b">
        <v>0</v>
      </c>
      <c r="Z969" s="10" t="b">
        <v>1</v>
      </c>
      <c r="AA969" s="10" t="str">
        <f t="shared" si="31"/>
        <v>Loyalty Member</v>
      </c>
      <c r="AB969" s="10" t="s">
        <v>74</v>
      </c>
      <c r="AC969" s="10" t="s">
        <v>41</v>
      </c>
      <c r="AD969" s="10">
        <v>5</v>
      </c>
      <c r="AE969" s="10" t="str">
        <f>IF(OR(Cleaned_Data!$C969="Male", Cleaned_Data!$C969="Male"), "Male", IF(OR(Cleaned_Data!$C969="Female", Cleaned_Data!$C969="Female"), "Female", "Diverse"))</f>
        <v>Male</v>
      </c>
      <c r="AF969" s="10" t="str">
        <f>IF(Cleaned_Data!$D969="Middle","Average Income","High Income")</f>
        <v>Average Income</v>
      </c>
      <c r="AG969" s="10">
        <v>1.131578947368421E-2</v>
      </c>
    </row>
    <row r="970" spans="1:33" x14ac:dyDescent="0.3">
      <c r="A970" s="10" t="s">
        <v>1999</v>
      </c>
      <c r="B970" s="10">
        <v>41</v>
      </c>
      <c r="C970" s="10" t="s">
        <v>29</v>
      </c>
      <c r="D970" s="10" t="s">
        <v>44</v>
      </c>
      <c r="E970" s="10" t="s">
        <v>31</v>
      </c>
      <c r="F970" s="10" t="s">
        <v>45</v>
      </c>
      <c r="G970" s="10" t="s">
        <v>44</v>
      </c>
      <c r="H970" s="10" t="s">
        <v>2000</v>
      </c>
      <c r="I970" s="10" t="s">
        <v>101</v>
      </c>
      <c r="J970" s="13">
        <v>117.03</v>
      </c>
      <c r="K970" s="10">
        <v>6</v>
      </c>
      <c r="L970" s="10" t="s">
        <v>78</v>
      </c>
      <c r="M970" s="10">
        <v>3</v>
      </c>
      <c r="N970" s="10">
        <v>2</v>
      </c>
      <c r="O970" s="10">
        <v>0</v>
      </c>
      <c r="P970" s="10" t="s">
        <v>36</v>
      </c>
      <c r="Q970" s="10" t="s">
        <v>85</v>
      </c>
      <c r="R970" s="10">
        <f t="shared" si="30"/>
        <v>0.02</v>
      </c>
      <c r="S970" s="10">
        <v>2</v>
      </c>
      <c r="T970" s="10">
        <v>9</v>
      </c>
      <c r="U970" s="10" t="s">
        <v>49</v>
      </c>
      <c r="V970" s="10" t="s">
        <v>38</v>
      </c>
      <c r="W970" s="10" t="s">
        <v>86</v>
      </c>
      <c r="X970" s="14">
        <v>45555</v>
      </c>
      <c r="Y970" s="10" t="b">
        <v>0</v>
      </c>
      <c r="Z970" s="10" t="b">
        <v>0</v>
      </c>
      <c r="AA970" s="10" t="str">
        <f t="shared" si="31"/>
        <v>Non-Member</v>
      </c>
      <c r="AB970" s="10" t="s">
        <v>62</v>
      </c>
      <c r="AC970" s="10" t="s">
        <v>53</v>
      </c>
      <c r="AD970" s="10">
        <v>5</v>
      </c>
      <c r="AE970" s="10" t="str">
        <f>IF(OR(Cleaned_Data!$C970="Male", Cleaned_Data!$C970="Male"), "Male", IF(OR(Cleaned_Data!$C970="Female", Cleaned_Data!$C970="Female"), "Female", "Diverse"))</f>
        <v>Female</v>
      </c>
      <c r="AF970" s="10" t="str">
        <f>IF(Cleaned_Data!$D970="Middle","Average Income","High Income")</f>
        <v>High Income</v>
      </c>
      <c r="AG970" s="10">
        <v>9.7727272727272732E-3</v>
      </c>
    </row>
    <row r="971" spans="1:33" x14ac:dyDescent="0.3">
      <c r="A971" s="10" t="s">
        <v>2001</v>
      </c>
      <c r="B971" s="10">
        <v>50</v>
      </c>
      <c r="C971" s="10" t="s">
        <v>29</v>
      </c>
      <c r="D971" s="10" t="s">
        <v>30</v>
      </c>
      <c r="E971" s="10" t="s">
        <v>31</v>
      </c>
      <c r="F971" s="10" t="s">
        <v>56</v>
      </c>
      <c r="G971" s="10" t="s">
        <v>44</v>
      </c>
      <c r="H971" s="10" t="s">
        <v>2002</v>
      </c>
      <c r="I971" s="10" t="s">
        <v>126</v>
      </c>
      <c r="J971" s="13">
        <v>490.41</v>
      </c>
      <c r="K971" s="10">
        <v>7</v>
      </c>
      <c r="L971" s="10" t="s">
        <v>78</v>
      </c>
      <c r="M971" s="10">
        <v>3</v>
      </c>
      <c r="N971" s="10">
        <v>5</v>
      </c>
      <c r="O971" s="10">
        <v>1</v>
      </c>
      <c r="P971" s="10" t="s">
        <v>49</v>
      </c>
      <c r="Q971" s="10" t="s">
        <v>85</v>
      </c>
      <c r="R971" s="10">
        <f t="shared" si="30"/>
        <v>0.01</v>
      </c>
      <c r="S971" s="10">
        <v>1</v>
      </c>
      <c r="T971" s="10">
        <v>10</v>
      </c>
      <c r="U971" s="10" t="s">
        <v>59</v>
      </c>
      <c r="V971" s="10" t="s">
        <v>38</v>
      </c>
      <c r="W971" s="10" t="s">
        <v>66</v>
      </c>
      <c r="X971" s="14">
        <v>45587</v>
      </c>
      <c r="Y971" s="10" t="b">
        <v>1</v>
      </c>
      <c r="Z971" s="10" t="b">
        <v>0</v>
      </c>
      <c r="AA971" s="10" t="str">
        <f t="shared" si="31"/>
        <v>Non-Member</v>
      </c>
      <c r="AB971" s="10" t="s">
        <v>74</v>
      </c>
      <c r="AC971" s="10" t="s">
        <v>53</v>
      </c>
      <c r="AD971" s="10">
        <v>5</v>
      </c>
      <c r="AE971" s="10" t="str">
        <f>IF(OR(Cleaned_Data!$C971="Male", Cleaned_Data!$C971="Male"), "Male", IF(OR(Cleaned_Data!$C971="Female", Cleaned_Data!$C971="Female"), "Female", "Diverse"))</f>
        <v>Female</v>
      </c>
      <c r="AF971" s="10" t="str">
        <f>IF(Cleaned_Data!$D971="Middle","Average Income","High Income")</f>
        <v>Average Income</v>
      </c>
      <c r="AG971" s="10">
        <v>8.2978723404255311E-3</v>
      </c>
    </row>
    <row r="972" spans="1:33" x14ac:dyDescent="0.3">
      <c r="A972" s="10" t="s">
        <v>2003</v>
      </c>
      <c r="B972" s="10">
        <v>48</v>
      </c>
      <c r="C972" s="10" t="s">
        <v>43</v>
      </c>
      <c r="D972" s="10" t="s">
        <v>30</v>
      </c>
      <c r="E972" s="10" t="s">
        <v>76</v>
      </c>
      <c r="F972" s="10" t="s">
        <v>32</v>
      </c>
      <c r="G972" s="10" t="s">
        <v>44</v>
      </c>
      <c r="H972" s="10" t="s">
        <v>2004</v>
      </c>
      <c r="I972" s="10" t="s">
        <v>142</v>
      </c>
      <c r="J972" s="13">
        <v>476.42</v>
      </c>
      <c r="K972" s="10">
        <v>7</v>
      </c>
      <c r="L972" s="10" t="s">
        <v>48</v>
      </c>
      <c r="M972" s="10">
        <v>1</v>
      </c>
      <c r="N972" s="10">
        <v>1</v>
      </c>
      <c r="O972" s="10">
        <v>1</v>
      </c>
      <c r="P972" s="10" t="s">
        <v>44</v>
      </c>
      <c r="Q972" s="10" t="s">
        <v>85</v>
      </c>
      <c r="R972" s="10">
        <f t="shared" si="30"/>
        <v>0</v>
      </c>
      <c r="S972" s="10">
        <v>0</v>
      </c>
      <c r="T972" s="10">
        <v>2</v>
      </c>
      <c r="U972" s="10" t="s">
        <v>44</v>
      </c>
      <c r="V972" s="10" t="s">
        <v>79</v>
      </c>
      <c r="W972" s="10" t="s">
        <v>61</v>
      </c>
      <c r="X972" s="14">
        <v>45544</v>
      </c>
      <c r="Y972" s="10" t="b">
        <v>1</v>
      </c>
      <c r="Z972" s="10" t="b">
        <v>0</v>
      </c>
      <c r="AA972" s="10" t="str">
        <f t="shared" si="31"/>
        <v>Non-Member</v>
      </c>
      <c r="AB972" s="10" t="s">
        <v>40</v>
      </c>
      <c r="AC972" s="10" t="s">
        <v>53</v>
      </c>
      <c r="AD972" s="10">
        <v>2</v>
      </c>
      <c r="AE972" s="10" t="str">
        <f>IF(OR(Cleaned_Data!$C972="Male", Cleaned_Data!$C972="Male"), "Male", IF(OR(Cleaned_Data!$C972="Female", Cleaned_Data!$C972="Female"), "Female", "Diverse"))</f>
        <v>Male</v>
      </c>
      <c r="AF972" s="10" t="str">
        <f>IF(Cleaned_Data!$D972="Middle","Average Income","High Income")</f>
        <v>Average Income</v>
      </c>
      <c r="AG972" s="10">
        <v>8.5365853658536592E-3</v>
      </c>
    </row>
    <row r="973" spans="1:33" x14ac:dyDescent="0.3">
      <c r="A973" s="10" t="s">
        <v>2005</v>
      </c>
      <c r="B973" s="10">
        <v>29</v>
      </c>
      <c r="C973" s="10" t="s">
        <v>29</v>
      </c>
      <c r="D973" s="10" t="s">
        <v>44</v>
      </c>
      <c r="E973" s="10" t="s">
        <v>76</v>
      </c>
      <c r="F973" s="10" t="s">
        <v>56</v>
      </c>
      <c r="G973" s="10" t="s">
        <v>44</v>
      </c>
      <c r="H973" s="10" t="s">
        <v>2006</v>
      </c>
      <c r="I973" s="10" t="s">
        <v>188</v>
      </c>
      <c r="J973" s="13">
        <v>392.27</v>
      </c>
      <c r="K973" s="10">
        <v>5</v>
      </c>
      <c r="L973" s="10" t="s">
        <v>35</v>
      </c>
      <c r="M973" s="10">
        <v>4</v>
      </c>
      <c r="N973" s="10">
        <v>5</v>
      </c>
      <c r="O973" s="10">
        <v>1</v>
      </c>
      <c r="P973" s="10" t="s">
        <v>44</v>
      </c>
      <c r="Q973" s="10" t="s">
        <v>50</v>
      </c>
      <c r="R973" s="10">
        <f t="shared" si="30"/>
        <v>0</v>
      </c>
      <c r="S973" s="10">
        <v>0</v>
      </c>
      <c r="T973" s="10">
        <v>2</v>
      </c>
      <c r="U973" s="10" t="s">
        <v>59</v>
      </c>
      <c r="V973" s="10" t="s">
        <v>38</v>
      </c>
      <c r="W973" s="10" t="s">
        <v>66</v>
      </c>
      <c r="X973" s="14">
        <v>45490</v>
      </c>
      <c r="Y973" s="10" t="b">
        <v>1</v>
      </c>
      <c r="Z973" s="10" t="b">
        <v>0</v>
      </c>
      <c r="AA973" s="10" t="str">
        <f t="shared" si="31"/>
        <v>Non-Member</v>
      </c>
      <c r="AB973" s="10" t="s">
        <v>52</v>
      </c>
      <c r="AC973" s="10" t="s">
        <v>41</v>
      </c>
      <c r="AD973" s="10">
        <v>7</v>
      </c>
      <c r="AE973" s="10" t="str">
        <f>IF(OR(Cleaned_Data!$C973="Male", Cleaned_Data!$C973="Male"), "Male", IF(OR(Cleaned_Data!$C973="Female", Cleaned_Data!$C973="Female"), "Female", "Diverse"))</f>
        <v>Female</v>
      </c>
      <c r="AF973" s="10" t="str">
        <f>IF(Cleaned_Data!$D973="Middle","Average Income","High Income")</f>
        <v>High Income</v>
      </c>
      <c r="AG973" s="10">
        <v>8.8235294117647058E-3</v>
      </c>
    </row>
    <row r="974" spans="1:33" x14ac:dyDescent="0.3">
      <c r="A974" s="10" t="s">
        <v>2007</v>
      </c>
      <c r="B974" s="10">
        <v>36</v>
      </c>
      <c r="C974" s="10" t="s">
        <v>43</v>
      </c>
      <c r="D974" s="10" t="s">
        <v>44</v>
      </c>
      <c r="E974" s="10" t="s">
        <v>55</v>
      </c>
      <c r="F974" s="10" t="s">
        <v>32</v>
      </c>
      <c r="G974" s="10" t="s">
        <v>30</v>
      </c>
      <c r="H974" s="10" t="s">
        <v>2008</v>
      </c>
      <c r="I974" s="10" t="s">
        <v>107</v>
      </c>
      <c r="J974" s="13">
        <v>207.24</v>
      </c>
      <c r="K974" s="10">
        <v>9</v>
      </c>
      <c r="L974" s="10" t="s">
        <v>78</v>
      </c>
      <c r="M974" s="10">
        <v>2</v>
      </c>
      <c r="N974" s="10">
        <v>2</v>
      </c>
      <c r="O974" s="10">
        <v>0</v>
      </c>
      <c r="P974" s="10" t="s">
        <v>59</v>
      </c>
      <c r="Q974" s="10" t="s">
        <v>50</v>
      </c>
      <c r="R974" s="10">
        <f t="shared" si="30"/>
        <v>0</v>
      </c>
      <c r="S974" s="10">
        <v>0</v>
      </c>
      <c r="T974" s="10">
        <v>6</v>
      </c>
      <c r="U974" s="10" t="s">
        <v>36</v>
      </c>
      <c r="V974" s="10" t="s">
        <v>79</v>
      </c>
      <c r="W974" s="10" t="s">
        <v>61</v>
      </c>
      <c r="X974" s="14">
        <v>45424</v>
      </c>
      <c r="Y974" s="10" t="b">
        <v>1</v>
      </c>
      <c r="Z974" s="10" t="b">
        <v>0</v>
      </c>
      <c r="AA974" s="10" t="str">
        <f t="shared" si="31"/>
        <v>Non-Member</v>
      </c>
      <c r="AB974" s="10" t="s">
        <v>62</v>
      </c>
      <c r="AC974" s="10" t="s">
        <v>41</v>
      </c>
      <c r="AD974" s="10">
        <v>3</v>
      </c>
      <c r="AE974" s="10" t="str">
        <f>IF(OR(Cleaned_Data!$C974="Male", Cleaned_Data!$C974="Male"), "Male", IF(OR(Cleaned_Data!$C974="Female", Cleaned_Data!$C974="Female"), "Female", "Diverse"))</f>
        <v>Male</v>
      </c>
      <c r="AF974" s="10" t="str">
        <f>IF(Cleaned_Data!$D974="Middle","Average Income","High Income")</f>
        <v>High Income</v>
      </c>
      <c r="AG974" s="10">
        <v>1.0277777777777776E-2</v>
      </c>
    </row>
    <row r="975" spans="1:33" x14ac:dyDescent="0.3">
      <c r="A975" s="10" t="s">
        <v>2009</v>
      </c>
      <c r="B975" s="10">
        <v>43</v>
      </c>
      <c r="C975" s="10" t="s">
        <v>43</v>
      </c>
      <c r="D975" s="10" t="s">
        <v>44</v>
      </c>
      <c r="E975" s="10" t="s">
        <v>76</v>
      </c>
      <c r="F975" s="10" t="s">
        <v>45</v>
      </c>
      <c r="G975" s="10" t="s">
        <v>30</v>
      </c>
      <c r="H975" s="10" t="s">
        <v>2010</v>
      </c>
      <c r="I975" s="10" t="s">
        <v>34</v>
      </c>
      <c r="J975" s="13">
        <v>141.63</v>
      </c>
      <c r="K975" s="10">
        <v>3</v>
      </c>
      <c r="L975" s="10" t="s">
        <v>78</v>
      </c>
      <c r="M975" s="10">
        <v>4</v>
      </c>
      <c r="N975" s="10">
        <v>1</v>
      </c>
      <c r="O975" s="10">
        <v>1</v>
      </c>
      <c r="P975" s="10" t="s">
        <v>36</v>
      </c>
      <c r="Q975" s="10" t="s">
        <v>37</v>
      </c>
      <c r="R975" s="10">
        <f t="shared" si="30"/>
        <v>0.01</v>
      </c>
      <c r="S975" s="10">
        <v>1</v>
      </c>
      <c r="T975" s="10">
        <v>8</v>
      </c>
      <c r="U975" s="10" t="s">
        <v>59</v>
      </c>
      <c r="V975" s="10" t="s">
        <v>60</v>
      </c>
      <c r="W975" s="10" t="s">
        <v>86</v>
      </c>
      <c r="X975" s="14">
        <v>45576</v>
      </c>
      <c r="Y975" s="10" t="b">
        <v>1</v>
      </c>
      <c r="Z975" s="10" t="b">
        <v>1</v>
      </c>
      <c r="AA975" s="10" t="str">
        <f t="shared" si="31"/>
        <v>Loyalty Member</v>
      </c>
      <c r="AB975" s="10" t="s">
        <v>74</v>
      </c>
      <c r="AC975" s="10" t="s">
        <v>67</v>
      </c>
      <c r="AD975" s="10">
        <v>11</v>
      </c>
      <c r="AE975" s="10" t="str">
        <f>IF(OR(Cleaned_Data!$C975="Male", Cleaned_Data!$C975="Male"), "Male", IF(OR(Cleaned_Data!$C975="Female", Cleaned_Data!$C975="Female"), "Female", "Diverse"))</f>
        <v>Male</v>
      </c>
      <c r="AF975" s="10" t="str">
        <f>IF(Cleaned_Data!$D975="Middle","Average Income","High Income")</f>
        <v>High Income</v>
      </c>
      <c r="AG975" s="10">
        <v>1.1363636363636364E-2</v>
      </c>
    </row>
    <row r="976" spans="1:33" x14ac:dyDescent="0.3">
      <c r="A976" s="10" t="s">
        <v>2011</v>
      </c>
      <c r="B976" s="10">
        <v>30</v>
      </c>
      <c r="C976" s="10" t="s">
        <v>43</v>
      </c>
      <c r="D976" s="10" t="s">
        <v>44</v>
      </c>
      <c r="E976" s="10" t="s">
        <v>69</v>
      </c>
      <c r="F976" s="10" t="s">
        <v>32</v>
      </c>
      <c r="G976" s="10" t="s">
        <v>44</v>
      </c>
      <c r="H976" s="10" t="s">
        <v>2012</v>
      </c>
      <c r="I976" s="10" t="s">
        <v>65</v>
      </c>
      <c r="J976" s="13">
        <v>244.47</v>
      </c>
      <c r="K976" s="10">
        <v>5</v>
      </c>
      <c r="L976" s="10" t="s">
        <v>78</v>
      </c>
      <c r="M976" s="10">
        <v>3</v>
      </c>
      <c r="N976" s="10">
        <v>4</v>
      </c>
      <c r="O976" s="10">
        <v>1</v>
      </c>
      <c r="P976" s="10" t="s">
        <v>44</v>
      </c>
      <c r="Q976" s="10" t="s">
        <v>85</v>
      </c>
      <c r="R976" s="10">
        <f t="shared" si="30"/>
        <v>0.01</v>
      </c>
      <c r="S976" s="10">
        <v>1</v>
      </c>
      <c r="T976" s="10">
        <v>5</v>
      </c>
      <c r="U976" s="10" t="s">
        <v>59</v>
      </c>
      <c r="V976" s="10" t="s">
        <v>60</v>
      </c>
      <c r="W976" s="10" t="s">
        <v>86</v>
      </c>
      <c r="X976" s="14">
        <v>45466</v>
      </c>
      <c r="Y976" s="10" t="b">
        <v>0</v>
      </c>
      <c r="Z976" s="10" t="b">
        <v>0</v>
      </c>
      <c r="AA976" s="10" t="str">
        <f t="shared" si="31"/>
        <v>Non-Member</v>
      </c>
      <c r="AB976" s="10" t="s">
        <v>62</v>
      </c>
      <c r="AC976" s="10" t="s">
        <v>41</v>
      </c>
      <c r="AD976" s="10">
        <v>4</v>
      </c>
      <c r="AE976" s="10" t="str">
        <f>IF(OR(Cleaned_Data!$C976="Male", Cleaned_Data!$C976="Male"), "Male", IF(OR(Cleaned_Data!$C976="Female", Cleaned_Data!$C976="Female"), "Female", "Diverse"))</f>
        <v>Male</v>
      </c>
      <c r="AF976" s="10" t="str">
        <f>IF(Cleaned_Data!$D976="Middle","Average Income","High Income")</f>
        <v>High Income</v>
      </c>
      <c r="AG976" s="10">
        <v>9.3999999999999986E-3</v>
      </c>
    </row>
    <row r="977" spans="1:33" x14ac:dyDescent="0.3">
      <c r="A977" s="10" t="s">
        <v>2013</v>
      </c>
      <c r="B977" s="10">
        <v>24</v>
      </c>
      <c r="C977" s="10" t="s">
        <v>43</v>
      </c>
      <c r="D977" s="10" t="s">
        <v>44</v>
      </c>
      <c r="E977" s="10" t="s">
        <v>31</v>
      </c>
      <c r="F977" s="10" t="s">
        <v>56</v>
      </c>
      <c r="G977" s="10" t="s">
        <v>44</v>
      </c>
      <c r="H977" s="10" t="s">
        <v>2014</v>
      </c>
      <c r="I977" s="10" t="s">
        <v>34</v>
      </c>
      <c r="J977" s="13">
        <v>251.63</v>
      </c>
      <c r="K977" s="10">
        <v>9</v>
      </c>
      <c r="L977" s="10" t="s">
        <v>78</v>
      </c>
      <c r="M977" s="10">
        <v>3</v>
      </c>
      <c r="N977" s="10">
        <v>1</v>
      </c>
      <c r="O977" s="10">
        <v>0</v>
      </c>
      <c r="P977" s="10" t="s">
        <v>59</v>
      </c>
      <c r="Q977" s="10" t="s">
        <v>50</v>
      </c>
      <c r="R977" s="10">
        <f t="shared" si="30"/>
        <v>0</v>
      </c>
      <c r="S977" s="10">
        <v>0</v>
      </c>
      <c r="T977" s="10">
        <v>2</v>
      </c>
      <c r="U977" s="10" t="s">
        <v>44</v>
      </c>
      <c r="V977" s="10" t="s">
        <v>79</v>
      </c>
      <c r="W977" s="10" t="s">
        <v>39</v>
      </c>
      <c r="X977" s="14">
        <v>45527</v>
      </c>
      <c r="Y977" s="10" t="b">
        <v>1</v>
      </c>
      <c r="Z977" s="10" t="b">
        <v>1</v>
      </c>
      <c r="AA977" s="10" t="str">
        <f t="shared" si="31"/>
        <v>Loyalty Member</v>
      </c>
      <c r="AB977" s="10" t="s">
        <v>40</v>
      </c>
      <c r="AC977" s="10" t="s">
        <v>67</v>
      </c>
      <c r="AD977" s="10">
        <v>10</v>
      </c>
      <c r="AE977" s="10" t="str">
        <f>IF(OR(Cleaned_Data!$C977="Male", Cleaned_Data!$C977="Male"), "Male", IF(OR(Cleaned_Data!$C977="Female", Cleaned_Data!$C977="Female"), "Female", "Diverse"))</f>
        <v>Male</v>
      </c>
      <c r="AF977" s="10" t="str">
        <f>IF(Cleaned_Data!$D977="Middle","Average Income","High Income")</f>
        <v>High Income</v>
      </c>
      <c r="AG977" s="10">
        <v>1.1363636363636364E-2</v>
      </c>
    </row>
    <row r="978" spans="1:33" x14ac:dyDescent="0.3">
      <c r="A978" s="10" t="s">
        <v>2015</v>
      </c>
      <c r="B978" s="10">
        <v>30</v>
      </c>
      <c r="C978" s="10" t="s">
        <v>43</v>
      </c>
      <c r="D978" s="10" t="s">
        <v>30</v>
      </c>
      <c r="E978" s="10" t="s">
        <v>76</v>
      </c>
      <c r="F978" s="10" t="s">
        <v>32</v>
      </c>
      <c r="G978" s="10" t="s">
        <v>30</v>
      </c>
      <c r="H978" s="10" t="s">
        <v>2016</v>
      </c>
      <c r="I978" s="10" t="s">
        <v>126</v>
      </c>
      <c r="J978" s="13">
        <v>431.78</v>
      </c>
      <c r="K978" s="10">
        <v>12</v>
      </c>
      <c r="L978" s="10" t="s">
        <v>78</v>
      </c>
      <c r="M978" s="10">
        <v>1</v>
      </c>
      <c r="N978" s="10">
        <v>3</v>
      </c>
      <c r="O978" s="10">
        <v>1</v>
      </c>
      <c r="P978" s="10" t="s">
        <v>49</v>
      </c>
      <c r="Q978" s="10" t="s">
        <v>85</v>
      </c>
      <c r="R978" s="10">
        <f t="shared" si="30"/>
        <v>0.01</v>
      </c>
      <c r="S978" s="10">
        <v>1</v>
      </c>
      <c r="T978" s="10">
        <v>8</v>
      </c>
      <c r="U978" s="10" t="s">
        <v>59</v>
      </c>
      <c r="V978" s="10" t="s">
        <v>60</v>
      </c>
      <c r="W978" s="10" t="s">
        <v>51</v>
      </c>
      <c r="X978" s="14">
        <v>45337</v>
      </c>
      <c r="Y978" s="10" t="b">
        <v>1</v>
      </c>
      <c r="Z978" s="10" t="b">
        <v>0</v>
      </c>
      <c r="AA978" s="10" t="str">
        <f t="shared" si="31"/>
        <v>Non-Member</v>
      </c>
      <c r="AB978" s="10" t="s">
        <v>62</v>
      </c>
      <c r="AC978" s="10" t="s">
        <v>41</v>
      </c>
      <c r="AD978" s="10">
        <v>7</v>
      </c>
      <c r="AE978" s="10" t="str">
        <f>IF(OR(Cleaned_Data!$C978="Male", Cleaned_Data!$C978="Male"), "Male", IF(OR(Cleaned_Data!$C978="Female", Cleaned_Data!$C978="Female"), "Female", "Diverse"))</f>
        <v>Male</v>
      </c>
      <c r="AF978" s="10" t="str">
        <f>IF(Cleaned_Data!$D978="Middle","Average Income","High Income")</f>
        <v>Average Income</v>
      </c>
      <c r="AG978" s="10">
        <v>8.2978723404255311E-3</v>
      </c>
    </row>
    <row r="979" spans="1:33" x14ac:dyDescent="0.3">
      <c r="A979" s="10" t="s">
        <v>2017</v>
      </c>
      <c r="B979" s="10">
        <v>37</v>
      </c>
      <c r="C979" s="10" t="s">
        <v>29</v>
      </c>
      <c r="D979" s="10" t="s">
        <v>30</v>
      </c>
      <c r="E979" s="10" t="s">
        <v>31</v>
      </c>
      <c r="F979" s="10" t="s">
        <v>56</v>
      </c>
      <c r="G979" s="10" t="s">
        <v>44</v>
      </c>
      <c r="H979" s="10" t="s">
        <v>2018</v>
      </c>
      <c r="I979" s="10" t="s">
        <v>246</v>
      </c>
      <c r="J979" s="13">
        <v>303.08999999999997</v>
      </c>
      <c r="K979" s="10">
        <v>2</v>
      </c>
      <c r="L979" s="10" t="s">
        <v>78</v>
      </c>
      <c r="M979" s="10">
        <v>2</v>
      </c>
      <c r="N979" s="10">
        <v>5</v>
      </c>
      <c r="O979" s="10">
        <v>1</v>
      </c>
      <c r="P979" s="10" t="s">
        <v>36</v>
      </c>
      <c r="Q979" s="10" t="s">
        <v>85</v>
      </c>
      <c r="R979" s="10">
        <f t="shared" si="30"/>
        <v>0.02</v>
      </c>
      <c r="S979" s="10">
        <v>2</v>
      </c>
      <c r="T979" s="10">
        <v>9</v>
      </c>
      <c r="U979" s="10" t="s">
        <v>36</v>
      </c>
      <c r="V979" s="10" t="s">
        <v>38</v>
      </c>
      <c r="W979" s="10" t="s">
        <v>66</v>
      </c>
      <c r="X979" s="14">
        <v>45301</v>
      </c>
      <c r="Y979" s="10" t="b">
        <v>0</v>
      </c>
      <c r="Z979" s="10" t="b">
        <v>0</v>
      </c>
      <c r="AA979" s="10" t="str">
        <f t="shared" si="31"/>
        <v>Non-Member</v>
      </c>
      <c r="AB979" s="10" t="s">
        <v>62</v>
      </c>
      <c r="AC979" s="10" t="s">
        <v>41</v>
      </c>
      <c r="AD979" s="10">
        <v>11</v>
      </c>
      <c r="AE979" s="10" t="str">
        <f>IF(OR(Cleaned_Data!$C979="Male", Cleaned_Data!$C979="Male"), "Male", IF(OR(Cleaned_Data!$C979="Female", Cleaned_Data!$C979="Female"), "Female", "Diverse"))</f>
        <v>Female</v>
      </c>
      <c r="AF979" s="10" t="str">
        <f>IF(Cleaned_Data!$D979="Middle","Average Income","High Income")</f>
        <v>Average Income</v>
      </c>
      <c r="AG979" s="10">
        <v>1.1000000000000001E-2</v>
      </c>
    </row>
    <row r="980" spans="1:33" x14ac:dyDescent="0.3">
      <c r="A980" s="10" t="s">
        <v>2019</v>
      </c>
      <c r="B980" s="10">
        <v>40</v>
      </c>
      <c r="C980" s="10" t="s">
        <v>43</v>
      </c>
      <c r="D980" s="10" t="s">
        <v>44</v>
      </c>
      <c r="E980" s="10" t="s">
        <v>31</v>
      </c>
      <c r="F980" s="10" t="s">
        <v>32</v>
      </c>
      <c r="G980" s="10" t="s">
        <v>44</v>
      </c>
      <c r="H980" s="10" t="s">
        <v>2020</v>
      </c>
      <c r="I980" s="10" t="s">
        <v>2078</v>
      </c>
      <c r="J980" s="13">
        <v>341.24</v>
      </c>
      <c r="K980" s="10">
        <v>9</v>
      </c>
      <c r="L980" s="10" t="s">
        <v>35</v>
      </c>
      <c r="M980" s="10">
        <v>5</v>
      </c>
      <c r="N980" s="10">
        <v>5</v>
      </c>
      <c r="O980" s="10">
        <v>2</v>
      </c>
      <c r="P980" s="10" t="s">
        <v>59</v>
      </c>
      <c r="Q980" s="10" t="s">
        <v>37</v>
      </c>
      <c r="R980" s="10">
        <f t="shared" si="30"/>
        <v>0.01</v>
      </c>
      <c r="S980" s="10">
        <v>1</v>
      </c>
      <c r="T980" s="10">
        <v>3</v>
      </c>
      <c r="U980" s="10" t="s">
        <v>36</v>
      </c>
      <c r="V980" s="10" t="s">
        <v>38</v>
      </c>
      <c r="W980" s="10" t="s">
        <v>39</v>
      </c>
      <c r="X980" s="14">
        <v>45614</v>
      </c>
      <c r="Y980" s="10" t="b">
        <v>1</v>
      </c>
      <c r="Z980" s="10" t="b">
        <v>0</v>
      </c>
      <c r="AA980" s="10" t="str">
        <f t="shared" si="31"/>
        <v>Non-Member</v>
      </c>
      <c r="AB980" s="10" t="s">
        <v>40</v>
      </c>
      <c r="AC980" s="10" t="s">
        <v>53</v>
      </c>
      <c r="AD980" s="10">
        <v>4</v>
      </c>
      <c r="AE980" s="10" t="str">
        <f>IF(OR(Cleaned_Data!$C980="Male", Cleaned_Data!$C980="Male"), "Male", IF(OR(Cleaned_Data!$C980="Female", Cleaned_Data!$C980="Female"), "Female", "Diverse"))</f>
        <v>Male</v>
      </c>
      <c r="AF980" s="10" t="str">
        <f>IF(Cleaned_Data!$D980="Middle","Average Income","High Income")</f>
        <v>High Income</v>
      </c>
      <c r="AG980" s="10">
        <v>1.3157894736842106E-2</v>
      </c>
    </row>
    <row r="981" spans="1:33" x14ac:dyDescent="0.3">
      <c r="A981" s="10" t="s">
        <v>2021</v>
      </c>
      <c r="B981" s="10">
        <v>30</v>
      </c>
      <c r="C981" s="10" t="s">
        <v>29</v>
      </c>
      <c r="D981" s="10" t="s">
        <v>30</v>
      </c>
      <c r="E981" s="10" t="s">
        <v>76</v>
      </c>
      <c r="F981" s="10" t="s">
        <v>56</v>
      </c>
      <c r="G981" s="10" t="s">
        <v>44</v>
      </c>
      <c r="H981" s="10" t="s">
        <v>2022</v>
      </c>
      <c r="I981" s="10" t="s">
        <v>117</v>
      </c>
      <c r="J981" s="13">
        <v>211.39</v>
      </c>
      <c r="K981" s="10">
        <v>10</v>
      </c>
      <c r="L981" s="10" t="s">
        <v>78</v>
      </c>
      <c r="M981" s="10">
        <v>4</v>
      </c>
      <c r="N981" s="10">
        <v>5</v>
      </c>
      <c r="O981" s="10">
        <v>1</v>
      </c>
      <c r="P981" s="10" t="s">
        <v>49</v>
      </c>
      <c r="Q981" s="10" t="s">
        <v>50</v>
      </c>
      <c r="R981" s="10">
        <f t="shared" si="30"/>
        <v>0</v>
      </c>
      <c r="S981" s="10">
        <v>0</v>
      </c>
      <c r="T981" s="10">
        <v>1</v>
      </c>
      <c r="U981" s="10" t="s">
        <v>59</v>
      </c>
      <c r="V981" s="10" t="s">
        <v>79</v>
      </c>
      <c r="W981" s="10" t="s">
        <v>66</v>
      </c>
      <c r="X981" s="14">
        <v>45422</v>
      </c>
      <c r="Y981" s="10" t="b">
        <v>1</v>
      </c>
      <c r="Z981" s="10" t="b">
        <v>0</v>
      </c>
      <c r="AA981" s="10" t="str">
        <f t="shared" si="31"/>
        <v>Non-Member</v>
      </c>
      <c r="AB981" s="10" t="s">
        <v>74</v>
      </c>
      <c r="AC981" s="10" t="s">
        <v>67</v>
      </c>
      <c r="AD981" s="10">
        <v>1</v>
      </c>
      <c r="AE981" s="10" t="str">
        <f>IF(OR(Cleaned_Data!$C981="Male", Cleaned_Data!$C981="Male"), "Male", IF(OR(Cleaned_Data!$C981="Female", Cleaned_Data!$C981="Female"), "Female", "Diverse"))</f>
        <v>Female</v>
      </c>
      <c r="AF981" s="10" t="str">
        <f>IF(Cleaned_Data!$D981="Middle","Average Income","High Income")</f>
        <v>Average Income</v>
      </c>
      <c r="AG981" s="10">
        <v>0.01</v>
      </c>
    </row>
    <row r="982" spans="1:33" x14ac:dyDescent="0.3">
      <c r="A982" s="10" t="s">
        <v>2023</v>
      </c>
      <c r="B982" s="10">
        <v>39</v>
      </c>
      <c r="C982" s="10" t="s">
        <v>29</v>
      </c>
      <c r="D982" s="10" t="s">
        <v>30</v>
      </c>
      <c r="E982" s="10" t="s">
        <v>31</v>
      </c>
      <c r="F982" s="10" t="s">
        <v>32</v>
      </c>
      <c r="G982" s="10" t="s">
        <v>30</v>
      </c>
      <c r="H982" s="10" t="s">
        <v>1328</v>
      </c>
      <c r="I982" s="10" t="s">
        <v>117</v>
      </c>
      <c r="J982" s="13">
        <v>379.21</v>
      </c>
      <c r="K982" s="10">
        <v>9</v>
      </c>
      <c r="L982" s="10" t="s">
        <v>35</v>
      </c>
      <c r="M982" s="10">
        <v>1</v>
      </c>
      <c r="N982" s="10">
        <v>5</v>
      </c>
      <c r="O982" s="10">
        <v>1</v>
      </c>
      <c r="P982" s="10" t="s">
        <v>59</v>
      </c>
      <c r="Q982" s="10" t="s">
        <v>37</v>
      </c>
      <c r="R982" s="10">
        <f t="shared" si="30"/>
        <v>0.01</v>
      </c>
      <c r="S982" s="10">
        <v>1</v>
      </c>
      <c r="T982" s="10">
        <v>1</v>
      </c>
      <c r="U982" s="10" t="s">
        <v>44</v>
      </c>
      <c r="V982" s="10" t="s">
        <v>60</v>
      </c>
      <c r="W982" s="10" t="s">
        <v>51</v>
      </c>
      <c r="X982" s="14">
        <v>45553</v>
      </c>
      <c r="Y982" s="10" t="b">
        <v>1</v>
      </c>
      <c r="Z982" s="10" t="b">
        <v>1</v>
      </c>
      <c r="AA982" s="10" t="str">
        <f t="shared" si="31"/>
        <v>Loyalty Member</v>
      </c>
      <c r="AB982" s="10" t="s">
        <v>62</v>
      </c>
      <c r="AC982" s="10" t="s">
        <v>41</v>
      </c>
      <c r="AD982" s="10">
        <v>1</v>
      </c>
      <c r="AE982" s="10" t="str">
        <f>IF(OR(Cleaned_Data!$C982="Male", Cleaned_Data!$C982="Male"), "Male", IF(OR(Cleaned_Data!$C982="Female", Cleaned_Data!$C982="Female"), "Female", "Diverse"))</f>
        <v>Female</v>
      </c>
      <c r="AF982" s="10" t="str">
        <f>IF(Cleaned_Data!$D982="Middle","Average Income","High Income")</f>
        <v>Average Income</v>
      </c>
      <c r="AG982" s="10">
        <v>0.01</v>
      </c>
    </row>
    <row r="983" spans="1:33" x14ac:dyDescent="0.3">
      <c r="A983" s="10" t="s">
        <v>2024</v>
      </c>
      <c r="B983" s="10">
        <v>46</v>
      </c>
      <c r="C983" s="10" t="s">
        <v>29</v>
      </c>
      <c r="D983" s="10" t="s">
        <v>44</v>
      </c>
      <c r="E983" s="10" t="s">
        <v>69</v>
      </c>
      <c r="F983" s="10" t="s">
        <v>56</v>
      </c>
      <c r="G983" s="10" t="s">
        <v>44</v>
      </c>
      <c r="H983" s="10" t="s">
        <v>2025</v>
      </c>
      <c r="I983" s="10" t="s">
        <v>93</v>
      </c>
      <c r="J983" s="13">
        <v>309.52999999999997</v>
      </c>
      <c r="K983" s="10">
        <v>8</v>
      </c>
      <c r="L983" s="10" t="s">
        <v>35</v>
      </c>
      <c r="M983" s="10">
        <v>2</v>
      </c>
      <c r="N983" s="10">
        <v>1</v>
      </c>
      <c r="O983" s="10">
        <v>1</v>
      </c>
      <c r="P983" s="10" t="s">
        <v>36</v>
      </c>
      <c r="Q983" s="10" t="s">
        <v>85</v>
      </c>
      <c r="R983" s="10">
        <f t="shared" si="30"/>
        <v>0.02</v>
      </c>
      <c r="S983" s="10">
        <v>2</v>
      </c>
      <c r="T983" s="10">
        <v>6</v>
      </c>
      <c r="U983" s="10" t="s">
        <v>36</v>
      </c>
      <c r="V983" s="10" t="s">
        <v>60</v>
      </c>
      <c r="W983" s="10" t="s">
        <v>86</v>
      </c>
      <c r="X983" s="14">
        <v>45396</v>
      </c>
      <c r="Y983" s="10" t="b">
        <v>0</v>
      </c>
      <c r="Z983" s="10" t="b">
        <v>1</v>
      </c>
      <c r="AA983" s="10" t="str">
        <f t="shared" si="31"/>
        <v>Loyalty Member</v>
      </c>
      <c r="AB983" s="10" t="s">
        <v>74</v>
      </c>
      <c r="AC983" s="10" t="s">
        <v>53</v>
      </c>
      <c r="AD983" s="10">
        <v>5</v>
      </c>
      <c r="AE983" s="10" t="str">
        <f>IF(OR(Cleaned_Data!$C983="Male", Cleaned_Data!$C983="Male"), "Male", IF(OR(Cleaned_Data!$C983="Female", Cleaned_Data!$C983="Female"), "Female", "Diverse"))</f>
        <v>Female</v>
      </c>
      <c r="AF983" s="10" t="str">
        <f>IF(Cleaned_Data!$D983="Middle","Average Income","High Income")</f>
        <v>High Income</v>
      </c>
      <c r="AG983" s="10">
        <v>8.5365853658536592E-3</v>
      </c>
    </row>
    <row r="984" spans="1:33" x14ac:dyDescent="0.3">
      <c r="A984" s="10" t="s">
        <v>2026</v>
      </c>
      <c r="B984" s="10">
        <v>48</v>
      </c>
      <c r="C984" s="10" t="s">
        <v>43</v>
      </c>
      <c r="D984" s="10" t="s">
        <v>30</v>
      </c>
      <c r="E984" s="10" t="s">
        <v>76</v>
      </c>
      <c r="F984" s="10" t="s">
        <v>56</v>
      </c>
      <c r="G984" s="10" t="s">
        <v>44</v>
      </c>
      <c r="H984" s="10" t="s">
        <v>2027</v>
      </c>
      <c r="I984" s="10" t="s">
        <v>82</v>
      </c>
      <c r="J984" s="13">
        <v>359.45</v>
      </c>
      <c r="K984" s="10">
        <v>6</v>
      </c>
      <c r="L984" s="10" t="s">
        <v>78</v>
      </c>
      <c r="M984" s="10">
        <v>4</v>
      </c>
      <c r="N984" s="10">
        <v>1</v>
      </c>
      <c r="O984" s="10">
        <v>2</v>
      </c>
      <c r="P984" s="10" t="s">
        <v>59</v>
      </c>
      <c r="Q984" s="10" t="s">
        <v>50</v>
      </c>
      <c r="R984" s="10">
        <f t="shared" si="30"/>
        <v>0.01</v>
      </c>
      <c r="S984" s="10">
        <v>1</v>
      </c>
      <c r="T984" s="10">
        <v>8</v>
      </c>
      <c r="U984" s="10" t="s">
        <v>49</v>
      </c>
      <c r="V984" s="10" t="s">
        <v>79</v>
      </c>
      <c r="W984" s="10" t="s">
        <v>66</v>
      </c>
      <c r="X984" s="14">
        <v>45357</v>
      </c>
      <c r="Y984" s="10" t="b">
        <v>0</v>
      </c>
      <c r="Z984" s="10" t="b">
        <v>0</v>
      </c>
      <c r="AA984" s="10" t="str">
        <f t="shared" si="31"/>
        <v>Non-Member</v>
      </c>
      <c r="AB984" s="10" t="s">
        <v>62</v>
      </c>
      <c r="AC984" s="10" t="s">
        <v>53</v>
      </c>
      <c r="AD984" s="10">
        <v>11</v>
      </c>
      <c r="AE984" s="10" t="str">
        <f>IF(OR(Cleaned_Data!$C984="Male", Cleaned_Data!$C984="Male"), "Male", IF(OR(Cleaned_Data!$C984="Female", Cleaned_Data!$C984="Female"), "Female", "Diverse"))</f>
        <v>Male</v>
      </c>
      <c r="AF984" s="10" t="str">
        <f>IF(Cleaned_Data!$D984="Middle","Average Income","High Income")</f>
        <v>Average Income</v>
      </c>
      <c r="AG984" s="10">
        <v>1.0270270270270269E-2</v>
      </c>
    </row>
    <row r="985" spans="1:33" x14ac:dyDescent="0.3">
      <c r="A985" s="10" t="s">
        <v>2028</v>
      </c>
      <c r="B985" s="10">
        <v>20</v>
      </c>
      <c r="C985" s="10" t="s">
        <v>29</v>
      </c>
      <c r="D985" s="10" t="s">
        <v>44</v>
      </c>
      <c r="E985" s="10" t="s">
        <v>69</v>
      </c>
      <c r="F985" s="10" t="s">
        <v>45</v>
      </c>
      <c r="G985" s="10" t="s">
        <v>30</v>
      </c>
      <c r="H985" s="10" t="s">
        <v>2029</v>
      </c>
      <c r="I985" s="10" t="s">
        <v>107</v>
      </c>
      <c r="J985" s="13">
        <v>479.62</v>
      </c>
      <c r="K985" s="10">
        <v>8</v>
      </c>
      <c r="L985" s="10" t="s">
        <v>48</v>
      </c>
      <c r="M985" s="10">
        <v>3</v>
      </c>
      <c r="N985" s="10">
        <v>1</v>
      </c>
      <c r="O985" s="10">
        <v>2</v>
      </c>
      <c r="P985" s="10" t="s">
        <v>44</v>
      </c>
      <c r="Q985" s="10" t="s">
        <v>50</v>
      </c>
      <c r="R985" s="10">
        <f t="shared" si="30"/>
        <v>0.01</v>
      </c>
      <c r="S985" s="10">
        <v>1</v>
      </c>
      <c r="T985" s="10">
        <v>3</v>
      </c>
      <c r="U985" s="10" t="s">
        <v>59</v>
      </c>
      <c r="V985" s="10" t="s">
        <v>38</v>
      </c>
      <c r="W985" s="10" t="s">
        <v>66</v>
      </c>
      <c r="X985" s="14">
        <v>45401</v>
      </c>
      <c r="Y985" s="10" t="b">
        <v>0</v>
      </c>
      <c r="Z985" s="10" t="b">
        <v>0</v>
      </c>
      <c r="AA985" s="10" t="str">
        <f t="shared" si="31"/>
        <v>Non-Member</v>
      </c>
      <c r="AB985" s="10" t="s">
        <v>74</v>
      </c>
      <c r="AC985" s="10" t="s">
        <v>67</v>
      </c>
      <c r="AD985" s="10">
        <v>10</v>
      </c>
      <c r="AE985" s="10" t="str">
        <f>IF(OR(Cleaned_Data!$C985="Male", Cleaned_Data!$C985="Male"), "Male", IF(OR(Cleaned_Data!$C985="Female", Cleaned_Data!$C985="Female"), "Female", "Diverse"))</f>
        <v>Female</v>
      </c>
      <c r="AF985" s="10" t="str">
        <f>IF(Cleaned_Data!$D985="Middle","Average Income","High Income")</f>
        <v>High Income</v>
      </c>
      <c r="AG985" s="10">
        <v>1.0277777777777776E-2</v>
      </c>
    </row>
    <row r="986" spans="1:33" x14ac:dyDescent="0.3">
      <c r="A986" s="10" t="s">
        <v>2030</v>
      </c>
      <c r="B986" s="10">
        <v>34</v>
      </c>
      <c r="C986" s="10" t="s">
        <v>43</v>
      </c>
      <c r="D986" s="10" t="s">
        <v>44</v>
      </c>
      <c r="E986" s="10" t="s">
        <v>31</v>
      </c>
      <c r="F986" s="10" t="s">
        <v>32</v>
      </c>
      <c r="G986" s="10" t="s">
        <v>30</v>
      </c>
      <c r="H986" s="10" t="s">
        <v>2031</v>
      </c>
      <c r="I986" s="10" t="s">
        <v>117</v>
      </c>
      <c r="J986" s="13">
        <v>208.6</v>
      </c>
      <c r="K986" s="10">
        <v>2</v>
      </c>
      <c r="L986" s="10" t="s">
        <v>35</v>
      </c>
      <c r="M986" s="10">
        <v>5</v>
      </c>
      <c r="N986" s="10">
        <v>1</v>
      </c>
      <c r="O986" s="10">
        <v>2</v>
      </c>
      <c r="P986" s="10" t="s">
        <v>36</v>
      </c>
      <c r="Q986" s="10" t="s">
        <v>37</v>
      </c>
      <c r="R986" s="10">
        <f t="shared" si="30"/>
        <v>0</v>
      </c>
      <c r="S986" s="10">
        <v>0</v>
      </c>
      <c r="T986" s="10">
        <v>5</v>
      </c>
      <c r="U986" s="10" t="s">
        <v>44</v>
      </c>
      <c r="V986" s="10" t="s">
        <v>60</v>
      </c>
      <c r="W986" s="10" t="s">
        <v>39</v>
      </c>
      <c r="X986" s="14">
        <v>45351</v>
      </c>
      <c r="Y986" s="10" t="b">
        <v>1</v>
      </c>
      <c r="Z986" s="10" t="b">
        <v>1</v>
      </c>
      <c r="AA986" s="10" t="str">
        <f t="shared" si="31"/>
        <v>Loyalty Member</v>
      </c>
      <c r="AB986" s="10" t="s">
        <v>62</v>
      </c>
      <c r="AC986" s="10" t="s">
        <v>53</v>
      </c>
      <c r="AD986" s="10">
        <v>3</v>
      </c>
      <c r="AE986" s="10" t="str">
        <f>IF(OR(Cleaned_Data!$C986="Male", Cleaned_Data!$C986="Male"), "Male", IF(OR(Cleaned_Data!$C986="Female", Cleaned_Data!$C986="Female"), "Female", "Diverse"))</f>
        <v>Male</v>
      </c>
      <c r="AF986" s="10" t="str">
        <f>IF(Cleaned_Data!$D986="Middle","Average Income","High Income")</f>
        <v>High Income</v>
      </c>
      <c r="AG986" s="10">
        <v>0.01</v>
      </c>
    </row>
    <row r="987" spans="1:33" x14ac:dyDescent="0.3">
      <c r="A987" s="10" t="s">
        <v>2032</v>
      </c>
      <c r="B987" s="10">
        <v>50</v>
      </c>
      <c r="C987" s="10" t="s">
        <v>29</v>
      </c>
      <c r="D987" s="10" t="s">
        <v>30</v>
      </c>
      <c r="E987" s="10" t="s">
        <v>55</v>
      </c>
      <c r="F987" s="10" t="s">
        <v>56</v>
      </c>
      <c r="G987" s="10" t="s">
        <v>44</v>
      </c>
      <c r="H987" s="10" t="s">
        <v>2033</v>
      </c>
      <c r="I987" s="10" t="s">
        <v>120</v>
      </c>
      <c r="J987" s="13">
        <v>180.21</v>
      </c>
      <c r="K987" s="10">
        <v>2</v>
      </c>
      <c r="L987" s="10" t="s">
        <v>35</v>
      </c>
      <c r="M987" s="10">
        <v>5</v>
      </c>
      <c r="N987" s="10">
        <v>5</v>
      </c>
      <c r="O987" s="10">
        <v>0</v>
      </c>
      <c r="P987" s="10" t="s">
        <v>36</v>
      </c>
      <c r="Q987" s="10" t="s">
        <v>85</v>
      </c>
      <c r="R987" s="10">
        <f t="shared" si="30"/>
        <v>0.01</v>
      </c>
      <c r="S987" s="10">
        <v>1</v>
      </c>
      <c r="T987" s="10">
        <v>1</v>
      </c>
      <c r="U987" s="10" t="s">
        <v>49</v>
      </c>
      <c r="V987" s="10" t="s">
        <v>79</v>
      </c>
      <c r="W987" s="10" t="s">
        <v>86</v>
      </c>
      <c r="X987" s="14">
        <v>45313</v>
      </c>
      <c r="Y987" s="10" t="b">
        <v>0</v>
      </c>
      <c r="Z987" s="10" t="b">
        <v>1</v>
      </c>
      <c r="AA987" s="10" t="str">
        <f t="shared" si="31"/>
        <v>Loyalty Member</v>
      </c>
      <c r="AB987" s="10" t="s">
        <v>40</v>
      </c>
      <c r="AC987" s="10" t="s">
        <v>67</v>
      </c>
      <c r="AD987" s="10">
        <v>14</v>
      </c>
      <c r="AE987" s="10" t="str">
        <f>IF(OR(Cleaned_Data!$C987="Male", Cleaned_Data!$C987="Male"), "Male", IF(OR(Cleaned_Data!$C987="Female", Cleaned_Data!$C987="Female"), "Female", "Diverse"))</f>
        <v>Female</v>
      </c>
      <c r="AF987" s="10" t="str">
        <f>IF(Cleaned_Data!$D987="Middle","Average Income","High Income")</f>
        <v>Average Income</v>
      </c>
      <c r="AG987" s="10">
        <v>9.3023255813953487E-3</v>
      </c>
    </row>
    <row r="988" spans="1:33" x14ac:dyDescent="0.3">
      <c r="A988" s="10" t="s">
        <v>2034</v>
      </c>
      <c r="B988" s="10">
        <v>25</v>
      </c>
      <c r="C988" s="10" t="s">
        <v>43</v>
      </c>
      <c r="D988" s="10" t="s">
        <v>30</v>
      </c>
      <c r="E988" s="10" t="s">
        <v>55</v>
      </c>
      <c r="F988" s="10" t="s">
        <v>45</v>
      </c>
      <c r="G988" s="10" t="s">
        <v>44</v>
      </c>
      <c r="H988" s="10" t="s">
        <v>2035</v>
      </c>
      <c r="I988" s="10" t="s">
        <v>117</v>
      </c>
      <c r="J988" s="13">
        <v>197.9</v>
      </c>
      <c r="K988" s="10">
        <v>3</v>
      </c>
      <c r="L988" s="10" t="s">
        <v>35</v>
      </c>
      <c r="M988" s="10">
        <v>2</v>
      </c>
      <c r="N988" s="10">
        <v>1</v>
      </c>
      <c r="O988" s="10">
        <v>2</v>
      </c>
      <c r="P988" s="10" t="s">
        <v>49</v>
      </c>
      <c r="Q988" s="10" t="s">
        <v>50</v>
      </c>
      <c r="R988" s="10">
        <f t="shared" si="30"/>
        <v>0</v>
      </c>
      <c r="S988" s="10">
        <v>0</v>
      </c>
      <c r="T988" s="10">
        <v>8</v>
      </c>
      <c r="U988" s="10" t="s">
        <v>44</v>
      </c>
      <c r="V988" s="10" t="s">
        <v>79</v>
      </c>
      <c r="W988" s="10" t="s">
        <v>61</v>
      </c>
      <c r="X988" s="14">
        <v>45309</v>
      </c>
      <c r="Y988" s="10" t="b">
        <v>1</v>
      </c>
      <c r="Z988" s="10" t="b">
        <v>1</v>
      </c>
      <c r="AA988" s="10" t="str">
        <f t="shared" si="31"/>
        <v>Loyalty Member</v>
      </c>
      <c r="AB988" s="10" t="s">
        <v>52</v>
      </c>
      <c r="AC988" s="10" t="s">
        <v>53</v>
      </c>
      <c r="AD988" s="10">
        <v>14</v>
      </c>
      <c r="AE988" s="10" t="str">
        <f>IF(OR(Cleaned_Data!$C988="Male", Cleaned_Data!$C988="Male"), "Male", IF(OR(Cleaned_Data!$C988="Female", Cleaned_Data!$C988="Female"), "Female", "Diverse"))</f>
        <v>Male</v>
      </c>
      <c r="AF988" s="10" t="str">
        <f>IF(Cleaned_Data!$D988="Middle","Average Income","High Income")</f>
        <v>Average Income</v>
      </c>
      <c r="AG988" s="10">
        <v>0.01</v>
      </c>
    </row>
    <row r="989" spans="1:33" x14ac:dyDescent="0.3">
      <c r="A989" s="10" t="s">
        <v>2036</v>
      </c>
      <c r="B989" s="10">
        <v>49</v>
      </c>
      <c r="C989" s="10" t="s">
        <v>43</v>
      </c>
      <c r="D989" s="10" t="s">
        <v>30</v>
      </c>
      <c r="E989" s="10" t="s">
        <v>55</v>
      </c>
      <c r="F989" s="10" t="s">
        <v>32</v>
      </c>
      <c r="G989" s="10" t="s">
        <v>44</v>
      </c>
      <c r="H989" s="10" t="s">
        <v>2037</v>
      </c>
      <c r="I989" s="10" t="s">
        <v>65</v>
      </c>
      <c r="J989" s="13">
        <v>362.3</v>
      </c>
      <c r="K989" s="10">
        <v>7</v>
      </c>
      <c r="L989" s="10" t="s">
        <v>78</v>
      </c>
      <c r="M989" s="10">
        <v>4</v>
      </c>
      <c r="N989" s="10">
        <v>2</v>
      </c>
      <c r="O989" s="10">
        <v>0.2</v>
      </c>
      <c r="P989" s="10" t="s">
        <v>59</v>
      </c>
      <c r="Q989" s="10" t="s">
        <v>50</v>
      </c>
      <c r="R989" s="10">
        <f t="shared" si="30"/>
        <v>0</v>
      </c>
      <c r="S989" s="10">
        <v>0</v>
      </c>
      <c r="T989" s="10">
        <v>4</v>
      </c>
      <c r="U989" s="10" t="s">
        <v>59</v>
      </c>
      <c r="V989" s="10" t="s">
        <v>38</v>
      </c>
      <c r="W989" s="10" t="s">
        <v>66</v>
      </c>
      <c r="X989" s="14">
        <v>45565</v>
      </c>
      <c r="Y989" s="10" t="b">
        <v>1</v>
      </c>
      <c r="Z989" s="10" t="b">
        <v>1</v>
      </c>
      <c r="AA989" s="10" t="str">
        <f t="shared" si="31"/>
        <v>Loyalty Member</v>
      </c>
      <c r="AB989" s="10" t="s">
        <v>74</v>
      </c>
      <c r="AC989" s="10" t="s">
        <v>53</v>
      </c>
      <c r="AD989" s="10">
        <v>6</v>
      </c>
      <c r="AE989" s="10" t="str">
        <f>IF(OR(Cleaned_Data!$C989="Male", Cleaned_Data!$C989="Male"), "Male", IF(OR(Cleaned_Data!$C989="Female", Cleaned_Data!$C989="Female"), "Female", "Diverse"))</f>
        <v>Male</v>
      </c>
      <c r="AF989" s="10" t="str">
        <f>IF(Cleaned_Data!$D989="Middle","Average Income","High Income")</f>
        <v>Average Income</v>
      </c>
      <c r="AG989" s="10">
        <v>9.3999999999999986E-3</v>
      </c>
    </row>
    <row r="990" spans="1:33" x14ac:dyDescent="0.3">
      <c r="A990" s="10" t="s">
        <v>2038</v>
      </c>
      <c r="B990" s="10">
        <v>25</v>
      </c>
      <c r="C990" s="10" t="s">
        <v>29</v>
      </c>
      <c r="D990" s="10" t="s">
        <v>44</v>
      </c>
      <c r="E990" s="10" t="s">
        <v>76</v>
      </c>
      <c r="F990" s="10" t="s">
        <v>32</v>
      </c>
      <c r="G990" s="10" t="s">
        <v>44</v>
      </c>
      <c r="H990" s="10" t="s">
        <v>2039</v>
      </c>
      <c r="I990" s="10" t="s">
        <v>142</v>
      </c>
      <c r="J990" s="13">
        <v>159.53</v>
      </c>
      <c r="K990" s="10">
        <v>11</v>
      </c>
      <c r="L990" s="10" t="s">
        <v>35</v>
      </c>
      <c r="M990" s="10">
        <v>3</v>
      </c>
      <c r="N990" s="10">
        <v>4</v>
      </c>
      <c r="O990" s="10">
        <v>2</v>
      </c>
      <c r="P990" s="10" t="s">
        <v>59</v>
      </c>
      <c r="Q990" s="10" t="s">
        <v>85</v>
      </c>
      <c r="R990" s="10">
        <f t="shared" si="30"/>
        <v>0</v>
      </c>
      <c r="S990" s="10">
        <v>0</v>
      </c>
      <c r="T990" s="10">
        <v>3</v>
      </c>
      <c r="U990" s="10" t="s">
        <v>59</v>
      </c>
      <c r="V990" s="10" t="s">
        <v>79</v>
      </c>
      <c r="W990" s="10" t="s">
        <v>86</v>
      </c>
      <c r="X990" s="14">
        <v>45409</v>
      </c>
      <c r="Y990" s="10" t="b">
        <v>1</v>
      </c>
      <c r="Z990" s="10" t="b">
        <v>1</v>
      </c>
      <c r="AA990" s="10" t="str">
        <f t="shared" si="31"/>
        <v>Loyalty Member</v>
      </c>
      <c r="AB990" s="10" t="s">
        <v>62</v>
      </c>
      <c r="AC990" s="10" t="s">
        <v>67</v>
      </c>
      <c r="AD990" s="10">
        <v>7</v>
      </c>
      <c r="AE990" s="10" t="str">
        <f>IF(OR(Cleaned_Data!$C990="Male", Cleaned_Data!$C990="Male"), "Male", IF(OR(Cleaned_Data!$C990="Female", Cleaned_Data!$C990="Female"), "Female", "Diverse"))</f>
        <v>Female</v>
      </c>
      <c r="AF990" s="10" t="str">
        <f>IF(Cleaned_Data!$D990="Middle","Average Income","High Income")</f>
        <v>High Income</v>
      </c>
      <c r="AG990" s="10">
        <v>8.5365853658536592E-3</v>
      </c>
    </row>
    <row r="991" spans="1:33" x14ac:dyDescent="0.3">
      <c r="A991" s="10" t="s">
        <v>2040</v>
      </c>
      <c r="B991" s="10">
        <v>40</v>
      </c>
      <c r="C991" s="10" t="s">
        <v>29</v>
      </c>
      <c r="D991" s="10" t="s">
        <v>44</v>
      </c>
      <c r="E991" s="10" t="s">
        <v>69</v>
      </c>
      <c r="F991" s="10" t="s">
        <v>45</v>
      </c>
      <c r="G991" s="10" t="s">
        <v>44</v>
      </c>
      <c r="H991" s="10" t="s">
        <v>2041</v>
      </c>
      <c r="I991" s="10" t="s">
        <v>246</v>
      </c>
      <c r="J991" s="13">
        <v>149.52000000000001</v>
      </c>
      <c r="K991" s="10">
        <v>9</v>
      </c>
      <c r="L991" s="10" t="s">
        <v>48</v>
      </c>
      <c r="M991" s="10">
        <v>2</v>
      </c>
      <c r="N991" s="10">
        <v>5</v>
      </c>
      <c r="O991" s="10">
        <v>1</v>
      </c>
      <c r="P991" s="10" t="s">
        <v>36</v>
      </c>
      <c r="Q991" s="10" t="s">
        <v>37</v>
      </c>
      <c r="R991" s="10">
        <f t="shared" si="30"/>
        <v>0</v>
      </c>
      <c r="S991" s="10">
        <v>0</v>
      </c>
      <c r="T991" s="10">
        <v>6</v>
      </c>
      <c r="U991" s="10" t="s">
        <v>36</v>
      </c>
      <c r="V991" s="10" t="s">
        <v>60</v>
      </c>
      <c r="W991" s="10" t="s">
        <v>86</v>
      </c>
      <c r="X991" s="14">
        <v>45361</v>
      </c>
      <c r="Y991" s="10" t="b">
        <v>0</v>
      </c>
      <c r="Z991" s="10" t="b">
        <v>0</v>
      </c>
      <c r="AA991" s="10" t="str">
        <f t="shared" si="31"/>
        <v>Non-Member</v>
      </c>
      <c r="AB991" s="10" t="s">
        <v>52</v>
      </c>
      <c r="AC991" s="10" t="s">
        <v>41</v>
      </c>
      <c r="AD991" s="10">
        <v>8</v>
      </c>
      <c r="AE991" s="10" t="str">
        <f>IF(OR(Cleaned_Data!$C991="Male", Cleaned_Data!$C991="Male"), "Male", IF(OR(Cleaned_Data!$C991="Female", Cleaned_Data!$C991="Female"), "Female", "Diverse"))</f>
        <v>Female</v>
      </c>
      <c r="AF991" s="10" t="str">
        <f>IF(Cleaned_Data!$D991="Middle","Average Income","High Income")</f>
        <v>High Income</v>
      </c>
      <c r="AG991" s="10">
        <v>1.1000000000000001E-2</v>
      </c>
    </row>
    <row r="992" spans="1:33" x14ac:dyDescent="0.3">
      <c r="A992" s="10" t="s">
        <v>2042</v>
      </c>
      <c r="B992" s="10">
        <v>19</v>
      </c>
      <c r="C992" s="10" t="s">
        <v>29</v>
      </c>
      <c r="D992" s="10" t="s">
        <v>44</v>
      </c>
      <c r="E992" s="10" t="s">
        <v>69</v>
      </c>
      <c r="F992" s="10" t="s">
        <v>32</v>
      </c>
      <c r="G992" s="10" t="s">
        <v>44</v>
      </c>
      <c r="H992" s="10" t="s">
        <v>2043</v>
      </c>
      <c r="I992" s="10" t="s">
        <v>126</v>
      </c>
      <c r="J992" s="13">
        <v>206.32</v>
      </c>
      <c r="K992" s="10">
        <v>5</v>
      </c>
      <c r="L992" s="10" t="s">
        <v>78</v>
      </c>
      <c r="M992" s="10">
        <v>3</v>
      </c>
      <c r="N992" s="10">
        <v>3</v>
      </c>
      <c r="O992" s="10">
        <v>1</v>
      </c>
      <c r="P992" s="10" t="s">
        <v>59</v>
      </c>
      <c r="Q992" s="10" t="s">
        <v>50</v>
      </c>
      <c r="R992" s="10">
        <f t="shared" si="30"/>
        <v>0</v>
      </c>
      <c r="S992" s="10">
        <v>0</v>
      </c>
      <c r="T992" s="10">
        <v>4</v>
      </c>
      <c r="U992" s="10" t="s">
        <v>36</v>
      </c>
      <c r="V992" s="10" t="s">
        <v>79</v>
      </c>
      <c r="W992" s="10" t="s">
        <v>51</v>
      </c>
      <c r="X992" s="14">
        <v>45577</v>
      </c>
      <c r="Y992" s="10" t="b">
        <v>1</v>
      </c>
      <c r="Z992" s="10" t="b">
        <v>0</v>
      </c>
      <c r="AA992" s="10" t="str">
        <f t="shared" si="31"/>
        <v>Non-Member</v>
      </c>
      <c r="AB992" s="10" t="s">
        <v>52</v>
      </c>
      <c r="AC992" s="10" t="s">
        <v>67</v>
      </c>
      <c r="AD992" s="10">
        <v>12</v>
      </c>
      <c r="AE992" s="10" t="str">
        <f>IF(OR(Cleaned_Data!$C992="Male", Cleaned_Data!$C992="Male"), "Male", IF(OR(Cleaned_Data!$C992="Female", Cleaned_Data!$C992="Female"), "Female", "Diverse"))</f>
        <v>Female</v>
      </c>
      <c r="AF992" s="10" t="str">
        <f>IF(Cleaned_Data!$D992="Middle","Average Income","High Income")</f>
        <v>High Income</v>
      </c>
      <c r="AG992" s="10">
        <v>8.2978723404255311E-3</v>
      </c>
    </row>
    <row r="993" spans="1:33" x14ac:dyDescent="0.3">
      <c r="A993" s="10" t="s">
        <v>2044</v>
      </c>
      <c r="B993" s="10">
        <v>40</v>
      </c>
      <c r="C993" s="10" t="s">
        <v>88</v>
      </c>
      <c r="D993" s="10" t="s">
        <v>44</v>
      </c>
      <c r="E993" s="10" t="s">
        <v>55</v>
      </c>
      <c r="F993" s="10" t="s">
        <v>32</v>
      </c>
      <c r="G993" s="10" t="s">
        <v>44</v>
      </c>
      <c r="H993" s="10" t="s">
        <v>2045</v>
      </c>
      <c r="I993" s="10" t="s">
        <v>123</v>
      </c>
      <c r="J993" s="13">
        <v>308.58</v>
      </c>
      <c r="K993" s="10">
        <v>11</v>
      </c>
      <c r="L993" s="10" t="s">
        <v>78</v>
      </c>
      <c r="M993" s="10">
        <v>2</v>
      </c>
      <c r="N993" s="10">
        <v>5</v>
      </c>
      <c r="O993" s="10">
        <v>2</v>
      </c>
      <c r="P993" s="10" t="s">
        <v>49</v>
      </c>
      <c r="Q993" s="10" t="s">
        <v>50</v>
      </c>
      <c r="R993" s="10">
        <f t="shared" si="30"/>
        <v>0</v>
      </c>
      <c r="S993" s="10">
        <v>0</v>
      </c>
      <c r="T993" s="10">
        <v>7</v>
      </c>
      <c r="U993" s="10" t="s">
        <v>49</v>
      </c>
      <c r="V993" s="10" t="s">
        <v>60</v>
      </c>
      <c r="W993" s="10" t="s">
        <v>61</v>
      </c>
      <c r="X993" s="14">
        <v>45433</v>
      </c>
      <c r="Y993" s="10" t="b">
        <v>0</v>
      </c>
      <c r="Z993" s="10" t="b">
        <v>1</v>
      </c>
      <c r="AA993" s="10" t="str">
        <f t="shared" si="31"/>
        <v>Loyalty Member</v>
      </c>
      <c r="AB993" s="10" t="s">
        <v>40</v>
      </c>
      <c r="AC993" s="10" t="s">
        <v>67</v>
      </c>
      <c r="AD993" s="10">
        <v>12</v>
      </c>
      <c r="AE993" s="10" t="str">
        <f>IF(OR(Cleaned_Data!$C993="Male", Cleaned_Data!$C993="Male"), "Male", IF(OR(Cleaned_Data!$C993="Female", Cleaned_Data!$C993="Female"), "Female", "Diverse"))</f>
        <v>Diverse</v>
      </c>
      <c r="AF993" s="10" t="str">
        <f>IF(Cleaned_Data!$D993="Middle","Average Income","High Income")</f>
        <v>High Income</v>
      </c>
      <c r="AG993" s="10">
        <v>1.0243902439024391E-2</v>
      </c>
    </row>
    <row r="994" spans="1:33" x14ac:dyDescent="0.3">
      <c r="A994" s="10" t="s">
        <v>2046</v>
      </c>
      <c r="B994" s="10">
        <v>22</v>
      </c>
      <c r="C994" s="10" t="s">
        <v>29</v>
      </c>
      <c r="D994" s="10" t="s">
        <v>44</v>
      </c>
      <c r="E994" s="10" t="s">
        <v>55</v>
      </c>
      <c r="F994" s="10" t="s">
        <v>45</v>
      </c>
      <c r="G994" s="10" t="s">
        <v>30</v>
      </c>
      <c r="H994" s="10" t="s">
        <v>2047</v>
      </c>
      <c r="I994" s="10" t="s">
        <v>158</v>
      </c>
      <c r="J994" s="13">
        <v>91.34</v>
      </c>
      <c r="K994" s="10">
        <v>5</v>
      </c>
      <c r="L994" s="10" t="s">
        <v>78</v>
      </c>
      <c r="M994" s="10">
        <v>2</v>
      </c>
      <c r="N994" s="10">
        <v>1</v>
      </c>
      <c r="O994" s="10">
        <v>1</v>
      </c>
      <c r="P994" s="10" t="s">
        <v>36</v>
      </c>
      <c r="Q994" s="10" t="s">
        <v>50</v>
      </c>
      <c r="R994" s="10">
        <f t="shared" si="30"/>
        <v>0</v>
      </c>
      <c r="S994" s="10">
        <v>0</v>
      </c>
      <c r="T994" s="10">
        <v>1</v>
      </c>
      <c r="U994" s="10" t="s">
        <v>36</v>
      </c>
      <c r="V994" s="10" t="s">
        <v>60</v>
      </c>
      <c r="W994" s="10" t="s">
        <v>61</v>
      </c>
      <c r="X994" s="14">
        <v>45301</v>
      </c>
      <c r="Y994" s="10" t="b">
        <v>1</v>
      </c>
      <c r="Z994" s="10" t="b">
        <v>1</v>
      </c>
      <c r="AA994" s="10" t="str">
        <f t="shared" si="31"/>
        <v>Loyalty Member</v>
      </c>
      <c r="AB994" s="10" t="s">
        <v>62</v>
      </c>
      <c r="AC994" s="10" t="s">
        <v>67</v>
      </c>
      <c r="AD994" s="10">
        <v>6</v>
      </c>
      <c r="AE994" s="10" t="str">
        <f>IF(OR(Cleaned_Data!$C994="Male", Cleaned_Data!$C994="Male"), "Male", IF(OR(Cleaned_Data!$C994="Female", Cleaned_Data!$C994="Female"), "Female", "Diverse"))</f>
        <v>Female</v>
      </c>
      <c r="AF994" s="10" t="str">
        <f>IF(Cleaned_Data!$D994="Middle","Average Income","High Income")</f>
        <v>High Income</v>
      </c>
      <c r="AG994" s="10">
        <v>1.0243902439024391E-2</v>
      </c>
    </row>
    <row r="995" spans="1:33" x14ac:dyDescent="0.3">
      <c r="A995" s="10" t="s">
        <v>2048</v>
      </c>
      <c r="B995" s="10">
        <v>25</v>
      </c>
      <c r="C995" s="10" t="s">
        <v>29</v>
      </c>
      <c r="D995" s="10" t="s">
        <v>44</v>
      </c>
      <c r="E995" s="10" t="s">
        <v>76</v>
      </c>
      <c r="F995" s="10" t="s">
        <v>45</v>
      </c>
      <c r="G995" s="10" t="s">
        <v>30</v>
      </c>
      <c r="H995" s="10" t="s">
        <v>2049</v>
      </c>
      <c r="I995" s="10" t="s">
        <v>98</v>
      </c>
      <c r="J995" s="13">
        <v>455.44</v>
      </c>
      <c r="K995" s="10">
        <v>7</v>
      </c>
      <c r="L995" s="10" t="s">
        <v>35</v>
      </c>
      <c r="M995" s="10">
        <v>4</v>
      </c>
      <c r="N995" s="10">
        <v>2</v>
      </c>
      <c r="O995" s="10">
        <v>1</v>
      </c>
      <c r="P995" s="10" t="s">
        <v>59</v>
      </c>
      <c r="Q995" s="10" t="s">
        <v>85</v>
      </c>
      <c r="R995" s="10">
        <f t="shared" si="30"/>
        <v>0.02</v>
      </c>
      <c r="S995" s="10">
        <v>2</v>
      </c>
      <c r="T995" s="10">
        <v>3</v>
      </c>
      <c r="U995" s="10" t="s">
        <v>59</v>
      </c>
      <c r="V995" s="10" t="s">
        <v>60</v>
      </c>
      <c r="W995" s="10" t="s">
        <v>66</v>
      </c>
      <c r="X995" s="14">
        <v>45419</v>
      </c>
      <c r="Y995" s="10" t="b">
        <v>0</v>
      </c>
      <c r="Z995" s="10" t="b">
        <v>0</v>
      </c>
      <c r="AA995" s="10" t="str">
        <f t="shared" si="31"/>
        <v>Non-Member</v>
      </c>
      <c r="AB995" s="10" t="s">
        <v>40</v>
      </c>
      <c r="AC995" s="10" t="s">
        <v>41</v>
      </c>
      <c r="AD995" s="10">
        <v>3</v>
      </c>
      <c r="AE995" s="10" t="str">
        <f>IF(OR(Cleaned_Data!$C995="Male", Cleaned_Data!$C995="Male"), "Male", IF(OR(Cleaned_Data!$C995="Female", Cleaned_Data!$C995="Female"), "Female", "Diverse"))</f>
        <v>Female</v>
      </c>
      <c r="AF995" s="10" t="str">
        <f>IF(Cleaned_Data!$D995="Middle","Average Income","High Income")</f>
        <v>High Income</v>
      </c>
      <c r="AG995" s="10">
        <v>9.189189189189189E-3</v>
      </c>
    </row>
    <row r="996" spans="1:33" x14ac:dyDescent="0.3">
      <c r="A996" s="10" t="s">
        <v>2050</v>
      </c>
      <c r="B996" s="10">
        <v>32</v>
      </c>
      <c r="C996" s="10" t="s">
        <v>29</v>
      </c>
      <c r="D996" s="10" t="s">
        <v>44</v>
      </c>
      <c r="E996" s="10" t="s">
        <v>76</v>
      </c>
      <c r="F996" s="10" t="s">
        <v>56</v>
      </c>
      <c r="G996" s="10" t="s">
        <v>30</v>
      </c>
      <c r="H996" s="10" t="s">
        <v>2051</v>
      </c>
      <c r="I996" s="10" t="s">
        <v>123</v>
      </c>
      <c r="J996" s="13">
        <v>468.16</v>
      </c>
      <c r="K996" s="10">
        <v>8</v>
      </c>
      <c r="L996" s="10" t="s">
        <v>78</v>
      </c>
      <c r="M996" s="10">
        <v>3</v>
      </c>
      <c r="N996" s="10">
        <v>5</v>
      </c>
      <c r="O996" s="10">
        <v>1</v>
      </c>
      <c r="P996" s="10" t="s">
        <v>59</v>
      </c>
      <c r="Q996" s="10" t="s">
        <v>37</v>
      </c>
      <c r="R996" s="10">
        <f t="shared" si="30"/>
        <v>0.01</v>
      </c>
      <c r="S996" s="10">
        <v>1</v>
      </c>
      <c r="T996" s="10">
        <v>5</v>
      </c>
      <c r="U996" s="10" t="s">
        <v>44</v>
      </c>
      <c r="V996" s="10" t="s">
        <v>79</v>
      </c>
      <c r="W996" s="10" t="s">
        <v>39</v>
      </c>
      <c r="X996" s="14">
        <v>45313</v>
      </c>
      <c r="Y996" s="10" t="b">
        <v>0</v>
      </c>
      <c r="Z996" s="10" t="b">
        <v>0</v>
      </c>
      <c r="AA996" s="10" t="str">
        <f t="shared" si="31"/>
        <v>Non-Member</v>
      </c>
      <c r="AB996" s="10" t="s">
        <v>74</v>
      </c>
      <c r="AC996" s="10" t="s">
        <v>53</v>
      </c>
      <c r="AD996" s="10">
        <v>2</v>
      </c>
      <c r="AE996" s="10" t="str">
        <f>IF(OR(Cleaned_Data!$C996="Male", Cleaned_Data!$C996="Male"), "Male", IF(OR(Cleaned_Data!$C996="Female", Cleaned_Data!$C996="Female"), "Female", "Diverse"))</f>
        <v>Female</v>
      </c>
      <c r="AF996" s="10" t="str">
        <f>IF(Cleaned_Data!$D996="Middle","Average Income","High Income")</f>
        <v>High Income</v>
      </c>
      <c r="AG996" s="10">
        <v>1.0243902439024391E-2</v>
      </c>
    </row>
    <row r="997" spans="1:33" x14ac:dyDescent="0.3">
      <c r="A997" s="10" t="s">
        <v>2052</v>
      </c>
      <c r="B997" s="10">
        <v>44</v>
      </c>
      <c r="C997" s="10" t="s">
        <v>29</v>
      </c>
      <c r="D997" s="10" t="s">
        <v>44</v>
      </c>
      <c r="E997" s="10" t="s">
        <v>76</v>
      </c>
      <c r="F997" s="10" t="s">
        <v>32</v>
      </c>
      <c r="G997" s="10" t="s">
        <v>44</v>
      </c>
      <c r="H997" s="10" t="s">
        <v>2053</v>
      </c>
      <c r="I997" s="10" t="s">
        <v>93</v>
      </c>
      <c r="J997" s="13">
        <v>463.67</v>
      </c>
      <c r="K997" s="10">
        <v>5</v>
      </c>
      <c r="L997" s="10" t="s">
        <v>78</v>
      </c>
      <c r="M997" s="10">
        <v>2</v>
      </c>
      <c r="N997" s="10">
        <v>4</v>
      </c>
      <c r="O997" s="10">
        <v>0.3</v>
      </c>
      <c r="P997" s="10" t="s">
        <v>44</v>
      </c>
      <c r="Q997" s="10" t="s">
        <v>50</v>
      </c>
      <c r="R997" s="10">
        <f t="shared" si="30"/>
        <v>0.02</v>
      </c>
      <c r="S997" s="10">
        <v>2</v>
      </c>
      <c r="T997" s="10">
        <v>4</v>
      </c>
      <c r="U997" s="10" t="s">
        <v>36</v>
      </c>
      <c r="V997" s="10" t="s">
        <v>38</v>
      </c>
      <c r="W997" s="10" t="s">
        <v>51</v>
      </c>
      <c r="X997" s="14">
        <v>45480</v>
      </c>
      <c r="Y997" s="10" t="b">
        <v>1</v>
      </c>
      <c r="Z997" s="10" t="b">
        <v>0</v>
      </c>
      <c r="AA997" s="10" t="str">
        <f t="shared" si="31"/>
        <v>Non-Member</v>
      </c>
      <c r="AB997" s="10" t="s">
        <v>40</v>
      </c>
      <c r="AC997" s="10" t="s">
        <v>53</v>
      </c>
      <c r="AD997" s="10">
        <v>5</v>
      </c>
      <c r="AE997" s="10" t="str">
        <f>IF(OR(Cleaned_Data!$C997="Male", Cleaned_Data!$C997="Male"), "Male", IF(OR(Cleaned_Data!$C997="Female", Cleaned_Data!$C997="Female"), "Female", "Diverse"))</f>
        <v>Female</v>
      </c>
      <c r="AF997" s="10" t="str">
        <f>IF(Cleaned_Data!$D997="Middle","Average Income","High Income")</f>
        <v>High Income</v>
      </c>
      <c r="AG997" s="10">
        <v>8.5365853658536592E-3</v>
      </c>
    </row>
    <row r="998" spans="1:33" x14ac:dyDescent="0.3">
      <c r="A998" s="10" t="s">
        <v>2054</v>
      </c>
      <c r="B998" s="10">
        <v>50</v>
      </c>
      <c r="C998" s="10" t="s">
        <v>29</v>
      </c>
      <c r="D998" s="10" t="s">
        <v>44</v>
      </c>
      <c r="E998" s="10" t="s">
        <v>55</v>
      </c>
      <c r="F998" s="10" t="s">
        <v>45</v>
      </c>
      <c r="G998" s="10" t="s">
        <v>30</v>
      </c>
      <c r="H998" s="10" t="s">
        <v>2055</v>
      </c>
      <c r="I998" s="10" t="s">
        <v>34</v>
      </c>
      <c r="J998" s="13">
        <v>69.78</v>
      </c>
      <c r="K998" s="10">
        <v>9</v>
      </c>
      <c r="L998" s="10" t="s">
        <v>35</v>
      </c>
      <c r="M998" s="10">
        <v>4</v>
      </c>
      <c r="N998" s="10">
        <v>3</v>
      </c>
      <c r="O998" s="10">
        <v>2</v>
      </c>
      <c r="P998" s="10" t="s">
        <v>59</v>
      </c>
      <c r="Q998" s="10" t="s">
        <v>85</v>
      </c>
      <c r="R998" s="10">
        <f t="shared" si="30"/>
        <v>0</v>
      </c>
      <c r="S998" s="10">
        <v>0</v>
      </c>
      <c r="T998" s="10">
        <v>6</v>
      </c>
      <c r="U998" s="10" t="s">
        <v>59</v>
      </c>
      <c r="V998" s="10" t="s">
        <v>38</v>
      </c>
      <c r="W998" s="10" t="s">
        <v>86</v>
      </c>
      <c r="X998" s="14">
        <v>45379</v>
      </c>
      <c r="Y998" s="10" t="b">
        <v>1</v>
      </c>
      <c r="Z998" s="10" t="b">
        <v>0</v>
      </c>
      <c r="AA998" s="10" t="str">
        <f t="shared" si="31"/>
        <v>Non-Member</v>
      </c>
      <c r="AB998" s="10" t="s">
        <v>52</v>
      </c>
      <c r="AC998" s="10" t="s">
        <v>41</v>
      </c>
      <c r="AD998" s="10">
        <v>9</v>
      </c>
      <c r="AE998" s="10" t="str">
        <f>IF(OR(Cleaned_Data!$C998="Male", Cleaned_Data!$C998="Male"), "Male", IF(OR(Cleaned_Data!$C998="Female", Cleaned_Data!$C998="Female"), "Female", "Diverse"))</f>
        <v>Female</v>
      </c>
      <c r="AF998" s="10" t="str">
        <f>IF(Cleaned_Data!$D998="Middle","Average Income","High Income")</f>
        <v>High Income</v>
      </c>
      <c r="AG998" s="10">
        <v>1.1363636363636364E-2</v>
      </c>
    </row>
    <row r="999" spans="1:33" x14ac:dyDescent="0.3">
      <c r="A999" s="10" t="s">
        <v>2056</v>
      </c>
      <c r="B999" s="10">
        <v>26</v>
      </c>
      <c r="C999" s="10" t="s">
        <v>43</v>
      </c>
      <c r="D999" s="10" t="s">
        <v>44</v>
      </c>
      <c r="E999" s="10" t="s">
        <v>31</v>
      </c>
      <c r="F999" s="10" t="s">
        <v>32</v>
      </c>
      <c r="G999" s="10" t="s">
        <v>44</v>
      </c>
      <c r="H999" s="10" t="s">
        <v>2057</v>
      </c>
      <c r="I999" s="10" t="s">
        <v>47</v>
      </c>
      <c r="J999" s="13">
        <v>453.37</v>
      </c>
      <c r="K999" s="10">
        <v>10</v>
      </c>
      <c r="L999" s="10" t="s">
        <v>35</v>
      </c>
      <c r="M999" s="10">
        <v>1</v>
      </c>
      <c r="N999" s="10">
        <v>1</v>
      </c>
      <c r="O999" s="10">
        <v>2</v>
      </c>
      <c r="P999" s="10" t="s">
        <v>59</v>
      </c>
      <c r="Q999" s="10" t="s">
        <v>85</v>
      </c>
      <c r="R999" s="10">
        <f t="shared" si="30"/>
        <v>0</v>
      </c>
      <c r="S999" s="10">
        <v>0</v>
      </c>
      <c r="T999" s="10">
        <v>6</v>
      </c>
      <c r="U999" s="10" t="s">
        <v>44</v>
      </c>
      <c r="V999" s="10" t="s">
        <v>79</v>
      </c>
      <c r="W999" s="10" t="s">
        <v>39</v>
      </c>
      <c r="X999" s="14">
        <v>45362</v>
      </c>
      <c r="Y999" s="10" t="b">
        <v>1</v>
      </c>
      <c r="Z999" s="10" t="b">
        <v>1</v>
      </c>
      <c r="AA999" s="10" t="str">
        <f t="shared" si="31"/>
        <v>Loyalty Member</v>
      </c>
      <c r="AB999" s="10" t="s">
        <v>52</v>
      </c>
      <c r="AC999" s="10" t="s">
        <v>67</v>
      </c>
      <c r="AD999" s="10">
        <v>9</v>
      </c>
      <c r="AE999" s="10" t="str">
        <f>IF(OR(Cleaned_Data!$C999="Male", Cleaned_Data!$C999="Male"), "Male", IF(OR(Cleaned_Data!$C999="Female", Cleaned_Data!$C999="Female"), "Female", "Diverse"))</f>
        <v>Male</v>
      </c>
      <c r="AF999" s="10" t="str">
        <f>IF(Cleaned_Data!$D999="Middle","Average Income","High Income")</f>
        <v>High Income</v>
      </c>
      <c r="AG999" s="10">
        <v>9.3181818181818175E-3</v>
      </c>
    </row>
    <row r="1000" spans="1:33" x14ac:dyDescent="0.3">
      <c r="A1000" s="10" t="s">
        <v>2058</v>
      </c>
      <c r="B1000" s="10">
        <v>21</v>
      </c>
      <c r="C1000" s="10" t="s">
        <v>29</v>
      </c>
      <c r="D1000" s="10" t="s">
        <v>44</v>
      </c>
      <c r="E1000" s="10" t="s">
        <v>69</v>
      </c>
      <c r="F1000" s="10" t="s">
        <v>32</v>
      </c>
      <c r="G1000" s="10" t="s">
        <v>30</v>
      </c>
      <c r="H1000" s="10" t="s">
        <v>2059</v>
      </c>
      <c r="I1000" s="10" t="s">
        <v>123</v>
      </c>
      <c r="J1000" s="13">
        <v>106.15</v>
      </c>
      <c r="K1000" s="10">
        <v>12</v>
      </c>
      <c r="L1000" s="10" t="s">
        <v>48</v>
      </c>
      <c r="M1000" s="10">
        <v>4</v>
      </c>
      <c r="N1000" s="10">
        <v>4</v>
      </c>
      <c r="O1000" s="10">
        <v>0.3</v>
      </c>
      <c r="P1000" s="10" t="s">
        <v>59</v>
      </c>
      <c r="Q1000" s="10" t="s">
        <v>37</v>
      </c>
      <c r="R1000" s="10">
        <f t="shared" si="30"/>
        <v>0</v>
      </c>
      <c r="S1000" s="10">
        <v>0</v>
      </c>
      <c r="T1000" s="10">
        <v>5</v>
      </c>
      <c r="U1000" s="10" t="s">
        <v>49</v>
      </c>
      <c r="V1000" s="10" t="s">
        <v>79</v>
      </c>
      <c r="W1000" s="10" t="s">
        <v>86</v>
      </c>
      <c r="X1000" s="14">
        <v>45381</v>
      </c>
      <c r="Y1000" s="10" t="b">
        <v>1</v>
      </c>
      <c r="Z1000" s="10" t="b">
        <v>1</v>
      </c>
      <c r="AA1000" s="10" t="str">
        <f t="shared" si="31"/>
        <v>Loyalty Member</v>
      </c>
      <c r="AB1000" s="10" t="s">
        <v>62</v>
      </c>
      <c r="AC1000" s="10" t="s">
        <v>53</v>
      </c>
      <c r="AD1000" s="10">
        <v>8</v>
      </c>
      <c r="AE1000" s="10" t="str">
        <f>IF(OR(Cleaned_Data!$C1000="Male", Cleaned_Data!$C1000="Male"), "Male", IF(OR(Cleaned_Data!$C1000="Female", Cleaned_Data!$C1000="Female"), "Female", "Diverse"))</f>
        <v>Female</v>
      </c>
      <c r="AF1000" s="10" t="str">
        <f>IF(Cleaned_Data!$D1000="Middle","Average Income","High Income")</f>
        <v>High Income</v>
      </c>
      <c r="AG1000" s="10">
        <v>1.0243902439024391E-2</v>
      </c>
    </row>
    <row r="1001" spans="1:33" x14ac:dyDescent="0.3">
      <c r="A1001" s="12" t="s">
        <v>2060</v>
      </c>
      <c r="B1001" s="12">
        <v>21</v>
      </c>
      <c r="C1001" s="12" t="s">
        <v>29</v>
      </c>
      <c r="D1001" s="12" t="s">
        <v>30</v>
      </c>
      <c r="E1001" s="12" t="s">
        <v>55</v>
      </c>
      <c r="F1001" s="12" t="s">
        <v>45</v>
      </c>
      <c r="G1001" s="12" t="s">
        <v>44</v>
      </c>
      <c r="H1001" s="12" t="s">
        <v>2061</v>
      </c>
      <c r="I1001" s="12" t="s">
        <v>104</v>
      </c>
      <c r="J1001" s="16">
        <v>378.47</v>
      </c>
      <c r="K1001" s="12">
        <v>6</v>
      </c>
      <c r="L1001" s="12" t="s">
        <v>78</v>
      </c>
      <c r="M1001" s="12">
        <v>5</v>
      </c>
      <c r="N1001" s="12">
        <v>2</v>
      </c>
      <c r="O1001" s="12">
        <v>0.33</v>
      </c>
      <c r="P1001" s="12" t="s">
        <v>49</v>
      </c>
      <c r="Q1001" s="12" t="s">
        <v>50</v>
      </c>
      <c r="R1001" s="10">
        <f t="shared" si="30"/>
        <v>0.01</v>
      </c>
      <c r="S1001" s="12">
        <v>1</v>
      </c>
      <c r="T1001" s="12">
        <v>10</v>
      </c>
      <c r="U1001" s="12" t="s">
        <v>59</v>
      </c>
      <c r="V1001" s="12" t="s">
        <v>38</v>
      </c>
      <c r="W1001" s="12" t="s">
        <v>66</v>
      </c>
      <c r="X1001" s="17">
        <v>45634</v>
      </c>
      <c r="Y1001" s="12" t="b">
        <v>0</v>
      </c>
      <c r="Z1001" s="12" t="b">
        <v>0</v>
      </c>
      <c r="AA1001" s="10" t="str">
        <f t="shared" si="31"/>
        <v>Non-Member</v>
      </c>
      <c r="AB1001" s="12" t="s">
        <v>74</v>
      </c>
      <c r="AC1001" s="12" t="s">
        <v>67</v>
      </c>
      <c r="AD1001" s="12">
        <v>2</v>
      </c>
      <c r="AE1001" s="12" t="str">
        <f>IF(OR(Cleaned_Data!$C1001="Male", Cleaned_Data!$C1001="Male"), "Male", IF(OR(Cleaned_Data!$C1001="Female", Cleaned_Data!$C1001="Female"), "Female", "Diverse"))</f>
        <v>Female</v>
      </c>
      <c r="AF1001" s="12" t="str">
        <f>IF(Cleaned_Data!$D1001="Middle","Average Income","High Income")</f>
        <v>Average Income</v>
      </c>
      <c r="AG1001" s="10">
        <v>7.3170731707317069E-3</v>
      </c>
    </row>
  </sheetData>
  <conditionalFormatting sqref="A1:AD1001">
    <cfRule type="containsBlanks" priority="2">
      <formula>LEN(TRIM(A1))=0</formula>
    </cfRule>
  </conditionalFormatting>
  <conditionalFormatting sqref="I974">
    <cfRule type="containsBlanks" dxfId="0" priority="1">
      <formula>LEN(TRIM(I974))=0</formula>
    </cfRule>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CF516-2B94-4BF4-9599-70132F2FE23E}">
  <dimension ref="A1:AB1001"/>
  <sheetViews>
    <sheetView topLeftCell="A961" workbookViewId="0">
      <selection activeCell="AE999" sqref="AE999"/>
    </sheetView>
  </sheetViews>
  <sheetFormatPr defaultRowHeight="14.4" x14ac:dyDescent="0.3"/>
  <cols>
    <col min="24" max="24" width="12" customWidth="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v>22</v>
      </c>
      <c r="C2" t="s">
        <v>29</v>
      </c>
      <c r="D2" t="s">
        <v>30</v>
      </c>
      <c r="E2" t="s">
        <v>31</v>
      </c>
      <c r="F2" t="s">
        <v>32</v>
      </c>
      <c r="G2" t="s">
        <v>30</v>
      </c>
      <c r="H2" t="s">
        <v>33</v>
      </c>
      <c r="I2" t="s">
        <v>34</v>
      </c>
      <c r="J2" s="1">
        <v>333.8</v>
      </c>
      <c r="K2">
        <v>4</v>
      </c>
      <c r="L2" t="s">
        <v>35</v>
      </c>
      <c r="M2">
        <v>5</v>
      </c>
      <c r="N2">
        <v>5</v>
      </c>
      <c r="O2">
        <v>2</v>
      </c>
      <c r="P2" t="s">
        <v>36</v>
      </c>
      <c r="Q2" t="s">
        <v>37</v>
      </c>
      <c r="R2">
        <v>1</v>
      </c>
      <c r="S2">
        <v>7</v>
      </c>
      <c r="T2" t="s">
        <v>36</v>
      </c>
      <c r="U2" t="s">
        <v>38</v>
      </c>
      <c r="V2" t="s">
        <v>39</v>
      </c>
      <c r="W2" s="2">
        <v>45352</v>
      </c>
      <c r="X2" t="b">
        <v>1</v>
      </c>
      <c r="Y2" t="b">
        <v>0</v>
      </c>
      <c r="Z2" t="s">
        <v>40</v>
      </c>
      <c r="AA2" t="s">
        <v>41</v>
      </c>
      <c r="AB2">
        <v>2</v>
      </c>
    </row>
    <row r="3" spans="1:28" x14ac:dyDescent="0.3">
      <c r="A3" t="s">
        <v>42</v>
      </c>
      <c r="B3">
        <v>49</v>
      </c>
      <c r="C3" t="s">
        <v>43</v>
      </c>
      <c r="D3" t="s">
        <v>44</v>
      </c>
      <c r="E3" t="s">
        <v>31</v>
      </c>
      <c r="F3" t="s">
        <v>45</v>
      </c>
      <c r="G3" t="s">
        <v>44</v>
      </c>
      <c r="H3" t="s">
        <v>46</v>
      </c>
      <c r="I3" t="s">
        <v>47</v>
      </c>
      <c r="J3" s="1">
        <v>222.22</v>
      </c>
      <c r="K3">
        <v>11</v>
      </c>
      <c r="L3" t="s">
        <v>48</v>
      </c>
      <c r="M3">
        <v>3</v>
      </c>
      <c r="N3">
        <v>1</v>
      </c>
      <c r="O3">
        <v>2</v>
      </c>
      <c r="P3" t="s">
        <v>49</v>
      </c>
      <c r="Q3" t="s">
        <v>50</v>
      </c>
      <c r="R3">
        <v>1</v>
      </c>
      <c r="S3">
        <v>5</v>
      </c>
      <c r="T3" t="s">
        <v>44</v>
      </c>
      <c r="U3" t="s">
        <v>38</v>
      </c>
      <c r="V3" t="s">
        <v>51</v>
      </c>
      <c r="W3" s="2">
        <v>45398</v>
      </c>
      <c r="X3" t="b">
        <v>1</v>
      </c>
      <c r="Y3" t="b">
        <v>0</v>
      </c>
      <c r="Z3" t="s">
        <v>52</v>
      </c>
      <c r="AA3" t="s">
        <v>53</v>
      </c>
      <c r="AB3">
        <v>6</v>
      </c>
    </row>
    <row r="4" spans="1:28" x14ac:dyDescent="0.3">
      <c r="A4" t="s">
        <v>54</v>
      </c>
      <c r="B4">
        <v>24</v>
      </c>
      <c r="C4" t="s">
        <v>29</v>
      </c>
      <c r="D4" t="s">
        <v>30</v>
      </c>
      <c r="E4" t="s">
        <v>55</v>
      </c>
      <c r="F4" t="s">
        <v>56</v>
      </c>
      <c r="G4" t="s">
        <v>44</v>
      </c>
      <c r="H4" t="s">
        <v>57</v>
      </c>
      <c r="I4" t="s">
        <v>58</v>
      </c>
      <c r="J4" s="1">
        <v>426.22</v>
      </c>
      <c r="K4">
        <v>2</v>
      </c>
      <c r="L4" t="s">
        <v>35</v>
      </c>
      <c r="M4">
        <v>5</v>
      </c>
      <c r="N4">
        <v>5</v>
      </c>
      <c r="O4">
        <v>0.3</v>
      </c>
      <c r="P4" t="s">
        <v>59</v>
      </c>
      <c r="Q4" t="s">
        <v>50</v>
      </c>
      <c r="R4">
        <v>1</v>
      </c>
      <c r="S4">
        <v>7</v>
      </c>
      <c r="T4" t="s">
        <v>59</v>
      </c>
      <c r="U4" t="s">
        <v>60</v>
      </c>
      <c r="V4" t="s">
        <v>61</v>
      </c>
      <c r="W4" s="2">
        <v>45366</v>
      </c>
      <c r="X4" t="b">
        <v>1</v>
      </c>
      <c r="Y4" t="b">
        <v>1</v>
      </c>
      <c r="Z4" t="s">
        <v>62</v>
      </c>
      <c r="AA4" t="s">
        <v>41</v>
      </c>
      <c r="AB4">
        <v>3</v>
      </c>
    </row>
    <row r="5" spans="1:28" x14ac:dyDescent="0.3">
      <c r="A5" t="s">
        <v>63</v>
      </c>
      <c r="B5">
        <v>29</v>
      </c>
      <c r="C5" t="s">
        <v>29</v>
      </c>
      <c r="D5" t="s">
        <v>30</v>
      </c>
      <c r="E5" t="s">
        <v>55</v>
      </c>
      <c r="F5" t="s">
        <v>56</v>
      </c>
      <c r="G5" t="s">
        <v>30</v>
      </c>
      <c r="H5" t="s">
        <v>64</v>
      </c>
      <c r="I5" t="s">
        <v>65</v>
      </c>
      <c r="J5" s="1">
        <v>101.31</v>
      </c>
      <c r="K5">
        <v>6</v>
      </c>
      <c r="L5" t="s">
        <v>35</v>
      </c>
      <c r="M5">
        <v>3</v>
      </c>
      <c r="N5">
        <v>1</v>
      </c>
      <c r="O5">
        <v>1</v>
      </c>
      <c r="P5" t="s">
        <v>44</v>
      </c>
      <c r="Q5" t="s">
        <v>37</v>
      </c>
      <c r="R5">
        <v>0</v>
      </c>
      <c r="S5">
        <v>1</v>
      </c>
      <c r="T5" t="s">
        <v>36</v>
      </c>
      <c r="U5" t="s">
        <v>60</v>
      </c>
      <c r="V5" t="s">
        <v>66</v>
      </c>
      <c r="W5" s="2">
        <v>45569</v>
      </c>
      <c r="X5" t="b">
        <v>1</v>
      </c>
      <c r="Y5" t="b">
        <v>1</v>
      </c>
      <c r="Z5" t="s">
        <v>40</v>
      </c>
      <c r="AA5" t="s">
        <v>67</v>
      </c>
      <c r="AB5">
        <v>10</v>
      </c>
    </row>
    <row r="6" spans="1:28" x14ac:dyDescent="0.3">
      <c r="A6" t="s">
        <v>68</v>
      </c>
      <c r="B6">
        <v>33</v>
      </c>
      <c r="C6" t="s">
        <v>29</v>
      </c>
      <c r="D6" t="s">
        <v>30</v>
      </c>
      <c r="E6" t="s">
        <v>69</v>
      </c>
      <c r="F6" t="s">
        <v>45</v>
      </c>
      <c r="G6" t="s">
        <v>30</v>
      </c>
      <c r="H6" t="s">
        <v>70</v>
      </c>
      <c r="I6" t="s">
        <v>71</v>
      </c>
      <c r="J6" s="1">
        <v>211.7</v>
      </c>
      <c r="K6">
        <v>6</v>
      </c>
      <c r="L6" t="s">
        <v>35</v>
      </c>
      <c r="M6">
        <v>3</v>
      </c>
      <c r="N6">
        <v>4</v>
      </c>
      <c r="O6">
        <v>0</v>
      </c>
      <c r="P6" t="s">
        <v>49</v>
      </c>
      <c r="Q6" t="s">
        <v>50</v>
      </c>
      <c r="R6">
        <v>2</v>
      </c>
      <c r="S6">
        <v>10</v>
      </c>
      <c r="T6" t="s">
        <v>36</v>
      </c>
      <c r="U6" t="s">
        <v>60</v>
      </c>
      <c r="V6" t="s">
        <v>61</v>
      </c>
      <c r="W6" s="2">
        <v>45321</v>
      </c>
      <c r="X6" t="b">
        <v>0</v>
      </c>
      <c r="Y6" t="b">
        <v>0</v>
      </c>
      <c r="Z6" t="s">
        <v>52</v>
      </c>
      <c r="AA6" t="s">
        <v>41</v>
      </c>
      <c r="AB6">
        <v>4</v>
      </c>
    </row>
    <row r="7" spans="1:28" x14ac:dyDescent="0.3">
      <c r="A7" t="s">
        <v>72</v>
      </c>
      <c r="B7">
        <v>45</v>
      </c>
      <c r="C7" t="s">
        <v>43</v>
      </c>
      <c r="D7" t="s">
        <v>30</v>
      </c>
      <c r="E7" t="s">
        <v>31</v>
      </c>
      <c r="F7" t="s">
        <v>56</v>
      </c>
      <c r="G7" t="s">
        <v>44</v>
      </c>
      <c r="H7" t="s">
        <v>73</v>
      </c>
      <c r="I7" t="s">
        <v>58</v>
      </c>
      <c r="J7" s="1">
        <v>487.95</v>
      </c>
      <c r="K7">
        <v>8</v>
      </c>
      <c r="L7" t="s">
        <v>35</v>
      </c>
      <c r="M7">
        <v>3</v>
      </c>
      <c r="N7">
        <v>3</v>
      </c>
      <c r="O7">
        <v>0</v>
      </c>
      <c r="P7" t="s">
        <v>44</v>
      </c>
      <c r="Q7" t="s">
        <v>50</v>
      </c>
      <c r="R7">
        <v>2</v>
      </c>
      <c r="S7">
        <v>3</v>
      </c>
      <c r="T7" t="s">
        <v>36</v>
      </c>
      <c r="U7" t="s">
        <v>38</v>
      </c>
      <c r="V7" t="s">
        <v>61</v>
      </c>
      <c r="W7" s="2">
        <v>45370</v>
      </c>
      <c r="X7" t="b">
        <v>0</v>
      </c>
      <c r="Y7" t="b">
        <v>0</v>
      </c>
      <c r="Z7" t="s">
        <v>74</v>
      </c>
      <c r="AA7" t="s">
        <v>41</v>
      </c>
      <c r="AB7">
        <v>7</v>
      </c>
    </row>
    <row r="8" spans="1:28" x14ac:dyDescent="0.3">
      <c r="A8" t="s">
        <v>75</v>
      </c>
      <c r="B8">
        <v>21</v>
      </c>
      <c r="C8" t="s">
        <v>29</v>
      </c>
      <c r="D8" t="s">
        <v>30</v>
      </c>
      <c r="E8" t="s">
        <v>76</v>
      </c>
      <c r="F8" t="s">
        <v>45</v>
      </c>
      <c r="G8" t="s">
        <v>30</v>
      </c>
      <c r="H8" t="s">
        <v>77</v>
      </c>
      <c r="I8" t="s">
        <v>71</v>
      </c>
      <c r="J8" s="1">
        <v>486.4</v>
      </c>
      <c r="K8">
        <v>12</v>
      </c>
      <c r="L8" t="s">
        <v>78</v>
      </c>
      <c r="M8">
        <v>2</v>
      </c>
      <c r="N8">
        <v>5</v>
      </c>
      <c r="O8">
        <v>1</v>
      </c>
      <c r="P8" t="s">
        <v>44</v>
      </c>
      <c r="Q8" t="s">
        <v>37</v>
      </c>
      <c r="R8">
        <v>0</v>
      </c>
      <c r="S8">
        <v>9</v>
      </c>
      <c r="T8" t="s">
        <v>59</v>
      </c>
      <c r="U8" t="s">
        <v>79</v>
      </c>
      <c r="V8" t="s">
        <v>61</v>
      </c>
      <c r="W8" s="2">
        <v>45366</v>
      </c>
      <c r="X8" t="b">
        <v>1</v>
      </c>
      <c r="Y8" t="b">
        <v>0</v>
      </c>
      <c r="Z8" t="s">
        <v>40</v>
      </c>
      <c r="AA8" t="s">
        <v>67</v>
      </c>
      <c r="AB8">
        <v>13</v>
      </c>
    </row>
    <row r="9" spans="1:28" x14ac:dyDescent="0.3">
      <c r="A9" t="s">
        <v>80</v>
      </c>
      <c r="B9">
        <v>39</v>
      </c>
      <c r="C9" t="s">
        <v>43</v>
      </c>
      <c r="D9" t="s">
        <v>30</v>
      </c>
      <c r="E9" t="s">
        <v>55</v>
      </c>
      <c r="F9" t="s">
        <v>45</v>
      </c>
      <c r="G9" t="s">
        <v>30</v>
      </c>
      <c r="H9" t="s">
        <v>81</v>
      </c>
      <c r="I9" t="s">
        <v>82</v>
      </c>
      <c r="J9" s="1">
        <v>218.06</v>
      </c>
      <c r="K9">
        <v>6</v>
      </c>
      <c r="L9" t="s">
        <v>78</v>
      </c>
      <c r="M9">
        <v>5</v>
      </c>
      <c r="N9">
        <v>4</v>
      </c>
      <c r="O9">
        <v>1</v>
      </c>
      <c r="P9" t="s">
        <v>59</v>
      </c>
      <c r="Q9" t="s">
        <v>37</v>
      </c>
      <c r="R9">
        <v>2</v>
      </c>
      <c r="S9">
        <v>9</v>
      </c>
      <c r="T9" t="s">
        <v>36</v>
      </c>
      <c r="U9" t="s">
        <v>79</v>
      </c>
      <c r="V9" t="s">
        <v>39</v>
      </c>
      <c r="W9" s="2">
        <v>45368</v>
      </c>
      <c r="X9" t="b">
        <v>0</v>
      </c>
      <c r="Y9" t="b">
        <v>1</v>
      </c>
      <c r="Z9" t="s">
        <v>62</v>
      </c>
      <c r="AA9" t="s">
        <v>41</v>
      </c>
      <c r="AB9">
        <v>13</v>
      </c>
    </row>
    <row r="10" spans="1:28" x14ac:dyDescent="0.3">
      <c r="A10" t="s">
        <v>83</v>
      </c>
      <c r="B10">
        <v>24</v>
      </c>
      <c r="C10" t="s">
        <v>29</v>
      </c>
      <c r="D10" t="s">
        <v>44</v>
      </c>
      <c r="E10" t="s">
        <v>76</v>
      </c>
      <c r="F10" t="s">
        <v>56</v>
      </c>
      <c r="G10" t="s">
        <v>30</v>
      </c>
      <c r="H10" t="s">
        <v>84</v>
      </c>
      <c r="I10" t="s">
        <v>58</v>
      </c>
      <c r="J10" s="1">
        <v>201.96</v>
      </c>
      <c r="K10">
        <v>8</v>
      </c>
      <c r="L10" t="s">
        <v>48</v>
      </c>
      <c r="M10">
        <v>3</v>
      </c>
      <c r="N10">
        <v>5</v>
      </c>
      <c r="O10">
        <v>0</v>
      </c>
      <c r="P10" t="s">
        <v>59</v>
      </c>
      <c r="Q10" t="s">
        <v>85</v>
      </c>
      <c r="R10">
        <v>1</v>
      </c>
      <c r="S10">
        <v>2</v>
      </c>
      <c r="T10" t="s">
        <v>44</v>
      </c>
      <c r="U10" t="s">
        <v>79</v>
      </c>
      <c r="V10" t="s">
        <v>86</v>
      </c>
      <c r="W10" s="2">
        <v>45453</v>
      </c>
      <c r="X10" t="b">
        <v>0</v>
      </c>
      <c r="Y10" t="b">
        <v>0</v>
      </c>
      <c r="Z10" t="s">
        <v>40</v>
      </c>
      <c r="AA10" t="s">
        <v>53</v>
      </c>
      <c r="AB10">
        <v>7</v>
      </c>
    </row>
    <row r="11" spans="1:28" x14ac:dyDescent="0.3">
      <c r="A11" t="s">
        <v>87</v>
      </c>
      <c r="B11">
        <v>25</v>
      </c>
      <c r="C11" t="s">
        <v>88</v>
      </c>
      <c r="D11" t="s">
        <v>44</v>
      </c>
      <c r="E11" t="s">
        <v>31</v>
      </c>
      <c r="F11" t="s">
        <v>32</v>
      </c>
      <c r="G11" t="s">
        <v>44</v>
      </c>
      <c r="H11" t="s">
        <v>89</v>
      </c>
      <c r="I11" t="s">
        <v>90</v>
      </c>
      <c r="J11" s="1">
        <v>418.83</v>
      </c>
      <c r="K11">
        <v>7</v>
      </c>
      <c r="L11" t="s">
        <v>78</v>
      </c>
      <c r="M11">
        <v>2</v>
      </c>
      <c r="N11">
        <v>5</v>
      </c>
      <c r="O11">
        <v>1</v>
      </c>
      <c r="P11" t="s">
        <v>36</v>
      </c>
      <c r="Q11" t="s">
        <v>37</v>
      </c>
      <c r="R11">
        <v>1</v>
      </c>
      <c r="S11">
        <v>5</v>
      </c>
      <c r="T11" t="s">
        <v>49</v>
      </c>
      <c r="U11" t="s">
        <v>38</v>
      </c>
      <c r="V11" t="s">
        <v>51</v>
      </c>
      <c r="W11" s="2">
        <v>45572</v>
      </c>
      <c r="X11" t="b">
        <v>1</v>
      </c>
      <c r="Y11" t="b">
        <v>0</v>
      </c>
      <c r="Z11" t="s">
        <v>40</v>
      </c>
      <c r="AA11" t="s">
        <v>41</v>
      </c>
      <c r="AB11">
        <v>13</v>
      </c>
    </row>
    <row r="12" spans="1:28" x14ac:dyDescent="0.3">
      <c r="A12" t="s">
        <v>91</v>
      </c>
      <c r="B12">
        <v>33</v>
      </c>
      <c r="C12" t="s">
        <v>43</v>
      </c>
      <c r="D12" t="s">
        <v>30</v>
      </c>
      <c r="E12" t="s">
        <v>76</v>
      </c>
      <c r="F12" t="s">
        <v>32</v>
      </c>
      <c r="G12" t="s">
        <v>30</v>
      </c>
      <c r="H12" t="s">
        <v>92</v>
      </c>
      <c r="I12" t="s">
        <v>93</v>
      </c>
      <c r="J12" s="1">
        <v>389.7</v>
      </c>
      <c r="K12">
        <v>12</v>
      </c>
      <c r="L12" t="s">
        <v>48</v>
      </c>
      <c r="M12">
        <v>1</v>
      </c>
      <c r="N12">
        <v>4</v>
      </c>
      <c r="O12">
        <v>0.5</v>
      </c>
      <c r="P12" t="s">
        <v>59</v>
      </c>
      <c r="Q12" t="s">
        <v>50</v>
      </c>
      <c r="R12">
        <v>0</v>
      </c>
      <c r="S12">
        <v>4</v>
      </c>
      <c r="T12" t="s">
        <v>44</v>
      </c>
      <c r="U12" t="s">
        <v>79</v>
      </c>
      <c r="V12" t="s">
        <v>51</v>
      </c>
      <c r="W12" s="2">
        <v>45475</v>
      </c>
      <c r="X12" t="b">
        <v>1</v>
      </c>
      <c r="Y12" t="b">
        <v>0</v>
      </c>
      <c r="Z12" t="s">
        <v>74</v>
      </c>
      <c r="AA12" t="s">
        <v>67</v>
      </c>
      <c r="AB12">
        <v>12</v>
      </c>
    </row>
    <row r="13" spans="1:28" x14ac:dyDescent="0.3">
      <c r="A13" t="s">
        <v>94</v>
      </c>
      <c r="B13">
        <v>38</v>
      </c>
      <c r="C13" t="s">
        <v>29</v>
      </c>
      <c r="D13" t="s">
        <v>44</v>
      </c>
      <c r="E13" t="s">
        <v>69</v>
      </c>
      <c r="F13" t="s">
        <v>32</v>
      </c>
      <c r="G13" t="s">
        <v>30</v>
      </c>
      <c r="H13" t="s">
        <v>95</v>
      </c>
      <c r="I13" t="s">
        <v>90</v>
      </c>
      <c r="J13" s="1">
        <v>238.93</v>
      </c>
      <c r="K13">
        <v>5</v>
      </c>
      <c r="L13" t="s">
        <v>78</v>
      </c>
      <c r="M13">
        <v>4</v>
      </c>
      <c r="N13">
        <v>3</v>
      </c>
      <c r="O13">
        <v>1</v>
      </c>
      <c r="P13" t="s">
        <v>49</v>
      </c>
      <c r="Q13" t="s">
        <v>85</v>
      </c>
      <c r="R13">
        <v>0</v>
      </c>
      <c r="S13">
        <v>10</v>
      </c>
      <c r="T13" t="s">
        <v>44</v>
      </c>
      <c r="U13" t="s">
        <v>38</v>
      </c>
      <c r="V13" t="s">
        <v>86</v>
      </c>
      <c r="W13" s="2">
        <v>45653</v>
      </c>
      <c r="X13" t="b">
        <v>1</v>
      </c>
      <c r="Y13" t="b">
        <v>0</v>
      </c>
      <c r="Z13" t="s">
        <v>74</v>
      </c>
      <c r="AA13" t="s">
        <v>41</v>
      </c>
      <c r="AB13">
        <v>1</v>
      </c>
    </row>
    <row r="14" spans="1:28" x14ac:dyDescent="0.3">
      <c r="A14" t="s">
        <v>96</v>
      </c>
      <c r="B14">
        <v>34</v>
      </c>
      <c r="C14" t="s">
        <v>43</v>
      </c>
      <c r="D14" t="s">
        <v>30</v>
      </c>
      <c r="E14" t="s">
        <v>55</v>
      </c>
      <c r="F14" t="s">
        <v>32</v>
      </c>
      <c r="G14" t="s">
        <v>44</v>
      </c>
      <c r="H14" t="s">
        <v>97</v>
      </c>
      <c r="I14" t="s">
        <v>98</v>
      </c>
      <c r="J14" s="1">
        <v>61.22</v>
      </c>
      <c r="K14">
        <v>7</v>
      </c>
      <c r="L14" t="s">
        <v>48</v>
      </c>
      <c r="M14">
        <v>5</v>
      </c>
      <c r="N14">
        <v>2</v>
      </c>
      <c r="O14">
        <v>2</v>
      </c>
      <c r="P14" t="s">
        <v>59</v>
      </c>
      <c r="Q14" t="s">
        <v>85</v>
      </c>
      <c r="R14">
        <v>1</v>
      </c>
      <c r="S14">
        <v>7</v>
      </c>
      <c r="T14" t="s">
        <v>44</v>
      </c>
      <c r="U14" t="s">
        <v>79</v>
      </c>
      <c r="V14" t="s">
        <v>61</v>
      </c>
      <c r="W14" s="2">
        <v>45509</v>
      </c>
      <c r="X14" t="b">
        <v>1</v>
      </c>
      <c r="Y14" t="b">
        <v>1</v>
      </c>
      <c r="Z14" t="s">
        <v>40</v>
      </c>
      <c r="AA14" t="s">
        <v>41</v>
      </c>
      <c r="AB14">
        <v>5</v>
      </c>
    </row>
    <row r="15" spans="1:28" x14ac:dyDescent="0.3">
      <c r="A15" t="s">
        <v>99</v>
      </c>
      <c r="B15">
        <v>32</v>
      </c>
      <c r="C15" t="s">
        <v>43</v>
      </c>
      <c r="D15" t="s">
        <v>44</v>
      </c>
      <c r="E15" t="s">
        <v>31</v>
      </c>
      <c r="F15" t="s">
        <v>45</v>
      </c>
      <c r="G15" t="s">
        <v>30</v>
      </c>
      <c r="H15" t="s">
        <v>100</v>
      </c>
      <c r="I15" t="s">
        <v>101</v>
      </c>
      <c r="J15" s="1">
        <v>79.81</v>
      </c>
      <c r="K15">
        <v>4</v>
      </c>
      <c r="L15" t="s">
        <v>35</v>
      </c>
      <c r="M15">
        <v>5</v>
      </c>
      <c r="N15">
        <v>5</v>
      </c>
      <c r="O15">
        <v>0</v>
      </c>
      <c r="P15" t="s">
        <v>44</v>
      </c>
      <c r="Q15" t="s">
        <v>50</v>
      </c>
      <c r="R15">
        <v>0</v>
      </c>
      <c r="S15">
        <v>9</v>
      </c>
      <c r="T15" t="s">
        <v>44</v>
      </c>
      <c r="U15" t="s">
        <v>60</v>
      </c>
      <c r="V15" t="s">
        <v>61</v>
      </c>
      <c r="W15" s="2">
        <v>45489</v>
      </c>
      <c r="X15" t="b">
        <v>0</v>
      </c>
      <c r="Y15" t="b">
        <v>1</v>
      </c>
      <c r="Z15" t="s">
        <v>52</v>
      </c>
      <c r="AA15" t="s">
        <v>53</v>
      </c>
      <c r="AB15">
        <v>14</v>
      </c>
    </row>
    <row r="16" spans="1:28" x14ac:dyDescent="0.3">
      <c r="A16" t="s">
        <v>102</v>
      </c>
      <c r="B16">
        <v>30</v>
      </c>
      <c r="C16" t="s">
        <v>29</v>
      </c>
      <c r="D16" t="s">
        <v>44</v>
      </c>
      <c r="E16" t="s">
        <v>69</v>
      </c>
      <c r="F16" t="s">
        <v>45</v>
      </c>
      <c r="G16" t="s">
        <v>44</v>
      </c>
      <c r="H16" t="s">
        <v>103</v>
      </c>
      <c r="I16" t="s">
        <v>104</v>
      </c>
      <c r="J16" s="1">
        <v>58.51</v>
      </c>
      <c r="K16">
        <v>2</v>
      </c>
      <c r="L16" t="s">
        <v>78</v>
      </c>
      <c r="M16">
        <v>4</v>
      </c>
      <c r="N16">
        <v>4</v>
      </c>
      <c r="O16">
        <v>0.5</v>
      </c>
      <c r="P16" t="s">
        <v>36</v>
      </c>
      <c r="Q16" t="s">
        <v>50</v>
      </c>
      <c r="R16">
        <v>0</v>
      </c>
      <c r="S16">
        <v>4</v>
      </c>
      <c r="T16" t="s">
        <v>49</v>
      </c>
      <c r="U16" t="s">
        <v>79</v>
      </c>
      <c r="V16" t="s">
        <v>51</v>
      </c>
      <c r="W16" s="2">
        <v>45640</v>
      </c>
      <c r="X16" t="b">
        <v>1</v>
      </c>
      <c r="Y16" t="b">
        <v>1</v>
      </c>
      <c r="Z16" t="s">
        <v>74</v>
      </c>
      <c r="AA16" t="s">
        <v>41</v>
      </c>
      <c r="AB16">
        <v>14</v>
      </c>
    </row>
    <row r="17" spans="1:28" x14ac:dyDescent="0.3">
      <c r="A17" t="s">
        <v>105</v>
      </c>
      <c r="B17">
        <v>40</v>
      </c>
      <c r="C17" t="s">
        <v>43</v>
      </c>
      <c r="D17" t="s">
        <v>44</v>
      </c>
      <c r="E17" t="s">
        <v>76</v>
      </c>
      <c r="F17" t="s">
        <v>56</v>
      </c>
      <c r="G17" t="s">
        <v>44</v>
      </c>
      <c r="H17" t="s">
        <v>106</v>
      </c>
      <c r="I17" t="s">
        <v>107</v>
      </c>
      <c r="J17" s="1">
        <v>109.29</v>
      </c>
      <c r="K17">
        <v>3</v>
      </c>
      <c r="L17" t="s">
        <v>78</v>
      </c>
      <c r="M17">
        <v>3</v>
      </c>
      <c r="N17">
        <v>4</v>
      </c>
      <c r="O17">
        <v>0</v>
      </c>
      <c r="P17" t="s">
        <v>49</v>
      </c>
      <c r="Q17" t="s">
        <v>37</v>
      </c>
      <c r="R17">
        <v>2</v>
      </c>
      <c r="S17">
        <v>2</v>
      </c>
      <c r="T17" t="s">
        <v>44</v>
      </c>
      <c r="U17" t="s">
        <v>79</v>
      </c>
      <c r="V17" t="s">
        <v>61</v>
      </c>
      <c r="W17" s="2">
        <v>45515</v>
      </c>
      <c r="X17" t="b">
        <v>0</v>
      </c>
      <c r="Y17" t="b">
        <v>1</v>
      </c>
      <c r="Z17" t="s">
        <v>52</v>
      </c>
      <c r="AA17" t="s">
        <v>67</v>
      </c>
      <c r="AB17">
        <v>11</v>
      </c>
    </row>
    <row r="18" spans="1:28" x14ac:dyDescent="0.3">
      <c r="A18" t="s">
        <v>108</v>
      </c>
      <c r="B18">
        <v>37</v>
      </c>
      <c r="C18" t="s">
        <v>43</v>
      </c>
      <c r="D18" t="s">
        <v>44</v>
      </c>
      <c r="E18" t="s">
        <v>55</v>
      </c>
      <c r="F18" t="s">
        <v>32</v>
      </c>
      <c r="G18" t="s">
        <v>44</v>
      </c>
      <c r="H18" t="s">
        <v>109</v>
      </c>
      <c r="I18" t="s">
        <v>71</v>
      </c>
      <c r="J18" s="1">
        <v>356.45</v>
      </c>
      <c r="K18">
        <v>6</v>
      </c>
      <c r="L18" t="s">
        <v>35</v>
      </c>
      <c r="M18">
        <v>5</v>
      </c>
      <c r="N18">
        <v>5</v>
      </c>
      <c r="O18">
        <v>2</v>
      </c>
      <c r="P18" t="s">
        <v>59</v>
      </c>
      <c r="Q18" t="s">
        <v>85</v>
      </c>
      <c r="R18">
        <v>0</v>
      </c>
      <c r="S18">
        <v>7</v>
      </c>
      <c r="T18" t="s">
        <v>49</v>
      </c>
      <c r="U18" t="s">
        <v>60</v>
      </c>
      <c r="V18" t="s">
        <v>39</v>
      </c>
      <c r="W18" s="2">
        <v>45583</v>
      </c>
      <c r="X18" t="b">
        <v>0</v>
      </c>
      <c r="Y18" t="b">
        <v>1</v>
      </c>
      <c r="Z18" t="s">
        <v>74</v>
      </c>
      <c r="AA18" t="s">
        <v>53</v>
      </c>
      <c r="AB18">
        <v>8</v>
      </c>
    </row>
    <row r="19" spans="1:28" x14ac:dyDescent="0.3">
      <c r="A19" t="s">
        <v>110</v>
      </c>
      <c r="B19">
        <v>38</v>
      </c>
      <c r="C19" t="s">
        <v>29</v>
      </c>
      <c r="D19" t="s">
        <v>30</v>
      </c>
      <c r="E19" t="s">
        <v>76</v>
      </c>
      <c r="F19" t="s">
        <v>32</v>
      </c>
      <c r="G19" t="s">
        <v>44</v>
      </c>
      <c r="H19" t="s">
        <v>111</v>
      </c>
      <c r="I19" t="s">
        <v>93</v>
      </c>
      <c r="J19" s="1">
        <v>236.99</v>
      </c>
      <c r="K19">
        <v>10</v>
      </c>
      <c r="L19" t="s">
        <v>35</v>
      </c>
      <c r="M19">
        <v>2</v>
      </c>
      <c r="N19">
        <v>4</v>
      </c>
      <c r="O19">
        <v>0</v>
      </c>
      <c r="P19" t="s">
        <v>44</v>
      </c>
      <c r="Q19" t="s">
        <v>85</v>
      </c>
      <c r="R19">
        <v>0</v>
      </c>
      <c r="S19">
        <v>8</v>
      </c>
      <c r="T19" t="s">
        <v>36</v>
      </c>
      <c r="U19" t="s">
        <v>38</v>
      </c>
      <c r="V19" t="s">
        <v>51</v>
      </c>
      <c r="W19" s="2">
        <v>45635</v>
      </c>
      <c r="X19" t="b">
        <v>1</v>
      </c>
      <c r="Y19" t="b">
        <v>1</v>
      </c>
      <c r="Z19" t="s">
        <v>62</v>
      </c>
      <c r="AA19" t="s">
        <v>41</v>
      </c>
      <c r="AB19">
        <v>13</v>
      </c>
    </row>
    <row r="20" spans="1:28" x14ac:dyDescent="0.3">
      <c r="A20" t="s">
        <v>112</v>
      </c>
      <c r="B20">
        <v>36</v>
      </c>
      <c r="C20" t="s">
        <v>43</v>
      </c>
      <c r="D20" t="s">
        <v>30</v>
      </c>
      <c r="E20" t="s">
        <v>69</v>
      </c>
      <c r="F20" t="s">
        <v>32</v>
      </c>
      <c r="G20" t="s">
        <v>44</v>
      </c>
      <c r="H20" t="s">
        <v>113</v>
      </c>
      <c r="I20" t="s">
        <v>114</v>
      </c>
      <c r="J20" s="1">
        <v>454.39</v>
      </c>
      <c r="K20">
        <v>10</v>
      </c>
      <c r="L20" t="s">
        <v>48</v>
      </c>
      <c r="M20">
        <v>2</v>
      </c>
      <c r="N20">
        <v>4</v>
      </c>
      <c r="O20">
        <v>2</v>
      </c>
      <c r="P20" t="s">
        <v>49</v>
      </c>
      <c r="Q20" t="s">
        <v>50</v>
      </c>
      <c r="R20">
        <v>0</v>
      </c>
      <c r="S20">
        <v>3</v>
      </c>
      <c r="T20" t="s">
        <v>36</v>
      </c>
      <c r="U20" t="s">
        <v>79</v>
      </c>
      <c r="V20" t="s">
        <v>66</v>
      </c>
      <c r="W20" s="2">
        <v>45496</v>
      </c>
      <c r="X20" t="b">
        <v>0</v>
      </c>
      <c r="Y20" t="b">
        <v>1</v>
      </c>
      <c r="Z20" t="s">
        <v>62</v>
      </c>
      <c r="AA20" t="s">
        <v>53</v>
      </c>
      <c r="AB20">
        <v>3</v>
      </c>
    </row>
    <row r="21" spans="1:28" x14ac:dyDescent="0.3">
      <c r="A21" t="s">
        <v>115</v>
      </c>
      <c r="B21">
        <v>29</v>
      </c>
      <c r="C21" t="s">
        <v>29</v>
      </c>
      <c r="D21" t="s">
        <v>44</v>
      </c>
      <c r="E21" t="s">
        <v>69</v>
      </c>
      <c r="F21" t="s">
        <v>32</v>
      </c>
      <c r="G21" t="s">
        <v>30</v>
      </c>
      <c r="H21" t="s">
        <v>116</v>
      </c>
      <c r="I21" t="s">
        <v>117</v>
      </c>
      <c r="J21" s="1">
        <v>490.75</v>
      </c>
      <c r="K21">
        <v>10</v>
      </c>
      <c r="L21" t="s">
        <v>48</v>
      </c>
      <c r="M21">
        <v>2</v>
      </c>
      <c r="N21">
        <v>4</v>
      </c>
      <c r="O21">
        <v>1</v>
      </c>
      <c r="P21" t="s">
        <v>36</v>
      </c>
      <c r="Q21" t="s">
        <v>85</v>
      </c>
      <c r="R21">
        <v>1</v>
      </c>
      <c r="S21">
        <v>4</v>
      </c>
      <c r="T21" t="s">
        <v>59</v>
      </c>
      <c r="U21" t="s">
        <v>60</v>
      </c>
      <c r="V21" t="s">
        <v>61</v>
      </c>
      <c r="W21" s="2">
        <v>45481</v>
      </c>
      <c r="X21" t="b">
        <v>0</v>
      </c>
      <c r="Y21" t="b">
        <v>0</v>
      </c>
      <c r="Z21" t="s">
        <v>52</v>
      </c>
      <c r="AA21" t="s">
        <v>53</v>
      </c>
      <c r="AB21">
        <v>13</v>
      </c>
    </row>
    <row r="22" spans="1:28" x14ac:dyDescent="0.3">
      <c r="A22" t="s">
        <v>118</v>
      </c>
      <c r="B22">
        <v>21</v>
      </c>
      <c r="C22" t="s">
        <v>29</v>
      </c>
      <c r="D22" t="s">
        <v>30</v>
      </c>
      <c r="E22" t="s">
        <v>69</v>
      </c>
      <c r="F22" t="s">
        <v>45</v>
      </c>
      <c r="G22" t="s">
        <v>30</v>
      </c>
      <c r="H22" t="s">
        <v>119</v>
      </c>
      <c r="I22" t="s">
        <v>120</v>
      </c>
      <c r="J22" s="1">
        <v>463.07</v>
      </c>
      <c r="K22">
        <v>7</v>
      </c>
      <c r="L22" t="s">
        <v>35</v>
      </c>
      <c r="M22">
        <v>4</v>
      </c>
      <c r="N22">
        <v>2</v>
      </c>
      <c r="O22">
        <v>0</v>
      </c>
      <c r="P22" t="s">
        <v>36</v>
      </c>
      <c r="Q22" t="s">
        <v>85</v>
      </c>
      <c r="R22">
        <v>1</v>
      </c>
      <c r="S22">
        <v>2</v>
      </c>
      <c r="T22" t="s">
        <v>49</v>
      </c>
      <c r="U22" t="s">
        <v>60</v>
      </c>
      <c r="V22" t="s">
        <v>51</v>
      </c>
      <c r="W22" s="2">
        <v>45496</v>
      </c>
      <c r="X22" t="b">
        <v>1</v>
      </c>
      <c r="Y22" t="b">
        <v>0</v>
      </c>
      <c r="Z22" t="s">
        <v>52</v>
      </c>
      <c r="AA22" t="s">
        <v>41</v>
      </c>
      <c r="AB22">
        <v>11</v>
      </c>
    </row>
    <row r="23" spans="1:28" x14ac:dyDescent="0.3">
      <c r="A23" t="s">
        <v>121</v>
      </c>
      <c r="B23">
        <v>36</v>
      </c>
      <c r="C23" t="s">
        <v>29</v>
      </c>
      <c r="D23" t="s">
        <v>44</v>
      </c>
      <c r="E23" t="s">
        <v>31</v>
      </c>
      <c r="F23" t="s">
        <v>56</v>
      </c>
      <c r="G23" t="s">
        <v>44</v>
      </c>
      <c r="H23" t="s">
        <v>122</v>
      </c>
      <c r="I23" t="s">
        <v>123</v>
      </c>
      <c r="J23" s="1">
        <v>56.74</v>
      </c>
      <c r="K23">
        <v>5</v>
      </c>
      <c r="L23" t="s">
        <v>78</v>
      </c>
      <c r="M23">
        <v>5</v>
      </c>
      <c r="N23">
        <v>1</v>
      </c>
      <c r="O23">
        <v>0</v>
      </c>
      <c r="P23" t="s">
        <v>49</v>
      </c>
      <c r="Q23" t="s">
        <v>85</v>
      </c>
      <c r="R23">
        <v>0</v>
      </c>
      <c r="S23">
        <v>6</v>
      </c>
      <c r="T23" t="s">
        <v>36</v>
      </c>
      <c r="U23" t="s">
        <v>60</v>
      </c>
      <c r="V23" t="s">
        <v>66</v>
      </c>
      <c r="W23" s="2">
        <v>45504</v>
      </c>
      <c r="X23" t="b">
        <v>1</v>
      </c>
      <c r="Y23" t="b">
        <v>0</v>
      </c>
      <c r="Z23" t="s">
        <v>62</v>
      </c>
      <c r="AA23" t="s">
        <v>67</v>
      </c>
      <c r="AB23">
        <v>7</v>
      </c>
    </row>
    <row r="24" spans="1:28" x14ac:dyDescent="0.3">
      <c r="A24" t="s">
        <v>124</v>
      </c>
      <c r="B24">
        <v>38</v>
      </c>
      <c r="C24" t="s">
        <v>43</v>
      </c>
      <c r="D24" t="s">
        <v>44</v>
      </c>
      <c r="E24" t="s">
        <v>76</v>
      </c>
      <c r="F24" t="s">
        <v>32</v>
      </c>
      <c r="G24" t="s">
        <v>30</v>
      </c>
      <c r="H24" t="s">
        <v>125</v>
      </c>
      <c r="I24" t="s">
        <v>126</v>
      </c>
      <c r="J24" s="1">
        <v>371.32</v>
      </c>
      <c r="K24">
        <v>7</v>
      </c>
      <c r="L24" t="s">
        <v>48</v>
      </c>
      <c r="M24">
        <v>4</v>
      </c>
      <c r="N24">
        <v>4</v>
      </c>
      <c r="O24">
        <v>0.7</v>
      </c>
      <c r="P24" t="s">
        <v>49</v>
      </c>
      <c r="Q24" t="s">
        <v>50</v>
      </c>
      <c r="R24">
        <v>2</v>
      </c>
      <c r="S24">
        <v>1</v>
      </c>
      <c r="T24" t="s">
        <v>36</v>
      </c>
      <c r="U24" t="s">
        <v>38</v>
      </c>
      <c r="V24" t="s">
        <v>61</v>
      </c>
      <c r="W24" s="2">
        <v>45347</v>
      </c>
      <c r="X24" t="b">
        <v>1</v>
      </c>
      <c r="Y24" t="b">
        <v>1</v>
      </c>
      <c r="Z24" t="s">
        <v>62</v>
      </c>
      <c r="AA24" t="s">
        <v>53</v>
      </c>
      <c r="AB24">
        <v>6</v>
      </c>
    </row>
    <row r="25" spans="1:28" x14ac:dyDescent="0.3">
      <c r="A25" t="s">
        <v>127</v>
      </c>
      <c r="B25">
        <v>37</v>
      </c>
      <c r="C25" t="s">
        <v>29</v>
      </c>
      <c r="D25" t="s">
        <v>30</v>
      </c>
      <c r="E25" t="s">
        <v>55</v>
      </c>
      <c r="F25" t="s">
        <v>32</v>
      </c>
      <c r="G25" t="s">
        <v>30</v>
      </c>
      <c r="H25" t="s">
        <v>128</v>
      </c>
      <c r="I25" t="s">
        <v>120</v>
      </c>
      <c r="J25" s="1">
        <v>461</v>
      </c>
      <c r="K25">
        <v>7</v>
      </c>
      <c r="L25" t="s">
        <v>78</v>
      </c>
      <c r="M25">
        <v>2</v>
      </c>
      <c r="N25">
        <v>4</v>
      </c>
      <c r="O25">
        <v>1</v>
      </c>
      <c r="P25" t="s">
        <v>44</v>
      </c>
      <c r="Q25" t="s">
        <v>50</v>
      </c>
      <c r="R25">
        <v>0</v>
      </c>
      <c r="S25">
        <v>8</v>
      </c>
      <c r="T25" t="s">
        <v>59</v>
      </c>
      <c r="U25" t="s">
        <v>38</v>
      </c>
      <c r="V25" t="s">
        <v>86</v>
      </c>
      <c r="W25" s="2">
        <v>45483</v>
      </c>
      <c r="X25" t="b">
        <v>0</v>
      </c>
      <c r="Y25" t="b">
        <v>1</v>
      </c>
      <c r="Z25" t="s">
        <v>52</v>
      </c>
      <c r="AA25" t="s">
        <v>53</v>
      </c>
      <c r="AB25">
        <v>9</v>
      </c>
    </row>
    <row r="26" spans="1:28" x14ac:dyDescent="0.3">
      <c r="A26" t="s">
        <v>129</v>
      </c>
      <c r="B26">
        <v>33</v>
      </c>
      <c r="C26" t="s">
        <v>29</v>
      </c>
      <c r="D26" t="s">
        <v>44</v>
      </c>
      <c r="E26" t="s">
        <v>31</v>
      </c>
      <c r="F26" t="s">
        <v>32</v>
      </c>
      <c r="G26" t="s">
        <v>44</v>
      </c>
      <c r="H26" t="s">
        <v>130</v>
      </c>
      <c r="I26" t="s">
        <v>47</v>
      </c>
      <c r="J26" s="1">
        <v>253.37</v>
      </c>
      <c r="K26">
        <v>6</v>
      </c>
      <c r="L26" t="s">
        <v>48</v>
      </c>
      <c r="M26">
        <v>4</v>
      </c>
      <c r="N26">
        <v>1</v>
      </c>
      <c r="O26">
        <v>1</v>
      </c>
      <c r="P26" t="s">
        <v>36</v>
      </c>
      <c r="Q26" t="s">
        <v>85</v>
      </c>
      <c r="R26">
        <v>2</v>
      </c>
      <c r="S26">
        <v>10</v>
      </c>
      <c r="T26" t="s">
        <v>44</v>
      </c>
      <c r="U26" t="s">
        <v>38</v>
      </c>
      <c r="V26" t="s">
        <v>66</v>
      </c>
      <c r="W26" s="2">
        <v>45651</v>
      </c>
      <c r="X26" t="b">
        <v>1</v>
      </c>
      <c r="Y26" t="b">
        <v>0</v>
      </c>
      <c r="Z26" t="s">
        <v>62</v>
      </c>
      <c r="AA26" t="s">
        <v>53</v>
      </c>
      <c r="AB26">
        <v>8</v>
      </c>
    </row>
    <row r="27" spans="1:28" x14ac:dyDescent="0.3">
      <c r="A27" t="s">
        <v>131</v>
      </c>
      <c r="B27">
        <v>37</v>
      </c>
      <c r="C27" t="s">
        <v>43</v>
      </c>
      <c r="D27" t="s">
        <v>44</v>
      </c>
      <c r="E27" t="s">
        <v>69</v>
      </c>
      <c r="F27" t="s">
        <v>45</v>
      </c>
      <c r="G27" t="s">
        <v>44</v>
      </c>
      <c r="H27" t="s">
        <v>132</v>
      </c>
      <c r="I27" t="s">
        <v>114</v>
      </c>
      <c r="J27" s="1">
        <v>136.53</v>
      </c>
      <c r="K27">
        <v>3</v>
      </c>
      <c r="L27" t="s">
        <v>35</v>
      </c>
      <c r="M27">
        <v>2</v>
      </c>
      <c r="N27">
        <v>4</v>
      </c>
      <c r="O27">
        <v>2</v>
      </c>
      <c r="P27" t="s">
        <v>44</v>
      </c>
      <c r="Q27" t="s">
        <v>50</v>
      </c>
      <c r="R27">
        <v>1</v>
      </c>
      <c r="S27">
        <v>3</v>
      </c>
      <c r="T27" t="s">
        <v>44</v>
      </c>
      <c r="U27" t="s">
        <v>60</v>
      </c>
      <c r="V27" t="s">
        <v>51</v>
      </c>
      <c r="W27" s="2">
        <v>45443</v>
      </c>
      <c r="X27" t="b">
        <v>1</v>
      </c>
      <c r="Y27" t="b">
        <v>1</v>
      </c>
      <c r="Z27" t="s">
        <v>74</v>
      </c>
      <c r="AA27" t="s">
        <v>53</v>
      </c>
      <c r="AB27">
        <v>10</v>
      </c>
    </row>
    <row r="28" spans="1:28" x14ac:dyDescent="0.3">
      <c r="A28" t="s">
        <v>133</v>
      </c>
      <c r="B28">
        <v>31</v>
      </c>
      <c r="C28" t="s">
        <v>29</v>
      </c>
      <c r="D28" t="s">
        <v>30</v>
      </c>
      <c r="E28" t="s">
        <v>55</v>
      </c>
      <c r="F28" t="s">
        <v>56</v>
      </c>
      <c r="G28" t="s">
        <v>30</v>
      </c>
      <c r="H28" t="s">
        <v>134</v>
      </c>
      <c r="I28" t="s">
        <v>135</v>
      </c>
      <c r="J28" s="1">
        <v>489.05</v>
      </c>
      <c r="K28">
        <v>10</v>
      </c>
      <c r="L28" t="s">
        <v>78</v>
      </c>
      <c r="M28">
        <v>5</v>
      </c>
      <c r="N28">
        <v>3</v>
      </c>
      <c r="O28">
        <v>0</v>
      </c>
      <c r="P28" t="s">
        <v>44</v>
      </c>
      <c r="Q28" t="s">
        <v>37</v>
      </c>
      <c r="R28">
        <v>2</v>
      </c>
      <c r="S28">
        <v>2</v>
      </c>
      <c r="T28" t="s">
        <v>44</v>
      </c>
      <c r="U28" t="s">
        <v>79</v>
      </c>
      <c r="V28" t="s">
        <v>51</v>
      </c>
      <c r="W28" s="2">
        <v>45539</v>
      </c>
      <c r="X28" t="b">
        <v>1</v>
      </c>
      <c r="Y28" t="b">
        <v>1</v>
      </c>
      <c r="Z28" t="s">
        <v>74</v>
      </c>
      <c r="AA28" t="s">
        <v>53</v>
      </c>
      <c r="AB28">
        <v>7</v>
      </c>
    </row>
    <row r="29" spans="1:28" x14ac:dyDescent="0.3">
      <c r="A29" t="s">
        <v>136</v>
      </c>
      <c r="B29">
        <v>50</v>
      </c>
      <c r="C29" t="s">
        <v>43</v>
      </c>
      <c r="D29" t="s">
        <v>44</v>
      </c>
      <c r="E29" t="s">
        <v>55</v>
      </c>
      <c r="F29" t="s">
        <v>56</v>
      </c>
      <c r="G29" t="s">
        <v>44</v>
      </c>
      <c r="H29" t="s">
        <v>137</v>
      </c>
      <c r="I29" t="s">
        <v>117</v>
      </c>
      <c r="J29" s="1">
        <v>81.91</v>
      </c>
      <c r="K29">
        <v>10</v>
      </c>
      <c r="L29" t="s">
        <v>48</v>
      </c>
      <c r="M29">
        <v>3</v>
      </c>
      <c r="N29">
        <v>4</v>
      </c>
      <c r="O29">
        <v>1</v>
      </c>
      <c r="P29" t="s">
        <v>49</v>
      </c>
      <c r="Q29" t="s">
        <v>85</v>
      </c>
      <c r="R29">
        <v>0</v>
      </c>
      <c r="S29">
        <v>4</v>
      </c>
      <c r="T29" t="s">
        <v>36</v>
      </c>
      <c r="U29" t="s">
        <v>79</v>
      </c>
      <c r="V29" t="s">
        <v>61</v>
      </c>
      <c r="W29" s="2">
        <v>45497</v>
      </c>
      <c r="X29" t="b">
        <v>0</v>
      </c>
      <c r="Y29" t="b">
        <v>1</v>
      </c>
      <c r="Z29" t="s">
        <v>40</v>
      </c>
      <c r="AA29" t="s">
        <v>67</v>
      </c>
      <c r="AB29">
        <v>2</v>
      </c>
    </row>
    <row r="30" spans="1:28" x14ac:dyDescent="0.3">
      <c r="A30" t="s">
        <v>138</v>
      </c>
      <c r="B30">
        <v>50</v>
      </c>
      <c r="C30" t="s">
        <v>43</v>
      </c>
      <c r="D30" t="s">
        <v>30</v>
      </c>
      <c r="E30" t="s">
        <v>31</v>
      </c>
      <c r="F30" t="s">
        <v>32</v>
      </c>
      <c r="G30" t="s">
        <v>30</v>
      </c>
      <c r="H30" t="s">
        <v>139</v>
      </c>
      <c r="I30" t="s">
        <v>135</v>
      </c>
      <c r="J30" s="1">
        <v>135.80000000000001</v>
      </c>
      <c r="K30">
        <v>2</v>
      </c>
      <c r="L30" t="s">
        <v>48</v>
      </c>
      <c r="M30">
        <v>2</v>
      </c>
      <c r="N30">
        <v>5</v>
      </c>
      <c r="O30">
        <v>1</v>
      </c>
      <c r="P30" t="s">
        <v>59</v>
      </c>
      <c r="Q30" t="s">
        <v>37</v>
      </c>
      <c r="R30">
        <v>1</v>
      </c>
      <c r="S30">
        <v>2</v>
      </c>
      <c r="T30" t="s">
        <v>44</v>
      </c>
      <c r="U30" t="s">
        <v>79</v>
      </c>
      <c r="V30" t="s">
        <v>61</v>
      </c>
      <c r="W30" s="2">
        <v>45612</v>
      </c>
      <c r="X30" t="b">
        <v>0</v>
      </c>
      <c r="Y30" t="b">
        <v>1</v>
      </c>
      <c r="Z30" t="s">
        <v>74</v>
      </c>
      <c r="AA30" t="s">
        <v>41</v>
      </c>
      <c r="AB30">
        <v>9</v>
      </c>
    </row>
    <row r="31" spans="1:28" x14ac:dyDescent="0.3">
      <c r="A31" t="s">
        <v>140</v>
      </c>
      <c r="B31">
        <v>45</v>
      </c>
      <c r="C31" t="s">
        <v>29</v>
      </c>
      <c r="D31" t="s">
        <v>30</v>
      </c>
      <c r="E31" t="s">
        <v>69</v>
      </c>
      <c r="F31" t="s">
        <v>45</v>
      </c>
      <c r="G31" t="s">
        <v>30</v>
      </c>
      <c r="H31" t="s">
        <v>141</v>
      </c>
      <c r="I31" t="s">
        <v>142</v>
      </c>
      <c r="J31" s="1">
        <v>382.24</v>
      </c>
      <c r="K31">
        <v>12</v>
      </c>
      <c r="L31" t="s">
        <v>48</v>
      </c>
      <c r="M31">
        <v>1</v>
      </c>
      <c r="N31">
        <v>5</v>
      </c>
      <c r="O31">
        <v>1</v>
      </c>
      <c r="P31" t="s">
        <v>44</v>
      </c>
      <c r="Q31" t="s">
        <v>85</v>
      </c>
      <c r="R31">
        <v>1</v>
      </c>
      <c r="S31">
        <v>4</v>
      </c>
      <c r="T31" t="s">
        <v>44</v>
      </c>
      <c r="U31" t="s">
        <v>38</v>
      </c>
      <c r="V31" t="s">
        <v>51</v>
      </c>
      <c r="W31" s="2">
        <v>45479</v>
      </c>
      <c r="X31" t="b">
        <v>1</v>
      </c>
      <c r="Y31" t="b">
        <v>1</v>
      </c>
      <c r="Z31" t="s">
        <v>74</v>
      </c>
      <c r="AA31" t="s">
        <v>53</v>
      </c>
      <c r="AB31">
        <v>3</v>
      </c>
    </row>
    <row r="32" spans="1:28" x14ac:dyDescent="0.3">
      <c r="A32" t="s">
        <v>143</v>
      </c>
      <c r="B32">
        <v>33</v>
      </c>
      <c r="C32" t="s">
        <v>29</v>
      </c>
      <c r="D32" t="s">
        <v>44</v>
      </c>
      <c r="E32" t="s">
        <v>31</v>
      </c>
      <c r="F32" t="s">
        <v>32</v>
      </c>
      <c r="G32" t="s">
        <v>30</v>
      </c>
      <c r="H32" t="s">
        <v>144</v>
      </c>
      <c r="I32" t="s">
        <v>34</v>
      </c>
      <c r="J32" s="1">
        <v>354.7</v>
      </c>
      <c r="K32">
        <v>5</v>
      </c>
      <c r="L32" t="s">
        <v>78</v>
      </c>
      <c r="M32">
        <v>4</v>
      </c>
      <c r="N32">
        <v>2</v>
      </c>
      <c r="O32">
        <v>0</v>
      </c>
      <c r="P32" t="s">
        <v>36</v>
      </c>
      <c r="Q32" t="s">
        <v>85</v>
      </c>
      <c r="R32">
        <v>2</v>
      </c>
      <c r="S32">
        <v>7</v>
      </c>
      <c r="T32" t="s">
        <v>36</v>
      </c>
      <c r="U32" t="s">
        <v>60</v>
      </c>
      <c r="V32" t="s">
        <v>66</v>
      </c>
      <c r="W32" s="2">
        <v>45332</v>
      </c>
      <c r="X32" t="b">
        <v>1</v>
      </c>
      <c r="Y32" t="b">
        <v>0</v>
      </c>
      <c r="Z32" t="s">
        <v>74</v>
      </c>
      <c r="AA32" t="s">
        <v>67</v>
      </c>
      <c r="AB32">
        <v>12</v>
      </c>
    </row>
    <row r="33" spans="1:28" x14ac:dyDescent="0.3">
      <c r="A33" t="s">
        <v>145</v>
      </c>
      <c r="B33">
        <v>24</v>
      </c>
      <c r="C33" t="s">
        <v>43</v>
      </c>
      <c r="D33" t="s">
        <v>44</v>
      </c>
      <c r="E33" t="s">
        <v>76</v>
      </c>
      <c r="F33" t="s">
        <v>32</v>
      </c>
      <c r="G33" t="s">
        <v>44</v>
      </c>
      <c r="H33" t="s">
        <v>146</v>
      </c>
      <c r="I33" t="s">
        <v>93</v>
      </c>
      <c r="J33" s="1">
        <v>433.82</v>
      </c>
      <c r="K33">
        <v>6</v>
      </c>
      <c r="L33" t="s">
        <v>78</v>
      </c>
      <c r="M33">
        <v>3</v>
      </c>
      <c r="N33">
        <v>2</v>
      </c>
      <c r="O33">
        <v>1</v>
      </c>
      <c r="P33" t="s">
        <v>49</v>
      </c>
      <c r="Q33" t="s">
        <v>37</v>
      </c>
      <c r="R33">
        <v>0</v>
      </c>
      <c r="S33">
        <v>8</v>
      </c>
      <c r="T33" t="s">
        <v>49</v>
      </c>
      <c r="U33" t="s">
        <v>79</v>
      </c>
      <c r="V33" t="s">
        <v>66</v>
      </c>
      <c r="W33" s="2">
        <v>45472</v>
      </c>
      <c r="X33" t="b">
        <v>0</v>
      </c>
      <c r="Y33" t="b">
        <v>1</v>
      </c>
      <c r="Z33" t="s">
        <v>74</v>
      </c>
      <c r="AA33" t="s">
        <v>67</v>
      </c>
      <c r="AB33">
        <v>10</v>
      </c>
    </row>
    <row r="34" spans="1:28" x14ac:dyDescent="0.3">
      <c r="A34" t="s">
        <v>147</v>
      </c>
      <c r="B34">
        <v>39</v>
      </c>
      <c r="C34" t="s">
        <v>148</v>
      </c>
      <c r="D34" t="s">
        <v>44</v>
      </c>
      <c r="E34" t="s">
        <v>31</v>
      </c>
      <c r="F34" t="s">
        <v>32</v>
      </c>
      <c r="G34" t="s">
        <v>30</v>
      </c>
      <c r="H34" t="s">
        <v>149</v>
      </c>
      <c r="I34" t="s">
        <v>93</v>
      </c>
      <c r="J34" s="1">
        <v>282.13</v>
      </c>
      <c r="K34">
        <v>5</v>
      </c>
      <c r="L34" t="s">
        <v>35</v>
      </c>
      <c r="M34">
        <v>4</v>
      </c>
      <c r="N34">
        <v>5</v>
      </c>
      <c r="O34">
        <v>1</v>
      </c>
      <c r="P34" t="s">
        <v>36</v>
      </c>
      <c r="Q34" t="s">
        <v>37</v>
      </c>
      <c r="R34">
        <v>1</v>
      </c>
      <c r="S34">
        <v>2</v>
      </c>
      <c r="T34" t="s">
        <v>36</v>
      </c>
      <c r="U34" t="s">
        <v>38</v>
      </c>
      <c r="V34" t="s">
        <v>66</v>
      </c>
      <c r="W34" s="2">
        <v>45317</v>
      </c>
      <c r="X34" t="b">
        <v>1</v>
      </c>
      <c r="Y34" t="b">
        <v>0</v>
      </c>
      <c r="Z34" t="s">
        <v>40</v>
      </c>
      <c r="AA34" t="s">
        <v>53</v>
      </c>
      <c r="AB34">
        <v>9</v>
      </c>
    </row>
    <row r="35" spans="1:28" x14ac:dyDescent="0.3">
      <c r="A35" t="s">
        <v>150</v>
      </c>
      <c r="B35">
        <v>48</v>
      </c>
      <c r="C35" t="s">
        <v>43</v>
      </c>
      <c r="D35" t="s">
        <v>44</v>
      </c>
      <c r="E35" t="s">
        <v>69</v>
      </c>
      <c r="F35" t="s">
        <v>45</v>
      </c>
      <c r="G35" t="s">
        <v>30</v>
      </c>
      <c r="H35" t="s">
        <v>151</v>
      </c>
      <c r="I35" t="s">
        <v>93</v>
      </c>
      <c r="J35" s="1">
        <v>454.38</v>
      </c>
      <c r="K35">
        <v>10</v>
      </c>
      <c r="L35" t="s">
        <v>78</v>
      </c>
      <c r="M35">
        <v>3</v>
      </c>
      <c r="N35">
        <v>4</v>
      </c>
      <c r="O35">
        <v>0</v>
      </c>
      <c r="P35" t="s">
        <v>36</v>
      </c>
      <c r="Q35" t="s">
        <v>37</v>
      </c>
      <c r="R35">
        <v>0</v>
      </c>
      <c r="S35">
        <v>10</v>
      </c>
      <c r="T35" t="s">
        <v>49</v>
      </c>
      <c r="U35" t="s">
        <v>60</v>
      </c>
      <c r="V35" t="s">
        <v>51</v>
      </c>
      <c r="W35" s="2">
        <v>45458</v>
      </c>
      <c r="X35" t="b">
        <v>1</v>
      </c>
      <c r="Y35" t="b">
        <v>0</v>
      </c>
      <c r="Z35" t="s">
        <v>62</v>
      </c>
      <c r="AA35" t="s">
        <v>41</v>
      </c>
      <c r="AB35">
        <v>7</v>
      </c>
    </row>
    <row r="36" spans="1:28" x14ac:dyDescent="0.3">
      <c r="A36" t="s">
        <v>152</v>
      </c>
      <c r="B36">
        <v>25</v>
      </c>
      <c r="C36" t="s">
        <v>43</v>
      </c>
      <c r="D36" t="s">
        <v>30</v>
      </c>
      <c r="E36" t="s">
        <v>31</v>
      </c>
      <c r="F36" t="s">
        <v>45</v>
      </c>
      <c r="G36" t="s">
        <v>44</v>
      </c>
      <c r="H36" t="s">
        <v>153</v>
      </c>
      <c r="I36" t="s">
        <v>93</v>
      </c>
      <c r="J36" s="1">
        <v>138.88</v>
      </c>
      <c r="K36">
        <v>7</v>
      </c>
      <c r="L36" t="s">
        <v>48</v>
      </c>
      <c r="M36">
        <v>2</v>
      </c>
      <c r="N36">
        <v>4</v>
      </c>
      <c r="O36">
        <v>1</v>
      </c>
      <c r="P36" t="s">
        <v>36</v>
      </c>
      <c r="Q36" t="s">
        <v>50</v>
      </c>
      <c r="R36">
        <v>1</v>
      </c>
      <c r="S36">
        <v>3</v>
      </c>
      <c r="T36" t="s">
        <v>36</v>
      </c>
      <c r="U36" t="s">
        <v>38</v>
      </c>
      <c r="V36" t="s">
        <v>86</v>
      </c>
      <c r="W36" s="2">
        <v>45451</v>
      </c>
      <c r="X36" t="b">
        <v>1</v>
      </c>
      <c r="Y36" t="b">
        <v>0</v>
      </c>
      <c r="Z36" t="s">
        <v>74</v>
      </c>
      <c r="AA36" t="s">
        <v>41</v>
      </c>
      <c r="AB36">
        <v>4</v>
      </c>
    </row>
    <row r="37" spans="1:28" x14ac:dyDescent="0.3">
      <c r="A37" t="s">
        <v>154</v>
      </c>
      <c r="B37">
        <v>30</v>
      </c>
      <c r="C37" t="s">
        <v>29</v>
      </c>
      <c r="D37" t="s">
        <v>44</v>
      </c>
      <c r="E37" t="s">
        <v>55</v>
      </c>
      <c r="F37" t="s">
        <v>32</v>
      </c>
      <c r="G37" t="s">
        <v>44</v>
      </c>
      <c r="H37" t="s">
        <v>155</v>
      </c>
      <c r="I37" t="s">
        <v>82</v>
      </c>
      <c r="J37" s="1">
        <v>52.34</v>
      </c>
      <c r="K37">
        <v>6</v>
      </c>
      <c r="L37" t="s">
        <v>48</v>
      </c>
      <c r="M37">
        <v>3</v>
      </c>
      <c r="N37">
        <v>4</v>
      </c>
      <c r="O37">
        <v>1</v>
      </c>
      <c r="P37" t="s">
        <v>59</v>
      </c>
      <c r="Q37" t="s">
        <v>37</v>
      </c>
      <c r="R37">
        <v>1</v>
      </c>
      <c r="S37">
        <v>5</v>
      </c>
      <c r="T37" t="s">
        <v>49</v>
      </c>
      <c r="U37" t="s">
        <v>38</v>
      </c>
      <c r="V37" t="s">
        <v>51</v>
      </c>
      <c r="W37" s="2">
        <v>45433</v>
      </c>
      <c r="X37" t="b">
        <v>1</v>
      </c>
      <c r="Y37" t="b">
        <v>1</v>
      </c>
      <c r="Z37" t="s">
        <v>74</v>
      </c>
      <c r="AA37" t="s">
        <v>67</v>
      </c>
      <c r="AB37">
        <v>13</v>
      </c>
    </row>
    <row r="38" spans="1:28" x14ac:dyDescent="0.3">
      <c r="A38" t="s">
        <v>156</v>
      </c>
      <c r="B38">
        <v>34</v>
      </c>
      <c r="C38" t="s">
        <v>43</v>
      </c>
      <c r="D38" t="s">
        <v>30</v>
      </c>
      <c r="E38" t="s">
        <v>55</v>
      </c>
      <c r="F38" t="s">
        <v>32</v>
      </c>
      <c r="G38" t="s">
        <v>44</v>
      </c>
      <c r="H38" t="s">
        <v>157</v>
      </c>
      <c r="I38" t="s">
        <v>158</v>
      </c>
      <c r="J38" s="1">
        <v>338.2</v>
      </c>
      <c r="K38">
        <v>7</v>
      </c>
      <c r="L38" t="s">
        <v>78</v>
      </c>
      <c r="M38">
        <v>3</v>
      </c>
      <c r="N38">
        <v>5</v>
      </c>
      <c r="O38">
        <v>0</v>
      </c>
      <c r="P38" t="s">
        <v>36</v>
      </c>
      <c r="Q38" t="s">
        <v>50</v>
      </c>
      <c r="R38">
        <v>1</v>
      </c>
      <c r="S38">
        <v>9</v>
      </c>
      <c r="T38" t="s">
        <v>49</v>
      </c>
      <c r="U38" t="s">
        <v>38</v>
      </c>
      <c r="V38" t="s">
        <v>66</v>
      </c>
      <c r="W38" s="2">
        <v>45536</v>
      </c>
      <c r="X38" t="b">
        <v>1</v>
      </c>
      <c r="Y38" t="b">
        <v>0</v>
      </c>
      <c r="Z38" t="s">
        <v>52</v>
      </c>
      <c r="AA38" t="s">
        <v>53</v>
      </c>
      <c r="AB38">
        <v>7</v>
      </c>
    </row>
    <row r="39" spans="1:28" x14ac:dyDescent="0.3">
      <c r="A39" t="s">
        <v>159</v>
      </c>
      <c r="B39">
        <v>21</v>
      </c>
      <c r="C39" t="s">
        <v>29</v>
      </c>
      <c r="D39" t="s">
        <v>30</v>
      </c>
      <c r="E39" t="s">
        <v>69</v>
      </c>
      <c r="F39" t="s">
        <v>45</v>
      </c>
      <c r="G39" t="s">
        <v>30</v>
      </c>
      <c r="H39" t="s">
        <v>160</v>
      </c>
      <c r="I39" t="s">
        <v>126</v>
      </c>
      <c r="J39" s="1">
        <v>263.14999999999998</v>
      </c>
      <c r="K39">
        <v>3</v>
      </c>
      <c r="L39" t="s">
        <v>48</v>
      </c>
      <c r="M39">
        <v>1</v>
      </c>
      <c r="N39">
        <v>5</v>
      </c>
      <c r="O39">
        <v>1</v>
      </c>
      <c r="P39" t="s">
        <v>44</v>
      </c>
      <c r="Q39" t="s">
        <v>37</v>
      </c>
      <c r="R39">
        <v>1</v>
      </c>
      <c r="S39">
        <v>10</v>
      </c>
      <c r="T39" t="s">
        <v>44</v>
      </c>
      <c r="U39" t="s">
        <v>38</v>
      </c>
      <c r="V39" t="s">
        <v>66</v>
      </c>
      <c r="W39" s="2">
        <v>45355</v>
      </c>
      <c r="X39" t="b">
        <v>1</v>
      </c>
      <c r="Y39" t="b">
        <v>0</v>
      </c>
      <c r="Z39" t="s">
        <v>62</v>
      </c>
      <c r="AA39" t="s">
        <v>67</v>
      </c>
      <c r="AB39">
        <v>10</v>
      </c>
    </row>
    <row r="40" spans="1:28" x14ac:dyDescent="0.3">
      <c r="A40" t="s">
        <v>161</v>
      </c>
      <c r="B40">
        <v>36</v>
      </c>
      <c r="C40" t="s">
        <v>29</v>
      </c>
      <c r="D40" t="s">
        <v>30</v>
      </c>
      <c r="E40" t="s">
        <v>31</v>
      </c>
      <c r="F40" t="s">
        <v>56</v>
      </c>
      <c r="G40" t="s">
        <v>30</v>
      </c>
      <c r="H40" t="s">
        <v>162</v>
      </c>
      <c r="I40" t="s">
        <v>120</v>
      </c>
      <c r="J40" s="1">
        <v>371.58</v>
      </c>
      <c r="K40">
        <v>2</v>
      </c>
      <c r="L40" t="s">
        <v>35</v>
      </c>
      <c r="M40">
        <v>2</v>
      </c>
      <c r="N40">
        <v>1</v>
      </c>
      <c r="O40">
        <v>2</v>
      </c>
      <c r="P40" t="s">
        <v>44</v>
      </c>
      <c r="Q40" t="s">
        <v>50</v>
      </c>
      <c r="R40">
        <v>0</v>
      </c>
      <c r="S40">
        <v>10</v>
      </c>
      <c r="T40" t="s">
        <v>36</v>
      </c>
      <c r="U40" t="s">
        <v>60</v>
      </c>
      <c r="V40" t="s">
        <v>86</v>
      </c>
      <c r="W40" s="2">
        <v>45548</v>
      </c>
      <c r="X40" t="b">
        <v>1</v>
      </c>
      <c r="Y40" t="b">
        <v>1</v>
      </c>
      <c r="Z40" t="s">
        <v>52</v>
      </c>
      <c r="AA40" t="s">
        <v>41</v>
      </c>
      <c r="AB40">
        <v>11</v>
      </c>
    </row>
    <row r="41" spans="1:28" x14ac:dyDescent="0.3">
      <c r="A41" t="s">
        <v>163</v>
      </c>
      <c r="B41">
        <v>30</v>
      </c>
      <c r="C41" t="s">
        <v>43</v>
      </c>
      <c r="D41" t="s">
        <v>30</v>
      </c>
      <c r="E41" t="s">
        <v>69</v>
      </c>
      <c r="F41" t="s">
        <v>32</v>
      </c>
      <c r="G41" t="s">
        <v>30</v>
      </c>
      <c r="H41" t="s">
        <v>164</v>
      </c>
      <c r="I41" t="s">
        <v>104</v>
      </c>
      <c r="J41" s="1">
        <v>353.4</v>
      </c>
      <c r="K41">
        <v>2</v>
      </c>
      <c r="L41" t="s">
        <v>78</v>
      </c>
      <c r="M41">
        <v>2</v>
      </c>
      <c r="N41">
        <v>3</v>
      </c>
      <c r="O41">
        <v>2</v>
      </c>
      <c r="P41" t="s">
        <v>49</v>
      </c>
      <c r="Q41" t="s">
        <v>85</v>
      </c>
      <c r="R41">
        <v>0</v>
      </c>
      <c r="S41">
        <v>1</v>
      </c>
      <c r="T41" t="s">
        <v>59</v>
      </c>
      <c r="U41" t="s">
        <v>38</v>
      </c>
      <c r="V41" t="s">
        <v>39</v>
      </c>
      <c r="W41" s="2">
        <v>45632</v>
      </c>
      <c r="X41" t="b">
        <v>0</v>
      </c>
      <c r="Y41" t="b">
        <v>1</v>
      </c>
      <c r="Z41" t="s">
        <v>62</v>
      </c>
      <c r="AA41" t="s">
        <v>41</v>
      </c>
      <c r="AB41">
        <v>3</v>
      </c>
    </row>
    <row r="42" spans="1:28" x14ac:dyDescent="0.3">
      <c r="A42" t="s">
        <v>165</v>
      </c>
      <c r="B42">
        <v>46</v>
      </c>
      <c r="C42" t="s">
        <v>29</v>
      </c>
      <c r="D42" t="s">
        <v>30</v>
      </c>
      <c r="E42" t="s">
        <v>76</v>
      </c>
      <c r="F42" t="s">
        <v>45</v>
      </c>
      <c r="G42" t="s">
        <v>44</v>
      </c>
      <c r="H42" t="s">
        <v>166</v>
      </c>
      <c r="I42" t="s">
        <v>120</v>
      </c>
      <c r="J42" s="1">
        <v>329.41</v>
      </c>
      <c r="K42">
        <v>5</v>
      </c>
      <c r="L42" t="s">
        <v>48</v>
      </c>
      <c r="M42">
        <v>5</v>
      </c>
      <c r="N42">
        <v>3</v>
      </c>
      <c r="O42">
        <v>0</v>
      </c>
      <c r="P42" t="s">
        <v>49</v>
      </c>
      <c r="Q42" t="s">
        <v>37</v>
      </c>
      <c r="R42">
        <v>1</v>
      </c>
      <c r="S42">
        <v>1</v>
      </c>
      <c r="T42" t="s">
        <v>44</v>
      </c>
      <c r="U42" t="s">
        <v>79</v>
      </c>
      <c r="V42" t="s">
        <v>86</v>
      </c>
      <c r="W42" s="2">
        <v>45586</v>
      </c>
      <c r="X42" t="b">
        <v>1</v>
      </c>
      <c r="Y42" t="b">
        <v>1</v>
      </c>
      <c r="Z42" t="s">
        <v>40</v>
      </c>
      <c r="AA42" t="s">
        <v>41</v>
      </c>
      <c r="AB42">
        <v>2</v>
      </c>
    </row>
    <row r="43" spans="1:28" x14ac:dyDescent="0.3">
      <c r="A43" t="s">
        <v>167</v>
      </c>
      <c r="B43">
        <v>46</v>
      </c>
      <c r="C43" t="s">
        <v>29</v>
      </c>
      <c r="D43" t="s">
        <v>30</v>
      </c>
      <c r="E43" t="s">
        <v>31</v>
      </c>
      <c r="F43" t="s">
        <v>56</v>
      </c>
      <c r="G43" t="s">
        <v>30</v>
      </c>
      <c r="H43" t="s">
        <v>168</v>
      </c>
      <c r="I43" t="s">
        <v>47</v>
      </c>
      <c r="J43" s="1">
        <v>54.46</v>
      </c>
      <c r="K43">
        <v>5</v>
      </c>
      <c r="L43" t="s">
        <v>78</v>
      </c>
      <c r="M43">
        <v>4</v>
      </c>
      <c r="N43">
        <v>5</v>
      </c>
      <c r="O43">
        <v>1</v>
      </c>
      <c r="P43" t="s">
        <v>44</v>
      </c>
      <c r="Q43" t="s">
        <v>50</v>
      </c>
      <c r="R43">
        <v>1</v>
      </c>
      <c r="S43">
        <v>1</v>
      </c>
      <c r="T43" t="s">
        <v>59</v>
      </c>
      <c r="U43" t="s">
        <v>38</v>
      </c>
      <c r="V43" t="s">
        <v>66</v>
      </c>
      <c r="W43" s="2">
        <v>45613</v>
      </c>
      <c r="X43" t="b">
        <v>0</v>
      </c>
      <c r="Y43" t="b">
        <v>0</v>
      </c>
      <c r="Z43" t="s">
        <v>62</v>
      </c>
      <c r="AA43" t="s">
        <v>53</v>
      </c>
      <c r="AB43">
        <v>1</v>
      </c>
    </row>
    <row r="44" spans="1:28" x14ac:dyDescent="0.3">
      <c r="A44" t="s">
        <v>169</v>
      </c>
      <c r="B44">
        <v>43</v>
      </c>
      <c r="C44" t="s">
        <v>43</v>
      </c>
      <c r="D44" t="s">
        <v>44</v>
      </c>
      <c r="E44" t="s">
        <v>69</v>
      </c>
      <c r="F44" t="s">
        <v>56</v>
      </c>
      <c r="G44" t="s">
        <v>30</v>
      </c>
      <c r="H44" t="s">
        <v>170</v>
      </c>
      <c r="I44" t="s">
        <v>82</v>
      </c>
      <c r="J44" s="1">
        <v>257.12</v>
      </c>
      <c r="K44">
        <v>8</v>
      </c>
      <c r="L44" t="s">
        <v>78</v>
      </c>
      <c r="M44">
        <v>2</v>
      </c>
      <c r="N44">
        <v>1</v>
      </c>
      <c r="O44">
        <v>0</v>
      </c>
      <c r="P44" t="s">
        <v>44</v>
      </c>
      <c r="Q44" t="s">
        <v>50</v>
      </c>
      <c r="R44">
        <v>2</v>
      </c>
      <c r="S44">
        <v>1</v>
      </c>
      <c r="T44" t="s">
        <v>44</v>
      </c>
      <c r="U44" t="s">
        <v>60</v>
      </c>
      <c r="V44" t="s">
        <v>66</v>
      </c>
      <c r="W44" s="2">
        <v>45497</v>
      </c>
      <c r="X44" t="b">
        <v>1</v>
      </c>
      <c r="Y44" t="b">
        <v>0</v>
      </c>
      <c r="Z44" t="s">
        <v>62</v>
      </c>
      <c r="AA44" t="s">
        <v>41</v>
      </c>
      <c r="AB44">
        <v>11</v>
      </c>
    </row>
    <row r="45" spans="1:28" x14ac:dyDescent="0.3">
      <c r="A45" t="s">
        <v>171</v>
      </c>
      <c r="B45">
        <v>43</v>
      </c>
      <c r="C45" t="s">
        <v>43</v>
      </c>
      <c r="D45" t="s">
        <v>44</v>
      </c>
      <c r="E45" t="s">
        <v>76</v>
      </c>
      <c r="F45" t="s">
        <v>32</v>
      </c>
      <c r="G45" t="s">
        <v>30</v>
      </c>
      <c r="H45" t="s">
        <v>172</v>
      </c>
      <c r="I45" t="s">
        <v>135</v>
      </c>
      <c r="J45" s="1">
        <v>293.04000000000002</v>
      </c>
      <c r="K45">
        <v>11</v>
      </c>
      <c r="L45" t="s">
        <v>48</v>
      </c>
      <c r="M45">
        <v>4</v>
      </c>
      <c r="N45">
        <v>2</v>
      </c>
      <c r="O45">
        <v>1</v>
      </c>
      <c r="P45" t="s">
        <v>36</v>
      </c>
      <c r="Q45" t="s">
        <v>85</v>
      </c>
      <c r="R45">
        <v>1</v>
      </c>
      <c r="S45">
        <v>3</v>
      </c>
      <c r="T45" t="s">
        <v>59</v>
      </c>
      <c r="U45" t="s">
        <v>79</v>
      </c>
      <c r="V45" t="s">
        <v>51</v>
      </c>
      <c r="W45" s="2">
        <v>45354</v>
      </c>
      <c r="X45" t="b">
        <v>1</v>
      </c>
      <c r="Y45" t="b">
        <v>0</v>
      </c>
      <c r="Z45" t="s">
        <v>74</v>
      </c>
      <c r="AA45" t="s">
        <v>53</v>
      </c>
      <c r="AB45">
        <v>6</v>
      </c>
    </row>
    <row r="46" spans="1:28" x14ac:dyDescent="0.3">
      <c r="A46" t="s">
        <v>173</v>
      </c>
      <c r="B46">
        <v>34</v>
      </c>
      <c r="C46" t="s">
        <v>43</v>
      </c>
      <c r="D46" t="s">
        <v>44</v>
      </c>
      <c r="E46" t="s">
        <v>55</v>
      </c>
      <c r="F46" t="s">
        <v>56</v>
      </c>
      <c r="G46" t="s">
        <v>44</v>
      </c>
      <c r="H46" t="s">
        <v>174</v>
      </c>
      <c r="I46" t="s">
        <v>82</v>
      </c>
      <c r="J46" s="1">
        <v>110.4</v>
      </c>
      <c r="K46">
        <v>12</v>
      </c>
      <c r="L46" t="s">
        <v>35</v>
      </c>
      <c r="M46">
        <v>5</v>
      </c>
      <c r="N46">
        <v>1</v>
      </c>
      <c r="O46">
        <v>2</v>
      </c>
      <c r="P46" t="s">
        <v>36</v>
      </c>
      <c r="Q46" t="s">
        <v>37</v>
      </c>
      <c r="R46">
        <v>1</v>
      </c>
      <c r="S46">
        <v>3</v>
      </c>
      <c r="T46" t="s">
        <v>49</v>
      </c>
      <c r="U46" t="s">
        <v>38</v>
      </c>
      <c r="V46" t="s">
        <v>61</v>
      </c>
      <c r="W46" s="2">
        <v>45609</v>
      </c>
      <c r="X46" t="b">
        <v>0</v>
      </c>
      <c r="Y46" t="b">
        <v>0</v>
      </c>
      <c r="Z46" t="s">
        <v>40</v>
      </c>
      <c r="AA46" t="s">
        <v>53</v>
      </c>
      <c r="AB46">
        <v>12</v>
      </c>
    </row>
    <row r="47" spans="1:28" x14ac:dyDescent="0.3">
      <c r="A47" t="s">
        <v>175</v>
      </c>
      <c r="B47">
        <v>42</v>
      </c>
      <c r="C47" t="s">
        <v>29</v>
      </c>
      <c r="D47" t="s">
        <v>30</v>
      </c>
      <c r="E47" t="s">
        <v>31</v>
      </c>
      <c r="F47" t="s">
        <v>56</v>
      </c>
      <c r="G47" t="s">
        <v>44</v>
      </c>
      <c r="H47" t="s">
        <v>176</v>
      </c>
      <c r="I47" t="s">
        <v>93</v>
      </c>
      <c r="J47" s="1">
        <v>76.27</v>
      </c>
      <c r="K47">
        <v>4</v>
      </c>
      <c r="L47" t="s">
        <v>48</v>
      </c>
      <c r="M47">
        <v>2</v>
      </c>
      <c r="N47">
        <v>3</v>
      </c>
      <c r="O47">
        <v>0</v>
      </c>
      <c r="P47" t="s">
        <v>36</v>
      </c>
      <c r="Q47" t="s">
        <v>50</v>
      </c>
      <c r="R47">
        <v>0</v>
      </c>
      <c r="S47">
        <v>8</v>
      </c>
      <c r="T47" t="s">
        <v>49</v>
      </c>
      <c r="U47" t="s">
        <v>60</v>
      </c>
      <c r="V47" t="s">
        <v>39</v>
      </c>
      <c r="W47" s="2">
        <v>45650</v>
      </c>
      <c r="X47" t="b">
        <v>1</v>
      </c>
      <c r="Y47" t="b">
        <v>0</v>
      </c>
      <c r="Z47" t="s">
        <v>52</v>
      </c>
      <c r="AA47" t="s">
        <v>53</v>
      </c>
      <c r="AB47">
        <v>10</v>
      </c>
    </row>
    <row r="48" spans="1:28" x14ac:dyDescent="0.3">
      <c r="A48" t="s">
        <v>177</v>
      </c>
      <c r="B48">
        <v>40</v>
      </c>
      <c r="C48" t="s">
        <v>29</v>
      </c>
      <c r="D48" t="s">
        <v>44</v>
      </c>
      <c r="E48" t="s">
        <v>69</v>
      </c>
      <c r="F48" t="s">
        <v>32</v>
      </c>
      <c r="G48" t="s">
        <v>30</v>
      </c>
      <c r="H48" t="s">
        <v>178</v>
      </c>
      <c r="I48" t="s">
        <v>126</v>
      </c>
      <c r="J48" s="1">
        <v>392.08</v>
      </c>
      <c r="K48">
        <v>6</v>
      </c>
      <c r="L48" t="s">
        <v>78</v>
      </c>
      <c r="M48">
        <v>2</v>
      </c>
      <c r="N48">
        <v>5</v>
      </c>
      <c r="O48">
        <v>1</v>
      </c>
      <c r="P48" t="s">
        <v>36</v>
      </c>
      <c r="Q48" t="s">
        <v>85</v>
      </c>
      <c r="R48">
        <v>2</v>
      </c>
      <c r="S48">
        <v>7</v>
      </c>
      <c r="T48" t="s">
        <v>44</v>
      </c>
      <c r="U48" t="s">
        <v>38</v>
      </c>
      <c r="V48" t="s">
        <v>66</v>
      </c>
      <c r="W48" s="2">
        <v>45508</v>
      </c>
      <c r="X48" t="b">
        <v>1</v>
      </c>
      <c r="Y48" t="b">
        <v>1</v>
      </c>
      <c r="Z48" t="s">
        <v>40</v>
      </c>
      <c r="AA48" t="s">
        <v>67</v>
      </c>
      <c r="AB48">
        <v>6</v>
      </c>
    </row>
    <row r="49" spans="1:28" x14ac:dyDescent="0.3">
      <c r="A49" t="s">
        <v>179</v>
      </c>
      <c r="B49">
        <v>25</v>
      </c>
      <c r="C49" t="s">
        <v>29</v>
      </c>
      <c r="D49" t="s">
        <v>44</v>
      </c>
      <c r="E49" t="s">
        <v>31</v>
      </c>
      <c r="F49" t="s">
        <v>32</v>
      </c>
      <c r="G49" t="s">
        <v>44</v>
      </c>
      <c r="H49" t="s">
        <v>180</v>
      </c>
      <c r="I49" t="s">
        <v>126</v>
      </c>
      <c r="J49" s="1">
        <v>51.22</v>
      </c>
      <c r="K49">
        <v>6</v>
      </c>
      <c r="L49" t="s">
        <v>78</v>
      </c>
      <c r="M49">
        <v>2</v>
      </c>
      <c r="N49">
        <v>1</v>
      </c>
      <c r="O49">
        <v>0</v>
      </c>
      <c r="P49" t="s">
        <v>36</v>
      </c>
      <c r="Q49" t="s">
        <v>85</v>
      </c>
      <c r="R49">
        <v>1</v>
      </c>
      <c r="S49">
        <v>5</v>
      </c>
      <c r="T49" t="s">
        <v>49</v>
      </c>
      <c r="U49" t="s">
        <v>38</v>
      </c>
      <c r="V49" t="s">
        <v>86</v>
      </c>
      <c r="W49" s="2">
        <v>45529</v>
      </c>
      <c r="X49" t="b">
        <v>1</v>
      </c>
      <c r="Y49" t="b">
        <v>1</v>
      </c>
      <c r="Z49" t="s">
        <v>74</v>
      </c>
      <c r="AA49" t="s">
        <v>53</v>
      </c>
      <c r="AB49">
        <v>5</v>
      </c>
    </row>
    <row r="50" spans="1:28" x14ac:dyDescent="0.3">
      <c r="A50" t="s">
        <v>181</v>
      </c>
      <c r="B50">
        <v>38</v>
      </c>
      <c r="C50" t="s">
        <v>43</v>
      </c>
      <c r="D50" t="s">
        <v>30</v>
      </c>
      <c r="E50" t="s">
        <v>76</v>
      </c>
      <c r="F50" t="s">
        <v>32</v>
      </c>
      <c r="G50" t="s">
        <v>44</v>
      </c>
      <c r="H50" t="s">
        <v>182</v>
      </c>
      <c r="I50" t="s">
        <v>183</v>
      </c>
      <c r="J50" s="1">
        <v>227.57</v>
      </c>
      <c r="K50">
        <v>2</v>
      </c>
      <c r="L50" t="s">
        <v>78</v>
      </c>
      <c r="M50">
        <v>1</v>
      </c>
      <c r="N50">
        <v>2</v>
      </c>
      <c r="O50">
        <v>0</v>
      </c>
      <c r="P50" t="s">
        <v>44</v>
      </c>
      <c r="Q50" t="s">
        <v>37</v>
      </c>
      <c r="R50">
        <v>1</v>
      </c>
      <c r="S50">
        <v>6</v>
      </c>
      <c r="T50" t="s">
        <v>36</v>
      </c>
      <c r="U50" t="s">
        <v>38</v>
      </c>
      <c r="V50" t="s">
        <v>51</v>
      </c>
      <c r="W50" s="2">
        <v>45521</v>
      </c>
      <c r="X50" t="b">
        <v>0</v>
      </c>
      <c r="Y50" t="b">
        <v>1</v>
      </c>
      <c r="Z50" t="s">
        <v>52</v>
      </c>
      <c r="AA50" t="s">
        <v>41</v>
      </c>
      <c r="AB50">
        <v>14</v>
      </c>
    </row>
    <row r="51" spans="1:28" x14ac:dyDescent="0.3">
      <c r="A51" t="s">
        <v>184</v>
      </c>
      <c r="B51">
        <v>46</v>
      </c>
      <c r="C51" t="s">
        <v>29</v>
      </c>
      <c r="D51" t="s">
        <v>30</v>
      </c>
      <c r="E51" t="s">
        <v>69</v>
      </c>
      <c r="F51" t="s">
        <v>32</v>
      </c>
      <c r="G51" t="s">
        <v>30</v>
      </c>
      <c r="H51" t="s">
        <v>185</v>
      </c>
      <c r="I51" t="s">
        <v>158</v>
      </c>
      <c r="J51" s="1">
        <v>378.87</v>
      </c>
      <c r="K51">
        <v>7</v>
      </c>
      <c r="L51" t="s">
        <v>78</v>
      </c>
      <c r="M51">
        <v>1</v>
      </c>
      <c r="N51">
        <v>2</v>
      </c>
      <c r="O51">
        <v>0</v>
      </c>
      <c r="P51" t="s">
        <v>36</v>
      </c>
      <c r="Q51" t="s">
        <v>85</v>
      </c>
      <c r="R51">
        <v>1</v>
      </c>
      <c r="S51">
        <v>2</v>
      </c>
      <c r="T51" t="s">
        <v>59</v>
      </c>
      <c r="U51" t="s">
        <v>38</v>
      </c>
      <c r="V51" t="s">
        <v>51</v>
      </c>
      <c r="W51" s="2">
        <v>45383</v>
      </c>
      <c r="X51" t="b">
        <v>1</v>
      </c>
      <c r="Y51" t="b">
        <v>0</v>
      </c>
      <c r="Z51" t="s">
        <v>74</v>
      </c>
      <c r="AA51" t="s">
        <v>41</v>
      </c>
      <c r="AB51">
        <v>5</v>
      </c>
    </row>
    <row r="52" spans="1:28" x14ac:dyDescent="0.3">
      <c r="A52" t="s">
        <v>186</v>
      </c>
      <c r="B52">
        <v>24</v>
      </c>
      <c r="C52" t="s">
        <v>29</v>
      </c>
      <c r="D52" t="s">
        <v>30</v>
      </c>
      <c r="E52" t="s">
        <v>69</v>
      </c>
      <c r="F52" t="s">
        <v>45</v>
      </c>
      <c r="G52" t="s">
        <v>44</v>
      </c>
      <c r="H52" t="s">
        <v>187</v>
      </c>
      <c r="I52" t="s">
        <v>188</v>
      </c>
      <c r="J52" s="1">
        <v>423.92</v>
      </c>
      <c r="K52">
        <v>8</v>
      </c>
      <c r="L52" t="s">
        <v>35</v>
      </c>
      <c r="M52">
        <v>3</v>
      </c>
      <c r="N52">
        <v>1</v>
      </c>
      <c r="O52">
        <v>2</v>
      </c>
      <c r="P52" t="s">
        <v>59</v>
      </c>
      <c r="Q52" t="s">
        <v>37</v>
      </c>
      <c r="R52">
        <v>0</v>
      </c>
      <c r="S52">
        <v>9</v>
      </c>
      <c r="T52" t="s">
        <v>44</v>
      </c>
      <c r="U52" t="s">
        <v>38</v>
      </c>
      <c r="V52" t="s">
        <v>39</v>
      </c>
      <c r="W52" s="2">
        <v>45528</v>
      </c>
      <c r="X52" t="b">
        <v>0</v>
      </c>
      <c r="Y52" t="b">
        <v>1</v>
      </c>
      <c r="Z52" t="s">
        <v>40</v>
      </c>
      <c r="AA52" t="s">
        <v>53</v>
      </c>
      <c r="AB52">
        <v>8</v>
      </c>
    </row>
    <row r="53" spans="1:28" x14ac:dyDescent="0.3">
      <c r="A53" t="s">
        <v>189</v>
      </c>
      <c r="B53">
        <v>43</v>
      </c>
      <c r="C53" t="s">
        <v>190</v>
      </c>
      <c r="D53" t="s">
        <v>44</v>
      </c>
      <c r="E53" t="s">
        <v>69</v>
      </c>
      <c r="F53" t="s">
        <v>56</v>
      </c>
      <c r="G53" t="s">
        <v>30</v>
      </c>
      <c r="H53" t="s">
        <v>191</v>
      </c>
      <c r="I53" t="s">
        <v>135</v>
      </c>
      <c r="J53" s="1">
        <v>111.24</v>
      </c>
      <c r="K53">
        <v>9</v>
      </c>
      <c r="L53" t="s">
        <v>35</v>
      </c>
      <c r="M53">
        <v>5</v>
      </c>
      <c r="N53">
        <v>2</v>
      </c>
      <c r="O53">
        <v>0</v>
      </c>
      <c r="P53" t="s">
        <v>49</v>
      </c>
      <c r="Q53" t="s">
        <v>37</v>
      </c>
      <c r="R53">
        <v>0</v>
      </c>
      <c r="S53">
        <v>2</v>
      </c>
      <c r="T53" t="s">
        <v>44</v>
      </c>
      <c r="U53" t="s">
        <v>60</v>
      </c>
      <c r="V53" t="s">
        <v>39</v>
      </c>
      <c r="W53" s="2">
        <v>45510</v>
      </c>
      <c r="X53" t="b">
        <v>1</v>
      </c>
      <c r="Y53" t="b">
        <v>0</v>
      </c>
      <c r="Z53" t="s">
        <v>40</v>
      </c>
      <c r="AA53" t="s">
        <v>41</v>
      </c>
      <c r="AB53">
        <v>12</v>
      </c>
    </row>
    <row r="54" spans="1:28" x14ac:dyDescent="0.3">
      <c r="A54" t="s">
        <v>192</v>
      </c>
      <c r="B54">
        <v>37</v>
      </c>
      <c r="C54" t="s">
        <v>29</v>
      </c>
      <c r="D54" t="s">
        <v>30</v>
      </c>
      <c r="E54" t="s">
        <v>55</v>
      </c>
      <c r="F54" t="s">
        <v>32</v>
      </c>
      <c r="G54" t="s">
        <v>30</v>
      </c>
      <c r="H54" t="s">
        <v>193</v>
      </c>
      <c r="I54" t="s">
        <v>194</v>
      </c>
      <c r="J54" s="1">
        <v>299.31</v>
      </c>
      <c r="K54">
        <v>7</v>
      </c>
      <c r="L54" t="s">
        <v>35</v>
      </c>
      <c r="M54">
        <v>2</v>
      </c>
      <c r="N54">
        <v>4</v>
      </c>
      <c r="O54">
        <v>1</v>
      </c>
      <c r="P54" t="s">
        <v>49</v>
      </c>
      <c r="Q54" t="s">
        <v>85</v>
      </c>
      <c r="R54">
        <v>2</v>
      </c>
      <c r="S54">
        <v>3</v>
      </c>
      <c r="T54" t="s">
        <v>36</v>
      </c>
      <c r="U54" t="s">
        <v>79</v>
      </c>
      <c r="V54" t="s">
        <v>61</v>
      </c>
      <c r="W54" s="2">
        <v>45323</v>
      </c>
      <c r="X54" t="b">
        <v>1</v>
      </c>
      <c r="Y54" t="b">
        <v>0</v>
      </c>
      <c r="Z54" t="s">
        <v>40</v>
      </c>
      <c r="AA54" t="s">
        <v>67</v>
      </c>
      <c r="AB54">
        <v>3</v>
      </c>
    </row>
    <row r="55" spans="1:28" x14ac:dyDescent="0.3">
      <c r="A55" t="s">
        <v>195</v>
      </c>
      <c r="B55">
        <v>42</v>
      </c>
      <c r="C55" t="s">
        <v>43</v>
      </c>
      <c r="D55" t="s">
        <v>30</v>
      </c>
      <c r="E55" t="s">
        <v>69</v>
      </c>
      <c r="F55" t="s">
        <v>56</v>
      </c>
      <c r="G55" t="s">
        <v>30</v>
      </c>
      <c r="H55" t="s">
        <v>196</v>
      </c>
      <c r="I55" t="s">
        <v>101</v>
      </c>
      <c r="J55" s="1">
        <v>169.28</v>
      </c>
      <c r="K55">
        <v>7</v>
      </c>
      <c r="L55" t="s">
        <v>35</v>
      </c>
      <c r="M55">
        <v>4</v>
      </c>
      <c r="N55">
        <v>4</v>
      </c>
      <c r="O55">
        <v>1</v>
      </c>
      <c r="P55" t="s">
        <v>36</v>
      </c>
      <c r="Q55" t="s">
        <v>37</v>
      </c>
      <c r="R55">
        <v>2</v>
      </c>
      <c r="S55">
        <v>1</v>
      </c>
      <c r="T55" t="s">
        <v>59</v>
      </c>
      <c r="U55" t="s">
        <v>38</v>
      </c>
      <c r="V55" t="s">
        <v>86</v>
      </c>
      <c r="W55" s="2">
        <v>45460</v>
      </c>
      <c r="X55" t="b">
        <v>1</v>
      </c>
      <c r="Y55" t="b">
        <v>1</v>
      </c>
      <c r="Z55" t="s">
        <v>62</v>
      </c>
      <c r="AA55" t="s">
        <v>41</v>
      </c>
      <c r="AB55">
        <v>6</v>
      </c>
    </row>
    <row r="56" spans="1:28" x14ac:dyDescent="0.3">
      <c r="A56" t="s">
        <v>197</v>
      </c>
      <c r="B56">
        <v>29</v>
      </c>
      <c r="C56" t="s">
        <v>43</v>
      </c>
      <c r="D56" t="s">
        <v>30</v>
      </c>
      <c r="E56" t="s">
        <v>69</v>
      </c>
      <c r="F56" t="s">
        <v>45</v>
      </c>
      <c r="G56" t="s">
        <v>44</v>
      </c>
      <c r="H56" t="s">
        <v>198</v>
      </c>
      <c r="I56" t="s">
        <v>58</v>
      </c>
      <c r="J56" s="1">
        <v>449.13</v>
      </c>
      <c r="K56">
        <v>9</v>
      </c>
      <c r="L56" t="s">
        <v>48</v>
      </c>
      <c r="M56">
        <v>2</v>
      </c>
      <c r="N56">
        <v>1</v>
      </c>
      <c r="O56">
        <v>0.5</v>
      </c>
      <c r="P56" t="s">
        <v>49</v>
      </c>
      <c r="Q56" t="s">
        <v>50</v>
      </c>
      <c r="R56">
        <v>2</v>
      </c>
      <c r="S56">
        <v>2</v>
      </c>
      <c r="T56" t="s">
        <v>59</v>
      </c>
      <c r="U56" t="s">
        <v>38</v>
      </c>
      <c r="V56" t="s">
        <v>39</v>
      </c>
      <c r="W56" s="2">
        <v>45455</v>
      </c>
      <c r="X56" t="b">
        <v>0</v>
      </c>
      <c r="Y56" t="b">
        <v>0</v>
      </c>
      <c r="Z56" t="s">
        <v>74</v>
      </c>
      <c r="AA56" t="s">
        <v>41</v>
      </c>
      <c r="AB56">
        <v>14</v>
      </c>
    </row>
    <row r="57" spans="1:28" x14ac:dyDescent="0.3">
      <c r="A57" t="s">
        <v>199</v>
      </c>
      <c r="B57">
        <v>35</v>
      </c>
      <c r="C57" t="s">
        <v>29</v>
      </c>
      <c r="D57" t="s">
        <v>44</v>
      </c>
      <c r="E57" t="s">
        <v>31</v>
      </c>
      <c r="F57" t="s">
        <v>56</v>
      </c>
      <c r="G57" t="s">
        <v>44</v>
      </c>
      <c r="H57" t="s">
        <v>200</v>
      </c>
      <c r="I57" t="s">
        <v>101</v>
      </c>
      <c r="J57" s="1">
        <v>427.48</v>
      </c>
      <c r="K57">
        <v>6</v>
      </c>
      <c r="L57" t="s">
        <v>78</v>
      </c>
      <c r="M57">
        <v>4</v>
      </c>
      <c r="N57">
        <v>2</v>
      </c>
      <c r="O57">
        <v>0</v>
      </c>
      <c r="P57" t="s">
        <v>49</v>
      </c>
      <c r="Q57" t="s">
        <v>50</v>
      </c>
      <c r="R57">
        <v>1</v>
      </c>
      <c r="S57">
        <v>1</v>
      </c>
      <c r="T57" t="s">
        <v>59</v>
      </c>
      <c r="U57" t="s">
        <v>60</v>
      </c>
      <c r="V57" t="s">
        <v>61</v>
      </c>
      <c r="W57" s="2">
        <v>45642</v>
      </c>
      <c r="X57" t="b">
        <v>1</v>
      </c>
      <c r="Y57" t="b">
        <v>0</v>
      </c>
      <c r="Z57" t="s">
        <v>62</v>
      </c>
      <c r="AA57" t="s">
        <v>53</v>
      </c>
      <c r="AB57">
        <v>11</v>
      </c>
    </row>
    <row r="58" spans="1:28" x14ac:dyDescent="0.3">
      <c r="A58" t="s">
        <v>201</v>
      </c>
      <c r="B58">
        <v>27</v>
      </c>
      <c r="C58" t="s">
        <v>29</v>
      </c>
      <c r="D58" t="s">
        <v>30</v>
      </c>
      <c r="E58" t="s">
        <v>55</v>
      </c>
      <c r="F58" t="s">
        <v>45</v>
      </c>
      <c r="G58" t="s">
        <v>44</v>
      </c>
      <c r="H58" t="s">
        <v>202</v>
      </c>
      <c r="I58" t="s">
        <v>90</v>
      </c>
      <c r="J58" s="1">
        <v>171.61</v>
      </c>
      <c r="K58">
        <v>3</v>
      </c>
      <c r="L58" t="s">
        <v>78</v>
      </c>
      <c r="M58">
        <v>3</v>
      </c>
      <c r="N58">
        <v>1</v>
      </c>
      <c r="O58">
        <v>2</v>
      </c>
      <c r="P58" t="s">
        <v>59</v>
      </c>
      <c r="Q58" t="s">
        <v>85</v>
      </c>
      <c r="R58">
        <v>1</v>
      </c>
      <c r="S58">
        <v>6</v>
      </c>
      <c r="T58" t="s">
        <v>44</v>
      </c>
      <c r="U58" t="s">
        <v>79</v>
      </c>
      <c r="V58" t="s">
        <v>39</v>
      </c>
      <c r="W58" s="2">
        <v>45596</v>
      </c>
      <c r="X58" t="b">
        <v>1</v>
      </c>
      <c r="Y58" t="b">
        <v>0</v>
      </c>
      <c r="Z58" t="s">
        <v>74</v>
      </c>
      <c r="AA58" t="s">
        <v>67</v>
      </c>
      <c r="AB58">
        <v>8</v>
      </c>
    </row>
    <row r="59" spans="1:28" x14ac:dyDescent="0.3">
      <c r="A59" t="s">
        <v>203</v>
      </c>
      <c r="B59">
        <v>40</v>
      </c>
      <c r="C59" t="s">
        <v>29</v>
      </c>
      <c r="D59" t="s">
        <v>44</v>
      </c>
      <c r="E59" t="s">
        <v>31</v>
      </c>
      <c r="F59" t="s">
        <v>32</v>
      </c>
      <c r="G59" t="s">
        <v>44</v>
      </c>
      <c r="H59" t="s">
        <v>204</v>
      </c>
      <c r="I59" t="s">
        <v>82</v>
      </c>
      <c r="J59" s="1">
        <v>240.28</v>
      </c>
      <c r="K59">
        <v>3</v>
      </c>
      <c r="L59" t="s">
        <v>78</v>
      </c>
      <c r="M59">
        <v>3</v>
      </c>
      <c r="N59">
        <v>5</v>
      </c>
      <c r="O59">
        <v>2</v>
      </c>
      <c r="P59" t="s">
        <v>44</v>
      </c>
      <c r="Q59" t="s">
        <v>50</v>
      </c>
      <c r="R59">
        <v>2</v>
      </c>
      <c r="S59">
        <v>7</v>
      </c>
      <c r="T59" t="s">
        <v>49</v>
      </c>
      <c r="U59" t="s">
        <v>38</v>
      </c>
      <c r="V59" t="s">
        <v>86</v>
      </c>
      <c r="W59" s="2">
        <v>45633</v>
      </c>
      <c r="X59" t="b">
        <v>1</v>
      </c>
      <c r="Y59" t="b">
        <v>1</v>
      </c>
      <c r="Z59" t="s">
        <v>62</v>
      </c>
      <c r="AA59" t="s">
        <v>53</v>
      </c>
      <c r="AB59">
        <v>4</v>
      </c>
    </row>
    <row r="60" spans="1:28" x14ac:dyDescent="0.3">
      <c r="A60" t="s">
        <v>205</v>
      </c>
      <c r="B60">
        <v>34</v>
      </c>
      <c r="C60" t="s">
        <v>29</v>
      </c>
      <c r="D60" t="s">
        <v>44</v>
      </c>
      <c r="E60" t="s">
        <v>55</v>
      </c>
      <c r="F60" t="s">
        <v>45</v>
      </c>
      <c r="G60" t="s">
        <v>44</v>
      </c>
      <c r="H60" t="s">
        <v>206</v>
      </c>
      <c r="I60" t="s">
        <v>71</v>
      </c>
      <c r="J60" s="1">
        <v>310.17</v>
      </c>
      <c r="K60">
        <v>6</v>
      </c>
      <c r="L60" t="s">
        <v>48</v>
      </c>
      <c r="M60">
        <v>2</v>
      </c>
      <c r="N60">
        <v>3</v>
      </c>
      <c r="O60">
        <v>2</v>
      </c>
      <c r="P60" t="s">
        <v>49</v>
      </c>
      <c r="Q60" t="s">
        <v>85</v>
      </c>
      <c r="R60">
        <v>0</v>
      </c>
      <c r="S60">
        <v>10</v>
      </c>
      <c r="T60" t="s">
        <v>36</v>
      </c>
      <c r="U60" t="s">
        <v>60</v>
      </c>
      <c r="V60" t="s">
        <v>61</v>
      </c>
      <c r="W60" s="2">
        <v>45346</v>
      </c>
      <c r="X60" t="b">
        <v>0</v>
      </c>
      <c r="Y60" t="b">
        <v>0</v>
      </c>
      <c r="Z60" t="s">
        <v>52</v>
      </c>
      <c r="AA60" t="s">
        <v>41</v>
      </c>
      <c r="AB60">
        <v>13</v>
      </c>
    </row>
    <row r="61" spans="1:28" x14ac:dyDescent="0.3">
      <c r="A61" t="s">
        <v>207</v>
      </c>
      <c r="B61">
        <v>25</v>
      </c>
      <c r="C61" t="s">
        <v>29</v>
      </c>
      <c r="D61" t="s">
        <v>30</v>
      </c>
      <c r="E61" t="s">
        <v>31</v>
      </c>
      <c r="F61" t="s">
        <v>32</v>
      </c>
      <c r="G61" t="s">
        <v>30</v>
      </c>
      <c r="H61" t="s">
        <v>208</v>
      </c>
      <c r="I61" t="s">
        <v>107</v>
      </c>
      <c r="J61" s="1">
        <v>166</v>
      </c>
      <c r="K61">
        <v>10</v>
      </c>
      <c r="L61" t="s">
        <v>78</v>
      </c>
      <c r="M61">
        <v>5</v>
      </c>
      <c r="N61">
        <v>3</v>
      </c>
      <c r="O61">
        <v>0</v>
      </c>
      <c r="P61" t="s">
        <v>44</v>
      </c>
      <c r="Q61" t="s">
        <v>50</v>
      </c>
      <c r="R61">
        <v>2</v>
      </c>
      <c r="S61">
        <v>10</v>
      </c>
      <c r="T61" t="s">
        <v>49</v>
      </c>
      <c r="U61" t="s">
        <v>60</v>
      </c>
      <c r="V61" t="s">
        <v>51</v>
      </c>
      <c r="W61" s="2">
        <v>45454</v>
      </c>
      <c r="X61" t="b">
        <v>0</v>
      </c>
      <c r="Y61" t="b">
        <v>0</v>
      </c>
      <c r="Z61" t="s">
        <v>62</v>
      </c>
      <c r="AA61" t="s">
        <v>67</v>
      </c>
      <c r="AB61">
        <v>5</v>
      </c>
    </row>
    <row r="62" spans="1:28" x14ac:dyDescent="0.3">
      <c r="A62" t="s">
        <v>209</v>
      </c>
      <c r="B62">
        <v>38</v>
      </c>
      <c r="C62" t="s">
        <v>43</v>
      </c>
      <c r="D62" t="s">
        <v>44</v>
      </c>
      <c r="E62" t="s">
        <v>76</v>
      </c>
      <c r="F62" t="s">
        <v>32</v>
      </c>
      <c r="G62" t="s">
        <v>44</v>
      </c>
      <c r="H62" t="s">
        <v>210</v>
      </c>
      <c r="I62" t="s">
        <v>123</v>
      </c>
      <c r="J62" s="1">
        <v>362.01</v>
      </c>
      <c r="K62">
        <v>2</v>
      </c>
      <c r="L62" t="s">
        <v>48</v>
      </c>
      <c r="M62">
        <v>2</v>
      </c>
      <c r="N62">
        <v>4</v>
      </c>
      <c r="O62">
        <v>1</v>
      </c>
      <c r="P62" t="s">
        <v>36</v>
      </c>
      <c r="Q62" t="s">
        <v>37</v>
      </c>
      <c r="R62">
        <v>2</v>
      </c>
      <c r="S62">
        <v>1</v>
      </c>
      <c r="T62" t="s">
        <v>49</v>
      </c>
      <c r="U62" t="s">
        <v>38</v>
      </c>
      <c r="V62" t="s">
        <v>61</v>
      </c>
      <c r="W62" s="2">
        <v>45620</v>
      </c>
      <c r="X62" t="b">
        <v>0</v>
      </c>
      <c r="Y62" t="b">
        <v>0</v>
      </c>
      <c r="Z62" t="s">
        <v>62</v>
      </c>
      <c r="AA62" t="s">
        <v>67</v>
      </c>
      <c r="AB62">
        <v>1</v>
      </c>
    </row>
    <row r="63" spans="1:28" x14ac:dyDescent="0.3">
      <c r="A63" t="s">
        <v>211</v>
      </c>
      <c r="B63">
        <v>33</v>
      </c>
      <c r="C63" t="s">
        <v>212</v>
      </c>
      <c r="D63" t="s">
        <v>44</v>
      </c>
      <c r="E63" t="s">
        <v>31</v>
      </c>
      <c r="F63" t="s">
        <v>32</v>
      </c>
      <c r="G63" t="s">
        <v>30</v>
      </c>
      <c r="H63" t="s">
        <v>213</v>
      </c>
      <c r="I63" t="s">
        <v>194</v>
      </c>
      <c r="J63" s="1">
        <v>348.5</v>
      </c>
      <c r="K63">
        <v>3</v>
      </c>
      <c r="L63" t="s">
        <v>35</v>
      </c>
      <c r="M63">
        <v>2</v>
      </c>
      <c r="N63">
        <v>3</v>
      </c>
      <c r="O63">
        <v>2</v>
      </c>
      <c r="P63" t="s">
        <v>36</v>
      </c>
      <c r="Q63" t="s">
        <v>50</v>
      </c>
      <c r="R63">
        <v>0</v>
      </c>
      <c r="S63">
        <v>6</v>
      </c>
      <c r="T63" t="s">
        <v>49</v>
      </c>
      <c r="U63" t="s">
        <v>60</v>
      </c>
      <c r="V63" t="s">
        <v>61</v>
      </c>
      <c r="W63" s="2">
        <v>45482</v>
      </c>
      <c r="X63" t="b">
        <v>0</v>
      </c>
      <c r="Y63" t="b">
        <v>0</v>
      </c>
      <c r="Z63" t="s">
        <v>74</v>
      </c>
      <c r="AA63" t="s">
        <v>41</v>
      </c>
      <c r="AB63">
        <v>8</v>
      </c>
    </row>
    <row r="64" spans="1:28" x14ac:dyDescent="0.3">
      <c r="A64" t="s">
        <v>214</v>
      </c>
      <c r="B64">
        <v>32</v>
      </c>
      <c r="C64" t="s">
        <v>29</v>
      </c>
      <c r="D64" t="s">
        <v>30</v>
      </c>
      <c r="E64" t="s">
        <v>31</v>
      </c>
      <c r="F64" t="s">
        <v>32</v>
      </c>
      <c r="G64" t="s">
        <v>44</v>
      </c>
      <c r="H64" t="s">
        <v>215</v>
      </c>
      <c r="I64" t="s">
        <v>101</v>
      </c>
      <c r="J64" s="1">
        <v>395.97</v>
      </c>
      <c r="K64">
        <v>9</v>
      </c>
      <c r="L64" t="s">
        <v>48</v>
      </c>
      <c r="M64">
        <v>1</v>
      </c>
      <c r="N64">
        <v>4</v>
      </c>
      <c r="O64">
        <v>0</v>
      </c>
      <c r="P64" t="s">
        <v>49</v>
      </c>
      <c r="Q64" t="s">
        <v>85</v>
      </c>
      <c r="R64">
        <v>1</v>
      </c>
      <c r="S64">
        <v>6</v>
      </c>
      <c r="T64" t="s">
        <v>59</v>
      </c>
      <c r="U64" t="s">
        <v>38</v>
      </c>
      <c r="V64" t="s">
        <v>61</v>
      </c>
      <c r="W64" s="2">
        <v>45522</v>
      </c>
      <c r="X64" t="b">
        <v>1</v>
      </c>
      <c r="Y64" t="b">
        <v>1</v>
      </c>
      <c r="Z64" t="s">
        <v>52</v>
      </c>
      <c r="AA64" t="s">
        <v>53</v>
      </c>
      <c r="AB64">
        <v>1</v>
      </c>
    </row>
    <row r="65" spans="1:28" x14ac:dyDescent="0.3">
      <c r="A65" t="s">
        <v>216</v>
      </c>
      <c r="B65">
        <v>50</v>
      </c>
      <c r="C65" t="s">
        <v>29</v>
      </c>
      <c r="D65" t="s">
        <v>30</v>
      </c>
      <c r="E65" t="s">
        <v>69</v>
      </c>
      <c r="F65" t="s">
        <v>45</v>
      </c>
      <c r="G65" t="s">
        <v>30</v>
      </c>
      <c r="H65" t="s">
        <v>217</v>
      </c>
      <c r="I65" t="s">
        <v>90</v>
      </c>
      <c r="J65" s="1">
        <v>474.99</v>
      </c>
      <c r="K65">
        <v>9</v>
      </c>
      <c r="L65" t="s">
        <v>78</v>
      </c>
      <c r="M65">
        <v>2</v>
      </c>
      <c r="N65">
        <v>4</v>
      </c>
      <c r="O65">
        <v>1</v>
      </c>
      <c r="P65" t="s">
        <v>36</v>
      </c>
      <c r="Q65" t="s">
        <v>37</v>
      </c>
      <c r="R65">
        <v>0</v>
      </c>
      <c r="S65">
        <v>8</v>
      </c>
      <c r="T65" t="s">
        <v>44</v>
      </c>
      <c r="U65" t="s">
        <v>79</v>
      </c>
      <c r="V65" t="s">
        <v>39</v>
      </c>
      <c r="W65" s="2">
        <v>45483</v>
      </c>
      <c r="X65" t="b">
        <v>1</v>
      </c>
      <c r="Y65" t="b">
        <v>0</v>
      </c>
      <c r="Z65" t="s">
        <v>74</v>
      </c>
      <c r="AA65" t="s">
        <v>53</v>
      </c>
      <c r="AB65">
        <v>5</v>
      </c>
    </row>
    <row r="66" spans="1:28" x14ac:dyDescent="0.3">
      <c r="A66" t="s">
        <v>218</v>
      </c>
      <c r="B66">
        <v>35</v>
      </c>
      <c r="C66" t="s">
        <v>29</v>
      </c>
      <c r="D66" t="s">
        <v>30</v>
      </c>
      <c r="E66" t="s">
        <v>69</v>
      </c>
      <c r="F66" t="s">
        <v>45</v>
      </c>
      <c r="G66" t="s">
        <v>30</v>
      </c>
      <c r="H66" t="s">
        <v>219</v>
      </c>
      <c r="I66" t="s">
        <v>98</v>
      </c>
      <c r="J66" s="1">
        <v>286.43</v>
      </c>
      <c r="K66">
        <v>4</v>
      </c>
      <c r="L66" t="s">
        <v>35</v>
      </c>
      <c r="M66">
        <v>1</v>
      </c>
      <c r="N66">
        <v>3</v>
      </c>
      <c r="O66">
        <v>0</v>
      </c>
      <c r="P66" t="s">
        <v>44</v>
      </c>
      <c r="Q66" t="s">
        <v>85</v>
      </c>
      <c r="R66">
        <v>2</v>
      </c>
      <c r="S66">
        <v>3</v>
      </c>
      <c r="T66" t="s">
        <v>36</v>
      </c>
      <c r="U66" t="s">
        <v>79</v>
      </c>
      <c r="V66" t="s">
        <v>86</v>
      </c>
      <c r="W66" s="2">
        <v>45485</v>
      </c>
      <c r="X66" t="b">
        <v>1</v>
      </c>
      <c r="Y66" t="b">
        <v>0</v>
      </c>
      <c r="Z66" t="s">
        <v>52</v>
      </c>
      <c r="AA66" t="s">
        <v>67</v>
      </c>
      <c r="AB66">
        <v>14</v>
      </c>
    </row>
    <row r="67" spans="1:28" x14ac:dyDescent="0.3">
      <c r="A67" t="s">
        <v>220</v>
      </c>
      <c r="B67">
        <v>19</v>
      </c>
      <c r="C67" t="s">
        <v>148</v>
      </c>
      <c r="D67" t="s">
        <v>44</v>
      </c>
      <c r="E67" t="s">
        <v>69</v>
      </c>
      <c r="F67" t="s">
        <v>45</v>
      </c>
      <c r="G67" t="s">
        <v>44</v>
      </c>
      <c r="H67" t="s">
        <v>221</v>
      </c>
      <c r="I67" t="s">
        <v>104</v>
      </c>
      <c r="J67" s="1">
        <v>333.32</v>
      </c>
      <c r="K67">
        <v>8</v>
      </c>
      <c r="L67" t="s">
        <v>78</v>
      </c>
      <c r="M67">
        <v>1</v>
      </c>
      <c r="N67">
        <v>5</v>
      </c>
      <c r="O67">
        <v>0</v>
      </c>
      <c r="P67" t="s">
        <v>59</v>
      </c>
      <c r="Q67" t="s">
        <v>85</v>
      </c>
      <c r="R67">
        <v>0</v>
      </c>
      <c r="S67">
        <v>3</v>
      </c>
      <c r="T67" t="s">
        <v>44</v>
      </c>
      <c r="U67" t="s">
        <v>60</v>
      </c>
      <c r="V67" t="s">
        <v>39</v>
      </c>
      <c r="W67" s="2">
        <v>45570</v>
      </c>
      <c r="X67" t="b">
        <v>1</v>
      </c>
      <c r="Y67" t="b">
        <v>0</v>
      </c>
      <c r="Z67" t="s">
        <v>74</v>
      </c>
      <c r="AA67" t="s">
        <v>41</v>
      </c>
      <c r="AB67">
        <v>3</v>
      </c>
    </row>
    <row r="68" spans="1:28" x14ac:dyDescent="0.3">
      <c r="A68" t="s">
        <v>222</v>
      </c>
      <c r="B68">
        <v>46</v>
      </c>
      <c r="C68" t="s">
        <v>88</v>
      </c>
      <c r="D68" t="s">
        <v>44</v>
      </c>
      <c r="E68" t="s">
        <v>55</v>
      </c>
      <c r="F68" t="s">
        <v>56</v>
      </c>
      <c r="G68" t="s">
        <v>44</v>
      </c>
      <c r="H68" t="s">
        <v>223</v>
      </c>
      <c r="I68" t="s">
        <v>117</v>
      </c>
      <c r="J68" s="1">
        <v>223.47</v>
      </c>
      <c r="K68">
        <v>9</v>
      </c>
      <c r="L68" t="s">
        <v>35</v>
      </c>
      <c r="M68">
        <v>2</v>
      </c>
      <c r="N68">
        <v>1</v>
      </c>
      <c r="O68">
        <v>1</v>
      </c>
      <c r="P68" t="s">
        <v>44</v>
      </c>
      <c r="Q68" t="s">
        <v>37</v>
      </c>
      <c r="R68">
        <v>0</v>
      </c>
      <c r="S68">
        <v>2</v>
      </c>
      <c r="T68" t="s">
        <v>36</v>
      </c>
      <c r="U68" t="s">
        <v>38</v>
      </c>
      <c r="V68" t="s">
        <v>61</v>
      </c>
      <c r="W68" s="2">
        <v>45555</v>
      </c>
      <c r="X68" t="b">
        <v>1</v>
      </c>
      <c r="Y68" t="b">
        <v>1</v>
      </c>
      <c r="Z68" t="s">
        <v>40</v>
      </c>
      <c r="AA68" t="s">
        <v>53</v>
      </c>
      <c r="AB68">
        <v>8</v>
      </c>
    </row>
    <row r="69" spans="1:28" x14ac:dyDescent="0.3">
      <c r="A69" t="s">
        <v>224</v>
      </c>
      <c r="B69">
        <v>23</v>
      </c>
      <c r="C69" t="s">
        <v>43</v>
      </c>
      <c r="D69" t="s">
        <v>30</v>
      </c>
      <c r="E69" t="s">
        <v>76</v>
      </c>
      <c r="F69" t="s">
        <v>56</v>
      </c>
      <c r="G69" t="s">
        <v>30</v>
      </c>
      <c r="H69" t="s">
        <v>225</v>
      </c>
      <c r="I69" t="s">
        <v>90</v>
      </c>
      <c r="J69" s="1">
        <v>414.83</v>
      </c>
      <c r="K69">
        <v>2</v>
      </c>
      <c r="L69" t="s">
        <v>35</v>
      </c>
      <c r="M69">
        <v>2</v>
      </c>
      <c r="N69">
        <v>4</v>
      </c>
      <c r="O69">
        <v>0.5</v>
      </c>
      <c r="P69" t="s">
        <v>44</v>
      </c>
      <c r="Q69" t="s">
        <v>37</v>
      </c>
      <c r="R69">
        <v>2</v>
      </c>
      <c r="S69">
        <v>4</v>
      </c>
      <c r="T69" t="s">
        <v>44</v>
      </c>
      <c r="U69" t="s">
        <v>79</v>
      </c>
      <c r="V69" t="s">
        <v>39</v>
      </c>
      <c r="W69" s="2">
        <v>45489</v>
      </c>
      <c r="X69" t="b">
        <v>0</v>
      </c>
      <c r="Y69" t="b">
        <v>0</v>
      </c>
      <c r="Z69" t="s">
        <v>74</v>
      </c>
      <c r="AA69" t="s">
        <v>67</v>
      </c>
      <c r="AB69">
        <v>8</v>
      </c>
    </row>
    <row r="70" spans="1:28" x14ac:dyDescent="0.3">
      <c r="A70" t="s">
        <v>226</v>
      </c>
      <c r="B70">
        <v>34</v>
      </c>
      <c r="C70" t="s">
        <v>29</v>
      </c>
      <c r="D70" t="s">
        <v>44</v>
      </c>
      <c r="E70" t="s">
        <v>69</v>
      </c>
      <c r="F70" t="s">
        <v>56</v>
      </c>
      <c r="G70" t="s">
        <v>44</v>
      </c>
      <c r="H70" t="s">
        <v>227</v>
      </c>
      <c r="I70" t="s">
        <v>82</v>
      </c>
      <c r="J70" s="1">
        <v>391.38</v>
      </c>
      <c r="K70">
        <v>5</v>
      </c>
      <c r="L70" t="s">
        <v>48</v>
      </c>
      <c r="M70">
        <v>5</v>
      </c>
      <c r="N70">
        <v>2</v>
      </c>
      <c r="O70">
        <v>2</v>
      </c>
      <c r="P70" t="s">
        <v>59</v>
      </c>
      <c r="Q70" t="s">
        <v>50</v>
      </c>
      <c r="R70">
        <v>0</v>
      </c>
      <c r="S70">
        <v>7</v>
      </c>
      <c r="T70" t="s">
        <v>59</v>
      </c>
      <c r="U70" t="s">
        <v>38</v>
      </c>
      <c r="V70" t="s">
        <v>66</v>
      </c>
      <c r="W70" s="2">
        <v>45384</v>
      </c>
      <c r="X70" t="b">
        <v>0</v>
      </c>
      <c r="Y70" t="b">
        <v>0</v>
      </c>
      <c r="Z70" t="s">
        <v>40</v>
      </c>
      <c r="AA70" t="s">
        <v>41</v>
      </c>
      <c r="AB70">
        <v>8</v>
      </c>
    </row>
    <row r="71" spans="1:28" x14ac:dyDescent="0.3">
      <c r="A71" t="s">
        <v>228</v>
      </c>
      <c r="B71">
        <v>48</v>
      </c>
      <c r="C71" t="s">
        <v>43</v>
      </c>
      <c r="D71" t="s">
        <v>30</v>
      </c>
      <c r="E71" t="s">
        <v>76</v>
      </c>
      <c r="F71" t="s">
        <v>32</v>
      </c>
      <c r="G71" t="s">
        <v>44</v>
      </c>
      <c r="H71" t="s">
        <v>229</v>
      </c>
      <c r="I71" t="s">
        <v>71</v>
      </c>
      <c r="J71" s="1">
        <v>368.4</v>
      </c>
      <c r="K71">
        <v>11</v>
      </c>
      <c r="L71" t="s">
        <v>78</v>
      </c>
      <c r="M71">
        <v>2</v>
      </c>
      <c r="N71">
        <v>5</v>
      </c>
      <c r="O71">
        <v>1</v>
      </c>
      <c r="P71" t="s">
        <v>44</v>
      </c>
      <c r="Q71" t="s">
        <v>50</v>
      </c>
      <c r="R71">
        <v>0</v>
      </c>
      <c r="S71">
        <v>3</v>
      </c>
      <c r="T71" t="s">
        <v>44</v>
      </c>
      <c r="U71" t="s">
        <v>79</v>
      </c>
      <c r="V71" t="s">
        <v>39</v>
      </c>
      <c r="W71" s="2">
        <v>45464</v>
      </c>
      <c r="X71" t="b">
        <v>0</v>
      </c>
      <c r="Y71" t="b">
        <v>0</v>
      </c>
      <c r="Z71" t="s">
        <v>40</v>
      </c>
      <c r="AA71" t="s">
        <v>41</v>
      </c>
      <c r="AB71">
        <v>13</v>
      </c>
    </row>
    <row r="72" spans="1:28" x14ac:dyDescent="0.3">
      <c r="A72" t="s">
        <v>230</v>
      </c>
      <c r="B72">
        <v>27</v>
      </c>
      <c r="C72" t="s">
        <v>88</v>
      </c>
      <c r="D72" t="s">
        <v>30</v>
      </c>
      <c r="E72" t="s">
        <v>69</v>
      </c>
      <c r="F72" t="s">
        <v>45</v>
      </c>
      <c r="G72" t="s">
        <v>30</v>
      </c>
      <c r="H72" t="s">
        <v>231</v>
      </c>
      <c r="I72" t="s">
        <v>71</v>
      </c>
      <c r="J72" s="1">
        <v>328.36</v>
      </c>
      <c r="K72">
        <v>11</v>
      </c>
      <c r="L72" t="s">
        <v>48</v>
      </c>
      <c r="M72">
        <v>1</v>
      </c>
      <c r="N72">
        <v>4</v>
      </c>
      <c r="O72">
        <v>2</v>
      </c>
      <c r="P72" t="s">
        <v>44</v>
      </c>
      <c r="Q72" t="s">
        <v>85</v>
      </c>
      <c r="R72">
        <v>0</v>
      </c>
      <c r="S72">
        <v>4</v>
      </c>
      <c r="T72" t="s">
        <v>36</v>
      </c>
      <c r="U72" t="s">
        <v>38</v>
      </c>
      <c r="V72" t="s">
        <v>86</v>
      </c>
      <c r="W72" s="2">
        <v>45362</v>
      </c>
      <c r="X72" t="b">
        <v>0</v>
      </c>
      <c r="Y72" t="b">
        <v>1</v>
      </c>
      <c r="Z72" t="s">
        <v>52</v>
      </c>
      <c r="AA72" t="s">
        <v>67</v>
      </c>
      <c r="AB72">
        <v>4</v>
      </c>
    </row>
    <row r="73" spans="1:28" x14ac:dyDescent="0.3">
      <c r="A73" t="s">
        <v>232</v>
      </c>
      <c r="B73">
        <v>37</v>
      </c>
      <c r="C73" t="s">
        <v>29</v>
      </c>
      <c r="D73" t="s">
        <v>30</v>
      </c>
      <c r="E73" t="s">
        <v>76</v>
      </c>
      <c r="F73" t="s">
        <v>32</v>
      </c>
      <c r="G73" t="s">
        <v>30</v>
      </c>
      <c r="H73" t="s">
        <v>233</v>
      </c>
      <c r="I73" t="s">
        <v>65</v>
      </c>
      <c r="J73" s="1">
        <v>424.39</v>
      </c>
      <c r="K73">
        <v>9</v>
      </c>
      <c r="L73" t="s">
        <v>35</v>
      </c>
      <c r="M73">
        <v>3</v>
      </c>
      <c r="N73">
        <v>1</v>
      </c>
      <c r="O73">
        <v>1</v>
      </c>
      <c r="P73" t="s">
        <v>44</v>
      </c>
      <c r="Q73" t="s">
        <v>37</v>
      </c>
      <c r="R73">
        <v>0</v>
      </c>
      <c r="S73">
        <v>7</v>
      </c>
      <c r="T73" t="s">
        <v>59</v>
      </c>
      <c r="U73" t="s">
        <v>60</v>
      </c>
      <c r="V73" t="s">
        <v>39</v>
      </c>
      <c r="W73" s="2">
        <v>45348</v>
      </c>
      <c r="X73" t="b">
        <v>1</v>
      </c>
      <c r="Y73" t="b">
        <v>0</v>
      </c>
      <c r="Z73" t="s">
        <v>52</v>
      </c>
      <c r="AA73" t="s">
        <v>41</v>
      </c>
      <c r="AB73">
        <v>13</v>
      </c>
    </row>
    <row r="74" spans="1:28" x14ac:dyDescent="0.3">
      <c r="A74" t="s">
        <v>234</v>
      </c>
      <c r="B74">
        <v>47</v>
      </c>
      <c r="C74" t="s">
        <v>43</v>
      </c>
      <c r="D74" t="s">
        <v>44</v>
      </c>
      <c r="E74" t="s">
        <v>31</v>
      </c>
      <c r="F74" t="s">
        <v>45</v>
      </c>
      <c r="G74" t="s">
        <v>44</v>
      </c>
      <c r="H74" t="s">
        <v>235</v>
      </c>
      <c r="I74" t="s">
        <v>142</v>
      </c>
      <c r="J74" s="1">
        <v>197.12</v>
      </c>
      <c r="K74">
        <v>10</v>
      </c>
      <c r="L74" t="s">
        <v>48</v>
      </c>
      <c r="M74">
        <v>4</v>
      </c>
      <c r="N74">
        <v>4</v>
      </c>
      <c r="O74">
        <v>0</v>
      </c>
      <c r="P74" t="s">
        <v>59</v>
      </c>
      <c r="Q74" t="s">
        <v>37</v>
      </c>
      <c r="R74">
        <v>1</v>
      </c>
      <c r="S74">
        <v>1</v>
      </c>
      <c r="T74" t="s">
        <v>49</v>
      </c>
      <c r="U74" t="s">
        <v>38</v>
      </c>
      <c r="V74" t="s">
        <v>66</v>
      </c>
      <c r="W74" s="2">
        <v>45457</v>
      </c>
      <c r="X74" t="b">
        <v>1</v>
      </c>
      <c r="Y74" t="b">
        <v>1</v>
      </c>
      <c r="Z74" t="s">
        <v>52</v>
      </c>
      <c r="AA74" t="s">
        <v>53</v>
      </c>
      <c r="AB74">
        <v>10</v>
      </c>
    </row>
    <row r="75" spans="1:28" x14ac:dyDescent="0.3">
      <c r="A75" t="s">
        <v>236</v>
      </c>
      <c r="B75">
        <v>45</v>
      </c>
      <c r="C75" t="s">
        <v>43</v>
      </c>
      <c r="D75" t="s">
        <v>44</v>
      </c>
      <c r="E75" t="s">
        <v>55</v>
      </c>
      <c r="F75" t="s">
        <v>32</v>
      </c>
      <c r="G75" t="s">
        <v>44</v>
      </c>
      <c r="H75" t="s">
        <v>237</v>
      </c>
      <c r="I75" t="s">
        <v>82</v>
      </c>
      <c r="J75" s="1">
        <v>454.57</v>
      </c>
      <c r="K75">
        <v>9</v>
      </c>
      <c r="L75" t="s">
        <v>35</v>
      </c>
      <c r="M75">
        <v>2</v>
      </c>
      <c r="N75">
        <v>5</v>
      </c>
      <c r="O75">
        <v>1</v>
      </c>
      <c r="P75" t="s">
        <v>59</v>
      </c>
      <c r="Q75" t="s">
        <v>37</v>
      </c>
      <c r="R75">
        <v>0</v>
      </c>
      <c r="S75">
        <v>1</v>
      </c>
      <c r="T75" t="s">
        <v>49</v>
      </c>
      <c r="U75" t="s">
        <v>60</v>
      </c>
      <c r="V75" t="s">
        <v>61</v>
      </c>
      <c r="W75" s="2">
        <v>45375</v>
      </c>
      <c r="X75" t="b">
        <v>1</v>
      </c>
      <c r="Y75" t="b">
        <v>1</v>
      </c>
      <c r="Z75" t="s">
        <v>52</v>
      </c>
      <c r="AA75" t="s">
        <v>67</v>
      </c>
      <c r="AB75">
        <v>1</v>
      </c>
    </row>
    <row r="76" spans="1:28" x14ac:dyDescent="0.3">
      <c r="A76" t="s">
        <v>238</v>
      </c>
      <c r="B76">
        <v>37</v>
      </c>
      <c r="C76" t="s">
        <v>43</v>
      </c>
      <c r="D76" t="s">
        <v>30</v>
      </c>
      <c r="E76" t="s">
        <v>76</v>
      </c>
      <c r="F76" t="s">
        <v>45</v>
      </c>
      <c r="G76" t="s">
        <v>44</v>
      </c>
      <c r="H76" t="s">
        <v>239</v>
      </c>
      <c r="I76" t="s">
        <v>117</v>
      </c>
      <c r="J76" s="1">
        <v>298.38</v>
      </c>
      <c r="K76">
        <v>4</v>
      </c>
      <c r="L76" t="s">
        <v>35</v>
      </c>
      <c r="M76">
        <v>3</v>
      </c>
      <c r="N76">
        <v>4</v>
      </c>
      <c r="O76">
        <v>2</v>
      </c>
      <c r="P76" t="s">
        <v>44</v>
      </c>
      <c r="Q76" t="s">
        <v>85</v>
      </c>
      <c r="R76">
        <v>0</v>
      </c>
      <c r="S76">
        <v>2</v>
      </c>
      <c r="T76" t="s">
        <v>59</v>
      </c>
      <c r="U76" t="s">
        <v>38</v>
      </c>
      <c r="V76" t="s">
        <v>86</v>
      </c>
      <c r="W76" s="2">
        <v>45409</v>
      </c>
      <c r="X76" t="b">
        <v>0</v>
      </c>
      <c r="Y76" t="b">
        <v>1</v>
      </c>
      <c r="Z76" t="s">
        <v>40</v>
      </c>
      <c r="AA76" t="s">
        <v>53</v>
      </c>
      <c r="AB76">
        <v>3</v>
      </c>
    </row>
    <row r="77" spans="1:28" x14ac:dyDescent="0.3">
      <c r="A77" t="s">
        <v>240</v>
      </c>
      <c r="B77">
        <v>36</v>
      </c>
      <c r="C77" t="s">
        <v>43</v>
      </c>
      <c r="D77" t="s">
        <v>44</v>
      </c>
      <c r="E77" t="s">
        <v>76</v>
      </c>
      <c r="F77" t="s">
        <v>45</v>
      </c>
      <c r="G77" t="s">
        <v>44</v>
      </c>
      <c r="H77" t="s">
        <v>241</v>
      </c>
      <c r="I77" t="s">
        <v>183</v>
      </c>
      <c r="J77" s="1">
        <v>111.7</v>
      </c>
      <c r="K77">
        <v>6</v>
      </c>
      <c r="L77" t="s">
        <v>78</v>
      </c>
      <c r="M77">
        <v>4</v>
      </c>
      <c r="N77">
        <v>5</v>
      </c>
      <c r="O77">
        <v>0</v>
      </c>
      <c r="P77" t="s">
        <v>49</v>
      </c>
      <c r="Q77" t="s">
        <v>37</v>
      </c>
      <c r="R77">
        <v>2</v>
      </c>
      <c r="S77">
        <v>5</v>
      </c>
      <c r="T77" t="s">
        <v>44</v>
      </c>
      <c r="U77" t="s">
        <v>38</v>
      </c>
      <c r="V77" t="s">
        <v>39</v>
      </c>
      <c r="W77" s="2">
        <v>45603</v>
      </c>
      <c r="X77" t="b">
        <v>0</v>
      </c>
      <c r="Y77" t="b">
        <v>0</v>
      </c>
      <c r="Z77" t="s">
        <v>74</v>
      </c>
      <c r="AA77" t="s">
        <v>53</v>
      </c>
      <c r="AB77">
        <v>7</v>
      </c>
    </row>
    <row r="78" spans="1:28" x14ac:dyDescent="0.3">
      <c r="A78" t="s">
        <v>242</v>
      </c>
      <c r="B78">
        <v>34</v>
      </c>
      <c r="C78" t="s">
        <v>43</v>
      </c>
      <c r="D78" t="s">
        <v>30</v>
      </c>
      <c r="E78" t="s">
        <v>31</v>
      </c>
      <c r="F78" t="s">
        <v>32</v>
      </c>
      <c r="G78" t="s">
        <v>30</v>
      </c>
      <c r="H78" t="s">
        <v>243</v>
      </c>
      <c r="I78" t="s">
        <v>183</v>
      </c>
      <c r="J78" s="1">
        <v>373.69</v>
      </c>
      <c r="K78">
        <v>10</v>
      </c>
      <c r="L78" t="s">
        <v>78</v>
      </c>
      <c r="M78">
        <v>3</v>
      </c>
      <c r="N78">
        <v>2</v>
      </c>
      <c r="O78">
        <v>2</v>
      </c>
      <c r="P78" t="s">
        <v>49</v>
      </c>
      <c r="Q78" t="s">
        <v>50</v>
      </c>
      <c r="R78">
        <v>1</v>
      </c>
      <c r="S78">
        <v>8</v>
      </c>
      <c r="T78" t="s">
        <v>36</v>
      </c>
      <c r="U78" t="s">
        <v>38</v>
      </c>
      <c r="V78" t="s">
        <v>39</v>
      </c>
      <c r="W78" s="2">
        <v>45630</v>
      </c>
      <c r="X78" t="b">
        <v>0</v>
      </c>
      <c r="Y78" t="b">
        <v>1</v>
      </c>
      <c r="Z78" t="s">
        <v>62</v>
      </c>
      <c r="AA78" t="s">
        <v>67</v>
      </c>
      <c r="AB78">
        <v>14</v>
      </c>
    </row>
    <row r="79" spans="1:28" x14ac:dyDescent="0.3">
      <c r="A79" t="s">
        <v>244</v>
      </c>
      <c r="B79">
        <v>37</v>
      </c>
      <c r="C79" t="s">
        <v>43</v>
      </c>
      <c r="D79" t="s">
        <v>44</v>
      </c>
      <c r="E79" t="s">
        <v>69</v>
      </c>
      <c r="F79" t="s">
        <v>56</v>
      </c>
      <c r="G79" t="s">
        <v>30</v>
      </c>
      <c r="H79" t="s">
        <v>245</v>
      </c>
      <c r="I79" t="s">
        <v>246</v>
      </c>
      <c r="J79" s="1">
        <v>354.87</v>
      </c>
      <c r="K79">
        <v>5</v>
      </c>
      <c r="L79" t="s">
        <v>48</v>
      </c>
      <c r="M79">
        <v>1</v>
      </c>
      <c r="N79">
        <v>1</v>
      </c>
      <c r="O79">
        <v>0</v>
      </c>
      <c r="P79" t="s">
        <v>36</v>
      </c>
      <c r="Q79" t="s">
        <v>50</v>
      </c>
      <c r="R79">
        <v>2</v>
      </c>
      <c r="S79">
        <v>4</v>
      </c>
      <c r="T79" t="s">
        <v>36</v>
      </c>
      <c r="U79" t="s">
        <v>79</v>
      </c>
      <c r="V79" t="s">
        <v>86</v>
      </c>
      <c r="W79" s="2">
        <v>45400</v>
      </c>
      <c r="X79" t="b">
        <v>0</v>
      </c>
      <c r="Y79" t="b">
        <v>1</v>
      </c>
      <c r="Z79" t="s">
        <v>74</v>
      </c>
      <c r="AA79" t="s">
        <v>67</v>
      </c>
      <c r="AB79">
        <v>12</v>
      </c>
    </row>
    <row r="80" spans="1:28" x14ac:dyDescent="0.3">
      <c r="A80" t="s">
        <v>247</v>
      </c>
      <c r="B80">
        <v>18</v>
      </c>
      <c r="C80" t="s">
        <v>29</v>
      </c>
      <c r="D80" t="s">
        <v>30</v>
      </c>
      <c r="E80" t="s">
        <v>69</v>
      </c>
      <c r="F80" t="s">
        <v>32</v>
      </c>
      <c r="G80" t="s">
        <v>44</v>
      </c>
      <c r="H80" t="s">
        <v>248</v>
      </c>
      <c r="I80" t="s">
        <v>93</v>
      </c>
      <c r="J80" s="1">
        <v>214.48</v>
      </c>
      <c r="K80">
        <v>2</v>
      </c>
      <c r="L80" t="s">
        <v>78</v>
      </c>
      <c r="M80">
        <v>4</v>
      </c>
      <c r="N80">
        <v>2</v>
      </c>
      <c r="O80">
        <v>2</v>
      </c>
      <c r="P80" t="s">
        <v>36</v>
      </c>
      <c r="Q80" t="s">
        <v>85</v>
      </c>
      <c r="R80">
        <v>1</v>
      </c>
      <c r="S80">
        <v>3</v>
      </c>
      <c r="T80" t="s">
        <v>36</v>
      </c>
      <c r="U80" t="s">
        <v>38</v>
      </c>
      <c r="V80" t="s">
        <v>86</v>
      </c>
      <c r="W80" s="2">
        <v>45403</v>
      </c>
      <c r="X80" t="b">
        <v>1</v>
      </c>
      <c r="Y80" t="b">
        <v>1</v>
      </c>
      <c r="Z80" t="s">
        <v>52</v>
      </c>
      <c r="AA80" t="s">
        <v>67</v>
      </c>
      <c r="AB80">
        <v>2</v>
      </c>
    </row>
    <row r="81" spans="1:28" x14ac:dyDescent="0.3">
      <c r="A81" t="s">
        <v>249</v>
      </c>
      <c r="B81">
        <v>20</v>
      </c>
      <c r="C81" t="s">
        <v>43</v>
      </c>
      <c r="D81" t="s">
        <v>44</v>
      </c>
      <c r="E81" t="s">
        <v>76</v>
      </c>
      <c r="F81" t="s">
        <v>32</v>
      </c>
      <c r="G81" t="s">
        <v>30</v>
      </c>
      <c r="H81" t="s">
        <v>250</v>
      </c>
      <c r="I81" t="s">
        <v>120</v>
      </c>
      <c r="J81" s="1">
        <v>399.58</v>
      </c>
      <c r="K81">
        <v>6</v>
      </c>
      <c r="L81" t="s">
        <v>48</v>
      </c>
      <c r="M81">
        <v>3</v>
      </c>
      <c r="N81">
        <v>4</v>
      </c>
      <c r="O81">
        <v>0</v>
      </c>
      <c r="P81" t="s">
        <v>36</v>
      </c>
      <c r="Q81" t="s">
        <v>85</v>
      </c>
      <c r="R81">
        <v>1</v>
      </c>
      <c r="S81">
        <v>8</v>
      </c>
      <c r="T81" t="s">
        <v>59</v>
      </c>
      <c r="U81" t="s">
        <v>38</v>
      </c>
      <c r="V81" t="s">
        <v>66</v>
      </c>
      <c r="W81" s="2">
        <v>45560</v>
      </c>
      <c r="X81" t="b">
        <v>1</v>
      </c>
      <c r="Y81" t="b">
        <v>0</v>
      </c>
      <c r="Z81" t="s">
        <v>40</v>
      </c>
      <c r="AA81" t="s">
        <v>53</v>
      </c>
      <c r="AB81">
        <v>7</v>
      </c>
    </row>
    <row r="82" spans="1:28" x14ac:dyDescent="0.3">
      <c r="A82" t="s">
        <v>251</v>
      </c>
      <c r="B82">
        <v>27</v>
      </c>
      <c r="C82" t="s">
        <v>29</v>
      </c>
      <c r="D82" t="s">
        <v>44</v>
      </c>
      <c r="E82" t="s">
        <v>69</v>
      </c>
      <c r="F82" t="s">
        <v>45</v>
      </c>
      <c r="G82" t="s">
        <v>30</v>
      </c>
      <c r="H82" t="s">
        <v>252</v>
      </c>
      <c r="I82" t="s">
        <v>98</v>
      </c>
      <c r="J82" s="1">
        <v>380.99</v>
      </c>
      <c r="K82">
        <v>7</v>
      </c>
      <c r="L82" t="s">
        <v>35</v>
      </c>
      <c r="M82">
        <v>1</v>
      </c>
      <c r="N82">
        <v>2</v>
      </c>
      <c r="O82">
        <v>1</v>
      </c>
      <c r="P82" t="s">
        <v>59</v>
      </c>
      <c r="Q82" t="s">
        <v>37</v>
      </c>
      <c r="R82">
        <v>0</v>
      </c>
      <c r="S82">
        <v>1</v>
      </c>
      <c r="T82" t="s">
        <v>49</v>
      </c>
      <c r="U82" t="s">
        <v>79</v>
      </c>
      <c r="V82" t="s">
        <v>86</v>
      </c>
      <c r="W82" s="2">
        <v>45635</v>
      </c>
      <c r="X82" t="b">
        <v>1</v>
      </c>
      <c r="Y82" t="b">
        <v>1</v>
      </c>
      <c r="Z82" t="s">
        <v>40</v>
      </c>
      <c r="AA82" t="s">
        <v>41</v>
      </c>
      <c r="AB82">
        <v>8</v>
      </c>
    </row>
    <row r="83" spans="1:28" x14ac:dyDescent="0.3">
      <c r="A83" t="s">
        <v>253</v>
      </c>
      <c r="B83">
        <v>36</v>
      </c>
      <c r="C83" t="s">
        <v>43</v>
      </c>
      <c r="D83" t="s">
        <v>30</v>
      </c>
      <c r="E83" t="s">
        <v>31</v>
      </c>
      <c r="F83" t="s">
        <v>45</v>
      </c>
      <c r="G83" t="s">
        <v>44</v>
      </c>
      <c r="H83" t="s">
        <v>254</v>
      </c>
      <c r="I83" t="s">
        <v>47</v>
      </c>
      <c r="J83" s="1">
        <v>79</v>
      </c>
      <c r="K83">
        <v>10</v>
      </c>
      <c r="L83" t="s">
        <v>78</v>
      </c>
      <c r="M83">
        <v>1</v>
      </c>
      <c r="N83">
        <v>2</v>
      </c>
      <c r="O83">
        <v>1</v>
      </c>
      <c r="P83" t="s">
        <v>49</v>
      </c>
      <c r="Q83" t="s">
        <v>85</v>
      </c>
      <c r="R83">
        <v>2</v>
      </c>
      <c r="S83">
        <v>6</v>
      </c>
      <c r="T83" t="s">
        <v>59</v>
      </c>
      <c r="U83" t="s">
        <v>60</v>
      </c>
      <c r="V83" t="s">
        <v>86</v>
      </c>
      <c r="W83" s="2">
        <v>45549</v>
      </c>
      <c r="X83" t="b">
        <v>0</v>
      </c>
      <c r="Y83" t="b">
        <v>1</v>
      </c>
      <c r="Z83" t="s">
        <v>74</v>
      </c>
      <c r="AA83" t="s">
        <v>53</v>
      </c>
      <c r="AB83">
        <v>7</v>
      </c>
    </row>
    <row r="84" spans="1:28" x14ac:dyDescent="0.3">
      <c r="A84" t="s">
        <v>255</v>
      </c>
      <c r="B84">
        <v>46</v>
      </c>
      <c r="C84" t="s">
        <v>29</v>
      </c>
      <c r="D84" t="s">
        <v>30</v>
      </c>
      <c r="E84" t="s">
        <v>31</v>
      </c>
      <c r="F84" t="s">
        <v>32</v>
      </c>
      <c r="G84" t="s">
        <v>30</v>
      </c>
      <c r="H84" t="s">
        <v>256</v>
      </c>
      <c r="I84" t="s">
        <v>158</v>
      </c>
      <c r="J84" s="1">
        <v>113.88</v>
      </c>
      <c r="K84">
        <v>2</v>
      </c>
      <c r="L84" t="s">
        <v>78</v>
      </c>
      <c r="M84">
        <v>5</v>
      </c>
      <c r="N84">
        <v>2</v>
      </c>
      <c r="O84">
        <v>2</v>
      </c>
      <c r="P84" t="s">
        <v>49</v>
      </c>
      <c r="Q84" t="s">
        <v>50</v>
      </c>
      <c r="R84">
        <v>2</v>
      </c>
      <c r="S84">
        <v>4</v>
      </c>
      <c r="T84" t="s">
        <v>44</v>
      </c>
      <c r="U84" t="s">
        <v>38</v>
      </c>
      <c r="V84" t="s">
        <v>51</v>
      </c>
      <c r="W84" s="2">
        <v>45380</v>
      </c>
      <c r="X84" t="b">
        <v>0</v>
      </c>
      <c r="Y84" t="b">
        <v>0</v>
      </c>
      <c r="Z84" t="s">
        <v>52</v>
      </c>
      <c r="AA84" t="s">
        <v>67</v>
      </c>
      <c r="AB84">
        <v>9</v>
      </c>
    </row>
    <row r="85" spans="1:28" x14ac:dyDescent="0.3">
      <c r="A85" t="s">
        <v>257</v>
      </c>
      <c r="B85">
        <v>26</v>
      </c>
      <c r="C85" t="s">
        <v>43</v>
      </c>
      <c r="D85" t="s">
        <v>30</v>
      </c>
      <c r="E85" t="s">
        <v>31</v>
      </c>
      <c r="F85" t="s">
        <v>45</v>
      </c>
      <c r="G85" t="s">
        <v>30</v>
      </c>
      <c r="H85" t="s">
        <v>258</v>
      </c>
      <c r="I85" t="s">
        <v>194</v>
      </c>
      <c r="J85" s="1">
        <v>121.57</v>
      </c>
      <c r="K85">
        <v>4</v>
      </c>
      <c r="L85" t="s">
        <v>35</v>
      </c>
      <c r="M85">
        <v>1</v>
      </c>
      <c r="N85">
        <v>5</v>
      </c>
      <c r="O85">
        <v>0</v>
      </c>
      <c r="P85" t="s">
        <v>44</v>
      </c>
      <c r="Q85" t="s">
        <v>50</v>
      </c>
      <c r="R85">
        <v>0</v>
      </c>
      <c r="S85">
        <v>4</v>
      </c>
      <c r="T85" t="s">
        <v>44</v>
      </c>
      <c r="U85" t="s">
        <v>79</v>
      </c>
      <c r="V85" t="s">
        <v>66</v>
      </c>
      <c r="W85" s="2">
        <v>45449</v>
      </c>
      <c r="X85" t="b">
        <v>0</v>
      </c>
      <c r="Y85" t="b">
        <v>1</v>
      </c>
      <c r="Z85" t="s">
        <v>62</v>
      </c>
      <c r="AA85" t="s">
        <v>41</v>
      </c>
      <c r="AB85">
        <v>13</v>
      </c>
    </row>
    <row r="86" spans="1:28" x14ac:dyDescent="0.3">
      <c r="A86" t="s">
        <v>259</v>
      </c>
      <c r="B86">
        <v>21</v>
      </c>
      <c r="C86" t="s">
        <v>29</v>
      </c>
      <c r="D86" t="s">
        <v>44</v>
      </c>
      <c r="E86" t="s">
        <v>76</v>
      </c>
      <c r="F86" t="s">
        <v>45</v>
      </c>
      <c r="G86" t="s">
        <v>30</v>
      </c>
      <c r="H86" t="s">
        <v>260</v>
      </c>
      <c r="I86" t="s">
        <v>142</v>
      </c>
      <c r="J86" s="1">
        <v>215.54</v>
      </c>
      <c r="K86">
        <v>11</v>
      </c>
      <c r="L86" t="s">
        <v>78</v>
      </c>
      <c r="M86">
        <v>3</v>
      </c>
      <c r="N86">
        <v>1</v>
      </c>
      <c r="O86">
        <v>2</v>
      </c>
      <c r="P86" t="s">
        <v>59</v>
      </c>
      <c r="Q86" t="s">
        <v>37</v>
      </c>
      <c r="R86">
        <v>2</v>
      </c>
      <c r="S86">
        <v>6</v>
      </c>
      <c r="T86" t="s">
        <v>44</v>
      </c>
      <c r="U86" t="s">
        <v>79</v>
      </c>
      <c r="V86" t="s">
        <v>39</v>
      </c>
      <c r="W86" s="2">
        <v>45390</v>
      </c>
      <c r="X86" t="b">
        <v>1</v>
      </c>
      <c r="Y86" t="b">
        <v>1</v>
      </c>
      <c r="Z86" t="s">
        <v>74</v>
      </c>
      <c r="AA86" t="s">
        <v>41</v>
      </c>
      <c r="AB86">
        <v>10</v>
      </c>
    </row>
    <row r="87" spans="1:28" x14ac:dyDescent="0.3">
      <c r="A87" t="s">
        <v>261</v>
      </c>
      <c r="B87">
        <v>43</v>
      </c>
      <c r="C87" t="s">
        <v>43</v>
      </c>
      <c r="D87" t="s">
        <v>44</v>
      </c>
      <c r="E87" t="s">
        <v>31</v>
      </c>
      <c r="F87" t="s">
        <v>32</v>
      </c>
      <c r="G87" t="s">
        <v>44</v>
      </c>
      <c r="H87" t="s">
        <v>262</v>
      </c>
      <c r="I87" t="s">
        <v>71</v>
      </c>
      <c r="J87" s="1">
        <v>87.03</v>
      </c>
      <c r="K87">
        <v>10</v>
      </c>
      <c r="L87" t="s">
        <v>35</v>
      </c>
      <c r="M87">
        <v>1</v>
      </c>
      <c r="N87">
        <v>1</v>
      </c>
      <c r="O87">
        <v>0</v>
      </c>
      <c r="P87" t="s">
        <v>59</v>
      </c>
      <c r="Q87" t="s">
        <v>85</v>
      </c>
      <c r="R87">
        <v>1</v>
      </c>
      <c r="S87">
        <v>5</v>
      </c>
      <c r="T87" t="s">
        <v>44</v>
      </c>
      <c r="U87" t="s">
        <v>79</v>
      </c>
      <c r="V87" t="s">
        <v>51</v>
      </c>
      <c r="W87" s="2">
        <v>45515</v>
      </c>
      <c r="X87" t="b">
        <v>0</v>
      </c>
      <c r="Y87" t="b">
        <v>1</v>
      </c>
      <c r="Z87" t="s">
        <v>40</v>
      </c>
      <c r="AA87" t="s">
        <v>41</v>
      </c>
      <c r="AB87">
        <v>7</v>
      </c>
    </row>
    <row r="88" spans="1:28" x14ac:dyDescent="0.3">
      <c r="A88" t="s">
        <v>263</v>
      </c>
      <c r="B88">
        <v>19</v>
      </c>
      <c r="C88" t="s">
        <v>43</v>
      </c>
      <c r="D88" t="s">
        <v>44</v>
      </c>
      <c r="E88" t="s">
        <v>76</v>
      </c>
      <c r="F88" t="s">
        <v>45</v>
      </c>
      <c r="G88" t="s">
        <v>44</v>
      </c>
      <c r="H88" t="s">
        <v>264</v>
      </c>
      <c r="I88" t="s">
        <v>194</v>
      </c>
      <c r="J88" s="1">
        <v>111.75</v>
      </c>
      <c r="K88">
        <v>4</v>
      </c>
      <c r="L88" t="s">
        <v>48</v>
      </c>
      <c r="M88">
        <v>1</v>
      </c>
      <c r="N88">
        <v>4</v>
      </c>
      <c r="O88">
        <v>0</v>
      </c>
      <c r="P88" t="s">
        <v>44</v>
      </c>
      <c r="Q88" t="s">
        <v>50</v>
      </c>
      <c r="R88">
        <v>1</v>
      </c>
      <c r="S88">
        <v>6</v>
      </c>
      <c r="T88" t="s">
        <v>44</v>
      </c>
      <c r="U88" t="s">
        <v>38</v>
      </c>
      <c r="V88" t="s">
        <v>61</v>
      </c>
      <c r="W88" s="2">
        <v>45575</v>
      </c>
      <c r="X88" t="b">
        <v>0</v>
      </c>
      <c r="Y88" t="b">
        <v>1</v>
      </c>
      <c r="Z88" t="s">
        <v>62</v>
      </c>
      <c r="AA88" t="s">
        <v>53</v>
      </c>
      <c r="AB88">
        <v>8</v>
      </c>
    </row>
    <row r="89" spans="1:28" x14ac:dyDescent="0.3">
      <c r="A89" t="s">
        <v>265</v>
      </c>
      <c r="B89">
        <v>41</v>
      </c>
      <c r="C89" t="s">
        <v>29</v>
      </c>
      <c r="D89" t="s">
        <v>44</v>
      </c>
      <c r="E89" t="s">
        <v>69</v>
      </c>
      <c r="F89" t="s">
        <v>56</v>
      </c>
      <c r="G89" t="s">
        <v>44</v>
      </c>
      <c r="H89" t="s">
        <v>266</v>
      </c>
      <c r="I89" t="s">
        <v>58</v>
      </c>
      <c r="J89" s="1">
        <v>136.19999999999999</v>
      </c>
      <c r="K89">
        <v>2</v>
      </c>
      <c r="L89" t="s">
        <v>35</v>
      </c>
      <c r="M89">
        <v>3</v>
      </c>
      <c r="N89">
        <v>2</v>
      </c>
      <c r="O89">
        <v>2</v>
      </c>
      <c r="P89" t="s">
        <v>59</v>
      </c>
      <c r="Q89" t="s">
        <v>50</v>
      </c>
      <c r="R89">
        <v>0</v>
      </c>
      <c r="S89">
        <v>1</v>
      </c>
      <c r="T89" t="s">
        <v>44</v>
      </c>
      <c r="U89" t="s">
        <v>38</v>
      </c>
      <c r="V89" t="s">
        <v>51</v>
      </c>
      <c r="W89" s="2">
        <v>45458</v>
      </c>
      <c r="X89" t="b">
        <v>1</v>
      </c>
      <c r="Y89" t="b">
        <v>1</v>
      </c>
      <c r="Z89" t="s">
        <v>40</v>
      </c>
      <c r="AA89" t="s">
        <v>67</v>
      </c>
      <c r="AB89">
        <v>9</v>
      </c>
    </row>
    <row r="90" spans="1:28" x14ac:dyDescent="0.3">
      <c r="A90" t="s">
        <v>267</v>
      </c>
      <c r="B90">
        <v>48</v>
      </c>
      <c r="C90" t="s">
        <v>43</v>
      </c>
      <c r="D90" t="s">
        <v>30</v>
      </c>
      <c r="E90" t="s">
        <v>31</v>
      </c>
      <c r="F90" t="s">
        <v>45</v>
      </c>
      <c r="G90" t="s">
        <v>30</v>
      </c>
      <c r="H90" t="s">
        <v>268</v>
      </c>
      <c r="I90" t="s">
        <v>47</v>
      </c>
      <c r="J90" s="1">
        <v>439.31</v>
      </c>
      <c r="K90">
        <v>4</v>
      </c>
      <c r="L90" t="s">
        <v>48</v>
      </c>
      <c r="M90">
        <v>3</v>
      </c>
      <c r="N90">
        <v>2</v>
      </c>
      <c r="O90">
        <v>1</v>
      </c>
      <c r="P90" t="s">
        <v>49</v>
      </c>
      <c r="Q90" t="s">
        <v>85</v>
      </c>
      <c r="R90">
        <v>0</v>
      </c>
      <c r="S90">
        <v>6</v>
      </c>
      <c r="T90" t="s">
        <v>49</v>
      </c>
      <c r="U90" t="s">
        <v>60</v>
      </c>
      <c r="V90" t="s">
        <v>61</v>
      </c>
      <c r="W90" s="2">
        <v>45515</v>
      </c>
      <c r="X90" t="b">
        <v>0</v>
      </c>
      <c r="Y90" t="b">
        <v>1</v>
      </c>
      <c r="Z90" t="s">
        <v>52</v>
      </c>
      <c r="AA90" t="s">
        <v>41</v>
      </c>
      <c r="AB90">
        <v>7</v>
      </c>
    </row>
    <row r="91" spans="1:28" x14ac:dyDescent="0.3">
      <c r="A91" t="s">
        <v>269</v>
      </c>
      <c r="B91">
        <v>19</v>
      </c>
      <c r="C91" t="s">
        <v>29</v>
      </c>
      <c r="D91" t="s">
        <v>30</v>
      </c>
      <c r="E91" t="s">
        <v>31</v>
      </c>
      <c r="F91" t="s">
        <v>32</v>
      </c>
      <c r="G91" t="s">
        <v>30</v>
      </c>
      <c r="H91" t="s">
        <v>270</v>
      </c>
      <c r="I91" t="s">
        <v>104</v>
      </c>
      <c r="J91" s="1">
        <v>194.93</v>
      </c>
      <c r="K91">
        <v>9</v>
      </c>
      <c r="L91" t="s">
        <v>78</v>
      </c>
      <c r="M91">
        <v>4</v>
      </c>
      <c r="N91">
        <v>4</v>
      </c>
      <c r="O91">
        <v>1</v>
      </c>
      <c r="P91" t="s">
        <v>44</v>
      </c>
      <c r="Q91" t="s">
        <v>37</v>
      </c>
      <c r="R91">
        <v>0</v>
      </c>
      <c r="S91">
        <v>4</v>
      </c>
      <c r="T91" t="s">
        <v>36</v>
      </c>
      <c r="U91" t="s">
        <v>38</v>
      </c>
      <c r="V91" t="s">
        <v>66</v>
      </c>
      <c r="W91" s="2">
        <v>45379</v>
      </c>
      <c r="X91" t="b">
        <v>1</v>
      </c>
      <c r="Y91" t="b">
        <v>1</v>
      </c>
      <c r="Z91" t="s">
        <v>62</v>
      </c>
      <c r="AA91" t="s">
        <v>41</v>
      </c>
      <c r="AB91">
        <v>5</v>
      </c>
    </row>
    <row r="92" spans="1:28" x14ac:dyDescent="0.3">
      <c r="A92" t="s">
        <v>271</v>
      </c>
      <c r="B92">
        <v>29</v>
      </c>
      <c r="C92" t="s">
        <v>43</v>
      </c>
      <c r="D92" t="s">
        <v>30</v>
      </c>
      <c r="E92" t="s">
        <v>69</v>
      </c>
      <c r="F92" t="s">
        <v>56</v>
      </c>
      <c r="G92" t="s">
        <v>44</v>
      </c>
      <c r="H92" t="s">
        <v>272</v>
      </c>
      <c r="I92" t="s">
        <v>47</v>
      </c>
      <c r="J92" s="1">
        <v>377.67</v>
      </c>
      <c r="K92">
        <v>8</v>
      </c>
      <c r="L92" t="s">
        <v>78</v>
      </c>
      <c r="M92">
        <v>5</v>
      </c>
      <c r="N92">
        <v>3</v>
      </c>
      <c r="O92">
        <v>0</v>
      </c>
      <c r="P92" t="s">
        <v>36</v>
      </c>
      <c r="Q92" t="s">
        <v>85</v>
      </c>
      <c r="R92">
        <v>2</v>
      </c>
      <c r="S92">
        <v>1</v>
      </c>
      <c r="T92" t="s">
        <v>44</v>
      </c>
      <c r="U92" t="s">
        <v>79</v>
      </c>
      <c r="V92" t="s">
        <v>51</v>
      </c>
      <c r="W92" s="2">
        <v>45425</v>
      </c>
      <c r="X92" t="b">
        <v>1</v>
      </c>
      <c r="Y92" t="b">
        <v>0</v>
      </c>
      <c r="Z92" t="s">
        <v>40</v>
      </c>
      <c r="AA92" t="s">
        <v>41</v>
      </c>
      <c r="AB92">
        <v>14</v>
      </c>
    </row>
    <row r="93" spans="1:28" x14ac:dyDescent="0.3">
      <c r="A93" t="s">
        <v>273</v>
      </c>
      <c r="B93">
        <v>26</v>
      </c>
      <c r="C93" t="s">
        <v>274</v>
      </c>
      <c r="D93" t="s">
        <v>44</v>
      </c>
      <c r="E93" t="s">
        <v>55</v>
      </c>
      <c r="F93" t="s">
        <v>56</v>
      </c>
      <c r="G93" t="s">
        <v>44</v>
      </c>
      <c r="H93" t="s">
        <v>275</v>
      </c>
      <c r="I93" t="s">
        <v>188</v>
      </c>
      <c r="J93" s="1">
        <v>108.61</v>
      </c>
      <c r="K93">
        <v>10</v>
      </c>
      <c r="L93" t="s">
        <v>48</v>
      </c>
      <c r="M93">
        <v>3</v>
      </c>
      <c r="N93">
        <v>2</v>
      </c>
      <c r="O93">
        <v>0</v>
      </c>
      <c r="P93" t="s">
        <v>36</v>
      </c>
      <c r="Q93" t="s">
        <v>85</v>
      </c>
      <c r="R93">
        <v>0</v>
      </c>
      <c r="S93">
        <v>3</v>
      </c>
      <c r="T93" t="s">
        <v>59</v>
      </c>
      <c r="U93" t="s">
        <v>60</v>
      </c>
      <c r="V93" t="s">
        <v>86</v>
      </c>
      <c r="W93" s="2">
        <v>45619</v>
      </c>
      <c r="X93" t="b">
        <v>1</v>
      </c>
      <c r="Y93" t="b">
        <v>1</v>
      </c>
      <c r="Z93" t="s">
        <v>40</v>
      </c>
      <c r="AA93" t="s">
        <v>41</v>
      </c>
      <c r="AB93">
        <v>14</v>
      </c>
    </row>
    <row r="94" spans="1:28" x14ac:dyDescent="0.3">
      <c r="A94" t="s">
        <v>276</v>
      </c>
      <c r="B94">
        <v>20</v>
      </c>
      <c r="C94" t="s">
        <v>29</v>
      </c>
      <c r="D94" t="s">
        <v>30</v>
      </c>
      <c r="E94" t="s">
        <v>31</v>
      </c>
      <c r="F94" t="s">
        <v>32</v>
      </c>
      <c r="G94" t="s">
        <v>30</v>
      </c>
      <c r="H94" t="s">
        <v>277</v>
      </c>
      <c r="I94" t="s">
        <v>104</v>
      </c>
      <c r="J94" s="1">
        <v>366.77</v>
      </c>
      <c r="K94">
        <v>7</v>
      </c>
      <c r="L94" t="s">
        <v>35</v>
      </c>
      <c r="M94">
        <v>4</v>
      </c>
      <c r="N94">
        <v>3</v>
      </c>
      <c r="O94">
        <v>2</v>
      </c>
      <c r="P94" t="s">
        <v>59</v>
      </c>
      <c r="Q94" t="s">
        <v>50</v>
      </c>
      <c r="R94">
        <v>0</v>
      </c>
      <c r="S94">
        <v>9</v>
      </c>
      <c r="T94" t="s">
        <v>36</v>
      </c>
      <c r="U94" t="s">
        <v>60</v>
      </c>
      <c r="V94" t="s">
        <v>61</v>
      </c>
      <c r="W94" s="2">
        <v>45553</v>
      </c>
      <c r="X94" t="b">
        <v>0</v>
      </c>
      <c r="Y94" t="b">
        <v>0</v>
      </c>
      <c r="Z94" t="s">
        <v>62</v>
      </c>
      <c r="AA94" t="s">
        <v>53</v>
      </c>
      <c r="AB94">
        <v>1</v>
      </c>
    </row>
    <row r="95" spans="1:28" x14ac:dyDescent="0.3">
      <c r="A95" t="s">
        <v>278</v>
      </c>
      <c r="B95">
        <v>31</v>
      </c>
      <c r="C95" t="s">
        <v>29</v>
      </c>
      <c r="D95" t="s">
        <v>44</v>
      </c>
      <c r="E95" t="s">
        <v>76</v>
      </c>
      <c r="F95" t="s">
        <v>56</v>
      </c>
      <c r="G95" t="s">
        <v>30</v>
      </c>
      <c r="H95" t="s">
        <v>279</v>
      </c>
      <c r="I95" t="s">
        <v>246</v>
      </c>
      <c r="J95" s="1">
        <v>178.04</v>
      </c>
      <c r="K95">
        <v>5</v>
      </c>
      <c r="L95" t="s">
        <v>48</v>
      </c>
      <c r="M95">
        <v>5</v>
      </c>
      <c r="N95">
        <v>1</v>
      </c>
      <c r="O95">
        <v>2</v>
      </c>
      <c r="P95" t="s">
        <v>49</v>
      </c>
      <c r="Q95" t="s">
        <v>37</v>
      </c>
      <c r="R95">
        <v>0</v>
      </c>
      <c r="S95">
        <v>5</v>
      </c>
      <c r="T95" t="s">
        <v>44</v>
      </c>
      <c r="U95" t="s">
        <v>38</v>
      </c>
      <c r="V95" t="s">
        <v>39</v>
      </c>
      <c r="W95" s="2">
        <v>45489</v>
      </c>
      <c r="X95" t="b">
        <v>0</v>
      </c>
      <c r="Y95" t="b">
        <v>0</v>
      </c>
      <c r="Z95" t="s">
        <v>40</v>
      </c>
      <c r="AA95" t="s">
        <v>41</v>
      </c>
      <c r="AB95">
        <v>12</v>
      </c>
    </row>
    <row r="96" spans="1:28" x14ac:dyDescent="0.3">
      <c r="A96" t="s">
        <v>280</v>
      </c>
      <c r="B96">
        <v>23</v>
      </c>
      <c r="C96" t="s">
        <v>29</v>
      </c>
      <c r="D96" t="s">
        <v>44</v>
      </c>
      <c r="E96" t="s">
        <v>76</v>
      </c>
      <c r="F96" t="s">
        <v>45</v>
      </c>
      <c r="G96" t="s">
        <v>44</v>
      </c>
      <c r="H96" t="s">
        <v>281</v>
      </c>
      <c r="I96" t="s">
        <v>126</v>
      </c>
      <c r="J96" s="1">
        <v>461.09</v>
      </c>
      <c r="K96">
        <v>8</v>
      </c>
      <c r="L96" t="s">
        <v>78</v>
      </c>
      <c r="M96">
        <v>4</v>
      </c>
      <c r="N96">
        <v>1</v>
      </c>
      <c r="O96">
        <v>0</v>
      </c>
      <c r="P96" t="s">
        <v>49</v>
      </c>
      <c r="Q96" t="s">
        <v>37</v>
      </c>
      <c r="R96">
        <v>0</v>
      </c>
      <c r="S96">
        <v>4</v>
      </c>
      <c r="T96" t="s">
        <v>49</v>
      </c>
      <c r="U96" t="s">
        <v>60</v>
      </c>
      <c r="V96" t="s">
        <v>61</v>
      </c>
      <c r="W96" s="2">
        <v>45507</v>
      </c>
      <c r="X96" t="b">
        <v>1</v>
      </c>
      <c r="Y96" t="b">
        <v>0</v>
      </c>
      <c r="Z96" t="s">
        <v>40</v>
      </c>
      <c r="AA96" t="s">
        <v>41</v>
      </c>
      <c r="AB96">
        <v>8</v>
      </c>
    </row>
    <row r="97" spans="1:28" x14ac:dyDescent="0.3">
      <c r="A97" t="s">
        <v>282</v>
      </c>
      <c r="B97">
        <v>19</v>
      </c>
      <c r="C97" t="s">
        <v>29</v>
      </c>
      <c r="D97" t="s">
        <v>44</v>
      </c>
      <c r="E97" t="s">
        <v>55</v>
      </c>
      <c r="F97" t="s">
        <v>45</v>
      </c>
      <c r="G97" t="s">
        <v>30</v>
      </c>
      <c r="H97" t="s">
        <v>283</v>
      </c>
      <c r="I97" t="s">
        <v>107</v>
      </c>
      <c r="J97" s="1">
        <v>211.16</v>
      </c>
      <c r="K97">
        <v>5</v>
      </c>
      <c r="L97" t="s">
        <v>48</v>
      </c>
      <c r="M97">
        <v>2</v>
      </c>
      <c r="N97">
        <v>3</v>
      </c>
      <c r="O97">
        <v>1</v>
      </c>
      <c r="P97" t="s">
        <v>44</v>
      </c>
      <c r="Q97" t="s">
        <v>85</v>
      </c>
      <c r="R97">
        <v>0</v>
      </c>
      <c r="S97">
        <v>3</v>
      </c>
      <c r="T97" t="s">
        <v>36</v>
      </c>
      <c r="U97" t="s">
        <v>60</v>
      </c>
      <c r="V97" t="s">
        <v>51</v>
      </c>
      <c r="W97" s="2">
        <v>45471</v>
      </c>
      <c r="X97" t="b">
        <v>0</v>
      </c>
      <c r="Y97" t="b">
        <v>0</v>
      </c>
      <c r="Z97" t="s">
        <v>74</v>
      </c>
      <c r="AA97" t="s">
        <v>53</v>
      </c>
      <c r="AB97">
        <v>2</v>
      </c>
    </row>
    <row r="98" spans="1:28" x14ac:dyDescent="0.3">
      <c r="A98" t="s">
        <v>284</v>
      </c>
      <c r="B98">
        <v>23</v>
      </c>
      <c r="C98" t="s">
        <v>29</v>
      </c>
      <c r="D98" t="s">
        <v>30</v>
      </c>
      <c r="E98" t="s">
        <v>69</v>
      </c>
      <c r="F98" t="s">
        <v>32</v>
      </c>
      <c r="G98" t="s">
        <v>44</v>
      </c>
      <c r="H98" t="s">
        <v>285</v>
      </c>
      <c r="I98" t="s">
        <v>101</v>
      </c>
      <c r="J98" s="1">
        <v>421.95</v>
      </c>
      <c r="K98">
        <v>8</v>
      </c>
      <c r="L98" t="s">
        <v>35</v>
      </c>
      <c r="M98">
        <v>3</v>
      </c>
      <c r="N98">
        <v>5</v>
      </c>
      <c r="O98">
        <v>0</v>
      </c>
      <c r="P98" t="s">
        <v>49</v>
      </c>
      <c r="Q98" t="s">
        <v>50</v>
      </c>
      <c r="R98">
        <v>1</v>
      </c>
      <c r="S98">
        <v>1</v>
      </c>
      <c r="T98" t="s">
        <v>36</v>
      </c>
      <c r="U98" t="s">
        <v>60</v>
      </c>
      <c r="V98" t="s">
        <v>66</v>
      </c>
      <c r="W98" s="2">
        <v>45369</v>
      </c>
      <c r="X98" t="b">
        <v>0</v>
      </c>
      <c r="Y98" t="b">
        <v>1</v>
      </c>
      <c r="Z98" t="s">
        <v>40</v>
      </c>
      <c r="AA98" t="s">
        <v>41</v>
      </c>
      <c r="AB98">
        <v>7</v>
      </c>
    </row>
    <row r="99" spans="1:28" x14ac:dyDescent="0.3">
      <c r="A99" t="s">
        <v>286</v>
      </c>
      <c r="B99">
        <v>49</v>
      </c>
      <c r="C99" t="s">
        <v>29</v>
      </c>
      <c r="D99" t="s">
        <v>30</v>
      </c>
      <c r="E99" t="s">
        <v>76</v>
      </c>
      <c r="F99" t="s">
        <v>32</v>
      </c>
      <c r="G99" t="s">
        <v>44</v>
      </c>
      <c r="H99" t="s">
        <v>287</v>
      </c>
      <c r="I99" t="s">
        <v>71</v>
      </c>
      <c r="J99" s="1">
        <v>378.59</v>
      </c>
      <c r="K99">
        <v>5</v>
      </c>
      <c r="L99" t="s">
        <v>78</v>
      </c>
      <c r="M99">
        <v>2</v>
      </c>
      <c r="N99">
        <v>1</v>
      </c>
      <c r="O99">
        <v>0</v>
      </c>
      <c r="P99" t="s">
        <v>36</v>
      </c>
      <c r="Q99" t="s">
        <v>37</v>
      </c>
      <c r="R99">
        <v>0</v>
      </c>
      <c r="S99">
        <v>4</v>
      </c>
      <c r="T99" t="s">
        <v>44</v>
      </c>
      <c r="U99" t="s">
        <v>79</v>
      </c>
      <c r="V99" t="s">
        <v>66</v>
      </c>
      <c r="W99" s="2">
        <v>45580</v>
      </c>
      <c r="X99" t="b">
        <v>0</v>
      </c>
      <c r="Y99" t="b">
        <v>0</v>
      </c>
      <c r="Z99" t="s">
        <v>52</v>
      </c>
      <c r="AA99" t="s">
        <v>41</v>
      </c>
      <c r="AB99">
        <v>14</v>
      </c>
    </row>
    <row r="100" spans="1:28" x14ac:dyDescent="0.3">
      <c r="A100" t="s">
        <v>288</v>
      </c>
      <c r="B100">
        <v>23</v>
      </c>
      <c r="C100" t="s">
        <v>190</v>
      </c>
      <c r="D100" t="s">
        <v>44</v>
      </c>
      <c r="E100" t="s">
        <v>76</v>
      </c>
      <c r="F100" t="s">
        <v>45</v>
      </c>
      <c r="G100" t="s">
        <v>44</v>
      </c>
      <c r="H100" t="s">
        <v>289</v>
      </c>
      <c r="I100" t="s">
        <v>58</v>
      </c>
      <c r="J100" s="1">
        <v>268.93</v>
      </c>
      <c r="K100">
        <v>2</v>
      </c>
      <c r="L100" t="s">
        <v>35</v>
      </c>
      <c r="M100">
        <v>5</v>
      </c>
      <c r="N100">
        <v>5</v>
      </c>
      <c r="O100">
        <v>1</v>
      </c>
      <c r="P100" t="s">
        <v>49</v>
      </c>
      <c r="Q100" t="s">
        <v>85</v>
      </c>
      <c r="R100">
        <v>1</v>
      </c>
      <c r="S100">
        <v>3</v>
      </c>
      <c r="T100" t="s">
        <v>36</v>
      </c>
      <c r="U100" t="s">
        <v>38</v>
      </c>
      <c r="V100" t="s">
        <v>61</v>
      </c>
      <c r="W100" s="2">
        <v>45619</v>
      </c>
      <c r="X100" t="b">
        <v>0</v>
      </c>
      <c r="Y100" t="b">
        <v>0</v>
      </c>
      <c r="Z100" t="s">
        <v>62</v>
      </c>
      <c r="AA100" t="s">
        <v>67</v>
      </c>
      <c r="AB100">
        <v>8</v>
      </c>
    </row>
    <row r="101" spans="1:28" x14ac:dyDescent="0.3">
      <c r="A101" t="s">
        <v>290</v>
      </c>
      <c r="B101">
        <v>42</v>
      </c>
      <c r="C101" t="s">
        <v>43</v>
      </c>
      <c r="D101" t="s">
        <v>30</v>
      </c>
      <c r="E101" t="s">
        <v>76</v>
      </c>
      <c r="F101" t="s">
        <v>32</v>
      </c>
      <c r="G101" t="s">
        <v>44</v>
      </c>
      <c r="H101" t="s">
        <v>291</v>
      </c>
      <c r="I101" t="s">
        <v>104</v>
      </c>
      <c r="J101" s="1">
        <v>444.87</v>
      </c>
      <c r="K101">
        <v>11</v>
      </c>
      <c r="L101" t="s">
        <v>78</v>
      </c>
      <c r="M101">
        <v>5</v>
      </c>
      <c r="N101">
        <v>4</v>
      </c>
      <c r="O101">
        <v>0</v>
      </c>
      <c r="P101" t="s">
        <v>49</v>
      </c>
      <c r="Q101" t="s">
        <v>50</v>
      </c>
      <c r="R101">
        <v>1</v>
      </c>
      <c r="S101">
        <v>8</v>
      </c>
      <c r="T101" t="s">
        <v>59</v>
      </c>
      <c r="U101" t="s">
        <v>79</v>
      </c>
      <c r="V101" t="s">
        <v>66</v>
      </c>
      <c r="W101" s="2">
        <v>45625</v>
      </c>
      <c r="X101" t="b">
        <v>0</v>
      </c>
      <c r="Y101" t="b">
        <v>0</v>
      </c>
      <c r="Z101" t="s">
        <v>52</v>
      </c>
      <c r="AA101" t="s">
        <v>41</v>
      </c>
      <c r="AB101">
        <v>7</v>
      </c>
    </row>
    <row r="102" spans="1:28" x14ac:dyDescent="0.3">
      <c r="A102" t="s">
        <v>292</v>
      </c>
      <c r="B102">
        <v>18</v>
      </c>
      <c r="C102" t="s">
        <v>29</v>
      </c>
      <c r="D102" t="s">
        <v>44</v>
      </c>
      <c r="E102" t="s">
        <v>69</v>
      </c>
      <c r="F102" t="s">
        <v>32</v>
      </c>
      <c r="G102" t="s">
        <v>44</v>
      </c>
      <c r="H102" t="s">
        <v>293</v>
      </c>
      <c r="I102" t="s">
        <v>188</v>
      </c>
      <c r="J102" s="1">
        <v>160.82</v>
      </c>
      <c r="K102">
        <v>7</v>
      </c>
      <c r="L102" t="s">
        <v>48</v>
      </c>
      <c r="M102">
        <v>3</v>
      </c>
      <c r="N102">
        <v>1</v>
      </c>
      <c r="O102">
        <v>1</v>
      </c>
      <c r="P102" t="s">
        <v>44</v>
      </c>
      <c r="Q102" t="s">
        <v>37</v>
      </c>
      <c r="R102">
        <v>0</v>
      </c>
      <c r="S102">
        <v>1</v>
      </c>
      <c r="T102" t="s">
        <v>44</v>
      </c>
      <c r="U102" t="s">
        <v>60</v>
      </c>
      <c r="V102" t="s">
        <v>86</v>
      </c>
      <c r="W102" s="2">
        <v>45482</v>
      </c>
      <c r="X102" t="b">
        <v>1</v>
      </c>
      <c r="Y102" t="b">
        <v>1</v>
      </c>
      <c r="Z102" t="s">
        <v>52</v>
      </c>
      <c r="AA102" t="s">
        <v>41</v>
      </c>
      <c r="AB102">
        <v>3</v>
      </c>
    </row>
    <row r="103" spans="1:28" x14ac:dyDescent="0.3">
      <c r="A103" t="s">
        <v>294</v>
      </c>
      <c r="B103">
        <v>35</v>
      </c>
      <c r="C103" t="s">
        <v>43</v>
      </c>
      <c r="D103" t="s">
        <v>44</v>
      </c>
      <c r="E103" t="s">
        <v>55</v>
      </c>
      <c r="F103" t="s">
        <v>56</v>
      </c>
      <c r="G103" t="s">
        <v>30</v>
      </c>
      <c r="H103" t="s">
        <v>295</v>
      </c>
      <c r="I103" t="s">
        <v>107</v>
      </c>
      <c r="J103" s="1">
        <v>494.18</v>
      </c>
      <c r="K103">
        <v>6</v>
      </c>
      <c r="L103" t="s">
        <v>35</v>
      </c>
      <c r="M103">
        <v>4</v>
      </c>
      <c r="N103">
        <v>5</v>
      </c>
      <c r="O103">
        <v>1</v>
      </c>
      <c r="P103" t="s">
        <v>49</v>
      </c>
      <c r="Q103" t="s">
        <v>50</v>
      </c>
      <c r="R103">
        <v>1</v>
      </c>
      <c r="S103">
        <v>2</v>
      </c>
      <c r="T103" t="s">
        <v>36</v>
      </c>
      <c r="U103" t="s">
        <v>79</v>
      </c>
      <c r="V103" t="s">
        <v>86</v>
      </c>
      <c r="W103" s="2">
        <v>45507</v>
      </c>
      <c r="X103" t="b">
        <v>0</v>
      </c>
      <c r="Y103" t="b">
        <v>0</v>
      </c>
      <c r="Z103" t="s">
        <v>40</v>
      </c>
      <c r="AA103" t="s">
        <v>53</v>
      </c>
      <c r="AB103">
        <v>14</v>
      </c>
    </row>
    <row r="104" spans="1:28" x14ac:dyDescent="0.3">
      <c r="A104" t="s">
        <v>296</v>
      </c>
      <c r="B104">
        <v>22</v>
      </c>
      <c r="C104" t="s">
        <v>43</v>
      </c>
      <c r="D104" t="s">
        <v>30</v>
      </c>
      <c r="E104" t="s">
        <v>55</v>
      </c>
      <c r="F104" t="s">
        <v>32</v>
      </c>
      <c r="G104" t="s">
        <v>30</v>
      </c>
      <c r="H104" t="s">
        <v>297</v>
      </c>
      <c r="I104" t="s">
        <v>65</v>
      </c>
      <c r="J104" s="1">
        <v>177.05</v>
      </c>
      <c r="K104">
        <v>5</v>
      </c>
      <c r="L104" t="s">
        <v>78</v>
      </c>
      <c r="M104">
        <v>3</v>
      </c>
      <c r="N104">
        <v>1</v>
      </c>
      <c r="O104">
        <v>1</v>
      </c>
      <c r="P104" t="s">
        <v>36</v>
      </c>
      <c r="Q104" t="s">
        <v>37</v>
      </c>
      <c r="R104">
        <v>2</v>
      </c>
      <c r="S104">
        <v>1</v>
      </c>
      <c r="T104" t="s">
        <v>59</v>
      </c>
      <c r="U104" t="s">
        <v>38</v>
      </c>
      <c r="V104" t="s">
        <v>86</v>
      </c>
      <c r="W104" s="2">
        <v>45630</v>
      </c>
      <c r="X104" t="b">
        <v>1</v>
      </c>
      <c r="Y104" t="b">
        <v>1</v>
      </c>
      <c r="Z104" t="s">
        <v>62</v>
      </c>
      <c r="AA104" t="s">
        <v>53</v>
      </c>
      <c r="AB104">
        <v>1</v>
      </c>
    </row>
    <row r="105" spans="1:28" x14ac:dyDescent="0.3">
      <c r="A105" t="s">
        <v>298</v>
      </c>
      <c r="B105">
        <v>28</v>
      </c>
      <c r="C105" t="s">
        <v>29</v>
      </c>
      <c r="D105" t="s">
        <v>30</v>
      </c>
      <c r="E105" t="s">
        <v>31</v>
      </c>
      <c r="F105" t="s">
        <v>56</v>
      </c>
      <c r="G105" t="s">
        <v>44</v>
      </c>
      <c r="H105" t="s">
        <v>299</v>
      </c>
      <c r="I105" t="s">
        <v>47</v>
      </c>
      <c r="J105" s="1">
        <v>450.66</v>
      </c>
      <c r="K105">
        <v>7</v>
      </c>
      <c r="L105" t="s">
        <v>48</v>
      </c>
      <c r="M105">
        <v>2</v>
      </c>
      <c r="N105">
        <v>5</v>
      </c>
      <c r="O105">
        <v>0</v>
      </c>
      <c r="P105" t="s">
        <v>44</v>
      </c>
      <c r="Q105" t="s">
        <v>37</v>
      </c>
      <c r="R105">
        <v>2</v>
      </c>
      <c r="S105">
        <v>4</v>
      </c>
      <c r="T105" t="s">
        <v>49</v>
      </c>
      <c r="U105" t="s">
        <v>38</v>
      </c>
      <c r="V105" t="s">
        <v>39</v>
      </c>
      <c r="W105" s="2">
        <v>45456</v>
      </c>
      <c r="X105" t="b">
        <v>0</v>
      </c>
      <c r="Y105" t="b">
        <v>1</v>
      </c>
      <c r="Z105" t="s">
        <v>40</v>
      </c>
      <c r="AA105" t="s">
        <v>41</v>
      </c>
      <c r="AB105">
        <v>9</v>
      </c>
    </row>
    <row r="106" spans="1:28" x14ac:dyDescent="0.3">
      <c r="A106" t="s">
        <v>300</v>
      </c>
      <c r="B106">
        <v>42</v>
      </c>
      <c r="C106" t="s">
        <v>29</v>
      </c>
      <c r="D106" t="s">
        <v>44</v>
      </c>
      <c r="E106" t="s">
        <v>31</v>
      </c>
      <c r="F106" t="s">
        <v>32</v>
      </c>
      <c r="G106" t="s">
        <v>30</v>
      </c>
      <c r="H106" t="s">
        <v>301</v>
      </c>
      <c r="I106" t="s">
        <v>135</v>
      </c>
      <c r="J106" s="1">
        <v>164.27</v>
      </c>
      <c r="K106">
        <v>6</v>
      </c>
      <c r="L106" t="s">
        <v>78</v>
      </c>
      <c r="M106">
        <v>5</v>
      </c>
      <c r="N106">
        <v>3</v>
      </c>
      <c r="O106">
        <v>2</v>
      </c>
      <c r="P106" t="s">
        <v>44</v>
      </c>
      <c r="Q106" t="s">
        <v>50</v>
      </c>
      <c r="R106">
        <v>2</v>
      </c>
      <c r="S106">
        <v>7</v>
      </c>
      <c r="T106" t="s">
        <v>59</v>
      </c>
      <c r="U106" t="s">
        <v>79</v>
      </c>
      <c r="V106" t="s">
        <v>51</v>
      </c>
      <c r="W106" s="2">
        <v>45486</v>
      </c>
      <c r="X106" t="b">
        <v>1</v>
      </c>
      <c r="Y106" t="b">
        <v>0</v>
      </c>
      <c r="Z106" t="s">
        <v>52</v>
      </c>
      <c r="AA106" t="s">
        <v>41</v>
      </c>
      <c r="AB106">
        <v>14</v>
      </c>
    </row>
    <row r="107" spans="1:28" x14ac:dyDescent="0.3">
      <c r="A107" t="s">
        <v>302</v>
      </c>
      <c r="B107">
        <v>37</v>
      </c>
      <c r="C107" t="s">
        <v>29</v>
      </c>
      <c r="D107" t="s">
        <v>30</v>
      </c>
      <c r="E107" t="s">
        <v>69</v>
      </c>
      <c r="F107" t="s">
        <v>56</v>
      </c>
      <c r="G107" t="s">
        <v>44</v>
      </c>
      <c r="H107" t="s">
        <v>303</v>
      </c>
      <c r="I107" t="s">
        <v>47</v>
      </c>
      <c r="J107" s="1">
        <v>346.36</v>
      </c>
      <c r="K107">
        <v>12</v>
      </c>
      <c r="L107" t="s">
        <v>35</v>
      </c>
      <c r="M107">
        <v>4</v>
      </c>
      <c r="N107">
        <v>5</v>
      </c>
      <c r="O107">
        <v>0</v>
      </c>
      <c r="P107" t="s">
        <v>49</v>
      </c>
      <c r="Q107" t="s">
        <v>37</v>
      </c>
      <c r="R107">
        <v>0</v>
      </c>
      <c r="S107">
        <v>7</v>
      </c>
      <c r="T107" t="s">
        <v>49</v>
      </c>
      <c r="U107" t="s">
        <v>60</v>
      </c>
      <c r="V107" t="s">
        <v>39</v>
      </c>
      <c r="W107" s="2">
        <v>45539</v>
      </c>
      <c r="X107" t="b">
        <v>0</v>
      </c>
      <c r="Y107" t="b">
        <v>0</v>
      </c>
      <c r="Z107" t="s">
        <v>40</v>
      </c>
      <c r="AA107" t="s">
        <v>53</v>
      </c>
      <c r="AB107">
        <v>14</v>
      </c>
    </row>
    <row r="108" spans="1:28" x14ac:dyDescent="0.3">
      <c r="A108" t="s">
        <v>304</v>
      </c>
      <c r="B108">
        <v>33</v>
      </c>
      <c r="C108" t="s">
        <v>29</v>
      </c>
      <c r="D108" t="s">
        <v>30</v>
      </c>
      <c r="E108" t="s">
        <v>69</v>
      </c>
      <c r="F108" t="s">
        <v>45</v>
      </c>
      <c r="G108" t="s">
        <v>44</v>
      </c>
      <c r="H108" t="s">
        <v>305</v>
      </c>
      <c r="I108" t="s">
        <v>101</v>
      </c>
      <c r="J108" s="1">
        <v>377.77</v>
      </c>
      <c r="K108">
        <v>9</v>
      </c>
      <c r="L108" t="s">
        <v>35</v>
      </c>
      <c r="M108">
        <v>4</v>
      </c>
      <c r="N108">
        <v>2</v>
      </c>
      <c r="O108">
        <v>1</v>
      </c>
      <c r="P108" t="s">
        <v>49</v>
      </c>
      <c r="Q108" t="s">
        <v>50</v>
      </c>
      <c r="R108">
        <v>1</v>
      </c>
      <c r="S108">
        <v>5</v>
      </c>
      <c r="T108" t="s">
        <v>49</v>
      </c>
      <c r="U108" t="s">
        <v>38</v>
      </c>
      <c r="V108" t="s">
        <v>39</v>
      </c>
      <c r="W108" s="2">
        <v>45530</v>
      </c>
      <c r="X108" t="b">
        <v>1</v>
      </c>
      <c r="Y108" t="b">
        <v>1</v>
      </c>
      <c r="Z108" t="s">
        <v>62</v>
      </c>
      <c r="AA108" t="s">
        <v>53</v>
      </c>
      <c r="AB108">
        <v>3</v>
      </c>
    </row>
    <row r="109" spans="1:28" x14ac:dyDescent="0.3">
      <c r="A109" t="s">
        <v>306</v>
      </c>
      <c r="B109">
        <v>46</v>
      </c>
      <c r="C109" t="s">
        <v>29</v>
      </c>
      <c r="D109" t="s">
        <v>30</v>
      </c>
      <c r="E109" t="s">
        <v>69</v>
      </c>
      <c r="F109" t="s">
        <v>45</v>
      </c>
      <c r="G109" t="s">
        <v>30</v>
      </c>
      <c r="H109" t="s">
        <v>307</v>
      </c>
      <c r="I109" t="s">
        <v>194</v>
      </c>
      <c r="J109" s="1">
        <v>163.41</v>
      </c>
      <c r="K109">
        <v>2</v>
      </c>
      <c r="L109" t="s">
        <v>48</v>
      </c>
      <c r="M109">
        <v>5</v>
      </c>
      <c r="N109">
        <v>5</v>
      </c>
      <c r="O109">
        <v>2</v>
      </c>
      <c r="P109" t="s">
        <v>59</v>
      </c>
      <c r="Q109" t="s">
        <v>50</v>
      </c>
      <c r="R109">
        <v>1</v>
      </c>
      <c r="S109">
        <v>8</v>
      </c>
      <c r="T109" t="s">
        <v>44</v>
      </c>
      <c r="U109" t="s">
        <v>79</v>
      </c>
      <c r="V109" t="s">
        <v>66</v>
      </c>
      <c r="W109" s="2">
        <v>45347</v>
      </c>
      <c r="X109" t="b">
        <v>1</v>
      </c>
      <c r="Y109" t="b">
        <v>1</v>
      </c>
      <c r="Z109" t="s">
        <v>40</v>
      </c>
      <c r="AA109" t="s">
        <v>67</v>
      </c>
      <c r="AB109">
        <v>4</v>
      </c>
    </row>
    <row r="110" spans="1:28" x14ac:dyDescent="0.3">
      <c r="A110" t="s">
        <v>308</v>
      </c>
      <c r="B110">
        <v>30</v>
      </c>
      <c r="C110" t="s">
        <v>29</v>
      </c>
      <c r="D110" t="s">
        <v>30</v>
      </c>
      <c r="E110" t="s">
        <v>76</v>
      </c>
      <c r="F110" t="s">
        <v>56</v>
      </c>
      <c r="G110" t="s">
        <v>30</v>
      </c>
      <c r="H110" t="s">
        <v>309</v>
      </c>
      <c r="I110" t="s">
        <v>107</v>
      </c>
      <c r="J110" s="1">
        <v>467.58</v>
      </c>
      <c r="K110">
        <v>10</v>
      </c>
      <c r="L110" t="s">
        <v>35</v>
      </c>
      <c r="M110">
        <v>1</v>
      </c>
      <c r="N110">
        <v>2</v>
      </c>
      <c r="O110">
        <v>0</v>
      </c>
      <c r="P110" t="s">
        <v>36</v>
      </c>
      <c r="Q110" t="s">
        <v>37</v>
      </c>
      <c r="R110">
        <v>1</v>
      </c>
      <c r="S110">
        <v>6</v>
      </c>
      <c r="T110" t="s">
        <v>59</v>
      </c>
      <c r="U110" t="s">
        <v>79</v>
      </c>
      <c r="V110" t="s">
        <v>51</v>
      </c>
      <c r="W110" s="2">
        <v>45397</v>
      </c>
      <c r="X110" t="b">
        <v>1</v>
      </c>
      <c r="Y110" t="b">
        <v>1</v>
      </c>
      <c r="Z110" t="s">
        <v>52</v>
      </c>
      <c r="AA110" t="s">
        <v>53</v>
      </c>
      <c r="AB110">
        <v>7</v>
      </c>
    </row>
    <row r="111" spans="1:28" x14ac:dyDescent="0.3">
      <c r="A111" t="s">
        <v>310</v>
      </c>
      <c r="B111">
        <v>39</v>
      </c>
      <c r="C111" t="s">
        <v>29</v>
      </c>
      <c r="D111" t="s">
        <v>30</v>
      </c>
      <c r="E111" t="s">
        <v>69</v>
      </c>
      <c r="F111" t="s">
        <v>32</v>
      </c>
      <c r="G111" t="s">
        <v>44</v>
      </c>
      <c r="H111" t="s">
        <v>311</v>
      </c>
      <c r="I111" t="s">
        <v>82</v>
      </c>
      <c r="J111" s="1">
        <v>247.51</v>
      </c>
      <c r="K111">
        <v>10</v>
      </c>
      <c r="L111" t="s">
        <v>35</v>
      </c>
      <c r="M111">
        <v>2</v>
      </c>
      <c r="N111">
        <v>1</v>
      </c>
      <c r="O111">
        <v>2</v>
      </c>
      <c r="P111" t="s">
        <v>59</v>
      </c>
      <c r="Q111" t="s">
        <v>37</v>
      </c>
      <c r="R111">
        <v>1</v>
      </c>
      <c r="S111">
        <v>8</v>
      </c>
      <c r="T111" t="s">
        <v>59</v>
      </c>
      <c r="U111" t="s">
        <v>38</v>
      </c>
      <c r="V111" t="s">
        <v>39</v>
      </c>
      <c r="W111" s="2">
        <v>45474</v>
      </c>
      <c r="X111" t="b">
        <v>1</v>
      </c>
      <c r="Y111" t="b">
        <v>0</v>
      </c>
      <c r="Z111" t="s">
        <v>62</v>
      </c>
      <c r="AA111" t="s">
        <v>53</v>
      </c>
      <c r="AB111">
        <v>2</v>
      </c>
    </row>
    <row r="112" spans="1:28" x14ac:dyDescent="0.3">
      <c r="A112" t="s">
        <v>312</v>
      </c>
      <c r="B112">
        <v>25</v>
      </c>
      <c r="C112" t="s">
        <v>29</v>
      </c>
      <c r="D112" t="s">
        <v>30</v>
      </c>
      <c r="E112" t="s">
        <v>55</v>
      </c>
      <c r="F112" t="s">
        <v>45</v>
      </c>
      <c r="G112" t="s">
        <v>44</v>
      </c>
      <c r="H112" t="s">
        <v>313</v>
      </c>
      <c r="I112" t="s">
        <v>58</v>
      </c>
      <c r="J112" s="1">
        <v>365.1</v>
      </c>
      <c r="K112">
        <v>3</v>
      </c>
      <c r="L112" t="s">
        <v>48</v>
      </c>
      <c r="M112">
        <v>2</v>
      </c>
      <c r="N112">
        <v>3</v>
      </c>
      <c r="O112">
        <v>0</v>
      </c>
      <c r="P112" t="s">
        <v>36</v>
      </c>
      <c r="Q112" t="s">
        <v>50</v>
      </c>
      <c r="R112">
        <v>1</v>
      </c>
      <c r="S112">
        <v>3</v>
      </c>
      <c r="T112" t="s">
        <v>44</v>
      </c>
      <c r="U112" t="s">
        <v>79</v>
      </c>
      <c r="V112" t="s">
        <v>61</v>
      </c>
      <c r="W112" s="2">
        <v>45534</v>
      </c>
      <c r="X112" t="b">
        <v>0</v>
      </c>
      <c r="Y112" t="b">
        <v>1</v>
      </c>
      <c r="Z112" t="s">
        <v>52</v>
      </c>
      <c r="AA112" t="s">
        <v>41</v>
      </c>
      <c r="AB112">
        <v>1</v>
      </c>
    </row>
    <row r="113" spans="1:28" x14ac:dyDescent="0.3">
      <c r="A113" t="s">
        <v>314</v>
      </c>
      <c r="B113">
        <v>38</v>
      </c>
      <c r="C113" t="s">
        <v>29</v>
      </c>
      <c r="D113" t="s">
        <v>44</v>
      </c>
      <c r="E113" t="s">
        <v>55</v>
      </c>
      <c r="F113" t="s">
        <v>56</v>
      </c>
      <c r="G113" t="s">
        <v>30</v>
      </c>
      <c r="H113" t="s">
        <v>315</v>
      </c>
      <c r="I113" t="s">
        <v>104</v>
      </c>
      <c r="J113" s="1">
        <v>485.42</v>
      </c>
      <c r="K113">
        <v>5</v>
      </c>
      <c r="L113" t="s">
        <v>78</v>
      </c>
      <c r="M113">
        <v>1</v>
      </c>
      <c r="N113">
        <v>2</v>
      </c>
      <c r="O113">
        <v>2</v>
      </c>
      <c r="P113" t="s">
        <v>44</v>
      </c>
      <c r="Q113" t="s">
        <v>37</v>
      </c>
      <c r="R113">
        <v>1</v>
      </c>
      <c r="S113">
        <v>6</v>
      </c>
      <c r="T113" t="s">
        <v>44</v>
      </c>
      <c r="U113" t="s">
        <v>79</v>
      </c>
      <c r="V113" t="s">
        <v>66</v>
      </c>
      <c r="W113" s="2">
        <v>45609</v>
      </c>
      <c r="X113" t="b">
        <v>1</v>
      </c>
      <c r="Y113" t="b">
        <v>0</v>
      </c>
      <c r="Z113" t="s">
        <v>52</v>
      </c>
      <c r="AA113" t="s">
        <v>41</v>
      </c>
      <c r="AB113">
        <v>4</v>
      </c>
    </row>
    <row r="114" spans="1:28" x14ac:dyDescent="0.3">
      <c r="A114" t="s">
        <v>316</v>
      </c>
      <c r="B114">
        <v>41</v>
      </c>
      <c r="C114" t="s">
        <v>29</v>
      </c>
      <c r="D114" t="s">
        <v>30</v>
      </c>
      <c r="E114" t="s">
        <v>69</v>
      </c>
      <c r="F114" t="s">
        <v>32</v>
      </c>
      <c r="G114" t="s">
        <v>44</v>
      </c>
      <c r="H114" t="s">
        <v>317</v>
      </c>
      <c r="I114" t="s">
        <v>104</v>
      </c>
      <c r="J114" s="1">
        <v>250.54</v>
      </c>
      <c r="K114">
        <v>4</v>
      </c>
      <c r="L114" t="s">
        <v>48</v>
      </c>
      <c r="M114">
        <v>3</v>
      </c>
      <c r="N114">
        <v>3</v>
      </c>
      <c r="O114">
        <v>1</v>
      </c>
      <c r="P114" t="s">
        <v>44</v>
      </c>
      <c r="Q114" t="s">
        <v>50</v>
      </c>
      <c r="R114">
        <v>2</v>
      </c>
      <c r="S114">
        <v>10</v>
      </c>
      <c r="T114" t="s">
        <v>36</v>
      </c>
      <c r="U114" t="s">
        <v>79</v>
      </c>
      <c r="V114" t="s">
        <v>39</v>
      </c>
      <c r="W114" s="2">
        <v>45653</v>
      </c>
      <c r="X114" t="b">
        <v>0</v>
      </c>
      <c r="Y114" t="b">
        <v>0</v>
      </c>
      <c r="Z114" t="s">
        <v>52</v>
      </c>
      <c r="AA114" t="s">
        <v>41</v>
      </c>
      <c r="AB114">
        <v>3</v>
      </c>
    </row>
    <row r="115" spans="1:28" x14ac:dyDescent="0.3">
      <c r="A115" t="s">
        <v>318</v>
      </c>
      <c r="B115">
        <v>49</v>
      </c>
      <c r="C115" t="s">
        <v>29</v>
      </c>
      <c r="D115" t="s">
        <v>30</v>
      </c>
      <c r="E115" t="s">
        <v>76</v>
      </c>
      <c r="F115" t="s">
        <v>45</v>
      </c>
      <c r="G115" t="s">
        <v>44</v>
      </c>
      <c r="H115" t="s">
        <v>144</v>
      </c>
      <c r="I115" t="s">
        <v>246</v>
      </c>
      <c r="J115" s="1">
        <v>163.13999999999999</v>
      </c>
      <c r="K115">
        <v>5</v>
      </c>
      <c r="L115" t="s">
        <v>35</v>
      </c>
      <c r="M115">
        <v>5</v>
      </c>
      <c r="N115">
        <v>4</v>
      </c>
      <c r="O115">
        <v>0</v>
      </c>
      <c r="P115" t="s">
        <v>59</v>
      </c>
      <c r="Q115" t="s">
        <v>37</v>
      </c>
      <c r="R115">
        <v>1</v>
      </c>
      <c r="S115">
        <v>2</v>
      </c>
      <c r="T115" t="s">
        <v>36</v>
      </c>
      <c r="U115" t="s">
        <v>79</v>
      </c>
      <c r="V115" t="s">
        <v>61</v>
      </c>
      <c r="W115" s="2">
        <v>45511</v>
      </c>
      <c r="X115" t="b">
        <v>1</v>
      </c>
      <c r="Y115" t="b">
        <v>1</v>
      </c>
      <c r="Z115" t="s">
        <v>74</v>
      </c>
      <c r="AA115" t="s">
        <v>41</v>
      </c>
      <c r="AB115">
        <v>1</v>
      </c>
    </row>
    <row r="116" spans="1:28" x14ac:dyDescent="0.3">
      <c r="A116" t="s">
        <v>319</v>
      </c>
      <c r="B116">
        <v>21</v>
      </c>
      <c r="C116" t="s">
        <v>43</v>
      </c>
      <c r="D116" t="s">
        <v>44</v>
      </c>
      <c r="E116" t="s">
        <v>76</v>
      </c>
      <c r="F116" t="s">
        <v>32</v>
      </c>
      <c r="G116" t="s">
        <v>30</v>
      </c>
      <c r="H116" t="s">
        <v>320</v>
      </c>
      <c r="I116" t="s">
        <v>34</v>
      </c>
      <c r="J116" s="1">
        <v>162.31</v>
      </c>
      <c r="K116">
        <v>8</v>
      </c>
      <c r="L116" t="s">
        <v>48</v>
      </c>
      <c r="M116">
        <v>5</v>
      </c>
      <c r="N116">
        <v>1</v>
      </c>
      <c r="O116">
        <v>1</v>
      </c>
      <c r="P116" t="s">
        <v>44</v>
      </c>
      <c r="Q116" t="s">
        <v>85</v>
      </c>
      <c r="R116">
        <v>1</v>
      </c>
      <c r="S116">
        <v>2</v>
      </c>
      <c r="T116" t="s">
        <v>49</v>
      </c>
      <c r="U116" t="s">
        <v>38</v>
      </c>
      <c r="V116" t="s">
        <v>39</v>
      </c>
      <c r="W116" s="2">
        <v>45570</v>
      </c>
      <c r="X116" t="b">
        <v>0</v>
      </c>
      <c r="Y116" t="b">
        <v>0</v>
      </c>
      <c r="Z116" t="s">
        <v>40</v>
      </c>
      <c r="AA116" t="s">
        <v>41</v>
      </c>
      <c r="AB116">
        <v>11</v>
      </c>
    </row>
    <row r="117" spans="1:28" x14ac:dyDescent="0.3">
      <c r="A117" t="s">
        <v>321</v>
      </c>
      <c r="B117">
        <v>37</v>
      </c>
      <c r="C117" t="s">
        <v>43</v>
      </c>
      <c r="D117" t="s">
        <v>30</v>
      </c>
      <c r="E117" t="s">
        <v>69</v>
      </c>
      <c r="F117" t="s">
        <v>56</v>
      </c>
      <c r="G117" t="s">
        <v>44</v>
      </c>
      <c r="H117" t="s">
        <v>322</v>
      </c>
      <c r="I117" t="s">
        <v>58</v>
      </c>
      <c r="J117" s="1">
        <v>328.21</v>
      </c>
      <c r="K117">
        <v>7</v>
      </c>
      <c r="L117" t="s">
        <v>35</v>
      </c>
      <c r="M117">
        <v>5</v>
      </c>
      <c r="N117">
        <v>5</v>
      </c>
      <c r="O117">
        <v>2</v>
      </c>
      <c r="P117" t="s">
        <v>59</v>
      </c>
      <c r="Q117" t="s">
        <v>50</v>
      </c>
      <c r="R117">
        <v>2</v>
      </c>
      <c r="S117">
        <v>2</v>
      </c>
      <c r="T117" t="s">
        <v>59</v>
      </c>
      <c r="U117" t="s">
        <v>60</v>
      </c>
      <c r="V117" t="s">
        <v>39</v>
      </c>
      <c r="W117" s="2">
        <v>45336</v>
      </c>
      <c r="X117" t="b">
        <v>0</v>
      </c>
      <c r="Y117" t="b">
        <v>0</v>
      </c>
      <c r="Z117" t="s">
        <v>40</v>
      </c>
      <c r="AA117" t="s">
        <v>41</v>
      </c>
      <c r="AB117">
        <v>12</v>
      </c>
    </row>
    <row r="118" spans="1:28" x14ac:dyDescent="0.3">
      <c r="A118" t="s">
        <v>323</v>
      </c>
      <c r="B118">
        <v>30</v>
      </c>
      <c r="C118" t="s">
        <v>29</v>
      </c>
      <c r="D118" t="s">
        <v>44</v>
      </c>
      <c r="E118" t="s">
        <v>31</v>
      </c>
      <c r="F118" t="s">
        <v>56</v>
      </c>
      <c r="G118" t="s">
        <v>44</v>
      </c>
      <c r="H118" t="s">
        <v>324</v>
      </c>
      <c r="I118" t="s">
        <v>90</v>
      </c>
      <c r="J118" s="1">
        <v>268.58999999999997</v>
      </c>
      <c r="K118">
        <v>4</v>
      </c>
      <c r="L118" t="s">
        <v>78</v>
      </c>
      <c r="M118">
        <v>3</v>
      </c>
      <c r="N118">
        <v>3</v>
      </c>
      <c r="O118">
        <v>1</v>
      </c>
      <c r="P118" t="s">
        <v>44</v>
      </c>
      <c r="Q118" t="s">
        <v>85</v>
      </c>
      <c r="R118">
        <v>1</v>
      </c>
      <c r="S118">
        <v>1</v>
      </c>
      <c r="T118" t="s">
        <v>49</v>
      </c>
      <c r="U118" t="s">
        <v>79</v>
      </c>
      <c r="V118" t="s">
        <v>61</v>
      </c>
      <c r="W118" s="2">
        <v>45387</v>
      </c>
      <c r="X118" t="b">
        <v>1</v>
      </c>
      <c r="Y118" t="b">
        <v>1</v>
      </c>
      <c r="Z118" t="s">
        <v>40</v>
      </c>
      <c r="AA118" t="s">
        <v>53</v>
      </c>
      <c r="AB118">
        <v>3</v>
      </c>
    </row>
    <row r="119" spans="1:28" x14ac:dyDescent="0.3">
      <c r="A119" t="s">
        <v>325</v>
      </c>
      <c r="B119">
        <v>18</v>
      </c>
      <c r="C119" t="s">
        <v>29</v>
      </c>
      <c r="D119" t="s">
        <v>44</v>
      </c>
      <c r="E119" t="s">
        <v>76</v>
      </c>
      <c r="F119" t="s">
        <v>45</v>
      </c>
      <c r="G119" t="s">
        <v>44</v>
      </c>
      <c r="H119" t="s">
        <v>326</v>
      </c>
      <c r="I119" t="s">
        <v>117</v>
      </c>
      <c r="J119" s="1">
        <v>257.37</v>
      </c>
      <c r="K119">
        <v>7</v>
      </c>
      <c r="L119" t="s">
        <v>78</v>
      </c>
      <c r="M119">
        <v>3</v>
      </c>
      <c r="N119">
        <v>3</v>
      </c>
      <c r="O119">
        <v>0</v>
      </c>
      <c r="P119" t="s">
        <v>49</v>
      </c>
      <c r="Q119" t="s">
        <v>85</v>
      </c>
      <c r="R119">
        <v>2</v>
      </c>
      <c r="S119">
        <v>5</v>
      </c>
      <c r="T119" t="s">
        <v>49</v>
      </c>
      <c r="U119" t="s">
        <v>60</v>
      </c>
      <c r="V119" t="s">
        <v>51</v>
      </c>
      <c r="W119" s="2">
        <v>45323</v>
      </c>
      <c r="X119" t="b">
        <v>1</v>
      </c>
      <c r="Y119" t="b">
        <v>0</v>
      </c>
      <c r="Z119" t="s">
        <v>52</v>
      </c>
      <c r="AA119" t="s">
        <v>67</v>
      </c>
      <c r="AB119">
        <v>13</v>
      </c>
    </row>
    <row r="120" spans="1:28" x14ac:dyDescent="0.3">
      <c r="A120" t="s">
        <v>327</v>
      </c>
      <c r="B120">
        <v>41</v>
      </c>
      <c r="C120" t="s">
        <v>29</v>
      </c>
      <c r="D120" t="s">
        <v>30</v>
      </c>
      <c r="E120" t="s">
        <v>55</v>
      </c>
      <c r="F120" t="s">
        <v>45</v>
      </c>
      <c r="G120" t="s">
        <v>44</v>
      </c>
      <c r="H120" t="s">
        <v>328</v>
      </c>
      <c r="I120" t="s">
        <v>58</v>
      </c>
      <c r="J120" s="1">
        <v>205.49</v>
      </c>
      <c r="K120">
        <v>4</v>
      </c>
      <c r="L120" t="s">
        <v>48</v>
      </c>
      <c r="M120">
        <v>5</v>
      </c>
      <c r="N120">
        <v>3</v>
      </c>
      <c r="O120">
        <v>2</v>
      </c>
      <c r="P120" t="s">
        <v>59</v>
      </c>
      <c r="Q120" t="s">
        <v>37</v>
      </c>
      <c r="R120">
        <v>2</v>
      </c>
      <c r="S120">
        <v>2</v>
      </c>
      <c r="T120" t="s">
        <v>44</v>
      </c>
      <c r="U120" t="s">
        <v>38</v>
      </c>
      <c r="V120" t="s">
        <v>86</v>
      </c>
      <c r="W120" s="2">
        <v>45605</v>
      </c>
      <c r="X120" t="b">
        <v>1</v>
      </c>
      <c r="Y120" t="b">
        <v>0</v>
      </c>
      <c r="Z120" t="s">
        <v>40</v>
      </c>
      <c r="AA120" t="s">
        <v>67</v>
      </c>
      <c r="AB120">
        <v>11</v>
      </c>
    </row>
    <row r="121" spans="1:28" x14ac:dyDescent="0.3">
      <c r="A121" t="s">
        <v>329</v>
      </c>
      <c r="B121">
        <v>40</v>
      </c>
      <c r="C121" t="s">
        <v>43</v>
      </c>
      <c r="D121" t="s">
        <v>44</v>
      </c>
      <c r="E121" t="s">
        <v>76</v>
      </c>
      <c r="F121" t="s">
        <v>56</v>
      </c>
      <c r="G121" t="s">
        <v>44</v>
      </c>
      <c r="H121" t="s">
        <v>330</v>
      </c>
      <c r="I121" t="s">
        <v>93</v>
      </c>
      <c r="J121" s="1">
        <v>407.91</v>
      </c>
      <c r="K121">
        <v>7</v>
      </c>
      <c r="L121" t="s">
        <v>48</v>
      </c>
      <c r="M121">
        <v>2</v>
      </c>
      <c r="N121">
        <v>5</v>
      </c>
      <c r="O121">
        <v>0</v>
      </c>
      <c r="P121" t="s">
        <v>59</v>
      </c>
      <c r="Q121" t="s">
        <v>50</v>
      </c>
      <c r="R121">
        <v>0</v>
      </c>
      <c r="S121">
        <v>5</v>
      </c>
      <c r="T121" t="s">
        <v>59</v>
      </c>
      <c r="U121" t="s">
        <v>38</v>
      </c>
      <c r="V121" t="s">
        <v>66</v>
      </c>
      <c r="W121" s="2">
        <v>45460</v>
      </c>
      <c r="X121" t="b">
        <v>1</v>
      </c>
      <c r="Y121" t="b">
        <v>1</v>
      </c>
      <c r="Z121" t="s">
        <v>40</v>
      </c>
      <c r="AA121" t="s">
        <v>53</v>
      </c>
      <c r="AB121">
        <v>14</v>
      </c>
    </row>
    <row r="122" spans="1:28" x14ac:dyDescent="0.3">
      <c r="A122" t="s">
        <v>331</v>
      </c>
      <c r="B122">
        <v>33</v>
      </c>
      <c r="C122" t="s">
        <v>29</v>
      </c>
      <c r="D122" t="s">
        <v>44</v>
      </c>
      <c r="E122" t="s">
        <v>76</v>
      </c>
      <c r="F122" t="s">
        <v>32</v>
      </c>
      <c r="G122" t="s">
        <v>44</v>
      </c>
      <c r="H122" t="s">
        <v>332</v>
      </c>
      <c r="I122" t="s">
        <v>47</v>
      </c>
      <c r="J122" s="1">
        <v>254.73</v>
      </c>
      <c r="K122">
        <v>6</v>
      </c>
      <c r="L122" t="s">
        <v>78</v>
      </c>
      <c r="M122">
        <v>4</v>
      </c>
      <c r="N122">
        <v>3</v>
      </c>
      <c r="O122">
        <v>0</v>
      </c>
      <c r="P122" t="s">
        <v>49</v>
      </c>
      <c r="Q122" t="s">
        <v>85</v>
      </c>
      <c r="R122">
        <v>0</v>
      </c>
      <c r="S122">
        <v>3</v>
      </c>
      <c r="T122" t="s">
        <v>59</v>
      </c>
      <c r="U122" t="s">
        <v>60</v>
      </c>
      <c r="V122" t="s">
        <v>66</v>
      </c>
      <c r="W122" s="2">
        <v>45444</v>
      </c>
      <c r="X122" t="b">
        <v>1</v>
      </c>
      <c r="Y122" t="b">
        <v>1</v>
      </c>
      <c r="Z122" t="s">
        <v>62</v>
      </c>
      <c r="AA122" t="s">
        <v>67</v>
      </c>
      <c r="AB122">
        <v>3</v>
      </c>
    </row>
    <row r="123" spans="1:28" x14ac:dyDescent="0.3">
      <c r="A123" t="s">
        <v>333</v>
      </c>
      <c r="B123">
        <v>30</v>
      </c>
      <c r="C123" t="s">
        <v>29</v>
      </c>
      <c r="D123" t="s">
        <v>30</v>
      </c>
      <c r="E123" t="s">
        <v>76</v>
      </c>
      <c r="F123" t="s">
        <v>32</v>
      </c>
      <c r="G123" t="s">
        <v>44</v>
      </c>
      <c r="H123" t="s">
        <v>334</v>
      </c>
      <c r="I123" t="s">
        <v>183</v>
      </c>
      <c r="J123" s="1">
        <v>397.78</v>
      </c>
      <c r="K123">
        <v>12</v>
      </c>
      <c r="L123" t="s">
        <v>78</v>
      </c>
      <c r="M123">
        <v>3</v>
      </c>
      <c r="N123">
        <v>3</v>
      </c>
      <c r="O123">
        <v>1</v>
      </c>
      <c r="P123" t="s">
        <v>49</v>
      </c>
      <c r="Q123" t="s">
        <v>50</v>
      </c>
      <c r="R123">
        <v>2</v>
      </c>
      <c r="S123">
        <v>7</v>
      </c>
      <c r="T123" t="s">
        <v>49</v>
      </c>
      <c r="U123" t="s">
        <v>60</v>
      </c>
      <c r="V123" t="s">
        <v>51</v>
      </c>
      <c r="W123" s="2">
        <v>45559</v>
      </c>
      <c r="X123" t="b">
        <v>0</v>
      </c>
      <c r="Y123" t="b">
        <v>1</v>
      </c>
      <c r="Z123" t="s">
        <v>62</v>
      </c>
      <c r="AA123" t="s">
        <v>41</v>
      </c>
      <c r="AB123">
        <v>11</v>
      </c>
    </row>
    <row r="124" spans="1:28" x14ac:dyDescent="0.3">
      <c r="A124" t="s">
        <v>335</v>
      </c>
      <c r="B124">
        <v>33</v>
      </c>
      <c r="C124" t="s">
        <v>29</v>
      </c>
      <c r="D124" t="s">
        <v>44</v>
      </c>
      <c r="E124" t="s">
        <v>31</v>
      </c>
      <c r="F124" t="s">
        <v>32</v>
      </c>
      <c r="G124" t="s">
        <v>44</v>
      </c>
      <c r="H124" t="s">
        <v>336</v>
      </c>
      <c r="I124" t="s">
        <v>117</v>
      </c>
      <c r="J124" s="1">
        <v>305.29000000000002</v>
      </c>
      <c r="K124">
        <v>3</v>
      </c>
      <c r="L124" t="s">
        <v>78</v>
      </c>
      <c r="M124">
        <v>2</v>
      </c>
      <c r="N124">
        <v>3</v>
      </c>
      <c r="O124">
        <v>1</v>
      </c>
      <c r="P124" t="s">
        <v>49</v>
      </c>
      <c r="Q124" t="s">
        <v>85</v>
      </c>
      <c r="R124">
        <v>1</v>
      </c>
      <c r="S124">
        <v>8</v>
      </c>
      <c r="T124" t="s">
        <v>49</v>
      </c>
      <c r="U124" t="s">
        <v>79</v>
      </c>
      <c r="V124" t="s">
        <v>61</v>
      </c>
      <c r="W124" s="2">
        <v>45540</v>
      </c>
      <c r="X124" t="b">
        <v>1</v>
      </c>
      <c r="Y124" t="b">
        <v>1</v>
      </c>
      <c r="Z124" t="s">
        <v>62</v>
      </c>
      <c r="AA124" t="s">
        <v>53</v>
      </c>
      <c r="AB124">
        <v>10</v>
      </c>
    </row>
    <row r="125" spans="1:28" x14ac:dyDescent="0.3">
      <c r="A125" t="s">
        <v>337</v>
      </c>
      <c r="B125">
        <v>45</v>
      </c>
      <c r="C125" t="s">
        <v>43</v>
      </c>
      <c r="D125" t="s">
        <v>30</v>
      </c>
      <c r="E125" t="s">
        <v>76</v>
      </c>
      <c r="F125" t="s">
        <v>45</v>
      </c>
      <c r="G125" t="s">
        <v>44</v>
      </c>
      <c r="H125" t="s">
        <v>338</v>
      </c>
      <c r="I125" t="s">
        <v>47</v>
      </c>
      <c r="J125" s="1">
        <v>257.86</v>
      </c>
      <c r="K125">
        <v>6</v>
      </c>
      <c r="L125" t="s">
        <v>78</v>
      </c>
      <c r="M125">
        <v>2</v>
      </c>
      <c r="N125">
        <v>2</v>
      </c>
      <c r="O125">
        <v>0</v>
      </c>
      <c r="P125" t="s">
        <v>36</v>
      </c>
      <c r="Q125" t="s">
        <v>37</v>
      </c>
      <c r="R125">
        <v>0</v>
      </c>
      <c r="S125">
        <v>4</v>
      </c>
      <c r="T125" t="s">
        <v>44</v>
      </c>
      <c r="U125" t="s">
        <v>38</v>
      </c>
      <c r="V125" t="s">
        <v>51</v>
      </c>
      <c r="W125" s="2">
        <v>45455</v>
      </c>
      <c r="X125" t="b">
        <v>1</v>
      </c>
      <c r="Y125" t="b">
        <v>1</v>
      </c>
      <c r="Z125" t="s">
        <v>40</v>
      </c>
      <c r="AA125" t="s">
        <v>67</v>
      </c>
      <c r="AB125">
        <v>1</v>
      </c>
    </row>
    <row r="126" spans="1:28" x14ac:dyDescent="0.3">
      <c r="A126" t="s">
        <v>339</v>
      </c>
      <c r="B126">
        <v>42</v>
      </c>
      <c r="C126" t="s">
        <v>29</v>
      </c>
      <c r="D126" t="s">
        <v>44</v>
      </c>
      <c r="E126" t="s">
        <v>55</v>
      </c>
      <c r="F126" t="s">
        <v>45</v>
      </c>
      <c r="G126" t="s">
        <v>30</v>
      </c>
      <c r="H126" t="s">
        <v>340</v>
      </c>
      <c r="I126" t="s">
        <v>246</v>
      </c>
      <c r="J126" s="1">
        <v>393.45</v>
      </c>
      <c r="K126">
        <v>12</v>
      </c>
      <c r="L126" t="s">
        <v>48</v>
      </c>
      <c r="M126">
        <v>3</v>
      </c>
      <c r="N126">
        <v>1</v>
      </c>
      <c r="O126">
        <v>0</v>
      </c>
      <c r="P126" t="s">
        <v>59</v>
      </c>
      <c r="Q126" t="s">
        <v>37</v>
      </c>
      <c r="R126">
        <v>2</v>
      </c>
      <c r="S126">
        <v>10</v>
      </c>
      <c r="T126" t="s">
        <v>49</v>
      </c>
      <c r="U126" t="s">
        <v>79</v>
      </c>
      <c r="V126" t="s">
        <v>39</v>
      </c>
      <c r="W126" s="2">
        <v>45571</v>
      </c>
      <c r="X126" t="b">
        <v>0</v>
      </c>
      <c r="Y126" t="b">
        <v>0</v>
      </c>
      <c r="Z126" t="s">
        <v>40</v>
      </c>
      <c r="AA126" t="s">
        <v>67</v>
      </c>
      <c r="AB126">
        <v>12</v>
      </c>
    </row>
    <row r="127" spans="1:28" x14ac:dyDescent="0.3">
      <c r="A127" t="s">
        <v>341</v>
      </c>
      <c r="B127">
        <v>30</v>
      </c>
      <c r="C127" t="s">
        <v>43</v>
      </c>
      <c r="D127" t="s">
        <v>44</v>
      </c>
      <c r="E127" t="s">
        <v>31</v>
      </c>
      <c r="F127" t="s">
        <v>32</v>
      </c>
      <c r="G127" t="s">
        <v>30</v>
      </c>
      <c r="H127" t="s">
        <v>342</v>
      </c>
      <c r="I127" t="s">
        <v>142</v>
      </c>
      <c r="J127" s="1">
        <v>58.49</v>
      </c>
      <c r="K127">
        <v>6</v>
      </c>
      <c r="L127" t="s">
        <v>78</v>
      </c>
      <c r="M127">
        <v>2</v>
      </c>
      <c r="N127">
        <v>2</v>
      </c>
      <c r="O127">
        <v>0</v>
      </c>
      <c r="P127" t="s">
        <v>49</v>
      </c>
      <c r="Q127" t="s">
        <v>85</v>
      </c>
      <c r="R127">
        <v>0</v>
      </c>
      <c r="S127">
        <v>8</v>
      </c>
      <c r="T127" t="s">
        <v>44</v>
      </c>
      <c r="U127" t="s">
        <v>38</v>
      </c>
      <c r="V127" t="s">
        <v>66</v>
      </c>
      <c r="W127" s="2">
        <v>45502</v>
      </c>
      <c r="X127" t="b">
        <v>1</v>
      </c>
      <c r="Y127" t="b">
        <v>1</v>
      </c>
      <c r="Z127" t="s">
        <v>74</v>
      </c>
      <c r="AA127" t="s">
        <v>67</v>
      </c>
      <c r="AB127">
        <v>7</v>
      </c>
    </row>
    <row r="128" spans="1:28" x14ac:dyDescent="0.3">
      <c r="A128" t="s">
        <v>343</v>
      </c>
      <c r="B128">
        <v>42</v>
      </c>
      <c r="C128" t="s">
        <v>43</v>
      </c>
      <c r="D128" t="s">
        <v>30</v>
      </c>
      <c r="E128" t="s">
        <v>55</v>
      </c>
      <c r="F128" t="s">
        <v>45</v>
      </c>
      <c r="G128" t="s">
        <v>30</v>
      </c>
      <c r="H128" t="s">
        <v>344</v>
      </c>
      <c r="I128" t="s">
        <v>188</v>
      </c>
      <c r="J128" s="1">
        <v>226.48</v>
      </c>
      <c r="K128">
        <v>11</v>
      </c>
      <c r="L128" t="s">
        <v>48</v>
      </c>
      <c r="M128">
        <v>5</v>
      </c>
      <c r="N128">
        <v>3</v>
      </c>
      <c r="O128">
        <v>2</v>
      </c>
      <c r="P128" t="s">
        <v>36</v>
      </c>
      <c r="Q128" t="s">
        <v>50</v>
      </c>
      <c r="R128">
        <v>2</v>
      </c>
      <c r="S128">
        <v>7</v>
      </c>
      <c r="T128" t="s">
        <v>44</v>
      </c>
      <c r="U128" t="s">
        <v>38</v>
      </c>
      <c r="V128" t="s">
        <v>61</v>
      </c>
      <c r="W128" s="2">
        <v>45583</v>
      </c>
      <c r="X128" t="b">
        <v>1</v>
      </c>
      <c r="Y128" t="b">
        <v>0</v>
      </c>
      <c r="Z128" t="s">
        <v>40</v>
      </c>
      <c r="AA128" t="s">
        <v>67</v>
      </c>
      <c r="AB128">
        <v>11</v>
      </c>
    </row>
    <row r="129" spans="1:28" x14ac:dyDescent="0.3">
      <c r="A129" t="s">
        <v>345</v>
      </c>
      <c r="B129">
        <v>26</v>
      </c>
      <c r="C129" t="s">
        <v>29</v>
      </c>
      <c r="D129" t="s">
        <v>44</v>
      </c>
      <c r="E129" t="s">
        <v>55</v>
      </c>
      <c r="F129" t="s">
        <v>56</v>
      </c>
      <c r="G129" t="s">
        <v>30</v>
      </c>
      <c r="H129" t="s">
        <v>346</v>
      </c>
      <c r="I129" t="s">
        <v>104</v>
      </c>
      <c r="J129" s="1">
        <v>469.22</v>
      </c>
      <c r="K129">
        <v>6</v>
      </c>
      <c r="L129" t="s">
        <v>48</v>
      </c>
      <c r="M129">
        <v>1</v>
      </c>
      <c r="N129">
        <v>1</v>
      </c>
      <c r="O129">
        <v>1</v>
      </c>
      <c r="P129" t="s">
        <v>44</v>
      </c>
      <c r="Q129" t="s">
        <v>50</v>
      </c>
      <c r="R129">
        <v>0</v>
      </c>
      <c r="S129">
        <v>1</v>
      </c>
      <c r="T129" t="s">
        <v>59</v>
      </c>
      <c r="U129" t="s">
        <v>38</v>
      </c>
      <c r="V129" t="s">
        <v>39</v>
      </c>
      <c r="W129" s="2">
        <v>45511</v>
      </c>
      <c r="X129" t="b">
        <v>0</v>
      </c>
      <c r="Y129" t="b">
        <v>0</v>
      </c>
      <c r="Z129" t="s">
        <v>52</v>
      </c>
      <c r="AA129" t="s">
        <v>41</v>
      </c>
      <c r="AB129">
        <v>7</v>
      </c>
    </row>
    <row r="130" spans="1:28" x14ac:dyDescent="0.3">
      <c r="A130" t="s">
        <v>347</v>
      </c>
      <c r="B130">
        <v>42</v>
      </c>
      <c r="C130" t="s">
        <v>29</v>
      </c>
      <c r="D130" t="s">
        <v>44</v>
      </c>
      <c r="E130" t="s">
        <v>76</v>
      </c>
      <c r="F130" t="s">
        <v>45</v>
      </c>
      <c r="G130" t="s">
        <v>44</v>
      </c>
      <c r="H130" t="s">
        <v>348</v>
      </c>
      <c r="I130" t="s">
        <v>246</v>
      </c>
      <c r="J130" s="1">
        <v>335.32</v>
      </c>
      <c r="K130">
        <v>6</v>
      </c>
      <c r="L130" t="s">
        <v>35</v>
      </c>
      <c r="M130">
        <v>3</v>
      </c>
      <c r="N130">
        <v>3</v>
      </c>
      <c r="O130">
        <v>1</v>
      </c>
      <c r="P130" t="s">
        <v>36</v>
      </c>
      <c r="Q130" t="s">
        <v>50</v>
      </c>
      <c r="R130">
        <v>0</v>
      </c>
      <c r="S130">
        <v>1</v>
      </c>
      <c r="T130" t="s">
        <v>59</v>
      </c>
      <c r="U130" t="s">
        <v>79</v>
      </c>
      <c r="V130" t="s">
        <v>66</v>
      </c>
      <c r="W130" s="2">
        <v>45516</v>
      </c>
      <c r="X130" t="b">
        <v>1</v>
      </c>
      <c r="Y130" t="b">
        <v>0</v>
      </c>
      <c r="Z130" t="s">
        <v>74</v>
      </c>
      <c r="AA130" t="s">
        <v>41</v>
      </c>
      <c r="AB130">
        <v>10</v>
      </c>
    </row>
    <row r="131" spans="1:28" x14ac:dyDescent="0.3">
      <c r="A131" t="s">
        <v>349</v>
      </c>
      <c r="B131">
        <v>31</v>
      </c>
      <c r="C131" t="s">
        <v>43</v>
      </c>
      <c r="D131" t="s">
        <v>44</v>
      </c>
      <c r="E131" t="s">
        <v>76</v>
      </c>
      <c r="F131" t="s">
        <v>45</v>
      </c>
      <c r="G131" t="s">
        <v>30</v>
      </c>
      <c r="H131" t="s">
        <v>350</v>
      </c>
      <c r="I131" t="s">
        <v>101</v>
      </c>
      <c r="J131" s="1">
        <v>184.74</v>
      </c>
      <c r="K131">
        <v>5</v>
      </c>
      <c r="L131" t="s">
        <v>48</v>
      </c>
      <c r="M131">
        <v>4</v>
      </c>
      <c r="N131">
        <v>4</v>
      </c>
      <c r="O131">
        <v>0</v>
      </c>
      <c r="P131" t="s">
        <v>49</v>
      </c>
      <c r="Q131" t="s">
        <v>85</v>
      </c>
      <c r="R131">
        <v>1</v>
      </c>
      <c r="S131">
        <v>5</v>
      </c>
      <c r="T131" t="s">
        <v>44</v>
      </c>
      <c r="U131" t="s">
        <v>38</v>
      </c>
      <c r="V131" t="s">
        <v>61</v>
      </c>
      <c r="W131" s="2">
        <v>45623</v>
      </c>
      <c r="X131" t="b">
        <v>0</v>
      </c>
      <c r="Y131" t="b">
        <v>1</v>
      </c>
      <c r="Z131" t="s">
        <v>62</v>
      </c>
      <c r="AA131" t="s">
        <v>41</v>
      </c>
      <c r="AB131">
        <v>10</v>
      </c>
    </row>
    <row r="132" spans="1:28" x14ac:dyDescent="0.3">
      <c r="A132" t="s">
        <v>351</v>
      </c>
      <c r="B132">
        <v>37</v>
      </c>
      <c r="C132" t="s">
        <v>352</v>
      </c>
      <c r="D132" t="s">
        <v>44</v>
      </c>
      <c r="E132" t="s">
        <v>76</v>
      </c>
      <c r="F132" t="s">
        <v>32</v>
      </c>
      <c r="G132" t="s">
        <v>30</v>
      </c>
      <c r="H132" t="s">
        <v>353</v>
      </c>
      <c r="I132" t="s">
        <v>194</v>
      </c>
      <c r="J132" s="1">
        <v>442.18</v>
      </c>
      <c r="K132">
        <v>5</v>
      </c>
      <c r="L132" t="s">
        <v>48</v>
      </c>
      <c r="M132">
        <v>4</v>
      </c>
      <c r="N132">
        <v>3</v>
      </c>
      <c r="O132">
        <v>1</v>
      </c>
      <c r="P132" t="s">
        <v>36</v>
      </c>
      <c r="Q132" t="s">
        <v>85</v>
      </c>
      <c r="R132">
        <v>2</v>
      </c>
      <c r="S132">
        <v>10</v>
      </c>
      <c r="T132" t="s">
        <v>44</v>
      </c>
      <c r="U132" t="s">
        <v>60</v>
      </c>
      <c r="V132" t="s">
        <v>51</v>
      </c>
      <c r="W132" s="2">
        <v>45316</v>
      </c>
      <c r="X132" t="b">
        <v>0</v>
      </c>
      <c r="Y132" t="b">
        <v>0</v>
      </c>
      <c r="Z132" t="s">
        <v>62</v>
      </c>
      <c r="AA132" t="s">
        <v>67</v>
      </c>
      <c r="AB132">
        <v>12</v>
      </c>
    </row>
    <row r="133" spans="1:28" x14ac:dyDescent="0.3">
      <c r="A133" t="s">
        <v>354</v>
      </c>
      <c r="B133">
        <v>49</v>
      </c>
      <c r="C133" t="s">
        <v>43</v>
      </c>
      <c r="D133" t="s">
        <v>44</v>
      </c>
      <c r="E133" t="s">
        <v>31</v>
      </c>
      <c r="F133" t="s">
        <v>45</v>
      </c>
      <c r="G133" t="s">
        <v>30</v>
      </c>
      <c r="H133" t="s">
        <v>355</v>
      </c>
      <c r="I133" t="s">
        <v>142</v>
      </c>
      <c r="J133" s="1">
        <v>427.1</v>
      </c>
      <c r="K133">
        <v>8</v>
      </c>
      <c r="L133" t="s">
        <v>35</v>
      </c>
      <c r="M133">
        <v>1</v>
      </c>
      <c r="N133">
        <v>2</v>
      </c>
      <c r="O133">
        <v>1</v>
      </c>
      <c r="P133" t="s">
        <v>44</v>
      </c>
      <c r="Q133" t="s">
        <v>37</v>
      </c>
      <c r="R133">
        <v>0</v>
      </c>
      <c r="S133">
        <v>2</v>
      </c>
      <c r="T133" t="s">
        <v>49</v>
      </c>
      <c r="U133" t="s">
        <v>79</v>
      </c>
      <c r="V133" t="s">
        <v>51</v>
      </c>
      <c r="W133" s="2">
        <v>45422</v>
      </c>
      <c r="X133" t="b">
        <v>0</v>
      </c>
      <c r="Y133" t="b">
        <v>1</v>
      </c>
      <c r="Z133" t="s">
        <v>74</v>
      </c>
      <c r="AA133" t="s">
        <v>41</v>
      </c>
      <c r="AB133">
        <v>5</v>
      </c>
    </row>
    <row r="134" spans="1:28" x14ac:dyDescent="0.3">
      <c r="A134" t="s">
        <v>356</v>
      </c>
      <c r="B134">
        <v>34</v>
      </c>
      <c r="C134" t="s">
        <v>43</v>
      </c>
      <c r="D134" t="s">
        <v>44</v>
      </c>
      <c r="E134" t="s">
        <v>69</v>
      </c>
      <c r="F134" t="s">
        <v>45</v>
      </c>
      <c r="G134" t="s">
        <v>44</v>
      </c>
      <c r="H134" t="s">
        <v>357</v>
      </c>
      <c r="I134" t="s">
        <v>65</v>
      </c>
      <c r="J134" s="1">
        <v>326.82</v>
      </c>
      <c r="K134">
        <v>4</v>
      </c>
      <c r="L134" t="s">
        <v>35</v>
      </c>
      <c r="M134">
        <v>3</v>
      </c>
      <c r="N134">
        <v>2</v>
      </c>
      <c r="O134">
        <v>1</v>
      </c>
      <c r="P134" t="s">
        <v>44</v>
      </c>
      <c r="Q134" t="s">
        <v>37</v>
      </c>
      <c r="R134">
        <v>2</v>
      </c>
      <c r="S134">
        <v>5</v>
      </c>
      <c r="T134" t="s">
        <v>49</v>
      </c>
      <c r="U134" t="s">
        <v>38</v>
      </c>
      <c r="V134" t="s">
        <v>39</v>
      </c>
      <c r="W134" s="2">
        <v>45404</v>
      </c>
      <c r="X134" t="b">
        <v>1</v>
      </c>
      <c r="Y134" t="b">
        <v>0</v>
      </c>
      <c r="Z134" t="s">
        <v>74</v>
      </c>
      <c r="AA134" t="s">
        <v>53</v>
      </c>
      <c r="AB134">
        <v>4</v>
      </c>
    </row>
    <row r="135" spans="1:28" x14ac:dyDescent="0.3">
      <c r="A135" t="s">
        <v>358</v>
      </c>
      <c r="B135">
        <v>41</v>
      </c>
      <c r="C135" t="s">
        <v>43</v>
      </c>
      <c r="D135" t="s">
        <v>44</v>
      </c>
      <c r="E135" t="s">
        <v>69</v>
      </c>
      <c r="F135" t="s">
        <v>45</v>
      </c>
      <c r="G135" t="s">
        <v>30</v>
      </c>
      <c r="H135" t="s">
        <v>359</v>
      </c>
      <c r="I135" t="s">
        <v>107</v>
      </c>
      <c r="J135" s="1">
        <v>98.97</v>
      </c>
      <c r="K135">
        <v>12</v>
      </c>
      <c r="L135" t="s">
        <v>48</v>
      </c>
      <c r="M135">
        <v>2</v>
      </c>
      <c r="N135">
        <v>5</v>
      </c>
      <c r="O135">
        <v>2</v>
      </c>
      <c r="P135" t="s">
        <v>36</v>
      </c>
      <c r="Q135" t="s">
        <v>85</v>
      </c>
      <c r="R135">
        <v>1</v>
      </c>
      <c r="S135">
        <v>7</v>
      </c>
      <c r="T135" t="s">
        <v>44</v>
      </c>
      <c r="U135" t="s">
        <v>38</v>
      </c>
      <c r="V135" t="s">
        <v>66</v>
      </c>
      <c r="W135" s="2">
        <v>45370</v>
      </c>
      <c r="X135" t="b">
        <v>1</v>
      </c>
      <c r="Y135" t="b">
        <v>1</v>
      </c>
      <c r="Z135" t="s">
        <v>62</v>
      </c>
      <c r="AA135" t="s">
        <v>41</v>
      </c>
      <c r="AB135">
        <v>11</v>
      </c>
    </row>
    <row r="136" spans="1:28" x14ac:dyDescent="0.3">
      <c r="A136" t="s">
        <v>360</v>
      </c>
      <c r="B136">
        <v>33</v>
      </c>
      <c r="C136" t="s">
        <v>43</v>
      </c>
      <c r="D136" t="s">
        <v>44</v>
      </c>
      <c r="E136" t="s">
        <v>55</v>
      </c>
      <c r="F136" t="s">
        <v>45</v>
      </c>
      <c r="G136" t="s">
        <v>44</v>
      </c>
      <c r="H136" t="s">
        <v>361</v>
      </c>
      <c r="I136" t="s">
        <v>104</v>
      </c>
      <c r="J136" s="1">
        <v>77.650000000000006</v>
      </c>
      <c r="K136">
        <v>6</v>
      </c>
      <c r="L136" t="s">
        <v>78</v>
      </c>
      <c r="M136">
        <v>1</v>
      </c>
      <c r="N136">
        <v>4</v>
      </c>
      <c r="O136">
        <v>1</v>
      </c>
      <c r="P136" t="s">
        <v>49</v>
      </c>
      <c r="Q136" t="s">
        <v>37</v>
      </c>
      <c r="R136">
        <v>2</v>
      </c>
      <c r="S136">
        <v>3</v>
      </c>
      <c r="T136" t="s">
        <v>36</v>
      </c>
      <c r="U136" t="s">
        <v>38</v>
      </c>
      <c r="V136" t="s">
        <v>86</v>
      </c>
      <c r="W136" s="2">
        <v>45315</v>
      </c>
      <c r="X136" t="b">
        <v>1</v>
      </c>
      <c r="Y136" t="b">
        <v>1</v>
      </c>
      <c r="Z136" t="s">
        <v>74</v>
      </c>
      <c r="AA136" t="s">
        <v>41</v>
      </c>
      <c r="AB136">
        <v>1</v>
      </c>
    </row>
    <row r="137" spans="1:28" x14ac:dyDescent="0.3">
      <c r="A137" t="s">
        <v>362</v>
      </c>
      <c r="B137">
        <v>47</v>
      </c>
      <c r="C137" t="s">
        <v>29</v>
      </c>
      <c r="D137" t="s">
        <v>30</v>
      </c>
      <c r="E137" t="s">
        <v>69</v>
      </c>
      <c r="F137" t="s">
        <v>56</v>
      </c>
      <c r="G137" t="s">
        <v>44</v>
      </c>
      <c r="H137" t="s">
        <v>363</v>
      </c>
      <c r="I137" t="s">
        <v>117</v>
      </c>
      <c r="J137" s="1">
        <v>85.61</v>
      </c>
      <c r="K137">
        <v>2</v>
      </c>
      <c r="L137" t="s">
        <v>78</v>
      </c>
      <c r="M137">
        <v>4</v>
      </c>
      <c r="N137">
        <v>2</v>
      </c>
      <c r="O137">
        <v>1</v>
      </c>
      <c r="P137" t="s">
        <v>44</v>
      </c>
      <c r="Q137" t="s">
        <v>50</v>
      </c>
      <c r="R137">
        <v>1</v>
      </c>
      <c r="S137">
        <v>3</v>
      </c>
      <c r="T137" t="s">
        <v>59</v>
      </c>
      <c r="U137" t="s">
        <v>79</v>
      </c>
      <c r="V137" t="s">
        <v>66</v>
      </c>
      <c r="W137" s="2">
        <v>45569</v>
      </c>
      <c r="X137" t="b">
        <v>1</v>
      </c>
      <c r="Y137" t="b">
        <v>1</v>
      </c>
      <c r="Z137" t="s">
        <v>40</v>
      </c>
      <c r="AA137" t="s">
        <v>53</v>
      </c>
      <c r="AB137">
        <v>5</v>
      </c>
    </row>
    <row r="138" spans="1:28" x14ac:dyDescent="0.3">
      <c r="A138" t="s">
        <v>364</v>
      </c>
      <c r="B138">
        <v>47</v>
      </c>
      <c r="C138" t="s">
        <v>43</v>
      </c>
      <c r="D138" t="s">
        <v>44</v>
      </c>
      <c r="E138" t="s">
        <v>69</v>
      </c>
      <c r="F138" t="s">
        <v>45</v>
      </c>
      <c r="G138" t="s">
        <v>44</v>
      </c>
      <c r="H138" t="s">
        <v>365</v>
      </c>
      <c r="I138" t="s">
        <v>47</v>
      </c>
      <c r="J138" s="1">
        <v>164.79</v>
      </c>
      <c r="K138">
        <v>4</v>
      </c>
      <c r="L138" t="s">
        <v>48</v>
      </c>
      <c r="M138">
        <v>3</v>
      </c>
      <c r="N138">
        <v>2</v>
      </c>
      <c r="O138">
        <v>0</v>
      </c>
      <c r="P138" t="s">
        <v>36</v>
      </c>
      <c r="Q138" t="s">
        <v>37</v>
      </c>
      <c r="R138">
        <v>2</v>
      </c>
      <c r="S138">
        <v>5</v>
      </c>
      <c r="T138" t="s">
        <v>44</v>
      </c>
      <c r="U138" t="s">
        <v>38</v>
      </c>
      <c r="V138" t="s">
        <v>39</v>
      </c>
      <c r="W138" s="2">
        <v>45435</v>
      </c>
      <c r="X138" t="b">
        <v>1</v>
      </c>
      <c r="Y138" t="b">
        <v>1</v>
      </c>
      <c r="Z138" t="s">
        <v>62</v>
      </c>
      <c r="AA138" t="s">
        <v>41</v>
      </c>
      <c r="AB138">
        <v>1</v>
      </c>
    </row>
    <row r="139" spans="1:28" x14ac:dyDescent="0.3">
      <c r="A139" t="s">
        <v>366</v>
      </c>
      <c r="B139">
        <v>29</v>
      </c>
      <c r="C139" t="s">
        <v>29</v>
      </c>
      <c r="D139" t="s">
        <v>44</v>
      </c>
      <c r="E139" t="s">
        <v>69</v>
      </c>
      <c r="F139" t="s">
        <v>45</v>
      </c>
      <c r="G139" t="s">
        <v>44</v>
      </c>
      <c r="H139" t="s">
        <v>367</v>
      </c>
      <c r="I139" t="s">
        <v>142</v>
      </c>
      <c r="J139" s="1">
        <v>235.46</v>
      </c>
      <c r="K139">
        <v>10</v>
      </c>
      <c r="L139" t="s">
        <v>48</v>
      </c>
      <c r="M139">
        <v>3</v>
      </c>
      <c r="N139">
        <v>4</v>
      </c>
      <c r="O139">
        <v>2</v>
      </c>
      <c r="P139" t="s">
        <v>36</v>
      </c>
      <c r="Q139" t="s">
        <v>50</v>
      </c>
      <c r="R139">
        <v>0</v>
      </c>
      <c r="S139">
        <v>7</v>
      </c>
      <c r="T139" t="s">
        <v>36</v>
      </c>
      <c r="U139" t="s">
        <v>79</v>
      </c>
      <c r="V139" t="s">
        <v>39</v>
      </c>
      <c r="W139" s="2">
        <v>45609</v>
      </c>
      <c r="X139" t="b">
        <v>0</v>
      </c>
      <c r="Y139" t="b">
        <v>1</v>
      </c>
      <c r="Z139" t="s">
        <v>62</v>
      </c>
      <c r="AA139" t="s">
        <v>41</v>
      </c>
      <c r="AB139">
        <v>2</v>
      </c>
    </row>
    <row r="140" spans="1:28" x14ac:dyDescent="0.3">
      <c r="A140" t="s">
        <v>368</v>
      </c>
      <c r="B140">
        <v>36</v>
      </c>
      <c r="C140" t="s">
        <v>29</v>
      </c>
      <c r="D140" t="s">
        <v>44</v>
      </c>
      <c r="E140" t="s">
        <v>69</v>
      </c>
      <c r="F140" t="s">
        <v>56</v>
      </c>
      <c r="G140" t="s">
        <v>30</v>
      </c>
      <c r="H140" t="s">
        <v>369</v>
      </c>
      <c r="I140" t="s">
        <v>82</v>
      </c>
      <c r="J140" s="1">
        <v>245.14</v>
      </c>
      <c r="K140">
        <v>4</v>
      </c>
      <c r="L140" t="s">
        <v>78</v>
      </c>
      <c r="M140">
        <v>4</v>
      </c>
      <c r="N140">
        <v>5</v>
      </c>
      <c r="O140">
        <v>1</v>
      </c>
      <c r="P140" t="s">
        <v>44</v>
      </c>
      <c r="Q140" t="s">
        <v>85</v>
      </c>
      <c r="R140">
        <v>1</v>
      </c>
      <c r="S140">
        <v>4</v>
      </c>
      <c r="T140" t="s">
        <v>49</v>
      </c>
      <c r="U140" t="s">
        <v>60</v>
      </c>
      <c r="V140" t="s">
        <v>51</v>
      </c>
      <c r="W140" s="2">
        <v>45354</v>
      </c>
      <c r="X140" t="b">
        <v>1</v>
      </c>
      <c r="Y140" t="b">
        <v>0</v>
      </c>
      <c r="Z140" t="s">
        <v>62</v>
      </c>
      <c r="AA140" t="s">
        <v>53</v>
      </c>
      <c r="AB140">
        <v>3</v>
      </c>
    </row>
    <row r="141" spans="1:28" x14ac:dyDescent="0.3">
      <c r="A141" t="s">
        <v>370</v>
      </c>
      <c r="B141">
        <v>43</v>
      </c>
      <c r="C141" t="s">
        <v>43</v>
      </c>
      <c r="D141" t="s">
        <v>44</v>
      </c>
      <c r="E141" t="s">
        <v>76</v>
      </c>
      <c r="F141" t="s">
        <v>32</v>
      </c>
      <c r="G141" t="s">
        <v>30</v>
      </c>
      <c r="H141" t="s">
        <v>371</v>
      </c>
      <c r="I141" t="s">
        <v>126</v>
      </c>
      <c r="J141" s="1">
        <v>439.91</v>
      </c>
      <c r="K141">
        <v>5</v>
      </c>
      <c r="L141" t="s">
        <v>78</v>
      </c>
      <c r="M141">
        <v>1</v>
      </c>
      <c r="N141">
        <v>4</v>
      </c>
      <c r="O141">
        <v>2</v>
      </c>
      <c r="P141" t="s">
        <v>59</v>
      </c>
      <c r="Q141" t="s">
        <v>37</v>
      </c>
      <c r="R141">
        <v>0</v>
      </c>
      <c r="S141">
        <v>9</v>
      </c>
      <c r="T141" t="s">
        <v>49</v>
      </c>
      <c r="U141" t="s">
        <v>60</v>
      </c>
      <c r="V141" t="s">
        <v>66</v>
      </c>
      <c r="W141" s="2">
        <v>45354</v>
      </c>
      <c r="X141" t="b">
        <v>0</v>
      </c>
      <c r="Y141" t="b">
        <v>0</v>
      </c>
      <c r="Z141" t="s">
        <v>40</v>
      </c>
      <c r="AA141" t="s">
        <v>67</v>
      </c>
      <c r="AB141">
        <v>10</v>
      </c>
    </row>
    <row r="142" spans="1:28" x14ac:dyDescent="0.3">
      <c r="A142" t="s">
        <v>372</v>
      </c>
      <c r="B142">
        <v>31</v>
      </c>
      <c r="C142" t="s">
        <v>43</v>
      </c>
      <c r="D142" t="s">
        <v>44</v>
      </c>
      <c r="E142" t="s">
        <v>69</v>
      </c>
      <c r="F142" t="s">
        <v>45</v>
      </c>
      <c r="G142" t="s">
        <v>44</v>
      </c>
      <c r="H142" t="s">
        <v>373</v>
      </c>
      <c r="I142" t="s">
        <v>65</v>
      </c>
      <c r="J142" s="1">
        <v>309.22000000000003</v>
      </c>
      <c r="K142">
        <v>5</v>
      </c>
      <c r="L142" t="s">
        <v>35</v>
      </c>
      <c r="M142">
        <v>3</v>
      </c>
      <c r="N142">
        <v>5</v>
      </c>
      <c r="O142">
        <v>2</v>
      </c>
      <c r="P142" t="s">
        <v>59</v>
      </c>
      <c r="Q142" t="s">
        <v>50</v>
      </c>
      <c r="R142">
        <v>2</v>
      </c>
      <c r="S142">
        <v>4</v>
      </c>
      <c r="T142" t="s">
        <v>36</v>
      </c>
      <c r="U142" t="s">
        <v>38</v>
      </c>
      <c r="V142" t="s">
        <v>86</v>
      </c>
      <c r="W142" s="2">
        <v>45375</v>
      </c>
      <c r="X142" t="b">
        <v>0</v>
      </c>
      <c r="Y142" t="b">
        <v>0</v>
      </c>
      <c r="Z142" t="s">
        <v>74</v>
      </c>
      <c r="AA142" t="s">
        <v>53</v>
      </c>
      <c r="AB142">
        <v>10</v>
      </c>
    </row>
    <row r="143" spans="1:28" x14ac:dyDescent="0.3">
      <c r="A143" t="s">
        <v>374</v>
      </c>
      <c r="B143">
        <v>27</v>
      </c>
      <c r="C143" t="s">
        <v>43</v>
      </c>
      <c r="D143" t="s">
        <v>30</v>
      </c>
      <c r="E143" t="s">
        <v>69</v>
      </c>
      <c r="F143" t="s">
        <v>56</v>
      </c>
      <c r="G143" t="s">
        <v>30</v>
      </c>
      <c r="H143" t="s">
        <v>375</v>
      </c>
      <c r="I143" t="s">
        <v>158</v>
      </c>
      <c r="J143" s="1">
        <v>146.59</v>
      </c>
      <c r="K143">
        <v>10</v>
      </c>
      <c r="L143" t="s">
        <v>35</v>
      </c>
      <c r="M143">
        <v>5</v>
      </c>
      <c r="N143">
        <v>1</v>
      </c>
      <c r="O143">
        <v>2</v>
      </c>
      <c r="P143" t="s">
        <v>59</v>
      </c>
      <c r="Q143" t="s">
        <v>85</v>
      </c>
      <c r="R143">
        <v>0</v>
      </c>
      <c r="S143">
        <v>2</v>
      </c>
      <c r="T143" t="s">
        <v>36</v>
      </c>
      <c r="U143" t="s">
        <v>60</v>
      </c>
      <c r="V143" t="s">
        <v>86</v>
      </c>
      <c r="W143" s="2">
        <v>45313</v>
      </c>
      <c r="X143" t="b">
        <v>0</v>
      </c>
      <c r="Y143" t="b">
        <v>1</v>
      </c>
      <c r="Z143" t="s">
        <v>62</v>
      </c>
      <c r="AA143" t="s">
        <v>41</v>
      </c>
      <c r="AB143">
        <v>3</v>
      </c>
    </row>
    <row r="144" spans="1:28" x14ac:dyDescent="0.3">
      <c r="A144" t="s">
        <v>376</v>
      </c>
      <c r="B144">
        <v>48</v>
      </c>
      <c r="C144" t="s">
        <v>43</v>
      </c>
      <c r="D144" t="s">
        <v>30</v>
      </c>
      <c r="E144" t="s">
        <v>55</v>
      </c>
      <c r="F144" t="s">
        <v>45</v>
      </c>
      <c r="G144" t="s">
        <v>30</v>
      </c>
      <c r="H144" t="s">
        <v>377</v>
      </c>
      <c r="I144" t="s">
        <v>107</v>
      </c>
      <c r="J144" s="1">
        <v>298.73</v>
      </c>
      <c r="K144">
        <v>4</v>
      </c>
      <c r="L144" t="s">
        <v>78</v>
      </c>
      <c r="M144">
        <v>1</v>
      </c>
      <c r="N144">
        <v>5</v>
      </c>
      <c r="O144">
        <v>1</v>
      </c>
      <c r="P144" t="s">
        <v>44</v>
      </c>
      <c r="Q144" t="s">
        <v>50</v>
      </c>
      <c r="R144">
        <v>0</v>
      </c>
      <c r="S144">
        <v>2</v>
      </c>
      <c r="T144" t="s">
        <v>59</v>
      </c>
      <c r="U144" t="s">
        <v>38</v>
      </c>
      <c r="V144" t="s">
        <v>61</v>
      </c>
      <c r="W144" s="2">
        <v>45598</v>
      </c>
      <c r="X144" t="b">
        <v>0</v>
      </c>
      <c r="Y144" t="b">
        <v>1</v>
      </c>
      <c r="Z144" t="s">
        <v>40</v>
      </c>
      <c r="AA144" t="s">
        <v>41</v>
      </c>
      <c r="AB144">
        <v>4</v>
      </c>
    </row>
    <row r="145" spans="1:28" x14ac:dyDescent="0.3">
      <c r="A145" t="s">
        <v>378</v>
      </c>
      <c r="B145">
        <v>19</v>
      </c>
      <c r="C145" t="s">
        <v>352</v>
      </c>
      <c r="D145" t="s">
        <v>44</v>
      </c>
      <c r="E145" t="s">
        <v>55</v>
      </c>
      <c r="F145" t="s">
        <v>32</v>
      </c>
      <c r="G145" t="s">
        <v>44</v>
      </c>
      <c r="H145" t="s">
        <v>379</v>
      </c>
      <c r="I145" t="s">
        <v>47</v>
      </c>
      <c r="J145" s="1">
        <v>395.01</v>
      </c>
      <c r="K145">
        <v>2</v>
      </c>
      <c r="L145" t="s">
        <v>35</v>
      </c>
      <c r="M145">
        <v>1</v>
      </c>
      <c r="N145">
        <v>2</v>
      </c>
      <c r="O145">
        <v>2</v>
      </c>
      <c r="P145" t="s">
        <v>49</v>
      </c>
      <c r="Q145" t="s">
        <v>85</v>
      </c>
      <c r="R145">
        <v>0</v>
      </c>
      <c r="S145">
        <v>6</v>
      </c>
      <c r="T145" t="s">
        <v>49</v>
      </c>
      <c r="U145" t="s">
        <v>79</v>
      </c>
      <c r="V145" t="s">
        <v>39</v>
      </c>
      <c r="W145" s="2">
        <v>45400</v>
      </c>
      <c r="X145" t="b">
        <v>1</v>
      </c>
      <c r="Y145" t="b">
        <v>0</v>
      </c>
      <c r="Z145" t="s">
        <v>52</v>
      </c>
      <c r="AA145" t="s">
        <v>53</v>
      </c>
      <c r="AB145">
        <v>3</v>
      </c>
    </row>
    <row r="146" spans="1:28" x14ac:dyDescent="0.3">
      <c r="A146" t="s">
        <v>380</v>
      </c>
      <c r="B146">
        <v>41</v>
      </c>
      <c r="C146" t="s">
        <v>43</v>
      </c>
      <c r="D146" t="s">
        <v>30</v>
      </c>
      <c r="E146" t="s">
        <v>31</v>
      </c>
      <c r="F146" t="s">
        <v>32</v>
      </c>
      <c r="G146" t="s">
        <v>44</v>
      </c>
      <c r="H146" t="s">
        <v>381</v>
      </c>
      <c r="I146" t="s">
        <v>117</v>
      </c>
      <c r="J146" s="1">
        <v>371.19</v>
      </c>
      <c r="K146">
        <v>10</v>
      </c>
      <c r="L146" t="s">
        <v>35</v>
      </c>
      <c r="M146">
        <v>1</v>
      </c>
      <c r="N146">
        <v>2</v>
      </c>
      <c r="O146">
        <v>2</v>
      </c>
      <c r="P146" t="s">
        <v>44</v>
      </c>
      <c r="Q146" t="s">
        <v>37</v>
      </c>
      <c r="R146">
        <v>1</v>
      </c>
      <c r="S146">
        <v>8</v>
      </c>
      <c r="T146" t="s">
        <v>49</v>
      </c>
      <c r="U146" t="s">
        <v>79</v>
      </c>
      <c r="V146" t="s">
        <v>39</v>
      </c>
      <c r="W146" s="2">
        <v>45531</v>
      </c>
      <c r="X146" t="b">
        <v>0</v>
      </c>
      <c r="Y146" t="b">
        <v>0</v>
      </c>
      <c r="Z146" t="s">
        <v>74</v>
      </c>
      <c r="AA146" t="s">
        <v>67</v>
      </c>
      <c r="AB146">
        <v>1</v>
      </c>
    </row>
    <row r="147" spans="1:28" x14ac:dyDescent="0.3">
      <c r="A147" t="s">
        <v>382</v>
      </c>
      <c r="B147">
        <v>33</v>
      </c>
      <c r="C147" t="s">
        <v>29</v>
      </c>
      <c r="D147" t="s">
        <v>30</v>
      </c>
      <c r="E147" t="s">
        <v>31</v>
      </c>
      <c r="F147" t="s">
        <v>56</v>
      </c>
      <c r="G147" t="s">
        <v>44</v>
      </c>
      <c r="H147" t="s">
        <v>383</v>
      </c>
      <c r="I147" t="s">
        <v>117</v>
      </c>
      <c r="J147" s="1">
        <v>193.76</v>
      </c>
      <c r="K147">
        <v>10</v>
      </c>
      <c r="L147" t="s">
        <v>35</v>
      </c>
      <c r="M147">
        <v>4</v>
      </c>
      <c r="N147">
        <v>3</v>
      </c>
      <c r="O147">
        <v>1</v>
      </c>
      <c r="P147" t="s">
        <v>49</v>
      </c>
      <c r="Q147" t="s">
        <v>50</v>
      </c>
      <c r="R147">
        <v>0</v>
      </c>
      <c r="S147">
        <v>2</v>
      </c>
      <c r="T147" t="s">
        <v>59</v>
      </c>
      <c r="U147" t="s">
        <v>79</v>
      </c>
      <c r="V147" t="s">
        <v>61</v>
      </c>
      <c r="W147" s="2">
        <v>45325</v>
      </c>
      <c r="X147" t="b">
        <v>0</v>
      </c>
      <c r="Y147" t="b">
        <v>0</v>
      </c>
      <c r="Z147" t="s">
        <v>52</v>
      </c>
      <c r="AA147" t="s">
        <v>41</v>
      </c>
      <c r="AB147">
        <v>12</v>
      </c>
    </row>
    <row r="148" spans="1:28" x14ac:dyDescent="0.3">
      <c r="A148" t="s">
        <v>384</v>
      </c>
      <c r="B148">
        <v>43</v>
      </c>
      <c r="C148" t="s">
        <v>43</v>
      </c>
      <c r="D148" t="s">
        <v>30</v>
      </c>
      <c r="E148" t="s">
        <v>76</v>
      </c>
      <c r="F148" t="s">
        <v>56</v>
      </c>
      <c r="G148" t="s">
        <v>44</v>
      </c>
      <c r="H148" t="s">
        <v>385</v>
      </c>
      <c r="I148" t="s">
        <v>123</v>
      </c>
      <c r="J148" s="1">
        <v>424.27</v>
      </c>
      <c r="K148">
        <v>6</v>
      </c>
      <c r="L148" t="s">
        <v>78</v>
      </c>
      <c r="M148">
        <v>1</v>
      </c>
      <c r="N148">
        <v>4</v>
      </c>
      <c r="O148">
        <v>2</v>
      </c>
      <c r="P148" t="s">
        <v>36</v>
      </c>
      <c r="Q148" t="s">
        <v>50</v>
      </c>
      <c r="R148">
        <v>2</v>
      </c>
      <c r="S148">
        <v>8</v>
      </c>
      <c r="T148" t="s">
        <v>59</v>
      </c>
      <c r="U148" t="s">
        <v>38</v>
      </c>
      <c r="V148" t="s">
        <v>86</v>
      </c>
      <c r="W148" s="2">
        <v>45550</v>
      </c>
      <c r="X148" t="b">
        <v>1</v>
      </c>
      <c r="Y148" t="b">
        <v>1</v>
      </c>
      <c r="Z148" t="s">
        <v>74</v>
      </c>
      <c r="AA148" t="s">
        <v>53</v>
      </c>
      <c r="AB148">
        <v>12</v>
      </c>
    </row>
    <row r="149" spans="1:28" x14ac:dyDescent="0.3">
      <c r="A149" t="s">
        <v>386</v>
      </c>
      <c r="B149">
        <v>38</v>
      </c>
      <c r="C149" t="s">
        <v>43</v>
      </c>
      <c r="D149" t="s">
        <v>44</v>
      </c>
      <c r="E149" t="s">
        <v>55</v>
      </c>
      <c r="F149" t="s">
        <v>32</v>
      </c>
      <c r="G149" t="s">
        <v>44</v>
      </c>
      <c r="H149" t="s">
        <v>387</v>
      </c>
      <c r="I149" t="s">
        <v>246</v>
      </c>
      <c r="J149" s="1">
        <v>496.11</v>
      </c>
      <c r="K149">
        <v>2</v>
      </c>
      <c r="L149" t="s">
        <v>35</v>
      </c>
      <c r="M149">
        <v>2</v>
      </c>
      <c r="N149">
        <v>3</v>
      </c>
      <c r="O149">
        <v>1</v>
      </c>
      <c r="P149" t="s">
        <v>44</v>
      </c>
      <c r="Q149" t="s">
        <v>37</v>
      </c>
      <c r="R149">
        <v>2</v>
      </c>
      <c r="S149">
        <v>8</v>
      </c>
      <c r="T149" t="s">
        <v>44</v>
      </c>
      <c r="U149" t="s">
        <v>60</v>
      </c>
      <c r="V149" t="s">
        <v>51</v>
      </c>
      <c r="W149" s="2">
        <v>45451</v>
      </c>
      <c r="X149" t="b">
        <v>1</v>
      </c>
      <c r="Y149" t="b">
        <v>0</v>
      </c>
      <c r="Z149" t="s">
        <v>62</v>
      </c>
      <c r="AA149" t="s">
        <v>53</v>
      </c>
      <c r="AB149">
        <v>12</v>
      </c>
    </row>
    <row r="150" spans="1:28" x14ac:dyDescent="0.3">
      <c r="A150" t="s">
        <v>388</v>
      </c>
      <c r="B150">
        <v>41</v>
      </c>
      <c r="C150" t="s">
        <v>43</v>
      </c>
      <c r="D150" t="s">
        <v>44</v>
      </c>
      <c r="E150" t="s">
        <v>69</v>
      </c>
      <c r="F150" t="s">
        <v>32</v>
      </c>
      <c r="G150" t="s">
        <v>30</v>
      </c>
      <c r="H150" t="s">
        <v>389</v>
      </c>
      <c r="I150" t="s">
        <v>123</v>
      </c>
      <c r="J150" s="1">
        <v>341.91</v>
      </c>
      <c r="K150">
        <v>3</v>
      </c>
      <c r="L150" t="s">
        <v>78</v>
      </c>
      <c r="M150">
        <v>4</v>
      </c>
      <c r="N150">
        <v>4</v>
      </c>
      <c r="O150">
        <v>0</v>
      </c>
      <c r="P150" t="s">
        <v>59</v>
      </c>
      <c r="Q150" t="s">
        <v>50</v>
      </c>
      <c r="R150">
        <v>1</v>
      </c>
      <c r="S150">
        <v>9</v>
      </c>
      <c r="T150" t="s">
        <v>36</v>
      </c>
      <c r="U150" t="s">
        <v>38</v>
      </c>
      <c r="V150" t="s">
        <v>86</v>
      </c>
      <c r="W150" s="2">
        <v>45443</v>
      </c>
      <c r="X150" t="b">
        <v>0</v>
      </c>
      <c r="Y150" t="b">
        <v>0</v>
      </c>
      <c r="Z150" t="s">
        <v>62</v>
      </c>
      <c r="AA150" t="s">
        <v>67</v>
      </c>
      <c r="AB150">
        <v>7</v>
      </c>
    </row>
    <row r="151" spans="1:28" x14ac:dyDescent="0.3">
      <c r="A151" t="s">
        <v>390</v>
      </c>
      <c r="B151">
        <v>40</v>
      </c>
      <c r="C151" t="s">
        <v>43</v>
      </c>
      <c r="D151" t="s">
        <v>44</v>
      </c>
      <c r="E151" t="s">
        <v>31</v>
      </c>
      <c r="F151" t="s">
        <v>56</v>
      </c>
      <c r="G151" t="s">
        <v>44</v>
      </c>
      <c r="H151" t="s">
        <v>391</v>
      </c>
      <c r="I151" t="s">
        <v>34</v>
      </c>
      <c r="J151" s="1">
        <v>127.66</v>
      </c>
      <c r="K151">
        <v>11</v>
      </c>
      <c r="L151" t="s">
        <v>78</v>
      </c>
      <c r="M151">
        <v>1</v>
      </c>
      <c r="N151">
        <v>2</v>
      </c>
      <c r="O151">
        <v>2</v>
      </c>
      <c r="P151" t="s">
        <v>59</v>
      </c>
      <c r="Q151" t="s">
        <v>50</v>
      </c>
      <c r="R151">
        <v>2</v>
      </c>
      <c r="S151">
        <v>7</v>
      </c>
      <c r="T151" t="s">
        <v>36</v>
      </c>
      <c r="U151" t="s">
        <v>60</v>
      </c>
      <c r="V151" t="s">
        <v>39</v>
      </c>
      <c r="W151" s="2">
        <v>45345</v>
      </c>
      <c r="X151" t="b">
        <v>0</v>
      </c>
      <c r="Y151" t="b">
        <v>1</v>
      </c>
      <c r="Z151" t="s">
        <v>74</v>
      </c>
      <c r="AA151" t="s">
        <v>53</v>
      </c>
      <c r="AB151">
        <v>7</v>
      </c>
    </row>
    <row r="152" spans="1:28" x14ac:dyDescent="0.3">
      <c r="A152" t="s">
        <v>392</v>
      </c>
      <c r="B152">
        <v>47</v>
      </c>
      <c r="C152" t="s">
        <v>148</v>
      </c>
      <c r="D152" t="s">
        <v>30</v>
      </c>
      <c r="E152" t="s">
        <v>55</v>
      </c>
      <c r="F152" t="s">
        <v>32</v>
      </c>
      <c r="G152" t="s">
        <v>30</v>
      </c>
      <c r="H152" t="s">
        <v>393</v>
      </c>
      <c r="I152" t="s">
        <v>120</v>
      </c>
      <c r="J152" s="1">
        <v>227.47</v>
      </c>
      <c r="K152">
        <v>2</v>
      </c>
      <c r="L152" t="s">
        <v>78</v>
      </c>
      <c r="M152">
        <v>2</v>
      </c>
      <c r="N152">
        <v>2</v>
      </c>
      <c r="O152">
        <v>2</v>
      </c>
      <c r="P152" t="s">
        <v>59</v>
      </c>
      <c r="Q152" t="s">
        <v>85</v>
      </c>
      <c r="R152">
        <v>1</v>
      </c>
      <c r="S152">
        <v>4</v>
      </c>
      <c r="T152" t="s">
        <v>44</v>
      </c>
      <c r="U152" t="s">
        <v>38</v>
      </c>
      <c r="V152" t="s">
        <v>66</v>
      </c>
      <c r="W152" s="2">
        <v>45595</v>
      </c>
      <c r="X152" t="b">
        <v>1</v>
      </c>
      <c r="Y152" t="b">
        <v>0</v>
      </c>
      <c r="Z152" t="s">
        <v>40</v>
      </c>
      <c r="AA152" t="s">
        <v>67</v>
      </c>
      <c r="AB152">
        <v>9</v>
      </c>
    </row>
    <row r="153" spans="1:28" x14ac:dyDescent="0.3">
      <c r="A153" t="s">
        <v>394</v>
      </c>
      <c r="B153">
        <v>35</v>
      </c>
      <c r="C153" t="s">
        <v>43</v>
      </c>
      <c r="D153" t="s">
        <v>44</v>
      </c>
      <c r="E153" t="s">
        <v>69</v>
      </c>
      <c r="F153" t="s">
        <v>32</v>
      </c>
      <c r="G153" t="s">
        <v>44</v>
      </c>
      <c r="H153" t="s">
        <v>395</v>
      </c>
      <c r="I153" t="s">
        <v>142</v>
      </c>
      <c r="J153" s="1">
        <v>342.99</v>
      </c>
      <c r="K153">
        <v>3</v>
      </c>
      <c r="L153" t="s">
        <v>48</v>
      </c>
      <c r="M153">
        <v>4</v>
      </c>
      <c r="N153">
        <v>2</v>
      </c>
      <c r="O153">
        <v>2</v>
      </c>
      <c r="P153" t="s">
        <v>59</v>
      </c>
      <c r="Q153" t="s">
        <v>85</v>
      </c>
      <c r="R153">
        <v>0</v>
      </c>
      <c r="S153">
        <v>6</v>
      </c>
      <c r="T153" t="s">
        <v>49</v>
      </c>
      <c r="U153" t="s">
        <v>60</v>
      </c>
      <c r="V153" t="s">
        <v>66</v>
      </c>
      <c r="W153" s="2">
        <v>45618</v>
      </c>
      <c r="X153" t="b">
        <v>0</v>
      </c>
      <c r="Y153" t="b">
        <v>1</v>
      </c>
      <c r="Z153" t="s">
        <v>62</v>
      </c>
      <c r="AA153" t="s">
        <v>67</v>
      </c>
      <c r="AB153">
        <v>6</v>
      </c>
    </row>
    <row r="154" spans="1:28" x14ac:dyDescent="0.3">
      <c r="A154" t="s">
        <v>396</v>
      </c>
      <c r="B154">
        <v>49</v>
      </c>
      <c r="C154" t="s">
        <v>190</v>
      </c>
      <c r="D154" t="s">
        <v>44</v>
      </c>
      <c r="E154" t="s">
        <v>31</v>
      </c>
      <c r="F154" t="s">
        <v>56</v>
      </c>
      <c r="G154" t="s">
        <v>30</v>
      </c>
      <c r="H154" t="s">
        <v>397</v>
      </c>
      <c r="I154" t="s">
        <v>114</v>
      </c>
      <c r="J154" s="1">
        <v>306.48</v>
      </c>
      <c r="K154">
        <v>5</v>
      </c>
      <c r="L154" t="s">
        <v>35</v>
      </c>
      <c r="M154">
        <v>1</v>
      </c>
      <c r="N154">
        <v>3</v>
      </c>
      <c r="O154">
        <v>0</v>
      </c>
      <c r="P154" t="s">
        <v>49</v>
      </c>
      <c r="Q154" t="s">
        <v>85</v>
      </c>
      <c r="R154">
        <v>0</v>
      </c>
      <c r="S154">
        <v>9</v>
      </c>
      <c r="T154" t="s">
        <v>59</v>
      </c>
      <c r="U154" t="s">
        <v>38</v>
      </c>
      <c r="V154" t="s">
        <v>39</v>
      </c>
      <c r="W154" s="2">
        <v>45550</v>
      </c>
      <c r="X154" t="b">
        <v>0</v>
      </c>
      <c r="Y154" t="b">
        <v>1</v>
      </c>
      <c r="Z154" t="s">
        <v>40</v>
      </c>
      <c r="AA154" t="s">
        <v>53</v>
      </c>
      <c r="AB154">
        <v>14</v>
      </c>
    </row>
    <row r="155" spans="1:28" x14ac:dyDescent="0.3">
      <c r="A155" t="s">
        <v>398</v>
      </c>
      <c r="B155">
        <v>22</v>
      </c>
      <c r="C155" t="s">
        <v>43</v>
      </c>
      <c r="D155" t="s">
        <v>30</v>
      </c>
      <c r="E155" t="s">
        <v>76</v>
      </c>
      <c r="F155" t="s">
        <v>56</v>
      </c>
      <c r="G155" t="s">
        <v>44</v>
      </c>
      <c r="H155" t="s">
        <v>399</v>
      </c>
      <c r="I155" t="s">
        <v>65</v>
      </c>
      <c r="J155" s="1">
        <v>308.54000000000002</v>
      </c>
      <c r="K155">
        <v>3</v>
      </c>
      <c r="L155" t="s">
        <v>35</v>
      </c>
      <c r="M155">
        <v>1</v>
      </c>
      <c r="N155">
        <v>3</v>
      </c>
      <c r="O155">
        <v>0</v>
      </c>
      <c r="P155" t="s">
        <v>44</v>
      </c>
      <c r="Q155" t="s">
        <v>50</v>
      </c>
      <c r="R155">
        <v>1</v>
      </c>
      <c r="S155">
        <v>5</v>
      </c>
      <c r="T155" t="s">
        <v>44</v>
      </c>
      <c r="U155" t="s">
        <v>79</v>
      </c>
      <c r="V155" t="s">
        <v>39</v>
      </c>
      <c r="W155" s="2">
        <v>45564</v>
      </c>
      <c r="X155" t="b">
        <v>0</v>
      </c>
      <c r="Y155" t="b">
        <v>1</v>
      </c>
      <c r="Z155" t="s">
        <v>52</v>
      </c>
      <c r="AA155" t="s">
        <v>53</v>
      </c>
      <c r="AB155">
        <v>7</v>
      </c>
    </row>
    <row r="156" spans="1:28" x14ac:dyDescent="0.3">
      <c r="A156" t="s">
        <v>400</v>
      </c>
      <c r="B156">
        <v>49</v>
      </c>
      <c r="C156" t="s">
        <v>43</v>
      </c>
      <c r="D156" t="s">
        <v>44</v>
      </c>
      <c r="E156" t="s">
        <v>55</v>
      </c>
      <c r="F156" t="s">
        <v>56</v>
      </c>
      <c r="G156" t="s">
        <v>30</v>
      </c>
      <c r="H156" t="s">
        <v>401</v>
      </c>
      <c r="I156" t="s">
        <v>194</v>
      </c>
      <c r="J156" s="1">
        <v>124.17</v>
      </c>
      <c r="K156">
        <v>12</v>
      </c>
      <c r="L156" t="s">
        <v>35</v>
      </c>
      <c r="M156">
        <v>5</v>
      </c>
      <c r="N156">
        <v>2</v>
      </c>
      <c r="O156">
        <v>2</v>
      </c>
      <c r="P156" t="s">
        <v>44</v>
      </c>
      <c r="Q156" t="s">
        <v>85</v>
      </c>
      <c r="R156">
        <v>2</v>
      </c>
      <c r="S156">
        <v>4</v>
      </c>
      <c r="T156" t="s">
        <v>44</v>
      </c>
      <c r="U156" t="s">
        <v>60</v>
      </c>
      <c r="V156" t="s">
        <v>61</v>
      </c>
      <c r="W156" s="2">
        <v>45612</v>
      </c>
      <c r="X156" t="b">
        <v>1</v>
      </c>
      <c r="Y156" t="b">
        <v>1</v>
      </c>
      <c r="Z156" t="s">
        <v>74</v>
      </c>
      <c r="AA156" t="s">
        <v>53</v>
      </c>
      <c r="AB156">
        <v>6</v>
      </c>
    </row>
    <row r="157" spans="1:28" x14ac:dyDescent="0.3">
      <c r="A157" t="s">
        <v>402</v>
      </c>
      <c r="B157">
        <v>27</v>
      </c>
      <c r="C157" t="s">
        <v>29</v>
      </c>
      <c r="D157" t="s">
        <v>30</v>
      </c>
      <c r="E157" t="s">
        <v>31</v>
      </c>
      <c r="F157" t="s">
        <v>56</v>
      </c>
      <c r="G157" t="s">
        <v>30</v>
      </c>
      <c r="H157" t="s">
        <v>403</v>
      </c>
      <c r="I157" t="s">
        <v>194</v>
      </c>
      <c r="J157" s="1">
        <v>78</v>
      </c>
      <c r="K157">
        <v>5</v>
      </c>
      <c r="L157" t="s">
        <v>78</v>
      </c>
      <c r="M157">
        <v>1</v>
      </c>
      <c r="N157">
        <v>5</v>
      </c>
      <c r="O157">
        <v>0</v>
      </c>
      <c r="P157" t="s">
        <v>36</v>
      </c>
      <c r="Q157" t="s">
        <v>50</v>
      </c>
      <c r="R157">
        <v>1</v>
      </c>
      <c r="S157">
        <v>1</v>
      </c>
      <c r="T157" t="s">
        <v>59</v>
      </c>
      <c r="U157" t="s">
        <v>79</v>
      </c>
      <c r="V157" t="s">
        <v>61</v>
      </c>
      <c r="W157" s="2">
        <v>45605</v>
      </c>
      <c r="X157" t="b">
        <v>1</v>
      </c>
      <c r="Y157" t="b">
        <v>0</v>
      </c>
      <c r="Z157" t="s">
        <v>52</v>
      </c>
      <c r="AA157" t="s">
        <v>41</v>
      </c>
      <c r="AB157">
        <v>11</v>
      </c>
    </row>
    <row r="158" spans="1:28" x14ac:dyDescent="0.3">
      <c r="A158" t="s">
        <v>404</v>
      </c>
      <c r="B158">
        <v>27</v>
      </c>
      <c r="C158" t="s">
        <v>29</v>
      </c>
      <c r="D158" t="s">
        <v>44</v>
      </c>
      <c r="E158" t="s">
        <v>31</v>
      </c>
      <c r="F158" t="s">
        <v>32</v>
      </c>
      <c r="G158" t="s">
        <v>30</v>
      </c>
      <c r="H158" t="s">
        <v>405</v>
      </c>
      <c r="I158" t="s">
        <v>104</v>
      </c>
      <c r="J158" s="1">
        <v>393.03</v>
      </c>
      <c r="K158">
        <v>4</v>
      </c>
      <c r="L158" t="s">
        <v>35</v>
      </c>
      <c r="M158">
        <v>4</v>
      </c>
      <c r="N158">
        <v>4</v>
      </c>
      <c r="O158">
        <v>0</v>
      </c>
      <c r="P158" t="s">
        <v>44</v>
      </c>
      <c r="Q158" t="s">
        <v>37</v>
      </c>
      <c r="R158">
        <v>1</v>
      </c>
      <c r="S158">
        <v>3</v>
      </c>
      <c r="T158" t="s">
        <v>49</v>
      </c>
      <c r="U158" t="s">
        <v>60</v>
      </c>
      <c r="V158" t="s">
        <v>86</v>
      </c>
      <c r="W158" s="2">
        <v>45538</v>
      </c>
      <c r="X158" t="b">
        <v>1</v>
      </c>
      <c r="Y158" t="b">
        <v>1</v>
      </c>
      <c r="Z158" t="s">
        <v>74</v>
      </c>
      <c r="AA158" t="s">
        <v>53</v>
      </c>
      <c r="AB158">
        <v>7</v>
      </c>
    </row>
    <row r="159" spans="1:28" x14ac:dyDescent="0.3">
      <c r="A159" t="s">
        <v>406</v>
      </c>
      <c r="B159">
        <v>37</v>
      </c>
      <c r="C159" t="s">
        <v>29</v>
      </c>
      <c r="D159" t="s">
        <v>44</v>
      </c>
      <c r="E159" t="s">
        <v>55</v>
      </c>
      <c r="F159" t="s">
        <v>56</v>
      </c>
      <c r="G159" t="s">
        <v>30</v>
      </c>
      <c r="H159" t="s">
        <v>407</v>
      </c>
      <c r="I159" t="s">
        <v>107</v>
      </c>
      <c r="J159" s="1">
        <v>102.09</v>
      </c>
      <c r="K159">
        <v>3</v>
      </c>
      <c r="L159" t="s">
        <v>35</v>
      </c>
      <c r="M159">
        <v>1</v>
      </c>
      <c r="N159">
        <v>4</v>
      </c>
      <c r="O159">
        <v>0</v>
      </c>
      <c r="P159" t="s">
        <v>36</v>
      </c>
      <c r="Q159" t="s">
        <v>85</v>
      </c>
      <c r="R159">
        <v>1</v>
      </c>
      <c r="S159">
        <v>9</v>
      </c>
      <c r="T159" t="s">
        <v>49</v>
      </c>
      <c r="U159" t="s">
        <v>38</v>
      </c>
      <c r="V159" t="s">
        <v>51</v>
      </c>
      <c r="W159" s="2">
        <v>45364</v>
      </c>
      <c r="X159" t="b">
        <v>0</v>
      </c>
      <c r="Y159" t="b">
        <v>1</v>
      </c>
      <c r="Z159" t="s">
        <v>40</v>
      </c>
      <c r="AA159" t="s">
        <v>67</v>
      </c>
      <c r="AB159">
        <v>1</v>
      </c>
    </row>
    <row r="160" spans="1:28" x14ac:dyDescent="0.3">
      <c r="A160" t="s">
        <v>408</v>
      </c>
      <c r="B160">
        <v>32</v>
      </c>
      <c r="C160" t="s">
        <v>43</v>
      </c>
      <c r="D160" t="s">
        <v>30</v>
      </c>
      <c r="E160" t="s">
        <v>31</v>
      </c>
      <c r="F160" t="s">
        <v>32</v>
      </c>
      <c r="G160" t="s">
        <v>44</v>
      </c>
      <c r="H160" t="s">
        <v>409</v>
      </c>
      <c r="I160" t="s">
        <v>104</v>
      </c>
      <c r="J160" s="1">
        <v>426.21</v>
      </c>
      <c r="K160">
        <v>3</v>
      </c>
      <c r="L160" t="s">
        <v>35</v>
      </c>
      <c r="M160">
        <v>1</v>
      </c>
      <c r="N160">
        <v>4</v>
      </c>
      <c r="O160">
        <v>2</v>
      </c>
      <c r="P160" t="s">
        <v>44</v>
      </c>
      <c r="Q160" t="s">
        <v>37</v>
      </c>
      <c r="R160">
        <v>2</v>
      </c>
      <c r="S160">
        <v>5</v>
      </c>
      <c r="T160" t="s">
        <v>44</v>
      </c>
      <c r="U160" t="s">
        <v>60</v>
      </c>
      <c r="V160" t="s">
        <v>66</v>
      </c>
      <c r="W160" s="2">
        <v>45400</v>
      </c>
      <c r="X160" t="b">
        <v>0</v>
      </c>
      <c r="Y160" t="b">
        <v>1</v>
      </c>
      <c r="Z160" t="s">
        <v>52</v>
      </c>
      <c r="AA160" t="s">
        <v>53</v>
      </c>
      <c r="AB160">
        <v>2</v>
      </c>
    </row>
    <row r="161" spans="1:28" x14ac:dyDescent="0.3">
      <c r="A161" t="s">
        <v>410</v>
      </c>
      <c r="B161">
        <v>42</v>
      </c>
      <c r="C161" t="s">
        <v>43</v>
      </c>
      <c r="D161" t="s">
        <v>30</v>
      </c>
      <c r="E161" t="s">
        <v>69</v>
      </c>
      <c r="F161" t="s">
        <v>56</v>
      </c>
      <c r="G161" t="s">
        <v>44</v>
      </c>
      <c r="H161" t="s">
        <v>411</v>
      </c>
      <c r="I161" t="s">
        <v>135</v>
      </c>
      <c r="J161" s="1">
        <v>140.31</v>
      </c>
      <c r="K161">
        <v>2</v>
      </c>
      <c r="L161" t="s">
        <v>78</v>
      </c>
      <c r="M161">
        <v>2</v>
      </c>
      <c r="N161">
        <v>4</v>
      </c>
      <c r="O161">
        <v>1</v>
      </c>
      <c r="P161" t="s">
        <v>59</v>
      </c>
      <c r="Q161" t="s">
        <v>85</v>
      </c>
      <c r="R161">
        <v>2</v>
      </c>
      <c r="S161">
        <v>5</v>
      </c>
      <c r="T161" t="s">
        <v>36</v>
      </c>
      <c r="U161" t="s">
        <v>79</v>
      </c>
      <c r="V161" t="s">
        <v>86</v>
      </c>
      <c r="W161" s="2">
        <v>45433</v>
      </c>
      <c r="X161" t="b">
        <v>1</v>
      </c>
      <c r="Y161" t="b">
        <v>1</v>
      </c>
      <c r="Z161" t="s">
        <v>62</v>
      </c>
      <c r="AA161" t="s">
        <v>67</v>
      </c>
      <c r="AB161">
        <v>8</v>
      </c>
    </row>
    <row r="162" spans="1:28" x14ac:dyDescent="0.3">
      <c r="A162" t="s">
        <v>412</v>
      </c>
      <c r="B162">
        <v>18</v>
      </c>
      <c r="C162" t="s">
        <v>29</v>
      </c>
      <c r="D162" t="s">
        <v>44</v>
      </c>
      <c r="E162" t="s">
        <v>69</v>
      </c>
      <c r="F162" t="s">
        <v>56</v>
      </c>
      <c r="G162" t="s">
        <v>30</v>
      </c>
      <c r="H162" t="s">
        <v>413</v>
      </c>
      <c r="I162" t="s">
        <v>120</v>
      </c>
      <c r="J162" s="1">
        <v>413.7</v>
      </c>
      <c r="K162">
        <v>8</v>
      </c>
      <c r="L162" t="s">
        <v>35</v>
      </c>
      <c r="M162">
        <v>3</v>
      </c>
      <c r="N162">
        <v>3</v>
      </c>
      <c r="O162">
        <v>0.3</v>
      </c>
      <c r="P162" t="s">
        <v>59</v>
      </c>
      <c r="Q162" t="s">
        <v>85</v>
      </c>
      <c r="R162">
        <v>0</v>
      </c>
      <c r="S162">
        <v>9</v>
      </c>
      <c r="T162" t="s">
        <v>44</v>
      </c>
      <c r="U162" t="s">
        <v>79</v>
      </c>
      <c r="V162" t="s">
        <v>66</v>
      </c>
      <c r="W162" s="2">
        <v>45460</v>
      </c>
      <c r="X162" t="b">
        <v>0</v>
      </c>
      <c r="Y162" t="b">
        <v>1</v>
      </c>
      <c r="Z162" t="s">
        <v>40</v>
      </c>
      <c r="AA162" t="s">
        <v>41</v>
      </c>
      <c r="AB162">
        <v>6</v>
      </c>
    </row>
    <row r="163" spans="1:28" x14ac:dyDescent="0.3">
      <c r="A163" t="s">
        <v>414</v>
      </c>
      <c r="B163">
        <v>49</v>
      </c>
      <c r="C163" t="s">
        <v>43</v>
      </c>
      <c r="D163" t="s">
        <v>44</v>
      </c>
      <c r="E163" t="s">
        <v>69</v>
      </c>
      <c r="F163" t="s">
        <v>56</v>
      </c>
      <c r="G163" t="s">
        <v>30</v>
      </c>
      <c r="H163" t="s">
        <v>415</v>
      </c>
      <c r="I163" t="s">
        <v>135</v>
      </c>
      <c r="J163" s="1">
        <v>348.63</v>
      </c>
      <c r="K163">
        <v>4</v>
      </c>
      <c r="L163" t="s">
        <v>78</v>
      </c>
      <c r="M163">
        <v>5</v>
      </c>
      <c r="N163">
        <v>2</v>
      </c>
      <c r="O163">
        <v>0</v>
      </c>
      <c r="P163" t="s">
        <v>44</v>
      </c>
      <c r="Q163" t="s">
        <v>37</v>
      </c>
      <c r="R163">
        <v>0</v>
      </c>
      <c r="S163">
        <v>7</v>
      </c>
      <c r="T163" t="s">
        <v>36</v>
      </c>
      <c r="U163" t="s">
        <v>60</v>
      </c>
      <c r="V163" t="s">
        <v>61</v>
      </c>
      <c r="W163" s="2">
        <v>45383</v>
      </c>
      <c r="X163" t="b">
        <v>0</v>
      </c>
      <c r="Y163" t="b">
        <v>0</v>
      </c>
      <c r="Z163" t="s">
        <v>74</v>
      </c>
      <c r="AA163" t="s">
        <v>41</v>
      </c>
      <c r="AB163">
        <v>6</v>
      </c>
    </row>
    <row r="164" spans="1:28" x14ac:dyDescent="0.3">
      <c r="A164" t="s">
        <v>416</v>
      </c>
      <c r="B164">
        <v>23</v>
      </c>
      <c r="C164" t="s">
        <v>29</v>
      </c>
      <c r="D164" t="s">
        <v>30</v>
      </c>
      <c r="E164" t="s">
        <v>69</v>
      </c>
      <c r="F164" t="s">
        <v>45</v>
      </c>
      <c r="G164" t="s">
        <v>30</v>
      </c>
      <c r="H164" t="s">
        <v>417</v>
      </c>
      <c r="I164" t="s">
        <v>101</v>
      </c>
      <c r="J164" s="1">
        <v>91.27</v>
      </c>
      <c r="K164">
        <v>7</v>
      </c>
      <c r="L164" t="s">
        <v>48</v>
      </c>
      <c r="M164">
        <v>5</v>
      </c>
      <c r="N164">
        <v>1</v>
      </c>
      <c r="O164">
        <v>0</v>
      </c>
      <c r="P164" t="s">
        <v>44</v>
      </c>
      <c r="Q164" t="s">
        <v>50</v>
      </c>
      <c r="R164">
        <v>2</v>
      </c>
      <c r="S164">
        <v>6</v>
      </c>
      <c r="T164" t="s">
        <v>36</v>
      </c>
      <c r="U164" t="s">
        <v>38</v>
      </c>
      <c r="V164" t="s">
        <v>86</v>
      </c>
      <c r="W164" s="2">
        <v>45464</v>
      </c>
      <c r="X164" t="b">
        <v>1</v>
      </c>
      <c r="Y164" t="b">
        <v>1</v>
      </c>
      <c r="Z164" t="s">
        <v>74</v>
      </c>
      <c r="AA164" t="s">
        <v>67</v>
      </c>
      <c r="AB164">
        <v>13</v>
      </c>
    </row>
    <row r="165" spans="1:28" x14ac:dyDescent="0.3">
      <c r="A165" t="s">
        <v>418</v>
      </c>
      <c r="B165">
        <v>29</v>
      </c>
      <c r="C165" t="s">
        <v>29</v>
      </c>
      <c r="D165" t="s">
        <v>44</v>
      </c>
      <c r="E165" t="s">
        <v>76</v>
      </c>
      <c r="F165" t="s">
        <v>32</v>
      </c>
      <c r="G165" t="s">
        <v>44</v>
      </c>
      <c r="H165" t="s">
        <v>419</v>
      </c>
      <c r="I165" t="s">
        <v>98</v>
      </c>
      <c r="J165" s="1">
        <v>359.94</v>
      </c>
      <c r="K165">
        <v>11</v>
      </c>
      <c r="L165" t="s">
        <v>35</v>
      </c>
      <c r="M165">
        <v>2</v>
      </c>
      <c r="N165">
        <v>5</v>
      </c>
      <c r="O165">
        <v>2</v>
      </c>
      <c r="P165" t="s">
        <v>36</v>
      </c>
      <c r="Q165" t="s">
        <v>85</v>
      </c>
      <c r="R165">
        <v>1</v>
      </c>
      <c r="S165">
        <v>8</v>
      </c>
      <c r="T165" t="s">
        <v>59</v>
      </c>
      <c r="U165" t="s">
        <v>60</v>
      </c>
      <c r="V165" t="s">
        <v>86</v>
      </c>
      <c r="W165" s="2">
        <v>45645</v>
      </c>
      <c r="X165" t="b">
        <v>0</v>
      </c>
      <c r="Y165" t="b">
        <v>1</v>
      </c>
      <c r="Z165" t="s">
        <v>52</v>
      </c>
      <c r="AA165" t="s">
        <v>67</v>
      </c>
      <c r="AB165">
        <v>9</v>
      </c>
    </row>
    <row r="166" spans="1:28" x14ac:dyDescent="0.3">
      <c r="A166" t="s">
        <v>420</v>
      </c>
      <c r="B166">
        <v>25</v>
      </c>
      <c r="C166" t="s">
        <v>43</v>
      </c>
      <c r="D166" t="s">
        <v>30</v>
      </c>
      <c r="E166" t="s">
        <v>76</v>
      </c>
      <c r="F166" t="s">
        <v>45</v>
      </c>
      <c r="G166" t="s">
        <v>30</v>
      </c>
      <c r="H166" t="s">
        <v>421</v>
      </c>
      <c r="I166" t="s">
        <v>34</v>
      </c>
      <c r="J166" s="1">
        <v>138.19999999999999</v>
      </c>
      <c r="K166">
        <v>8</v>
      </c>
      <c r="L166" t="s">
        <v>48</v>
      </c>
      <c r="M166">
        <v>1</v>
      </c>
      <c r="N166">
        <v>2</v>
      </c>
      <c r="O166">
        <v>2</v>
      </c>
      <c r="P166" t="s">
        <v>44</v>
      </c>
      <c r="Q166" t="s">
        <v>50</v>
      </c>
      <c r="R166">
        <v>0</v>
      </c>
      <c r="S166">
        <v>6</v>
      </c>
      <c r="T166" t="s">
        <v>59</v>
      </c>
      <c r="U166" t="s">
        <v>79</v>
      </c>
      <c r="V166" t="s">
        <v>61</v>
      </c>
      <c r="W166" s="2">
        <v>45353</v>
      </c>
      <c r="X166" t="b">
        <v>0</v>
      </c>
      <c r="Y166" t="b">
        <v>1</v>
      </c>
      <c r="Z166" t="s">
        <v>40</v>
      </c>
      <c r="AA166" t="s">
        <v>41</v>
      </c>
      <c r="AB166">
        <v>12</v>
      </c>
    </row>
    <row r="167" spans="1:28" x14ac:dyDescent="0.3">
      <c r="A167" t="s">
        <v>422</v>
      </c>
      <c r="B167">
        <v>38</v>
      </c>
      <c r="C167" t="s">
        <v>274</v>
      </c>
      <c r="D167" t="s">
        <v>44</v>
      </c>
      <c r="E167" t="s">
        <v>76</v>
      </c>
      <c r="F167" t="s">
        <v>45</v>
      </c>
      <c r="G167" t="s">
        <v>44</v>
      </c>
      <c r="H167" t="s">
        <v>423</v>
      </c>
      <c r="I167" t="s">
        <v>65</v>
      </c>
      <c r="J167" s="1">
        <v>196.33</v>
      </c>
      <c r="K167">
        <v>11</v>
      </c>
      <c r="L167" t="s">
        <v>78</v>
      </c>
      <c r="M167">
        <v>4</v>
      </c>
      <c r="N167">
        <v>3</v>
      </c>
      <c r="O167">
        <v>1</v>
      </c>
      <c r="P167" t="s">
        <v>49</v>
      </c>
      <c r="Q167" t="s">
        <v>50</v>
      </c>
      <c r="R167">
        <v>0</v>
      </c>
      <c r="S167">
        <v>5</v>
      </c>
      <c r="T167" t="s">
        <v>36</v>
      </c>
      <c r="U167" t="s">
        <v>79</v>
      </c>
      <c r="V167" t="s">
        <v>61</v>
      </c>
      <c r="W167" s="2">
        <v>45472</v>
      </c>
      <c r="X167" t="b">
        <v>1</v>
      </c>
      <c r="Y167" t="b">
        <v>1</v>
      </c>
      <c r="Z167" t="s">
        <v>74</v>
      </c>
      <c r="AA167" t="s">
        <v>53</v>
      </c>
      <c r="AB167">
        <v>11</v>
      </c>
    </row>
    <row r="168" spans="1:28" x14ac:dyDescent="0.3">
      <c r="A168" t="s">
        <v>424</v>
      </c>
      <c r="B168">
        <v>32</v>
      </c>
      <c r="C168" t="s">
        <v>29</v>
      </c>
      <c r="D168" t="s">
        <v>30</v>
      </c>
      <c r="E168" t="s">
        <v>69</v>
      </c>
      <c r="F168" t="s">
        <v>32</v>
      </c>
      <c r="G168" t="s">
        <v>30</v>
      </c>
      <c r="H168" t="s">
        <v>311</v>
      </c>
      <c r="I168" t="s">
        <v>114</v>
      </c>
      <c r="J168" s="1">
        <v>249.24</v>
      </c>
      <c r="K168">
        <v>8</v>
      </c>
      <c r="L168" t="s">
        <v>48</v>
      </c>
      <c r="M168">
        <v>4</v>
      </c>
      <c r="N168">
        <v>3</v>
      </c>
      <c r="O168">
        <v>1</v>
      </c>
      <c r="P168" t="s">
        <v>49</v>
      </c>
      <c r="Q168" t="s">
        <v>37</v>
      </c>
      <c r="R168">
        <v>2</v>
      </c>
      <c r="S168">
        <v>3</v>
      </c>
      <c r="T168" t="s">
        <v>44</v>
      </c>
      <c r="U168" t="s">
        <v>60</v>
      </c>
      <c r="V168" t="s">
        <v>86</v>
      </c>
      <c r="W168" s="2">
        <v>45533</v>
      </c>
      <c r="X168" t="b">
        <v>0</v>
      </c>
      <c r="Y168" t="b">
        <v>1</v>
      </c>
      <c r="Z168" t="s">
        <v>40</v>
      </c>
      <c r="AA168" t="s">
        <v>53</v>
      </c>
      <c r="AB168">
        <v>7</v>
      </c>
    </row>
    <row r="169" spans="1:28" x14ac:dyDescent="0.3">
      <c r="A169" t="s">
        <v>425</v>
      </c>
      <c r="B169">
        <v>45</v>
      </c>
      <c r="C169" t="s">
        <v>43</v>
      </c>
      <c r="D169" t="s">
        <v>44</v>
      </c>
      <c r="E169" t="s">
        <v>76</v>
      </c>
      <c r="F169" t="s">
        <v>45</v>
      </c>
      <c r="G169" t="s">
        <v>44</v>
      </c>
      <c r="H169" t="s">
        <v>426</v>
      </c>
      <c r="I169" t="s">
        <v>71</v>
      </c>
      <c r="J169" s="1">
        <v>129.1</v>
      </c>
      <c r="K169">
        <v>12</v>
      </c>
      <c r="L169" t="s">
        <v>35</v>
      </c>
      <c r="M169">
        <v>5</v>
      </c>
      <c r="N169">
        <v>3</v>
      </c>
      <c r="O169">
        <v>2</v>
      </c>
      <c r="P169" t="s">
        <v>59</v>
      </c>
      <c r="Q169" t="s">
        <v>50</v>
      </c>
      <c r="R169">
        <v>0</v>
      </c>
      <c r="S169">
        <v>8</v>
      </c>
      <c r="T169" t="s">
        <v>44</v>
      </c>
      <c r="U169" t="s">
        <v>79</v>
      </c>
      <c r="V169" t="s">
        <v>39</v>
      </c>
      <c r="W169" s="2">
        <v>45397</v>
      </c>
      <c r="X169" t="b">
        <v>1</v>
      </c>
      <c r="Y169" t="b">
        <v>0</v>
      </c>
      <c r="Z169" t="s">
        <v>74</v>
      </c>
      <c r="AA169" t="s">
        <v>41</v>
      </c>
      <c r="AB169">
        <v>7</v>
      </c>
    </row>
    <row r="170" spans="1:28" x14ac:dyDescent="0.3">
      <c r="A170" t="s">
        <v>427</v>
      </c>
      <c r="B170">
        <v>45</v>
      </c>
      <c r="C170" t="s">
        <v>29</v>
      </c>
      <c r="D170" t="s">
        <v>44</v>
      </c>
      <c r="E170" t="s">
        <v>31</v>
      </c>
      <c r="F170" t="s">
        <v>56</v>
      </c>
      <c r="G170" t="s">
        <v>44</v>
      </c>
      <c r="H170" t="s">
        <v>428</v>
      </c>
      <c r="I170" t="s">
        <v>123</v>
      </c>
      <c r="J170" s="1">
        <v>112.69</v>
      </c>
      <c r="K170">
        <v>10</v>
      </c>
      <c r="L170" t="s">
        <v>48</v>
      </c>
      <c r="M170">
        <v>1</v>
      </c>
      <c r="N170">
        <v>4</v>
      </c>
      <c r="O170">
        <v>0</v>
      </c>
      <c r="P170" t="s">
        <v>44</v>
      </c>
      <c r="Q170" t="s">
        <v>50</v>
      </c>
      <c r="R170">
        <v>0</v>
      </c>
      <c r="S170">
        <v>7</v>
      </c>
      <c r="T170" t="s">
        <v>49</v>
      </c>
      <c r="U170" t="s">
        <v>60</v>
      </c>
      <c r="V170" t="s">
        <v>61</v>
      </c>
      <c r="W170" s="2">
        <v>45531</v>
      </c>
      <c r="X170" t="b">
        <v>0</v>
      </c>
      <c r="Y170" t="b">
        <v>1</v>
      </c>
      <c r="Z170" t="s">
        <v>40</v>
      </c>
      <c r="AA170" t="s">
        <v>53</v>
      </c>
      <c r="AB170">
        <v>1</v>
      </c>
    </row>
    <row r="171" spans="1:28" x14ac:dyDescent="0.3">
      <c r="A171" t="s">
        <v>429</v>
      </c>
      <c r="B171">
        <v>46</v>
      </c>
      <c r="C171" t="s">
        <v>43</v>
      </c>
      <c r="D171" t="s">
        <v>30</v>
      </c>
      <c r="E171" t="s">
        <v>69</v>
      </c>
      <c r="F171" t="s">
        <v>32</v>
      </c>
      <c r="G171" t="s">
        <v>44</v>
      </c>
      <c r="H171" t="s">
        <v>430</v>
      </c>
      <c r="I171" t="s">
        <v>188</v>
      </c>
      <c r="J171" s="1">
        <v>267.85000000000002</v>
      </c>
      <c r="K171">
        <v>5</v>
      </c>
      <c r="L171" t="s">
        <v>78</v>
      </c>
      <c r="M171">
        <v>5</v>
      </c>
      <c r="N171">
        <v>2</v>
      </c>
      <c r="O171">
        <v>2</v>
      </c>
      <c r="P171" t="s">
        <v>49</v>
      </c>
      <c r="Q171" t="s">
        <v>37</v>
      </c>
      <c r="R171">
        <v>1</v>
      </c>
      <c r="S171">
        <v>5</v>
      </c>
      <c r="T171" t="s">
        <v>44</v>
      </c>
      <c r="U171" t="s">
        <v>60</v>
      </c>
      <c r="V171" t="s">
        <v>39</v>
      </c>
      <c r="W171" s="2">
        <v>45371</v>
      </c>
      <c r="X171" t="b">
        <v>0</v>
      </c>
      <c r="Y171" t="b">
        <v>1</v>
      </c>
      <c r="Z171" t="s">
        <v>40</v>
      </c>
      <c r="AA171" t="s">
        <v>53</v>
      </c>
      <c r="AB171">
        <v>7</v>
      </c>
    </row>
    <row r="172" spans="1:28" x14ac:dyDescent="0.3">
      <c r="A172" t="s">
        <v>431</v>
      </c>
      <c r="B172">
        <v>24</v>
      </c>
      <c r="C172" t="s">
        <v>43</v>
      </c>
      <c r="D172" t="s">
        <v>30</v>
      </c>
      <c r="E172" t="s">
        <v>76</v>
      </c>
      <c r="F172" t="s">
        <v>45</v>
      </c>
      <c r="G172" t="s">
        <v>30</v>
      </c>
      <c r="H172" t="s">
        <v>432</v>
      </c>
      <c r="I172" t="s">
        <v>65</v>
      </c>
      <c r="J172" s="1">
        <v>205.36</v>
      </c>
      <c r="K172">
        <v>12</v>
      </c>
      <c r="L172" t="s">
        <v>78</v>
      </c>
      <c r="M172">
        <v>1</v>
      </c>
      <c r="N172">
        <v>5</v>
      </c>
      <c r="O172">
        <v>2</v>
      </c>
      <c r="P172" t="s">
        <v>44</v>
      </c>
      <c r="Q172" t="s">
        <v>85</v>
      </c>
      <c r="R172">
        <v>0</v>
      </c>
      <c r="S172">
        <v>1</v>
      </c>
      <c r="T172" t="s">
        <v>59</v>
      </c>
      <c r="U172" t="s">
        <v>38</v>
      </c>
      <c r="V172" t="s">
        <v>39</v>
      </c>
      <c r="W172" s="2">
        <v>45409</v>
      </c>
      <c r="X172" t="b">
        <v>0</v>
      </c>
      <c r="Y172" t="b">
        <v>0</v>
      </c>
      <c r="Z172" t="s">
        <v>62</v>
      </c>
      <c r="AA172" t="s">
        <v>67</v>
      </c>
      <c r="AB172">
        <v>5</v>
      </c>
    </row>
    <row r="173" spans="1:28" x14ac:dyDescent="0.3">
      <c r="A173" t="s">
        <v>433</v>
      </c>
      <c r="B173">
        <v>48</v>
      </c>
      <c r="C173" t="s">
        <v>212</v>
      </c>
      <c r="D173" t="s">
        <v>44</v>
      </c>
      <c r="E173" t="s">
        <v>76</v>
      </c>
      <c r="F173" t="s">
        <v>56</v>
      </c>
      <c r="G173" t="s">
        <v>44</v>
      </c>
      <c r="H173" t="s">
        <v>434</v>
      </c>
      <c r="I173" t="s">
        <v>142</v>
      </c>
      <c r="J173" s="1">
        <v>79.099999999999994</v>
      </c>
      <c r="K173">
        <v>10</v>
      </c>
      <c r="L173" t="s">
        <v>48</v>
      </c>
      <c r="M173">
        <v>5</v>
      </c>
      <c r="N173">
        <v>3</v>
      </c>
      <c r="O173">
        <v>1</v>
      </c>
      <c r="P173" t="s">
        <v>36</v>
      </c>
      <c r="Q173" t="s">
        <v>50</v>
      </c>
      <c r="R173">
        <v>0</v>
      </c>
      <c r="S173">
        <v>9</v>
      </c>
      <c r="T173" t="s">
        <v>49</v>
      </c>
      <c r="U173" t="s">
        <v>38</v>
      </c>
      <c r="V173" t="s">
        <v>61</v>
      </c>
      <c r="W173" s="2">
        <v>45417</v>
      </c>
      <c r="X173" t="b">
        <v>1</v>
      </c>
      <c r="Y173" t="b">
        <v>0</v>
      </c>
      <c r="Z173" t="s">
        <v>40</v>
      </c>
      <c r="AA173" t="s">
        <v>67</v>
      </c>
      <c r="AB173">
        <v>4</v>
      </c>
    </row>
    <row r="174" spans="1:28" x14ac:dyDescent="0.3">
      <c r="A174" t="s">
        <v>435</v>
      </c>
      <c r="B174">
        <v>35</v>
      </c>
      <c r="C174" t="s">
        <v>43</v>
      </c>
      <c r="D174" t="s">
        <v>44</v>
      </c>
      <c r="E174" t="s">
        <v>69</v>
      </c>
      <c r="F174" t="s">
        <v>45</v>
      </c>
      <c r="G174" t="s">
        <v>30</v>
      </c>
      <c r="H174" t="s">
        <v>436</v>
      </c>
      <c r="I174" t="s">
        <v>104</v>
      </c>
      <c r="J174" s="1">
        <v>256.63</v>
      </c>
      <c r="K174">
        <v>12</v>
      </c>
      <c r="L174" t="s">
        <v>48</v>
      </c>
      <c r="M174">
        <v>1</v>
      </c>
      <c r="N174">
        <v>4</v>
      </c>
      <c r="O174">
        <v>0</v>
      </c>
      <c r="P174" t="s">
        <v>44</v>
      </c>
      <c r="Q174" t="s">
        <v>37</v>
      </c>
      <c r="R174">
        <v>2</v>
      </c>
      <c r="S174">
        <v>2</v>
      </c>
      <c r="T174" t="s">
        <v>36</v>
      </c>
      <c r="U174" t="s">
        <v>60</v>
      </c>
      <c r="V174" t="s">
        <v>61</v>
      </c>
      <c r="W174" s="2">
        <v>45459</v>
      </c>
      <c r="X174" t="b">
        <v>1</v>
      </c>
      <c r="Y174" t="b">
        <v>1</v>
      </c>
      <c r="Z174" t="s">
        <v>62</v>
      </c>
      <c r="AA174" t="s">
        <v>53</v>
      </c>
      <c r="AB174">
        <v>10</v>
      </c>
    </row>
    <row r="175" spans="1:28" x14ac:dyDescent="0.3">
      <c r="A175" t="s">
        <v>437</v>
      </c>
      <c r="B175">
        <v>50</v>
      </c>
      <c r="C175" t="s">
        <v>29</v>
      </c>
      <c r="D175" t="s">
        <v>44</v>
      </c>
      <c r="E175" t="s">
        <v>76</v>
      </c>
      <c r="F175" t="s">
        <v>45</v>
      </c>
      <c r="G175" t="s">
        <v>30</v>
      </c>
      <c r="H175" t="s">
        <v>438</v>
      </c>
      <c r="I175" t="s">
        <v>82</v>
      </c>
      <c r="J175" s="1">
        <v>409.98</v>
      </c>
      <c r="K175">
        <v>12</v>
      </c>
      <c r="L175" t="s">
        <v>35</v>
      </c>
      <c r="M175">
        <v>5</v>
      </c>
      <c r="N175">
        <v>4</v>
      </c>
      <c r="O175">
        <v>0</v>
      </c>
      <c r="P175" t="s">
        <v>36</v>
      </c>
      <c r="Q175" t="s">
        <v>50</v>
      </c>
      <c r="R175">
        <v>2</v>
      </c>
      <c r="S175">
        <v>1</v>
      </c>
      <c r="T175" t="s">
        <v>49</v>
      </c>
      <c r="U175" t="s">
        <v>79</v>
      </c>
      <c r="V175" t="s">
        <v>51</v>
      </c>
      <c r="W175" s="2">
        <v>45580</v>
      </c>
      <c r="X175" t="b">
        <v>1</v>
      </c>
      <c r="Y175" t="b">
        <v>0</v>
      </c>
      <c r="Z175" t="s">
        <v>52</v>
      </c>
      <c r="AA175" t="s">
        <v>67</v>
      </c>
      <c r="AB175">
        <v>8</v>
      </c>
    </row>
    <row r="176" spans="1:28" x14ac:dyDescent="0.3">
      <c r="A176" t="s">
        <v>439</v>
      </c>
      <c r="B176">
        <v>34</v>
      </c>
      <c r="C176" t="s">
        <v>43</v>
      </c>
      <c r="D176" t="s">
        <v>30</v>
      </c>
      <c r="E176" t="s">
        <v>69</v>
      </c>
      <c r="F176" t="s">
        <v>45</v>
      </c>
      <c r="G176" t="s">
        <v>44</v>
      </c>
      <c r="H176" t="s">
        <v>440</v>
      </c>
      <c r="I176" t="s">
        <v>90</v>
      </c>
      <c r="J176" s="1">
        <v>291.60000000000002</v>
      </c>
      <c r="K176">
        <v>2</v>
      </c>
      <c r="L176" t="s">
        <v>48</v>
      </c>
      <c r="M176">
        <v>3</v>
      </c>
      <c r="N176">
        <v>3</v>
      </c>
      <c r="O176">
        <v>2</v>
      </c>
      <c r="P176" t="s">
        <v>44</v>
      </c>
      <c r="Q176" t="s">
        <v>37</v>
      </c>
      <c r="R176">
        <v>0</v>
      </c>
      <c r="S176">
        <v>7</v>
      </c>
      <c r="T176" t="s">
        <v>36</v>
      </c>
      <c r="U176" t="s">
        <v>79</v>
      </c>
      <c r="V176" t="s">
        <v>86</v>
      </c>
      <c r="W176" s="2">
        <v>45505</v>
      </c>
      <c r="X176" t="b">
        <v>0</v>
      </c>
      <c r="Y176" t="b">
        <v>1</v>
      </c>
      <c r="Z176" t="s">
        <v>40</v>
      </c>
      <c r="AA176" t="s">
        <v>53</v>
      </c>
      <c r="AB176">
        <v>3</v>
      </c>
    </row>
    <row r="177" spans="1:28" x14ac:dyDescent="0.3">
      <c r="A177" t="s">
        <v>441</v>
      </c>
      <c r="B177">
        <v>50</v>
      </c>
      <c r="C177" t="s">
        <v>29</v>
      </c>
      <c r="D177" t="s">
        <v>30</v>
      </c>
      <c r="E177" t="s">
        <v>55</v>
      </c>
      <c r="F177" t="s">
        <v>32</v>
      </c>
      <c r="G177" t="s">
        <v>30</v>
      </c>
      <c r="H177" t="s">
        <v>442</v>
      </c>
      <c r="I177" t="s">
        <v>65</v>
      </c>
      <c r="J177" s="1">
        <v>101.7</v>
      </c>
      <c r="K177">
        <v>7</v>
      </c>
      <c r="L177" t="s">
        <v>78</v>
      </c>
      <c r="M177">
        <v>3</v>
      </c>
      <c r="N177">
        <v>4</v>
      </c>
      <c r="O177">
        <v>2</v>
      </c>
      <c r="P177" t="s">
        <v>49</v>
      </c>
      <c r="Q177" t="s">
        <v>50</v>
      </c>
      <c r="R177">
        <v>2</v>
      </c>
      <c r="S177">
        <v>2</v>
      </c>
      <c r="T177" t="s">
        <v>36</v>
      </c>
      <c r="U177" t="s">
        <v>38</v>
      </c>
      <c r="V177" t="s">
        <v>61</v>
      </c>
      <c r="W177" s="2">
        <v>45468</v>
      </c>
      <c r="X177" t="b">
        <v>0</v>
      </c>
      <c r="Y177" t="b">
        <v>1</v>
      </c>
      <c r="Z177" t="s">
        <v>52</v>
      </c>
      <c r="AA177" t="s">
        <v>53</v>
      </c>
      <c r="AB177">
        <v>4</v>
      </c>
    </row>
    <row r="178" spans="1:28" x14ac:dyDescent="0.3">
      <c r="A178" t="s">
        <v>443</v>
      </c>
      <c r="B178">
        <v>50</v>
      </c>
      <c r="C178" t="s">
        <v>29</v>
      </c>
      <c r="D178" t="s">
        <v>30</v>
      </c>
      <c r="E178" t="s">
        <v>55</v>
      </c>
      <c r="F178" t="s">
        <v>45</v>
      </c>
      <c r="G178" t="s">
        <v>30</v>
      </c>
      <c r="H178" t="s">
        <v>444</v>
      </c>
      <c r="I178" t="s">
        <v>104</v>
      </c>
      <c r="J178" s="1">
        <v>369.73</v>
      </c>
      <c r="K178">
        <v>2</v>
      </c>
      <c r="L178" t="s">
        <v>78</v>
      </c>
      <c r="M178">
        <v>1</v>
      </c>
      <c r="N178">
        <v>2</v>
      </c>
      <c r="O178">
        <v>2</v>
      </c>
      <c r="P178" t="s">
        <v>36</v>
      </c>
      <c r="Q178" t="s">
        <v>50</v>
      </c>
      <c r="R178">
        <v>0</v>
      </c>
      <c r="S178">
        <v>3</v>
      </c>
      <c r="T178" t="s">
        <v>36</v>
      </c>
      <c r="U178" t="s">
        <v>38</v>
      </c>
      <c r="V178" t="s">
        <v>61</v>
      </c>
      <c r="W178" s="2">
        <v>45326</v>
      </c>
      <c r="X178" t="b">
        <v>1</v>
      </c>
      <c r="Y178" t="b">
        <v>1</v>
      </c>
      <c r="Z178" t="s">
        <v>52</v>
      </c>
      <c r="AA178" t="s">
        <v>41</v>
      </c>
      <c r="AB178">
        <v>12</v>
      </c>
    </row>
    <row r="179" spans="1:28" x14ac:dyDescent="0.3">
      <c r="A179" t="s">
        <v>445</v>
      </c>
      <c r="B179">
        <v>46</v>
      </c>
      <c r="C179" t="s">
        <v>43</v>
      </c>
      <c r="D179" t="s">
        <v>30</v>
      </c>
      <c r="E179" t="s">
        <v>55</v>
      </c>
      <c r="F179" t="s">
        <v>32</v>
      </c>
      <c r="G179" t="s">
        <v>44</v>
      </c>
      <c r="H179" t="s">
        <v>446</v>
      </c>
      <c r="I179" t="s">
        <v>123</v>
      </c>
      <c r="J179" s="1">
        <v>71</v>
      </c>
      <c r="K179">
        <v>12</v>
      </c>
      <c r="L179" t="s">
        <v>78</v>
      </c>
      <c r="M179">
        <v>1</v>
      </c>
      <c r="N179">
        <v>5</v>
      </c>
      <c r="O179">
        <v>2</v>
      </c>
      <c r="P179" t="s">
        <v>44</v>
      </c>
      <c r="Q179" t="s">
        <v>50</v>
      </c>
      <c r="R179">
        <v>2</v>
      </c>
      <c r="S179">
        <v>9</v>
      </c>
      <c r="T179" t="s">
        <v>59</v>
      </c>
      <c r="U179" t="s">
        <v>60</v>
      </c>
      <c r="V179" t="s">
        <v>86</v>
      </c>
      <c r="W179" s="2">
        <v>45469</v>
      </c>
      <c r="X179" t="b">
        <v>0</v>
      </c>
      <c r="Y179" t="b">
        <v>0</v>
      </c>
      <c r="Z179" t="s">
        <v>52</v>
      </c>
      <c r="AA179" t="s">
        <v>41</v>
      </c>
      <c r="AB179">
        <v>13</v>
      </c>
    </row>
    <row r="180" spans="1:28" x14ac:dyDescent="0.3">
      <c r="A180" t="s">
        <v>447</v>
      </c>
      <c r="B180">
        <v>47</v>
      </c>
      <c r="C180" t="s">
        <v>43</v>
      </c>
      <c r="D180" t="s">
        <v>30</v>
      </c>
      <c r="E180" t="s">
        <v>55</v>
      </c>
      <c r="F180" t="s">
        <v>56</v>
      </c>
      <c r="G180" t="s">
        <v>30</v>
      </c>
      <c r="H180" t="s">
        <v>448</v>
      </c>
      <c r="I180" t="s">
        <v>114</v>
      </c>
      <c r="J180" s="1">
        <v>280.05</v>
      </c>
      <c r="K180">
        <v>10</v>
      </c>
      <c r="L180" t="s">
        <v>48</v>
      </c>
      <c r="M180">
        <v>4</v>
      </c>
      <c r="N180">
        <v>1</v>
      </c>
      <c r="O180">
        <v>2</v>
      </c>
      <c r="P180" t="s">
        <v>49</v>
      </c>
      <c r="Q180" t="s">
        <v>85</v>
      </c>
      <c r="R180">
        <v>1</v>
      </c>
      <c r="S180">
        <v>2</v>
      </c>
      <c r="T180" t="s">
        <v>44</v>
      </c>
      <c r="U180" t="s">
        <v>60</v>
      </c>
      <c r="V180" t="s">
        <v>39</v>
      </c>
      <c r="W180" s="2">
        <v>45479</v>
      </c>
      <c r="X180" t="b">
        <v>1</v>
      </c>
      <c r="Y180" t="b">
        <v>0</v>
      </c>
      <c r="Z180" t="s">
        <v>52</v>
      </c>
      <c r="AA180" t="s">
        <v>41</v>
      </c>
      <c r="AB180">
        <v>11</v>
      </c>
    </row>
    <row r="181" spans="1:28" x14ac:dyDescent="0.3">
      <c r="A181" t="s">
        <v>449</v>
      </c>
      <c r="B181">
        <v>35</v>
      </c>
      <c r="C181" t="s">
        <v>43</v>
      </c>
      <c r="D181" t="s">
        <v>44</v>
      </c>
      <c r="E181" t="s">
        <v>69</v>
      </c>
      <c r="F181" t="s">
        <v>56</v>
      </c>
      <c r="G181" t="s">
        <v>30</v>
      </c>
      <c r="H181" t="s">
        <v>450</v>
      </c>
      <c r="I181" t="s">
        <v>246</v>
      </c>
      <c r="J181" s="1">
        <v>54.71</v>
      </c>
      <c r="K181">
        <v>4</v>
      </c>
      <c r="L181" t="s">
        <v>35</v>
      </c>
      <c r="M181">
        <v>5</v>
      </c>
      <c r="N181">
        <v>2</v>
      </c>
      <c r="O181">
        <v>1</v>
      </c>
      <c r="P181" t="s">
        <v>59</v>
      </c>
      <c r="Q181" t="s">
        <v>85</v>
      </c>
      <c r="R181">
        <v>1</v>
      </c>
      <c r="S181">
        <v>3</v>
      </c>
      <c r="T181" t="s">
        <v>36</v>
      </c>
      <c r="U181" t="s">
        <v>79</v>
      </c>
      <c r="V181" t="s">
        <v>51</v>
      </c>
      <c r="W181" s="2">
        <v>45591</v>
      </c>
      <c r="X181" t="b">
        <v>1</v>
      </c>
      <c r="Y181" t="b">
        <v>1</v>
      </c>
      <c r="Z181" t="s">
        <v>40</v>
      </c>
      <c r="AA181" t="s">
        <v>67</v>
      </c>
      <c r="AB181">
        <v>3</v>
      </c>
    </row>
    <row r="182" spans="1:28" x14ac:dyDescent="0.3">
      <c r="A182" t="s">
        <v>451</v>
      </c>
      <c r="B182">
        <v>27</v>
      </c>
      <c r="C182" t="s">
        <v>43</v>
      </c>
      <c r="D182" t="s">
        <v>44</v>
      </c>
      <c r="E182" t="s">
        <v>69</v>
      </c>
      <c r="F182" t="s">
        <v>32</v>
      </c>
      <c r="G182" t="s">
        <v>30</v>
      </c>
      <c r="H182" t="s">
        <v>452</v>
      </c>
      <c r="I182" t="s">
        <v>114</v>
      </c>
      <c r="J182" s="1">
        <v>119.51</v>
      </c>
      <c r="K182">
        <v>11</v>
      </c>
      <c r="L182" t="s">
        <v>35</v>
      </c>
      <c r="M182">
        <v>5</v>
      </c>
      <c r="N182">
        <v>5</v>
      </c>
      <c r="O182">
        <v>2</v>
      </c>
      <c r="P182" t="s">
        <v>59</v>
      </c>
      <c r="Q182" t="s">
        <v>85</v>
      </c>
      <c r="R182">
        <v>2</v>
      </c>
      <c r="S182">
        <v>8</v>
      </c>
      <c r="T182" t="s">
        <v>59</v>
      </c>
      <c r="U182" t="s">
        <v>79</v>
      </c>
      <c r="V182" t="s">
        <v>51</v>
      </c>
      <c r="W182" s="2">
        <v>45419</v>
      </c>
      <c r="X182" t="b">
        <v>0</v>
      </c>
      <c r="Y182" t="b">
        <v>0</v>
      </c>
      <c r="Z182" t="s">
        <v>74</v>
      </c>
      <c r="AA182" t="s">
        <v>41</v>
      </c>
      <c r="AB182">
        <v>1</v>
      </c>
    </row>
    <row r="183" spans="1:28" x14ac:dyDescent="0.3">
      <c r="A183" t="s">
        <v>453</v>
      </c>
      <c r="B183">
        <v>37</v>
      </c>
      <c r="C183" t="s">
        <v>29</v>
      </c>
      <c r="D183" t="s">
        <v>44</v>
      </c>
      <c r="E183" t="s">
        <v>55</v>
      </c>
      <c r="F183" t="s">
        <v>56</v>
      </c>
      <c r="G183" t="s">
        <v>44</v>
      </c>
      <c r="H183" t="s">
        <v>454</v>
      </c>
      <c r="I183" t="s">
        <v>135</v>
      </c>
      <c r="J183" s="1">
        <v>57.5</v>
      </c>
      <c r="K183">
        <v>12</v>
      </c>
      <c r="L183" t="s">
        <v>78</v>
      </c>
      <c r="M183">
        <v>5</v>
      </c>
      <c r="N183">
        <v>1</v>
      </c>
      <c r="O183">
        <v>1</v>
      </c>
      <c r="P183" t="s">
        <v>36</v>
      </c>
      <c r="Q183" t="s">
        <v>50</v>
      </c>
      <c r="R183">
        <v>0</v>
      </c>
      <c r="S183">
        <v>3</v>
      </c>
      <c r="T183" t="s">
        <v>36</v>
      </c>
      <c r="U183" t="s">
        <v>79</v>
      </c>
      <c r="V183" t="s">
        <v>86</v>
      </c>
      <c r="W183" s="2">
        <v>45634</v>
      </c>
      <c r="X183" t="b">
        <v>1</v>
      </c>
      <c r="Y183" t="b">
        <v>1</v>
      </c>
      <c r="Z183" t="s">
        <v>62</v>
      </c>
      <c r="AA183" t="s">
        <v>41</v>
      </c>
      <c r="AB183">
        <v>13</v>
      </c>
    </row>
    <row r="184" spans="1:28" x14ac:dyDescent="0.3">
      <c r="A184" t="s">
        <v>455</v>
      </c>
      <c r="B184">
        <v>38</v>
      </c>
      <c r="C184" t="s">
        <v>29</v>
      </c>
      <c r="D184" t="s">
        <v>44</v>
      </c>
      <c r="E184" t="s">
        <v>31</v>
      </c>
      <c r="F184" t="s">
        <v>32</v>
      </c>
      <c r="G184" t="s">
        <v>44</v>
      </c>
      <c r="H184" t="s">
        <v>456</v>
      </c>
      <c r="I184" t="s">
        <v>82</v>
      </c>
      <c r="J184" s="1">
        <v>225.05</v>
      </c>
      <c r="K184">
        <v>5</v>
      </c>
      <c r="L184" t="s">
        <v>35</v>
      </c>
      <c r="M184">
        <v>2</v>
      </c>
      <c r="N184">
        <v>1</v>
      </c>
      <c r="O184">
        <v>1</v>
      </c>
      <c r="P184" t="s">
        <v>44</v>
      </c>
      <c r="Q184" t="s">
        <v>37</v>
      </c>
      <c r="R184">
        <v>1</v>
      </c>
      <c r="S184">
        <v>1</v>
      </c>
      <c r="T184" t="s">
        <v>59</v>
      </c>
      <c r="U184" t="s">
        <v>79</v>
      </c>
      <c r="V184" t="s">
        <v>39</v>
      </c>
      <c r="W184" s="2">
        <v>45470</v>
      </c>
      <c r="X184" t="b">
        <v>0</v>
      </c>
      <c r="Y184" t="b">
        <v>0</v>
      </c>
      <c r="Z184" t="s">
        <v>40</v>
      </c>
      <c r="AA184" t="s">
        <v>41</v>
      </c>
      <c r="AB184">
        <v>10</v>
      </c>
    </row>
    <row r="185" spans="1:28" x14ac:dyDescent="0.3">
      <c r="A185" t="s">
        <v>457</v>
      </c>
      <c r="B185">
        <v>41</v>
      </c>
      <c r="C185" t="s">
        <v>29</v>
      </c>
      <c r="D185" t="s">
        <v>44</v>
      </c>
      <c r="E185" t="s">
        <v>76</v>
      </c>
      <c r="F185" t="s">
        <v>45</v>
      </c>
      <c r="G185" t="s">
        <v>44</v>
      </c>
      <c r="H185" t="s">
        <v>458</v>
      </c>
      <c r="I185" t="s">
        <v>47</v>
      </c>
      <c r="J185" s="1">
        <v>441.15</v>
      </c>
      <c r="K185">
        <v>7</v>
      </c>
      <c r="L185" t="s">
        <v>78</v>
      </c>
      <c r="M185">
        <v>3</v>
      </c>
      <c r="N185">
        <v>1</v>
      </c>
      <c r="O185">
        <v>1</v>
      </c>
      <c r="P185" t="s">
        <v>59</v>
      </c>
      <c r="Q185" t="s">
        <v>37</v>
      </c>
      <c r="R185">
        <v>1</v>
      </c>
      <c r="S185">
        <v>1</v>
      </c>
      <c r="T185" t="s">
        <v>36</v>
      </c>
      <c r="U185" t="s">
        <v>60</v>
      </c>
      <c r="V185" t="s">
        <v>61</v>
      </c>
      <c r="W185" s="2">
        <v>45535</v>
      </c>
      <c r="X185" t="b">
        <v>0</v>
      </c>
      <c r="Y185" t="b">
        <v>0</v>
      </c>
      <c r="Z185" t="s">
        <v>40</v>
      </c>
      <c r="AA185" t="s">
        <v>41</v>
      </c>
      <c r="AB185">
        <v>8</v>
      </c>
    </row>
    <row r="186" spans="1:28" x14ac:dyDescent="0.3">
      <c r="A186" t="s">
        <v>459</v>
      </c>
      <c r="B186">
        <v>48</v>
      </c>
      <c r="C186" t="s">
        <v>43</v>
      </c>
      <c r="D186" t="s">
        <v>30</v>
      </c>
      <c r="E186" t="s">
        <v>76</v>
      </c>
      <c r="F186" t="s">
        <v>45</v>
      </c>
      <c r="G186" t="s">
        <v>30</v>
      </c>
      <c r="H186" t="s">
        <v>460</v>
      </c>
      <c r="I186" t="s">
        <v>101</v>
      </c>
      <c r="J186" s="1">
        <v>481.21</v>
      </c>
      <c r="K186">
        <v>3</v>
      </c>
      <c r="L186" t="s">
        <v>35</v>
      </c>
      <c r="M186">
        <v>1</v>
      </c>
      <c r="N186">
        <v>2</v>
      </c>
      <c r="O186">
        <v>1</v>
      </c>
      <c r="P186" t="s">
        <v>44</v>
      </c>
      <c r="Q186" t="s">
        <v>50</v>
      </c>
      <c r="R186">
        <v>0</v>
      </c>
      <c r="S186">
        <v>1</v>
      </c>
      <c r="T186" t="s">
        <v>36</v>
      </c>
      <c r="U186" t="s">
        <v>79</v>
      </c>
      <c r="V186" t="s">
        <v>39</v>
      </c>
      <c r="W186" s="2">
        <v>45609</v>
      </c>
      <c r="X186" t="b">
        <v>0</v>
      </c>
      <c r="Y186" t="b">
        <v>0</v>
      </c>
      <c r="Z186" t="s">
        <v>52</v>
      </c>
      <c r="AA186" t="s">
        <v>41</v>
      </c>
      <c r="AB186">
        <v>11</v>
      </c>
    </row>
    <row r="187" spans="1:28" x14ac:dyDescent="0.3">
      <c r="A187" t="s">
        <v>461</v>
      </c>
      <c r="B187">
        <v>48</v>
      </c>
      <c r="C187" t="s">
        <v>29</v>
      </c>
      <c r="D187" t="s">
        <v>44</v>
      </c>
      <c r="E187" t="s">
        <v>31</v>
      </c>
      <c r="F187" t="s">
        <v>32</v>
      </c>
      <c r="G187" t="s">
        <v>30</v>
      </c>
      <c r="H187" t="s">
        <v>462</v>
      </c>
      <c r="I187" t="s">
        <v>135</v>
      </c>
      <c r="J187" s="1">
        <v>102.96</v>
      </c>
      <c r="K187">
        <v>3</v>
      </c>
      <c r="L187" t="s">
        <v>35</v>
      </c>
      <c r="M187">
        <v>1</v>
      </c>
      <c r="N187">
        <v>1</v>
      </c>
      <c r="O187">
        <v>1</v>
      </c>
      <c r="P187" t="s">
        <v>59</v>
      </c>
      <c r="Q187" t="s">
        <v>85</v>
      </c>
      <c r="R187">
        <v>0</v>
      </c>
      <c r="S187">
        <v>7</v>
      </c>
      <c r="T187" t="s">
        <v>59</v>
      </c>
      <c r="U187" t="s">
        <v>79</v>
      </c>
      <c r="V187" t="s">
        <v>51</v>
      </c>
      <c r="W187" s="2">
        <v>45645</v>
      </c>
      <c r="X187" t="b">
        <v>0</v>
      </c>
      <c r="Y187" t="b">
        <v>1</v>
      </c>
      <c r="Z187" t="s">
        <v>52</v>
      </c>
      <c r="AA187" t="s">
        <v>53</v>
      </c>
      <c r="AB187">
        <v>4</v>
      </c>
    </row>
    <row r="188" spans="1:28" x14ac:dyDescent="0.3">
      <c r="A188" t="s">
        <v>463</v>
      </c>
      <c r="B188">
        <v>45</v>
      </c>
      <c r="C188" t="s">
        <v>29</v>
      </c>
      <c r="D188" t="s">
        <v>44</v>
      </c>
      <c r="E188" t="s">
        <v>76</v>
      </c>
      <c r="F188" t="s">
        <v>32</v>
      </c>
      <c r="G188" t="s">
        <v>44</v>
      </c>
      <c r="H188" t="s">
        <v>464</v>
      </c>
      <c r="I188" t="s">
        <v>117</v>
      </c>
      <c r="J188" s="1">
        <v>331.57</v>
      </c>
      <c r="K188">
        <v>11</v>
      </c>
      <c r="L188" t="s">
        <v>35</v>
      </c>
      <c r="M188">
        <v>3</v>
      </c>
      <c r="N188">
        <v>1</v>
      </c>
      <c r="O188">
        <v>0</v>
      </c>
      <c r="P188" t="s">
        <v>59</v>
      </c>
      <c r="Q188" t="s">
        <v>37</v>
      </c>
      <c r="R188">
        <v>1</v>
      </c>
      <c r="S188">
        <v>6</v>
      </c>
      <c r="T188" t="s">
        <v>49</v>
      </c>
      <c r="U188" t="s">
        <v>79</v>
      </c>
      <c r="V188" t="s">
        <v>61</v>
      </c>
      <c r="W188" s="2">
        <v>45418</v>
      </c>
      <c r="X188" t="b">
        <v>0</v>
      </c>
      <c r="Y188" t="b">
        <v>0</v>
      </c>
      <c r="Z188" t="s">
        <v>62</v>
      </c>
      <c r="AA188" t="s">
        <v>67</v>
      </c>
      <c r="AB188">
        <v>14</v>
      </c>
    </row>
    <row r="189" spans="1:28" x14ac:dyDescent="0.3">
      <c r="A189" t="s">
        <v>465</v>
      </c>
      <c r="B189">
        <v>26</v>
      </c>
      <c r="C189" t="s">
        <v>190</v>
      </c>
      <c r="D189" t="s">
        <v>30</v>
      </c>
      <c r="E189" t="s">
        <v>69</v>
      </c>
      <c r="F189" t="s">
        <v>45</v>
      </c>
      <c r="G189" t="s">
        <v>30</v>
      </c>
      <c r="H189" t="s">
        <v>466</v>
      </c>
      <c r="I189" t="s">
        <v>117</v>
      </c>
      <c r="J189" s="1">
        <v>101.29</v>
      </c>
      <c r="K189">
        <v>11</v>
      </c>
      <c r="L189" t="s">
        <v>48</v>
      </c>
      <c r="M189">
        <v>1</v>
      </c>
      <c r="N189">
        <v>1</v>
      </c>
      <c r="O189">
        <v>2</v>
      </c>
      <c r="P189" t="s">
        <v>49</v>
      </c>
      <c r="Q189" t="s">
        <v>50</v>
      </c>
      <c r="R189">
        <v>2</v>
      </c>
      <c r="S189">
        <v>7</v>
      </c>
      <c r="T189" t="s">
        <v>49</v>
      </c>
      <c r="U189" t="s">
        <v>60</v>
      </c>
      <c r="V189" t="s">
        <v>86</v>
      </c>
      <c r="W189" s="2">
        <v>45595</v>
      </c>
      <c r="X189" t="b">
        <v>0</v>
      </c>
      <c r="Y189" t="b">
        <v>1</v>
      </c>
      <c r="Z189" t="s">
        <v>40</v>
      </c>
      <c r="AA189" t="s">
        <v>41</v>
      </c>
      <c r="AB189">
        <v>4</v>
      </c>
    </row>
    <row r="190" spans="1:28" x14ac:dyDescent="0.3">
      <c r="A190" t="s">
        <v>467</v>
      </c>
      <c r="B190">
        <v>50</v>
      </c>
      <c r="C190" t="s">
        <v>29</v>
      </c>
      <c r="D190" t="s">
        <v>30</v>
      </c>
      <c r="E190" t="s">
        <v>55</v>
      </c>
      <c r="F190" t="s">
        <v>56</v>
      </c>
      <c r="G190" t="s">
        <v>44</v>
      </c>
      <c r="H190" t="s">
        <v>468</v>
      </c>
      <c r="I190" t="s">
        <v>114</v>
      </c>
      <c r="J190" s="1">
        <v>143.52000000000001</v>
      </c>
      <c r="K190">
        <v>9</v>
      </c>
      <c r="L190" t="s">
        <v>48</v>
      </c>
      <c r="M190">
        <v>2</v>
      </c>
      <c r="N190">
        <v>5</v>
      </c>
      <c r="O190">
        <v>1</v>
      </c>
      <c r="P190" t="s">
        <v>49</v>
      </c>
      <c r="Q190" t="s">
        <v>37</v>
      </c>
      <c r="R190">
        <v>2</v>
      </c>
      <c r="S190">
        <v>3</v>
      </c>
      <c r="T190" t="s">
        <v>36</v>
      </c>
      <c r="U190" t="s">
        <v>38</v>
      </c>
      <c r="V190" t="s">
        <v>39</v>
      </c>
      <c r="W190" s="2">
        <v>45393</v>
      </c>
      <c r="X190" t="b">
        <v>1</v>
      </c>
      <c r="Y190" t="b">
        <v>0</v>
      </c>
      <c r="Z190" t="s">
        <v>62</v>
      </c>
      <c r="AA190" t="s">
        <v>67</v>
      </c>
      <c r="AB190">
        <v>12</v>
      </c>
    </row>
    <row r="191" spans="1:28" x14ac:dyDescent="0.3">
      <c r="A191" t="s">
        <v>469</v>
      </c>
      <c r="B191">
        <v>39</v>
      </c>
      <c r="C191" t="s">
        <v>43</v>
      </c>
      <c r="D191" t="s">
        <v>30</v>
      </c>
      <c r="E191" t="s">
        <v>69</v>
      </c>
      <c r="F191" t="s">
        <v>32</v>
      </c>
      <c r="G191" t="s">
        <v>30</v>
      </c>
      <c r="H191" t="s">
        <v>470</v>
      </c>
      <c r="I191" t="s">
        <v>90</v>
      </c>
      <c r="J191" s="1">
        <v>276.48</v>
      </c>
      <c r="K191">
        <v>3</v>
      </c>
      <c r="L191" t="s">
        <v>35</v>
      </c>
      <c r="M191">
        <v>1</v>
      </c>
      <c r="N191">
        <v>2</v>
      </c>
      <c r="O191">
        <v>1</v>
      </c>
      <c r="P191" t="s">
        <v>36</v>
      </c>
      <c r="Q191" t="s">
        <v>37</v>
      </c>
      <c r="R191">
        <v>0</v>
      </c>
      <c r="S191">
        <v>4</v>
      </c>
      <c r="T191" t="s">
        <v>59</v>
      </c>
      <c r="U191" t="s">
        <v>79</v>
      </c>
      <c r="V191" t="s">
        <v>86</v>
      </c>
      <c r="W191" s="2">
        <v>45417</v>
      </c>
      <c r="X191" t="b">
        <v>0</v>
      </c>
      <c r="Y191" t="b">
        <v>0</v>
      </c>
      <c r="Z191" t="s">
        <v>40</v>
      </c>
      <c r="AA191" t="s">
        <v>67</v>
      </c>
      <c r="AB191">
        <v>7</v>
      </c>
    </row>
    <row r="192" spans="1:28" x14ac:dyDescent="0.3">
      <c r="A192" t="s">
        <v>471</v>
      </c>
      <c r="B192">
        <v>20</v>
      </c>
      <c r="C192" t="s">
        <v>43</v>
      </c>
      <c r="D192" t="s">
        <v>44</v>
      </c>
      <c r="E192" t="s">
        <v>69</v>
      </c>
      <c r="F192" t="s">
        <v>45</v>
      </c>
      <c r="G192" t="s">
        <v>44</v>
      </c>
      <c r="H192" t="s">
        <v>472</v>
      </c>
      <c r="I192" t="s">
        <v>126</v>
      </c>
      <c r="J192" s="1">
        <v>352.87</v>
      </c>
      <c r="K192">
        <v>11</v>
      </c>
      <c r="L192" t="s">
        <v>48</v>
      </c>
      <c r="M192">
        <v>5</v>
      </c>
      <c r="N192">
        <v>3</v>
      </c>
      <c r="O192">
        <v>0</v>
      </c>
      <c r="P192" t="s">
        <v>44</v>
      </c>
      <c r="Q192" t="s">
        <v>50</v>
      </c>
      <c r="R192">
        <v>0</v>
      </c>
      <c r="S192">
        <v>6</v>
      </c>
      <c r="T192" t="s">
        <v>44</v>
      </c>
      <c r="U192" t="s">
        <v>38</v>
      </c>
      <c r="V192" t="s">
        <v>51</v>
      </c>
      <c r="W192" s="2">
        <v>45341</v>
      </c>
      <c r="X192" t="b">
        <v>0</v>
      </c>
      <c r="Y192" t="b">
        <v>0</v>
      </c>
      <c r="Z192" t="s">
        <v>52</v>
      </c>
      <c r="AA192" t="s">
        <v>53</v>
      </c>
      <c r="AB192">
        <v>12</v>
      </c>
    </row>
    <row r="193" spans="1:28" x14ac:dyDescent="0.3">
      <c r="A193" t="s">
        <v>473</v>
      </c>
      <c r="B193">
        <v>48</v>
      </c>
      <c r="C193" t="s">
        <v>43</v>
      </c>
      <c r="D193" t="s">
        <v>30</v>
      </c>
      <c r="E193" t="s">
        <v>31</v>
      </c>
      <c r="F193" t="s">
        <v>56</v>
      </c>
      <c r="G193" t="s">
        <v>30</v>
      </c>
      <c r="H193" t="s">
        <v>474</v>
      </c>
      <c r="I193" t="s">
        <v>93</v>
      </c>
      <c r="J193" s="1">
        <v>228.68</v>
      </c>
      <c r="K193">
        <v>3</v>
      </c>
      <c r="L193" t="s">
        <v>35</v>
      </c>
      <c r="M193">
        <v>2</v>
      </c>
      <c r="N193">
        <v>1</v>
      </c>
      <c r="O193">
        <v>2</v>
      </c>
      <c r="P193" t="s">
        <v>59</v>
      </c>
      <c r="Q193" t="s">
        <v>85</v>
      </c>
      <c r="R193">
        <v>1</v>
      </c>
      <c r="S193">
        <v>4</v>
      </c>
      <c r="T193" t="s">
        <v>36</v>
      </c>
      <c r="U193" t="s">
        <v>38</v>
      </c>
      <c r="V193" t="s">
        <v>61</v>
      </c>
      <c r="W193" s="2">
        <v>45574</v>
      </c>
      <c r="X193" t="b">
        <v>1</v>
      </c>
      <c r="Y193" t="b">
        <v>0</v>
      </c>
      <c r="Z193" t="s">
        <v>74</v>
      </c>
      <c r="AA193" t="s">
        <v>53</v>
      </c>
      <c r="AB193">
        <v>4</v>
      </c>
    </row>
    <row r="194" spans="1:28" x14ac:dyDescent="0.3">
      <c r="A194" t="s">
        <v>475</v>
      </c>
      <c r="B194">
        <v>31</v>
      </c>
      <c r="C194" t="s">
        <v>29</v>
      </c>
      <c r="D194" t="s">
        <v>30</v>
      </c>
      <c r="E194" t="s">
        <v>76</v>
      </c>
      <c r="F194" t="s">
        <v>56</v>
      </c>
      <c r="G194" t="s">
        <v>44</v>
      </c>
      <c r="H194" t="s">
        <v>476</v>
      </c>
      <c r="I194" t="s">
        <v>47</v>
      </c>
      <c r="J194" s="1">
        <v>301.39</v>
      </c>
      <c r="K194">
        <v>6</v>
      </c>
      <c r="L194" t="s">
        <v>78</v>
      </c>
      <c r="M194">
        <v>2</v>
      </c>
      <c r="N194">
        <v>1</v>
      </c>
      <c r="O194">
        <v>0</v>
      </c>
      <c r="P194" t="s">
        <v>36</v>
      </c>
      <c r="Q194" t="s">
        <v>85</v>
      </c>
      <c r="R194">
        <v>1</v>
      </c>
      <c r="S194">
        <v>4</v>
      </c>
      <c r="T194" t="s">
        <v>59</v>
      </c>
      <c r="U194" t="s">
        <v>79</v>
      </c>
      <c r="V194" t="s">
        <v>61</v>
      </c>
      <c r="W194" s="2">
        <v>45403</v>
      </c>
      <c r="X194" t="b">
        <v>0</v>
      </c>
      <c r="Y194" t="b">
        <v>0</v>
      </c>
      <c r="Z194" t="s">
        <v>40</v>
      </c>
      <c r="AA194" t="s">
        <v>41</v>
      </c>
      <c r="AB194">
        <v>11</v>
      </c>
    </row>
    <row r="195" spans="1:28" x14ac:dyDescent="0.3">
      <c r="A195" t="s">
        <v>477</v>
      </c>
      <c r="B195">
        <v>25</v>
      </c>
      <c r="C195" t="s">
        <v>29</v>
      </c>
      <c r="D195" t="s">
        <v>30</v>
      </c>
      <c r="E195" t="s">
        <v>31</v>
      </c>
      <c r="F195" t="s">
        <v>32</v>
      </c>
      <c r="G195" t="s">
        <v>44</v>
      </c>
      <c r="H195" t="s">
        <v>478</v>
      </c>
      <c r="I195" t="s">
        <v>82</v>
      </c>
      <c r="J195" s="1">
        <v>473.5</v>
      </c>
      <c r="K195">
        <v>11</v>
      </c>
      <c r="L195" t="s">
        <v>35</v>
      </c>
      <c r="M195">
        <v>2</v>
      </c>
      <c r="N195">
        <v>4</v>
      </c>
      <c r="O195">
        <v>1</v>
      </c>
      <c r="P195" t="s">
        <v>59</v>
      </c>
      <c r="Q195" t="s">
        <v>37</v>
      </c>
      <c r="R195">
        <v>2</v>
      </c>
      <c r="S195">
        <v>3</v>
      </c>
      <c r="T195" t="s">
        <v>44</v>
      </c>
      <c r="U195" t="s">
        <v>38</v>
      </c>
      <c r="V195" t="s">
        <v>66</v>
      </c>
      <c r="W195" s="2">
        <v>45497</v>
      </c>
      <c r="X195" t="b">
        <v>0</v>
      </c>
      <c r="Y195" t="b">
        <v>1</v>
      </c>
      <c r="Z195" t="s">
        <v>62</v>
      </c>
      <c r="AA195" t="s">
        <v>67</v>
      </c>
      <c r="AB195">
        <v>10</v>
      </c>
    </row>
    <row r="196" spans="1:28" x14ac:dyDescent="0.3">
      <c r="A196" t="s">
        <v>479</v>
      </c>
      <c r="B196">
        <v>18</v>
      </c>
      <c r="C196" t="s">
        <v>274</v>
      </c>
      <c r="D196" t="s">
        <v>30</v>
      </c>
      <c r="E196" t="s">
        <v>55</v>
      </c>
      <c r="F196" t="s">
        <v>32</v>
      </c>
      <c r="G196" t="s">
        <v>44</v>
      </c>
      <c r="H196" t="s">
        <v>480</v>
      </c>
      <c r="I196" t="s">
        <v>65</v>
      </c>
      <c r="J196" s="1">
        <v>72.8</v>
      </c>
      <c r="K196">
        <v>11</v>
      </c>
      <c r="L196" t="s">
        <v>48</v>
      </c>
      <c r="M196">
        <v>2</v>
      </c>
      <c r="N196">
        <v>4</v>
      </c>
      <c r="O196">
        <v>1</v>
      </c>
      <c r="P196" t="s">
        <v>44</v>
      </c>
      <c r="Q196" t="s">
        <v>37</v>
      </c>
      <c r="R196">
        <v>2</v>
      </c>
      <c r="S196">
        <v>10</v>
      </c>
      <c r="T196" t="s">
        <v>44</v>
      </c>
      <c r="U196" t="s">
        <v>79</v>
      </c>
      <c r="V196" t="s">
        <v>51</v>
      </c>
      <c r="W196" s="2">
        <v>45524</v>
      </c>
      <c r="X196" t="b">
        <v>1</v>
      </c>
      <c r="Y196" t="b">
        <v>0</v>
      </c>
      <c r="Z196" t="s">
        <v>40</v>
      </c>
      <c r="AA196" t="s">
        <v>67</v>
      </c>
      <c r="AB196">
        <v>3</v>
      </c>
    </row>
    <row r="197" spans="1:28" x14ac:dyDescent="0.3">
      <c r="A197" t="s">
        <v>481</v>
      </c>
      <c r="B197">
        <v>18</v>
      </c>
      <c r="C197" t="s">
        <v>43</v>
      </c>
      <c r="D197" t="s">
        <v>30</v>
      </c>
      <c r="E197" t="s">
        <v>76</v>
      </c>
      <c r="F197" t="s">
        <v>32</v>
      </c>
      <c r="G197" t="s">
        <v>44</v>
      </c>
      <c r="H197" t="s">
        <v>482</v>
      </c>
      <c r="I197" t="s">
        <v>114</v>
      </c>
      <c r="J197" s="1">
        <v>171.72</v>
      </c>
      <c r="K197">
        <v>3</v>
      </c>
      <c r="L197" t="s">
        <v>78</v>
      </c>
      <c r="M197">
        <v>5</v>
      </c>
      <c r="N197">
        <v>3</v>
      </c>
      <c r="O197">
        <v>1</v>
      </c>
      <c r="P197" t="s">
        <v>59</v>
      </c>
      <c r="Q197" t="s">
        <v>85</v>
      </c>
      <c r="R197">
        <v>1</v>
      </c>
      <c r="S197">
        <v>2</v>
      </c>
      <c r="T197" t="s">
        <v>36</v>
      </c>
      <c r="U197" t="s">
        <v>79</v>
      </c>
      <c r="V197" t="s">
        <v>51</v>
      </c>
      <c r="W197" s="2">
        <v>45375</v>
      </c>
      <c r="X197" t="b">
        <v>0</v>
      </c>
      <c r="Y197" t="b">
        <v>1</v>
      </c>
      <c r="Z197" t="s">
        <v>62</v>
      </c>
      <c r="AA197" t="s">
        <v>53</v>
      </c>
      <c r="AB197">
        <v>12</v>
      </c>
    </row>
    <row r="198" spans="1:28" x14ac:dyDescent="0.3">
      <c r="A198" t="s">
        <v>483</v>
      </c>
      <c r="B198">
        <v>31</v>
      </c>
      <c r="C198" t="s">
        <v>43</v>
      </c>
      <c r="D198" t="s">
        <v>30</v>
      </c>
      <c r="E198" t="s">
        <v>69</v>
      </c>
      <c r="F198" t="s">
        <v>45</v>
      </c>
      <c r="G198" t="s">
        <v>30</v>
      </c>
      <c r="H198" t="s">
        <v>484</v>
      </c>
      <c r="I198" t="s">
        <v>120</v>
      </c>
      <c r="J198" s="1">
        <v>467.5</v>
      </c>
      <c r="K198">
        <v>6</v>
      </c>
      <c r="L198" t="s">
        <v>48</v>
      </c>
      <c r="M198">
        <v>2</v>
      </c>
      <c r="N198">
        <v>1</v>
      </c>
      <c r="O198">
        <v>0</v>
      </c>
      <c r="P198" t="s">
        <v>36</v>
      </c>
      <c r="Q198" t="s">
        <v>37</v>
      </c>
      <c r="R198">
        <v>1</v>
      </c>
      <c r="S198">
        <v>1</v>
      </c>
      <c r="T198" t="s">
        <v>44</v>
      </c>
      <c r="U198" t="s">
        <v>79</v>
      </c>
      <c r="V198" t="s">
        <v>51</v>
      </c>
      <c r="W198" s="2">
        <v>45386</v>
      </c>
      <c r="X198" t="b">
        <v>0</v>
      </c>
      <c r="Y198" t="b">
        <v>0</v>
      </c>
      <c r="Z198" t="s">
        <v>74</v>
      </c>
      <c r="AA198" t="s">
        <v>41</v>
      </c>
      <c r="AB198">
        <v>6</v>
      </c>
    </row>
    <row r="199" spans="1:28" x14ac:dyDescent="0.3">
      <c r="A199" t="s">
        <v>485</v>
      </c>
      <c r="B199">
        <v>43</v>
      </c>
      <c r="C199" t="s">
        <v>352</v>
      </c>
      <c r="D199" t="s">
        <v>44</v>
      </c>
      <c r="E199" t="s">
        <v>31</v>
      </c>
      <c r="F199" t="s">
        <v>32</v>
      </c>
      <c r="G199" t="s">
        <v>44</v>
      </c>
      <c r="H199" t="s">
        <v>486</v>
      </c>
      <c r="I199" t="s">
        <v>71</v>
      </c>
      <c r="J199" s="1">
        <v>209.79</v>
      </c>
      <c r="K199">
        <v>6</v>
      </c>
      <c r="L199" t="s">
        <v>35</v>
      </c>
      <c r="M199">
        <v>5</v>
      </c>
      <c r="N199">
        <v>1</v>
      </c>
      <c r="O199">
        <v>2</v>
      </c>
      <c r="P199" t="s">
        <v>44</v>
      </c>
      <c r="Q199" t="s">
        <v>50</v>
      </c>
      <c r="R199">
        <v>1</v>
      </c>
      <c r="S199">
        <v>9</v>
      </c>
      <c r="T199" t="s">
        <v>59</v>
      </c>
      <c r="U199" t="s">
        <v>38</v>
      </c>
      <c r="V199" t="s">
        <v>66</v>
      </c>
      <c r="W199" s="2">
        <v>45548</v>
      </c>
      <c r="X199" t="b">
        <v>1</v>
      </c>
      <c r="Y199" t="b">
        <v>1</v>
      </c>
      <c r="Z199" t="s">
        <v>40</v>
      </c>
      <c r="AA199" t="s">
        <v>53</v>
      </c>
      <c r="AB199">
        <v>10</v>
      </c>
    </row>
    <row r="200" spans="1:28" x14ac:dyDescent="0.3">
      <c r="A200" t="s">
        <v>487</v>
      </c>
      <c r="B200">
        <v>23</v>
      </c>
      <c r="C200" t="s">
        <v>43</v>
      </c>
      <c r="D200" t="s">
        <v>30</v>
      </c>
      <c r="E200" t="s">
        <v>55</v>
      </c>
      <c r="F200" t="s">
        <v>45</v>
      </c>
      <c r="G200" t="s">
        <v>30</v>
      </c>
      <c r="H200" t="s">
        <v>488</v>
      </c>
      <c r="I200" t="s">
        <v>58</v>
      </c>
      <c r="J200" s="1">
        <v>150.33000000000001</v>
      </c>
      <c r="K200">
        <v>9</v>
      </c>
      <c r="L200" t="s">
        <v>48</v>
      </c>
      <c r="M200">
        <v>4</v>
      </c>
      <c r="N200">
        <v>4</v>
      </c>
      <c r="O200">
        <v>2</v>
      </c>
      <c r="P200" t="s">
        <v>36</v>
      </c>
      <c r="Q200" t="s">
        <v>37</v>
      </c>
      <c r="R200">
        <v>2</v>
      </c>
      <c r="S200">
        <v>9</v>
      </c>
      <c r="T200" t="s">
        <v>49</v>
      </c>
      <c r="U200" t="s">
        <v>79</v>
      </c>
      <c r="V200" t="s">
        <v>61</v>
      </c>
      <c r="W200" s="2">
        <v>45406</v>
      </c>
      <c r="X200" t="b">
        <v>1</v>
      </c>
      <c r="Y200" t="b">
        <v>0</v>
      </c>
      <c r="Z200" t="s">
        <v>52</v>
      </c>
      <c r="AA200" t="s">
        <v>67</v>
      </c>
      <c r="AB200">
        <v>6</v>
      </c>
    </row>
    <row r="201" spans="1:28" x14ac:dyDescent="0.3">
      <c r="A201" t="s">
        <v>489</v>
      </c>
      <c r="B201">
        <v>29</v>
      </c>
      <c r="C201" t="s">
        <v>43</v>
      </c>
      <c r="D201" t="s">
        <v>44</v>
      </c>
      <c r="E201" t="s">
        <v>31</v>
      </c>
      <c r="F201" t="s">
        <v>32</v>
      </c>
      <c r="G201" t="s">
        <v>44</v>
      </c>
      <c r="H201" t="s">
        <v>490</v>
      </c>
      <c r="I201" t="s">
        <v>98</v>
      </c>
      <c r="J201" s="1">
        <v>98.63</v>
      </c>
      <c r="K201">
        <v>7</v>
      </c>
      <c r="L201" t="s">
        <v>78</v>
      </c>
      <c r="M201">
        <v>4</v>
      </c>
      <c r="N201">
        <v>5</v>
      </c>
      <c r="O201">
        <v>2</v>
      </c>
      <c r="P201" t="s">
        <v>44</v>
      </c>
      <c r="Q201" t="s">
        <v>37</v>
      </c>
      <c r="R201">
        <v>1</v>
      </c>
      <c r="S201">
        <v>3</v>
      </c>
      <c r="T201" t="s">
        <v>59</v>
      </c>
      <c r="U201" t="s">
        <v>38</v>
      </c>
      <c r="V201" t="s">
        <v>66</v>
      </c>
      <c r="W201" s="2">
        <v>45300</v>
      </c>
      <c r="X201" t="b">
        <v>0</v>
      </c>
      <c r="Y201" t="b">
        <v>1</v>
      </c>
      <c r="Z201" t="s">
        <v>74</v>
      </c>
      <c r="AA201" t="s">
        <v>53</v>
      </c>
      <c r="AB201">
        <v>6</v>
      </c>
    </row>
    <row r="202" spans="1:28" x14ac:dyDescent="0.3">
      <c r="A202" t="s">
        <v>491</v>
      </c>
      <c r="B202">
        <v>21</v>
      </c>
      <c r="C202" t="s">
        <v>29</v>
      </c>
      <c r="D202" t="s">
        <v>30</v>
      </c>
      <c r="E202" t="s">
        <v>76</v>
      </c>
      <c r="F202" t="s">
        <v>56</v>
      </c>
      <c r="G202" t="s">
        <v>30</v>
      </c>
      <c r="H202" t="s">
        <v>492</v>
      </c>
      <c r="I202" t="s">
        <v>188</v>
      </c>
      <c r="J202" s="1">
        <v>193.3</v>
      </c>
      <c r="K202">
        <v>11</v>
      </c>
      <c r="L202" t="s">
        <v>35</v>
      </c>
      <c r="M202">
        <v>4</v>
      </c>
      <c r="N202">
        <v>2</v>
      </c>
      <c r="O202">
        <v>2</v>
      </c>
      <c r="P202" t="s">
        <v>36</v>
      </c>
      <c r="Q202" t="s">
        <v>85</v>
      </c>
      <c r="R202">
        <v>2</v>
      </c>
      <c r="S202">
        <v>1</v>
      </c>
      <c r="T202" t="s">
        <v>49</v>
      </c>
      <c r="U202" t="s">
        <v>38</v>
      </c>
      <c r="V202" t="s">
        <v>66</v>
      </c>
      <c r="W202" s="2">
        <v>45446</v>
      </c>
      <c r="X202" t="b">
        <v>1</v>
      </c>
      <c r="Y202" t="b">
        <v>1</v>
      </c>
      <c r="Z202" t="s">
        <v>74</v>
      </c>
      <c r="AA202" t="s">
        <v>41</v>
      </c>
      <c r="AB202">
        <v>12</v>
      </c>
    </row>
    <row r="203" spans="1:28" x14ac:dyDescent="0.3">
      <c r="A203" t="s">
        <v>493</v>
      </c>
      <c r="B203">
        <v>49</v>
      </c>
      <c r="C203" t="s">
        <v>29</v>
      </c>
      <c r="D203" t="s">
        <v>30</v>
      </c>
      <c r="E203" t="s">
        <v>55</v>
      </c>
      <c r="F203" t="s">
        <v>45</v>
      </c>
      <c r="G203" t="s">
        <v>30</v>
      </c>
      <c r="H203" t="s">
        <v>494</v>
      </c>
      <c r="I203" t="s">
        <v>98</v>
      </c>
      <c r="J203" s="1">
        <v>145.02000000000001</v>
      </c>
      <c r="K203">
        <v>7</v>
      </c>
      <c r="L203" t="s">
        <v>48</v>
      </c>
      <c r="M203">
        <v>3</v>
      </c>
      <c r="N203">
        <v>2</v>
      </c>
      <c r="O203">
        <v>0</v>
      </c>
      <c r="P203" t="s">
        <v>44</v>
      </c>
      <c r="Q203" t="s">
        <v>85</v>
      </c>
      <c r="R203">
        <v>1</v>
      </c>
      <c r="S203">
        <v>1</v>
      </c>
      <c r="T203" t="s">
        <v>49</v>
      </c>
      <c r="U203" t="s">
        <v>79</v>
      </c>
      <c r="V203" t="s">
        <v>39</v>
      </c>
      <c r="W203" s="2">
        <v>45466</v>
      </c>
      <c r="X203" t="b">
        <v>1</v>
      </c>
      <c r="Y203" t="b">
        <v>1</v>
      </c>
      <c r="Z203" t="s">
        <v>52</v>
      </c>
      <c r="AA203" t="s">
        <v>67</v>
      </c>
      <c r="AB203">
        <v>9</v>
      </c>
    </row>
    <row r="204" spans="1:28" x14ac:dyDescent="0.3">
      <c r="A204" t="s">
        <v>495</v>
      </c>
      <c r="B204">
        <v>30</v>
      </c>
      <c r="C204" t="s">
        <v>29</v>
      </c>
      <c r="D204" t="s">
        <v>30</v>
      </c>
      <c r="E204" t="s">
        <v>76</v>
      </c>
      <c r="F204" t="s">
        <v>56</v>
      </c>
      <c r="G204" t="s">
        <v>30</v>
      </c>
      <c r="H204" t="s">
        <v>496</v>
      </c>
      <c r="I204" t="s">
        <v>142</v>
      </c>
      <c r="J204" s="1">
        <v>294.99</v>
      </c>
      <c r="K204">
        <v>4</v>
      </c>
      <c r="L204" t="s">
        <v>78</v>
      </c>
      <c r="M204">
        <v>3</v>
      </c>
      <c r="N204">
        <v>5</v>
      </c>
      <c r="O204">
        <v>2</v>
      </c>
      <c r="P204" t="s">
        <v>59</v>
      </c>
      <c r="Q204" t="s">
        <v>37</v>
      </c>
      <c r="R204">
        <v>1</v>
      </c>
      <c r="S204">
        <v>4</v>
      </c>
      <c r="T204" t="s">
        <v>44</v>
      </c>
      <c r="U204" t="s">
        <v>79</v>
      </c>
      <c r="V204" t="s">
        <v>51</v>
      </c>
      <c r="W204" s="2">
        <v>45626</v>
      </c>
      <c r="X204" t="b">
        <v>0</v>
      </c>
      <c r="Y204" t="b">
        <v>0</v>
      </c>
      <c r="Z204" t="s">
        <v>40</v>
      </c>
      <c r="AA204" t="s">
        <v>53</v>
      </c>
      <c r="AB204">
        <v>5</v>
      </c>
    </row>
    <row r="205" spans="1:28" x14ac:dyDescent="0.3">
      <c r="A205" t="s">
        <v>497</v>
      </c>
      <c r="B205">
        <v>31</v>
      </c>
      <c r="C205" t="s">
        <v>212</v>
      </c>
      <c r="D205" t="s">
        <v>30</v>
      </c>
      <c r="E205" t="s">
        <v>76</v>
      </c>
      <c r="F205" t="s">
        <v>45</v>
      </c>
      <c r="G205" t="s">
        <v>30</v>
      </c>
      <c r="H205" t="s">
        <v>498</v>
      </c>
      <c r="I205" t="s">
        <v>58</v>
      </c>
      <c r="J205" s="1">
        <v>305.45</v>
      </c>
      <c r="K205">
        <v>2</v>
      </c>
      <c r="L205" t="s">
        <v>35</v>
      </c>
      <c r="M205">
        <v>5</v>
      </c>
      <c r="N205">
        <v>5</v>
      </c>
      <c r="O205">
        <v>1</v>
      </c>
      <c r="P205" t="s">
        <v>36</v>
      </c>
      <c r="Q205" t="s">
        <v>85</v>
      </c>
      <c r="R205">
        <v>1</v>
      </c>
      <c r="S205">
        <v>1</v>
      </c>
      <c r="T205" t="s">
        <v>44</v>
      </c>
      <c r="U205" t="s">
        <v>60</v>
      </c>
      <c r="V205" t="s">
        <v>51</v>
      </c>
      <c r="W205" s="2">
        <v>45589</v>
      </c>
      <c r="X205" t="b">
        <v>0</v>
      </c>
      <c r="Y205" t="b">
        <v>1</v>
      </c>
      <c r="Z205" t="s">
        <v>62</v>
      </c>
      <c r="AA205" t="s">
        <v>67</v>
      </c>
      <c r="AB205">
        <v>9</v>
      </c>
    </row>
    <row r="206" spans="1:28" x14ac:dyDescent="0.3">
      <c r="A206" t="s">
        <v>499</v>
      </c>
      <c r="B206">
        <v>50</v>
      </c>
      <c r="C206" t="s">
        <v>29</v>
      </c>
      <c r="D206" t="s">
        <v>30</v>
      </c>
      <c r="E206" t="s">
        <v>69</v>
      </c>
      <c r="F206" t="s">
        <v>45</v>
      </c>
      <c r="G206" t="s">
        <v>30</v>
      </c>
      <c r="H206" t="s">
        <v>500</v>
      </c>
      <c r="I206" t="s">
        <v>126</v>
      </c>
      <c r="J206" s="1">
        <v>432.42</v>
      </c>
      <c r="K206">
        <v>2</v>
      </c>
      <c r="L206" t="s">
        <v>48</v>
      </c>
      <c r="M206">
        <v>4</v>
      </c>
      <c r="N206">
        <v>4</v>
      </c>
      <c r="O206">
        <v>0</v>
      </c>
      <c r="P206" t="s">
        <v>49</v>
      </c>
      <c r="Q206" t="s">
        <v>50</v>
      </c>
      <c r="R206">
        <v>0</v>
      </c>
      <c r="S206">
        <v>8</v>
      </c>
      <c r="T206" t="s">
        <v>36</v>
      </c>
      <c r="U206" t="s">
        <v>38</v>
      </c>
      <c r="V206" t="s">
        <v>51</v>
      </c>
      <c r="W206" s="2">
        <v>45403</v>
      </c>
      <c r="X206" t="b">
        <v>0</v>
      </c>
      <c r="Y206" t="b">
        <v>1</v>
      </c>
      <c r="Z206" t="s">
        <v>40</v>
      </c>
      <c r="AA206" t="s">
        <v>67</v>
      </c>
      <c r="AB206">
        <v>13</v>
      </c>
    </row>
    <row r="207" spans="1:28" x14ac:dyDescent="0.3">
      <c r="A207" t="s">
        <v>501</v>
      </c>
      <c r="B207">
        <v>35</v>
      </c>
      <c r="C207" t="s">
        <v>29</v>
      </c>
      <c r="D207" t="s">
        <v>30</v>
      </c>
      <c r="E207" t="s">
        <v>55</v>
      </c>
      <c r="F207" t="s">
        <v>32</v>
      </c>
      <c r="G207" t="s">
        <v>44</v>
      </c>
      <c r="H207" t="s">
        <v>502</v>
      </c>
      <c r="I207" t="s">
        <v>34</v>
      </c>
      <c r="J207" s="1">
        <v>227.58</v>
      </c>
      <c r="K207">
        <v>11</v>
      </c>
      <c r="L207" t="s">
        <v>35</v>
      </c>
      <c r="M207">
        <v>3</v>
      </c>
      <c r="N207">
        <v>1</v>
      </c>
      <c r="O207">
        <v>1</v>
      </c>
      <c r="P207" t="s">
        <v>36</v>
      </c>
      <c r="Q207" t="s">
        <v>50</v>
      </c>
      <c r="R207">
        <v>1</v>
      </c>
      <c r="S207">
        <v>8</v>
      </c>
      <c r="T207" t="s">
        <v>44</v>
      </c>
      <c r="U207" t="s">
        <v>60</v>
      </c>
      <c r="V207" t="s">
        <v>39</v>
      </c>
      <c r="W207" s="2">
        <v>45314</v>
      </c>
      <c r="X207" t="b">
        <v>0</v>
      </c>
      <c r="Y207" t="b">
        <v>1</v>
      </c>
      <c r="Z207" t="s">
        <v>40</v>
      </c>
      <c r="AA207" t="s">
        <v>67</v>
      </c>
      <c r="AB207">
        <v>6</v>
      </c>
    </row>
    <row r="208" spans="1:28" x14ac:dyDescent="0.3">
      <c r="A208" t="s">
        <v>503</v>
      </c>
      <c r="B208">
        <v>36</v>
      </c>
      <c r="C208" t="s">
        <v>43</v>
      </c>
      <c r="D208" t="s">
        <v>30</v>
      </c>
      <c r="E208" t="s">
        <v>55</v>
      </c>
      <c r="F208" t="s">
        <v>45</v>
      </c>
      <c r="G208" t="s">
        <v>44</v>
      </c>
      <c r="H208" t="s">
        <v>311</v>
      </c>
      <c r="I208" t="s">
        <v>126</v>
      </c>
      <c r="J208" s="1">
        <v>160.88999999999999</v>
      </c>
      <c r="K208">
        <v>10</v>
      </c>
      <c r="L208" t="s">
        <v>78</v>
      </c>
      <c r="M208">
        <v>5</v>
      </c>
      <c r="N208">
        <v>5</v>
      </c>
      <c r="O208">
        <v>2</v>
      </c>
      <c r="P208" t="s">
        <v>36</v>
      </c>
      <c r="Q208" t="s">
        <v>37</v>
      </c>
      <c r="R208">
        <v>2</v>
      </c>
      <c r="S208">
        <v>6</v>
      </c>
      <c r="T208" t="s">
        <v>49</v>
      </c>
      <c r="U208" t="s">
        <v>79</v>
      </c>
      <c r="V208" t="s">
        <v>51</v>
      </c>
      <c r="W208" s="2">
        <v>45466</v>
      </c>
      <c r="X208" t="b">
        <v>1</v>
      </c>
      <c r="Y208" t="b">
        <v>1</v>
      </c>
      <c r="Z208" t="s">
        <v>74</v>
      </c>
      <c r="AA208" t="s">
        <v>41</v>
      </c>
      <c r="AB208">
        <v>13</v>
      </c>
    </row>
    <row r="209" spans="1:28" x14ac:dyDescent="0.3">
      <c r="A209" t="s">
        <v>504</v>
      </c>
      <c r="B209">
        <v>24</v>
      </c>
      <c r="C209" t="s">
        <v>29</v>
      </c>
      <c r="D209" t="s">
        <v>30</v>
      </c>
      <c r="E209" t="s">
        <v>31</v>
      </c>
      <c r="F209" t="s">
        <v>56</v>
      </c>
      <c r="G209" t="s">
        <v>44</v>
      </c>
      <c r="H209" t="s">
        <v>505</v>
      </c>
      <c r="I209" t="s">
        <v>98</v>
      </c>
      <c r="J209" s="1">
        <v>139.1</v>
      </c>
      <c r="K209">
        <v>7</v>
      </c>
      <c r="L209" t="s">
        <v>78</v>
      </c>
      <c r="M209">
        <v>2</v>
      </c>
      <c r="N209">
        <v>5</v>
      </c>
      <c r="O209">
        <v>0</v>
      </c>
      <c r="P209" t="s">
        <v>59</v>
      </c>
      <c r="Q209" t="s">
        <v>37</v>
      </c>
      <c r="R209">
        <v>2</v>
      </c>
      <c r="S209">
        <v>3</v>
      </c>
      <c r="T209" t="s">
        <v>49</v>
      </c>
      <c r="U209" t="s">
        <v>79</v>
      </c>
      <c r="V209" t="s">
        <v>51</v>
      </c>
      <c r="W209" s="2">
        <v>45371</v>
      </c>
      <c r="X209" t="b">
        <v>0</v>
      </c>
      <c r="Y209" t="b">
        <v>0</v>
      </c>
      <c r="Z209" t="s">
        <v>62</v>
      </c>
      <c r="AA209" t="s">
        <v>41</v>
      </c>
      <c r="AB209">
        <v>8</v>
      </c>
    </row>
    <row r="210" spans="1:28" x14ac:dyDescent="0.3">
      <c r="A210" t="s">
        <v>506</v>
      </c>
      <c r="B210">
        <v>36</v>
      </c>
      <c r="C210" t="s">
        <v>148</v>
      </c>
      <c r="D210" t="s">
        <v>44</v>
      </c>
      <c r="E210" t="s">
        <v>31</v>
      </c>
      <c r="F210" t="s">
        <v>56</v>
      </c>
      <c r="G210" t="s">
        <v>30</v>
      </c>
      <c r="H210" t="s">
        <v>507</v>
      </c>
      <c r="I210" t="s">
        <v>71</v>
      </c>
      <c r="J210" s="1">
        <v>268.27999999999997</v>
      </c>
      <c r="K210">
        <v>9</v>
      </c>
      <c r="L210" t="s">
        <v>35</v>
      </c>
      <c r="M210">
        <v>5</v>
      </c>
      <c r="N210">
        <v>2</v>
      </c>
      <c r="O210">
        <v>2</v>
      </c>
      <c r="P210" t="s">
        <v>44</v>
      </c>
      <c r="Q210" t="s">
        <v>85</v>
      </c>
      <c r="R210">
        <v>2</v>
      </c>
      <c r="S210">
        <v>2</v>
      </c>
      <c r="T210" t="s">
        <v>44</v>
      </c>
      <c r="U210" t="s">
        <v>60</v>
      </c>
      <c r="V210" t="s">
        <v>39</v>
      </c>
      <c r="W210" s="2">
        <v>45391</v>
      </c>
      <c r="X210" t="b">
        <v>0</v>
      </c>
      <c r="Y210" t="b">
        <v>1</v>
      </c>
      <c r="Z210" t="s">
        <v>40</v>
      </c>
      <c r="AA210" t="s">
        <v>53</v>
      </c>
      <c r="AB210">
        <v>8</v>
      </c>
    </row>
    <row r="211" spans="1:28" x14ac:dyDescent="0.3">
      <c r="A211" t="s">
        <v>508</v>
      </c>
      <c r="B211">
        <v>45</v>
      </c>
      <c r="C211" t="s">
        <v>29</v>
      </c>
      <c r="D211" t="s">
        <v>30</v>
      </c>
      <c r="E211" t="s">
        <v>55</v>
      </c>
      <c r="F211" t="s">
        <v>56</v>
      </c>
      <c r="G211" t="s">
        <v>44</v>
      </c>
      <c r="H211" t="s">
        <v>509</v>
      </c>
      <c r="I211" t="s">
        <v>90</v>
      </c>
      <c r="J211" s="1">
        <v>64.489999999999995</v>
      </c>
      <c r="K211">
        <v>6</v>
      </c>
      <c r="L211" t="s">
        <v>78</v>
      </c>
      <c r="M211">
        <v>2</v>
      </c>
      <c r="N211">
        <v>1</v>
      </c>
      <c r="O211">
        <v>0</v>
      </c>
      <c r="P211" t="s">
        <v>36</v>
      </c>
      <c r="Q211" t="s">
        <v>85</v>
      </c>
      <c r="R211">
        <v>1</v>
      </c>
      <c r="S211">
        <v>10</v>
      </c>
      <c r="T211" t="s">
        <v>36</v>
      </c>
      <c r="U211" t="s">
        <v>38</v>
      </c>
      <c r="V211" t="s">
        <v>66</v>
      </c>
      <c r="W211" s="2">
        <v>45584</v>
      </c>
      <c r="X211" t="b">
        <v>0</v>
      </c>
      <c r="Y211" t="b">
        <v>0</v>
      </c>
      <c r="Z211" t="s">
        <v>74</v>
      </c>
      <c r="AA211" t="s">
        <v>67</v>
      </c>
      <c r="AB211">
        <v>7</v>
      </c>
    </row>
    <row r="212" spans="1:28" x14ac:dyDescent="0.3">
      <c r="A212" t="s">
        <v>510</v>
      </c>
      <c r="B212">
        <v>44</v>
      </c>
      <c r="C212" t="s">
        <v>43</v>
      </c>
      <c r="D212" t="s">
        <v>30</v>
      </c>
      <c r="E212" t="s">
        <v>69</v>
      </c>
      <c r="F212" t="s">
        <v>45</v>
      </c>
      <c r="G212" t="s">
        <v>30</v>
      </c>
      <c r="H212" t="s">
        <v>151</v>
      </c>
      <c r="I212" t="s">
        <v>135</v>
      </c>
      <c r="J212" s="1">
        <v>80.17</v>
      </c>
      <c r="K212">
        <v>10</v>
      </c>
      <c r="L212" t="s">
        <v>78</v>
      </c>
      <c r="M212">
        <v>1</v>
      </c>
      <c r="N212">
        <v>1</v>
      </c>
      <c r="O212">
        <v>1</v>
      </c>
      <c r="P212" t="s">
        <v>44</v>
      </c>
      <c r="Q212" t="s">
        <v>50</v>
      </c>
      <c r="R212">
        <v>1</v>
      </c>
      <c r="S212">
        <v>8</v>
      </c>
      <c r="T212" t="s">
        <v>36</v>
      </c>
      <c r="U212" t="s">
        <v>38</v>
      </c>
      <c r="V212" t="s">
        <v>39</v>
      </c>
      <c r="W212" s="2">
        <v>45422</v>
      </c>
      <c r="X212" t="b">
        <v>1</v>
      </c>
      <c r="Y212" t="b">
        <v>1</v>
      </c>
      <c r="Z212" t="s">
        <v>74</v>
      </c>
      <c r="AA212" t="s">
        <v>41</v>
      </c>
      <c r="AB212">
        <v>6</v>
      </c>
    </row>
    <row r="213" spans="1:28" x14ac:dyDescent="0.3">
      <c r="A213" t="s">
        <v>511</v>
      </c>
      <c r="B213">
        <v>28</v>
      </c>
      <c r="C213" t="s">
        <v>43</v>
      </c>
      <c r="D213" t="s">
        <v>44</v>
      </c>
      <c r="E213" t="s">
        <v>31</v>
      </c>
      <c r="F213" t="s">
        <v>56</v>
      </c>
      <c r="G213" t="s">
        <v>44</v>
      </c>
      <c r="H213" t="s">
        <v>512</v>
      </c>
      <c r="I213" t="s">
        <v>158</v>
      </c>
      <c r="J213" s="1">
        <v>277.52</v>
      </c>
      <c r="K213">
        <v>11</v>
      </c>
      <c r="L213" t="s">
        <v>48</v>
      </c>
      <c r="M213">
        <v>4</v>
      </c>
      <c r="N213">
        <v>1</v>
      </c>
      <c r="O213">
        <v>0</v>
      </c>
      <c r="P213" t="s">
        <v>36</v>
      </c>
      <c r="Q213" t="s">
        <v>50</v>
      </c>
      <c r="R213">
        <v>1</v>
      </c>
      <c r="S213">
        <v>7</v>
      </c>
      <c r="T213" t="s">
        <v>49</v>
      </c>
      <c r="U213" t="s">
        <v>60</v>
      </c>
      <c r="V213" t="s">
        <v>51</v>
      </c>
      <c r="W213" s="2">
        <v>45426</v>
      </c>
      <c r="X213" t="b">
        <v>1</v>
      </c>
      <c r="Y213" t="b">
        <v>0</v>
      </c>
      <c r="Z213" t="s">
        <v>40</v>
      </c>
      <c r="AA213" t="s">
        <v>53</v>
      </c>
      <c r="AB213">
        <v>11</v>
      </c>
    </row>
    <row r="214" spans="1:28" x14ac:dyDescent="0.3">
      <c r="A214" t="s">
        <v>513</v>
      </c>
      <c r="B214">
        <v>40</v>
      </c>
      <c r="C214" t="s">
        <v>43</v>
      </c>
      <c r="D214" t="s">
        <v>44</v>
      </c>
      <c r="E214" t="s">
        <v>69</v>
      </c>
      <c r="F214" t="s">
        <v>56</v>
      </c>
      <c r="G214" t="s">
        <v>30</v>
      </c>
      <c r="H214" t="s">
        <v>514</v>
      </c>
      <c r="I214" t="s">
        <v>142</v>
      </c>
      <c r="J214" s="1">
        <v>53.67</v>
      </c>
      <c r="K214">
        <v>7</v>
      </c>
      <c r="L214" t="s">
        <v>78</v>
      </c>
      <c r="M214">
        <v>3</v>
      </c>
      <c r="N214">
        <v>5</v>
      </c>
      <c r="O214">
        <v>1</v>
      </c>
      <c r="P214" t="s">
        <v>44</v>
      </c>
      <c r="Q214" t="s">
        <v>50</v>
      </c>
      <c r="R214">
        <v>0</v>
      </c>
      <c r="S214">
        <v>2</v>
      </c>
      <c r="T214" t="s">
        <v>44</v>
      </c>
      <c r="U214" t="s">
        <v>79</v>
      </c>
      <c r="V214" t="s">
        <v>51</v>
      </c>
      <c r="W214" s="2">
        <v>45395</v>
      </c>
      <c r="X214" t="b">
        <v>0</v>
      </c>
      <c r="Y214" t="b">
        <v>0</v>
      </c>
      <c r="Z214" t="s">
        <v>74</v>
      </c>
      <c r="AA214" t="s">
        <v>67</v>
      </c>
      <c r="AB214">
        <v>11</v>
      </c>
    </row>
    <row r="215" spans="1:28" x14ac:dyDescent="0.3">
      <c r="A215" t="s">
        <v>515</v>
      </c>
      <c r="B215">
        <v>49</v>
      </c>
      <c r="C215" t="s">
        <v>29</v>
      </c>
      <c r="D215" t="s">
        <v>30</v>
      </c>
      <c r="E215" t="s">
        <v>69</v>
      </c>
      <c r="F215" t="s">
        <v>32</v>
      </c>
      <c r="G215" t="s">
        <v>44</v>
      </c>
      <c r="H215" t="s">
        <v>516</v>
      </c>
      <c r="I215" t="s">
        <v>58</v>
      </c>
      <c r="J215" s="1">
        <v>323.39</v>
      </c>
      <c r="K215">
        <v>10</v>
      </c>
      <c r="L215" t="s">
        <v>48</v>
      </c>
      <c r="M215">
        <v>2</v>
      </c>
      <c r="N215">
        <v>3</v>
      </c>
      <c r="O215">
        <v>2</v>
      </c>
      <c r="P215" t="s">
        <v>36</v>
      </c>
      <c r="Q215" t="s">
        <v>85</v>
      </c>
      <c r="R215">
        <v>0</v>
      </c>
      <c r="S215">
        <v>7</v>
      </c>
      <c r="T215" t="s">
        <v>44</v>
      </c>
      <c r="U215" t="s">
        <v>38</v>
      </c>
      <c r="V215" t="s">
        <v>86</v>
      </c>
      <c r="W215" s="2">
        <v>45295</v>
      </c>
      <c r="X215" t="b">
        <v>1</v>
      </c>
      <c r="Y215" t="b">
        <v>1</v>
      </c>
      <c r="Z215" t="s">
        <v>40</v>
      </c>
      <c r="AA215" t="s">
        <v>41</v>
      </c>
      <c r="AB215">
        <v>11</v>
      </c>
    </row>
    <row r="216" spans="1:28" x14ac:dyDescent="0.3">
      <c r="A216" t="s">
        <v>517</v>
      </c>
      <c r="B216">
        <v>50</v>
      </c>
      <c r="C216" t="s">
        <v>29</v>
      </c>
      <c r="D216" t="s">
        <v>44</v>
      </c>
      <c r="E216" t="s">
        <v>55</v>
      </c>
      <c r="F216" t="s">
        <v>32</v>
      </c>
      <c r="G216" t="s">
        <v>44</v>
      </c>
      <c r="H216" t="s">
        <v>518</v>
      </c>
      <c r="I216" t="s">
        <v>90</v>
      </c>
      <c r="J216" s="1">
        <v>98.02</v>
      </c>
      <c r="K216">
        <v>5</v>
      </c>
      <c r="L216" t="s">
        <v>48</v>
      </c>
      <c r="M216">
        <v>3</v>
      </c>
      <c r="N216">
        <v>3</v>
      </c>
      <c r="O216">
        <v>1</v>
      </c>
      <c r="P216" t="s">
        <v>59</v>
      </c>
      <c r="Q216" t="s">
        <v>50</v>
      </c>
      <c r="R216">
        <v>0</v>
      </c>
      <c r="S216">
        <v>3</v>
      </c>
      <c r="T216" t="s">
        <v>44</v>
      </c>
      <c r="U216" t="s">
        <v>79</v>
      </c>
      <c r="V216" t="s">
        <v>61</v>
      </c>
      <c r="W216" s="2">
        <v>45473</v>
      </c>
      <c r="X216" t="b">
        <v>1</v>
      </c>
      <c r="Y216" t="b">
        <v>0</v>
      </c>
      <c r="Z216" t="s">
        <v>74</v>
      </c>
      <c r="AA216" t="s">
        <v>41</v>
      </c>
      <c r="AB216">
        <v>10</v>
      </c>
    </row>
    <row r="217" spans="1:28" x14ac:dyDescent="0.3">
      <c r="A217" t="s">
        <v>519</v>
      </c>
      <c r="B217">
        <v>24</v>
      </c>
      <c r="C217" t="s">
        <v>43</v>
      </c>
      <c r="D217" t="s">
        <v>44</v>
      </c>
      <c r="E217" t="s">
        <v>76</v>
      </c>
      <c r="F217" t="s">
        <v>32</v>
      </c>
      <c r="G217" t="s">
        <v>44</v>
      </c>
      <c r="H217" t="s">
        <v>520</v>
      </c>
      <c r="I217" t="s">
        <v>194</v>
      </c>
      <c r="J217" s="1">
        <v>231.26</v>
      </c>
      <c r="K217">
        <v>10</v>
      </c>
      <c r="L217" t="s">
        <v>48</v>
      </c>
      <c r="M217">
        <v>5</v>
      </c>
      <c r="N217">
        <v>1</v>
      </c>
      <c r="O217">
        <v>2</v>
      </c>
      <c r="P217" t="s">
        <v>59</v>
      </c>
      <c r="Q217" t="s">
        <v>85</v>
      </c>
      <c r="R217">
        <v>2</v>
      </c>
      <c r="S217">
        <v>5</v>
      </c>
      <c r="T217" t="s">
        <v>59</v>
      </c>
      <c r="U217" t="s">
        <v>79</v>
      </c>
      <c r="V217" t="s">
        <v>86</v>
      </c>
      <c r="W217" s="2">
        <v>45412</v>
      </c>
      <c r="X217" t="b">
        <v>0</v>
      </c>
      <c r="Y217" t="b">
        <v>1</v>
      </c>
      <c r="Z217" t="s">
        <v>62</v>
      </c>
      <c r="AA217" t="s">
        <v>41</v>
      </c>
      <c r="AB217">
        <v>10</v>
      </c>
    </row>
    <row r="218" spans="1:28" x14ac:dyDescent="0.3">
      <c r="A218" t="s">
        <v>521</v>
      </c>
      <c r="B218">
        <v>26</v>
      </c>
      <c r="C218" t="s">
        <v>43</v>
      </c>
      <c r="D218" t="s">
        <v>44</v>
      </c>
      <c r="E218" t="s">
        <v>55</v>
      </c>
      <c r="F218" t="s">
        <v>56</v>
      </c>
      <c r="G218" t="s">
        <v>30</v>
      </c>
      <c r="H218" t="s">
        <v>522</v>
      </c>
      <c r="I218" t="s">
        <v>47</v>
      </c>
      <c r="J218" s="1">
        <v>382.49</v>
      </c>
      <c r="K218">
        <v>6</v>
      </c>
      <c r="L218" t="s">
        <v>48</v>
      </c>
      <c r="M218">
        <v>4</v>
      </c>
      <c r="N218">
        <v>2</v>
      </c>
      <c r="O218">
        <v>2</v>
      </c>
      <c r="P218" t="s">
        <v>36</v>
      </c>
      <c r="Q218" t="s">
        <v>85</v>
      </c>
      <c r="R218">
        <v>2</v>
      </c>
      <c r="S218">
        <v>3</v>
      </c>
      <c r="T218" t="s">
        <v>49</v>
      </c>
      <c r="U218" t="s">
        <v>38</v>
      </c>
      <c r="V218" t="s">
        <v>61</v>
      </c>
      <c r="W218" s="2">
        <v>45323</v>
      </c>
      <c r="X218" t="b">
        <v>1</v>
      </c>
      <c r="Y218" t="b">
        <v>0</v>
      </c>
      <c r="Z218" t="s">
        <v>62</v>
      </c>
      <c r="AA218" t="s">
        <v>41</v>
      </c>
      <c r="AB218">
        <v>1</v>
      </c>
    </row>
    <row r="219" spans="1:28" x14ac:dyDescent="0.3">
      <c r="A219" t="s">
        <v>523</v>
      </c>
      <c r="B219">
        <v>28</v>
      </c>
      <c r="C219" t="s">
        <v>43</v>
      </c>
      <c r="D219" t="s">
        <v>30</v>
      </c>
      <c r="E219" t="s">
        <v>76</v>
      </c>
      <c r="F219" t="s">
        <v>56</v>
      </c>
      <c r="G219" t="s">
        <v>44</v>
      </c>
      <c r="H219" t="s">
        <v>524</v>
      </c>
      <c r="I219" t="s">
        <v>194</v>
      </c>
      <c r="J219" s="1">
        <v>255.42</v>
      </c>
      <c r="K219">
        <v>9</v>
      </c>
      <c r="L219" t="s">
        <v>35</v>
      </c>
      <c r="M219">
        <v>5</v>
      </c>
      <c r="N219">
        <v>5</v>
      </c>
      <c r="O219">
        <v>2</v>
      </c>
      <c r="P219" t="s">
        <v>36</v>
      </c>
      <c r="Q219" t="s">
        <v>37</v>
      </c>
      <c r="R219">
        <v>1</v>
      </c>
      <c r="S219">
        <v>9</v>
      </c>
      <c r="T219" t="s">
        <v>36</v>
      </c>
      <c r="U219" t="s">
        <v>38</v>
      </c>
      <c r="V219" t="s">
        <v>51</v>
      </c>
      <c r="W219" s="2">
        <v>45474</v>
      </c>
      <c r="X219" t="b">
        <v>1</v>
      </c>
      <c r="Y219" t="b">
        <v>1</v>
      </c>
      <c r="Z219" t="s">
        <v>62</v>
      </c>
      <c r="AA219" t="s">
        <v>53</v>
      </c>
      <c r="AB219">
        <v>11</v>
      </c>
    </row>
    <row r="220" spans="1:28" x14ac:dyDescent="0.3">
      <c r="A220" t="s">
        <v>525</v>
      </c>
      <c r="B220">
        <v>48</v>
      </c>
      <c r="C220" t="s">
        <v>29</v>
      </c>
      <c r="D220" t="s">
        <v>30</v>
      </c>
      <c r="E220" t="s">
        <v>55</v>
      </c>
      <c r="F220" t="s">
        <v>45</v>
      </c>
      <c r="G220" t="s">
        <v>44</v>
      </c>
      <c r="H220" t="s">
        <v>526</v>
      </c>
      <c r="I220" t="s">
        <v>126</v>
      </c>
      <c r="J220" s="1">
        <v>423.23</v>
      </c>
      <c r="K220">
        <v>12</v>
      </c>
      <c r="L220" t="s">
        <v>48</v>
      </c>
      <c r="M220">
        <v>3</v>
      </c>
      <c r="N220">
        <v>3</v>
      </c>
      <c r="O220">
        <v>2</v>
      </c>
      <c r="P220" t="s">
        <v>44</v>
      </c>
      <c r="Q220" t="s">
        <v>37</v>
      </c>
      <c r="R220">
        <v>0</v>
      </c>
      <c r="S220">
        <v>7</v>
      </c>
      <c r="T220" t="s">
        <v>59</v>
      </c>
      <c r="U220" t="s">
        <v>38</v>
      </c>
      <c r="V220" t="s">
        <v>61</v>
      </c>
      <c r="W220" s="2">
        <v>45601</v>
      </c>
      <c r="X220" t="b">
        <v>0</v>
      </c>
      <c r="Y220" t="b">
        <v>0</v>
      </c>
      <c r="Z220" t="s">
        <v>74</v>
      </c>
      <c r="AA220" t="s">
        <v>53</v>
      </c>
      <c r="AB220">
        <v>6</v>
      </c>
    </row>
    <row r="221" spans="1:28" x14ac:dyDescent="0.3">
      <c r="A221" t="s">
        <v>527</v>
      </c>
      <c r="B221">
        <v>47</v>
      </c>
      <c r="C221" t="s">
        <v>43</v>
      </c>
      <c r="D221" t="s">
        <v>30</v>
      </c>
      <c r="E221" t="s">
        <v>55</v>
      </c>
      <c r="F221" t="s">
        <v>45</v>
      </c>
      <c r="G221" t="s">
        <v>44</v>
      </c>
      <c r="H221" t="s">
        <v>528</v>
      </c>
      <c r="I221" t="s">
        <v>188</v>
      </c>
      <c r="J221" s="1">
        <v>276.08</v>
      </c>
      <c r="K221">
        <v>4</v>
      </c>
      <c r="L221" t="s">
        <v>35</v>
      </c>
      <c r="M221">
        <v>4</v>
      </c>
      <c r="N221">
        <v>5</v>
      </c>
      <c r="O221">
        <v>0.3</v>
      </c>
      <c r="P221" t="s">
        <v>44</v>
      </c>
      <c r="Q221" t="s">
        <v>37</v>
      </c>
      <c r="R221">
        <v>2</v>
      </c>
      <c r="S221">
        <v>10</v>
      </c>
      <c r="T221" t="s">
        <v>59</v>
      </c>
      <c r="U221" t="s">
        <v>60</v>
      </c>
      <c r="V221" t="s">
        <v>39</v>
      </c>
      <c r="W221" s="2">
        <v>45320</v>
      </c>
      <c r="X221" t="b">
        <v>0</v>
      </c>
      <c r="Y221" t="b">
        <v>1</v>
      </c>
      <c r="Z221" t="s">
        <v>40</v>
      </c>
      <c r="AA221" t="s">
        <v>41</v>
      </c>
      <c r="AB221">
        <v>10</v>
      </c>
    </row>
    <row r="222" spans="1:28" x14ac:dyDescent="0.3">
      <c r="A222" t="s">
        <v>529</v>
      </c>
      <c r="B222">
        <v>25</v>
      </c>
      <c r="C222" t="s">
        <v>43</v>
      </c>
      <c r="D222" t="s">
        <v>30</v>
      </c>
      <c r="E222" t="s">
        <v>69</v>
      </c>
      <c r="F222" t="s">
        <v>32</v>
      </c>
      <c r="G222" t="s">
        <v>30</v>
      </c>
      <c r="H222" t="s">
        <v>530</v>
      </c>
      <c r="I222" t="s">
        <v>82</v>
      </c>
      <c r="J222" s="1">
        <v>333.56</v>
      </c>
      <c r="K222">
        <v>3</v>
      </c>
      <c r="L222" t="s">
        <v>35</v>
      </c>
      <c r="M222">
        <v>4</v>
      </c>
      <c r="N222">
        <v>5</v>
      </c>
      <c r="O222">
        <v>1</v>
      </c>
      <c r="P222" t="s">
        <v>59</v>
      </c>
      <c r="Q222" t="s">
        <v>50</v>
      </c>
      <c r="R222">
        <v>2</v>
      </c>
      <c r="S222">
        <v>2</v>
      </c>
      <c r="T222" t="s">
        <v>44</v>
      </c>
      <c r="U222" t="s">
        <v>60</v>
      </c>
      <c r="V222" t="s">
        <v>66</v>
      </c>
      <c r="W222" s="2">
        <v>45590</v>
      </c>
      <c r="X222" t="b">
        <v>1</v>
      </c>
      <c r="Y222" t="b">
        <v>1</v>
      </c>
      <c r="Z222" t="s">
        <v>62</v>
      </c>
      <c r="AA222" t="s">
        <v>41</v>
      </c>
      <c r="AB222">
        <v>14</v>
      </c>
    </row>
    <row r="223" spans="1:28" x14ac:dyDescent="0.3">
      <c r="A223" t="s">
        <v>531</v>
      </c>
      <c r="B223">
        <v>39</v>
      </c>
      <c r="C223" t="s">
        <v>43</v>
      </c>
      <c r="D223" t="s">
        <v>44</v>
      </c>
      <c r="E223" t="s">
        <v>76</v>
      </c>
      <c r="F223" t="s">
        <v>32</v>
      </c>
      <c r="G223" t="s">
        <v>30</v>
      </c>
      <c r="H223" t="s">
        <v>532</v>
      </c>
      <c r="I223" t="s">
        <v>158</v>
      </c>
      <c r="J223" s="1">
        <v>129.82</v>
      </c>
      <c r="K223">
        <v>12</v>
      </c>
      <c r="L223" t="s">
        <v>35</v>
      </c>
      <c r="M223">
        <v>1</v>
      </c>
      <c r="N223">
        <v>2</v>
      </c>
      <c r="O223">
        <v>0</v>
      </c>
      <c r="P223" t="s">
        <v>44</v>
      </c>
      <c r="Q223" t="s">
        <v>50</v>
      </c>
      <c r="R223">
        <v>2</v>
      </c>
      <c r="S223">
        <v>1</v>
      </c>
      <c r="T223" t="s">
        <v>44</v>
      </c>
      <c r="U223" t="s">
        <v>38</v>
      </c>
      <c r="V223" t="s">
        <v>86</v>
      </c>
      <c r="W223" s="2">
        <v>45446</v>
      </c>
      <c r="X223" t="b">
        <v>0</v>
      </c>
      <c r="Y223" t="b">
        <v>0</v>
      </c>
      <c r="Z223" t="s">
        <v>62</v>
      </c>
      <c r="AA223" t="s">
        <v>53</v>
      </c>
      <c r="AB223">
        <v>8</v>
      </c>
    </row>
    <row r="224" spans="1:28" x14ac:dyDescent="0.3">
      <c r="A224" t="s">
        <v>533</v>
      </c>
      <c r="B224">
        <v>41</v>
      </c>
      <c r="C224" t="s">
        <v>29</v>
      </c>
      <c r="D224" t="s">
        <v>44</v>
      </c>
      <c r="E224" t="s">
        <v>69</v>
      </c>
      <c r="F224" t="s">
        <v>45</v>
      </c>
      <c r="G224" t="s">
        <v>44</v>
      </c>
      <c r="H224" t="s">
        <v>534</v>
      </c>
      <c r="I224" t="s">
        <v>183</v>
      </c>
      <c r="J224" s="1">
        <v>278.77999999999997</v>
      </c>
      <c r="K224">
        <v>3</v>
      </c>
      <c r="L224" t="s">
        <v>35</v>
      </c>
      <c r="M224">
        <v>5</v>
      </c>
      <c r="N224">
        <v>2</v>
      </c>
      <c r="O224">
        <v>0</v>
      </c>
      <c r="P224" t="s">
        <v>49</v>
      </c>
      <c r="Q224" t="s">
        <v>50</v>
      </c>
      <c r="R224">
        <v>0</v>
      </c>
      <c r="S224">
        <v>1</v>
      </c>
      <c r="T224" t="s">
        <v>59</v>
      </c>
      <c r="U224" t="s">
        <v>79</v>
      </c>
      <c r="V224" t="s">
        <v>39</v>
      </c>
      <c r="W224" s="2">
        <v>45457</v>
      </c>
      <c r="X224" t="b">
        <v>1</v>
      </c>
      <c r="Y224" t="b">
        <v>0</v>
      </c>
      <c r="Z224" t="s">
        <v>52</v>
      </c>
      <c r="AA224" t="s">
        <v>53</v>
      </c>
      <c r="AB224">
        <v>2</v>
      </c>
    </row>
    <row r="225" spans="1:28" x14ac:dyDescent="0.3">
      <c r="A225" t="s">
        <v>535</v>
      </c>
      <c r="B225">
        <v>37</v>
      </c>
      <c r="C225" t="s">
        <v>43</v>
      </c>
      <c r="D225" t="s">
        <v>30</v>
      </c>
      <c r="E225" t="s">
        <v>31</v>
      </c>
      <c r="F225" t="s">
        <v>32</v>
      </c>
      <c r="G225" t="s">
        <v>44</v>
      </c>
      <c r="H225" t="s">
        <v>536</v>
      </c>
      <c r="I225" t="s">
        <v>34</v>
      </c>
      <c r="J225" s="1">
        <v>112.55</v>
      </c>
      <c r="K225">
        <v>5</v>
      </c>
      <c r="L225" t="s">
        <v>48</v>
      </c>
      <c r="M225">
        <v>1</v>
      </c>
      <c r="N225">
        <v>4</v>
      </c>
      <c r="O225">
        <v>2</v>
      </c>
      <c r="P225" t="s">
        <v>36</v>
      </c>
      <c r="Q225" t="s">
        <v>85</v>
      </c>
      <c r="R225">
        <v>2</v>
      </c>
      <c r="S225">
        <v>1</v>
      </c>
      <c r="T225" t="s">
        <v>59</v>
      </c>
      <c r="U225" t="s">
        <v>79</v>
      </c>
      <c r="V225" t="s">
        <v>39</v>
      </c>
      <c r="W225" s="2">
        <v>45587</v>
      </c>
      <c r="X225" t="b">
        <v>1</v>
      </c>
      <c r="Y225" t="b">
        <v>0</v>
      </c>
      <c r="Z225" t="s">
        <v>74</v>
      </c>
      <c r="AA225" t="s">
        <v>53</v>
      </c>
      <c r="AB225">
        <v>2</v>
      </c>
    </row>
    <row r="226" spans="1:28" x14ac:dyDescent="0.3">
      <c r="A226" t="s">
        <v>537</v>
      </c>
      <c r="B226">
        <v>50</v>
      </c>
      <c r="C226" t="s">
        <v>29</v>
      </c>
      <c r="D226" t="s">
        <v>30</v>
      </c>
      <c r="E226" t="s">
        <v>76</v>
      </c>
      <c r="F226" t="s">
        <v>32</v>
      </c>
      <c r="G226" t="s">
        <v>44</v>
      </c>
      <c r="H226" t="s">
        <v>538</v>
      </c>
      <c r="I226" t="s">
        <v>126</v>
      </c>
      <c r="J226" s="1">
        <v>142.02000000000001</v>
      </c>
      <c r="K226">
        <v>7</v>
      </c>
      <c r="L226" t="s">
        <v>48</v>
      </c>
      <c r="M226">
        <v>1</v>
      </c>
      <c r="N226">
        <v>5</v>
      </c>
      <c r="O226">
        <v>0</v>
      </c>
      <c r="P226" t="s">
        <v>59</v>
      </c>
      <c r="Q226" t="s">
        <v>85</v>
      </c>
      <c r="R226">
        <v>1</v>
      </c>
      <c r="S226">
        <v>9</v>
      </c>
      <c r="T226" t="s">
        <v>49</v>
      </c>
      <c r="U226" t="s">
        <v>79</v>
      </c>
      <c r="V226" t="s">
        <v>86</v>
      </c>
      <c r="W226" s="2">
        <v>45482</v>
      </c>
      <c r="X226" t="b">
        <v>1</v>
      </c>
      <c r="Y226" t="b">
        <v>0</v>
      </c>
      <c r="Z226" t="s">
        <v>62</v>
      </c>
      <c r="AA226" t="s">
        <v>53</v>
      </c>
      <c r="AB226">
        <v>3</v>
      </c>
    </row>
    <row r="227" spans="1:28" x14ac:dyDescent="0.3">
      <c r="A227" t="s">
        <v>539</v>
      </c>
      <c r="B227">
        <v>33</v>
      </c>
      <c r="C227" t="s">
        <v>29</v>
      </c>
      <c r="D227" t="s">
        <v>44</v>
      </c>
      <c r="E227" t="s">
        <v>69</v>
      </c>
      <c r="F227" t="s">
        <v>45</v>
      </c>
      <c r="G227" t="s">
        <v>44</v>
      </c>
      <c r="H227" t="s">
        <v>540</v>
      </c>
      <c r="I227" t="s">
        <v>114</v>
      </c>
      <c r="J227" s="1">
        <v>481.84</v>
      </c>
      <c r="K227">
        <v>10</v>
      </c>
      <c r="L227" t="s">
        <v>48</v>
      </c>
      <c r="M227">
        <v>1</v>
      </c>
      <c r="N227">
        <v>4</v>
      </c>
      <c r="O227">
        <v>2</v>
      </c>
      <c r="P227" t="s">
        <v>44</v>
      </c>
      <c r="Q227" t="s">
        <v>37</v>
      </c>
      <c r="R227">
        <v>1</v>
      </c>
      <c r="S227">
        <v>1</v>
      </c>
      <c r="T227" t="s">
        <v>49</v>
      </c>
      <c r="U227" t="s">
        <v>38</v>
      </c>
      <c r="V227" t="s">
        <v>86</v>
      </c>
      <c r="W227" s="2">
        <v>45518</v>
      </c>
      <c r="X227" t="b">
        <v>0</v>
      </c>
      <c r="Y227" t="b">
        <v>0</v>
      </c>
      <c r="Z227" t="s">
        <v>52</v>
      </c>
      <c r="AA227" t="s">
        <v>67</v>
      </c>
      <c r="AB227">
        <v>9</v>
      </c>
    </row>
    <row r="228" spans="1:28" x14ac:dyDescent="0.3">
      <c r="A228" t="s">
        <v>541</v>
      </c>
      <c r="B228">
        <v>50</v>
      </c>
      <c r="C228" t="s">
        <v>274</v>
      </c>
      <c r="D228" t="s">
        <v>44</v>
      </c>
      <c r="E228" t="s">
        <v>76</v>
      </c>
      <c r="F228" t="s">
        <v>56</v>
      </c>
      <c r="G228" t="s">
        <v>30</v>
      </c>
      <c r="H228" t="s">
        <v>542</v>
      </c>
      <c r="I228" t="s">
        <v>114</v>
      </c>
      <c r="J228" s="1">
        <v>165.01</v>
      </c>
      <c r="K228">
        <v>10</v>
      </c>
      <c r="L228" t="s">
        <v>35</v>
      </c>
      <c r="M228">
        <v>1</v>
      </c>
      <c r="N228">
        <v>2</v>
      </c>
      <c r="O228">
        <v>1</v>
      </c>
      <c r="P228" t="s">
        <v>49</v>
      </c>
      <c r="Q228" t="s">
        <v>37</v>
      </c>
      <c r="R228">
        <v>1</v>
      </c>
      <c r="S228">
        <v>5</v>
      </c>
      <c r="T228" t="s">
        <v>49</v>
      </c>
      <c r="U228" t="s">
        <v>79</v>
      </c>
      <c r="V228" t="s">
        <v>51</v>
      </c>
      <c r="W228" s="2">
        <v>45399</v>
      </c>
      <c r="X228" t="b">
        <v>1</v>
      </c>
      <c r="Y228" t="b">
        <v>0</v>
      </c>
      <c r="Z228" t="s">
        <v>62</v>
      </c>
      <c r="AA228" t="s">
        <v>41</v>
      </c>
      <c r="AB228">
        <v>10</v>
      </c>
    </row>
    <row r="229" spans="1:28" x14ac:dyDescent="0.3">
      <c r="A229" t="s">
        <v>543</v>
      </c>
      <c r="B229">
        <v>25</v>
      </c>
      <c r="C229" t="s">
        <v>43</v>
      </c>
      <c r="D229" t="s">
        <v>30</v>
      </c>
      <c r="E229" t="s">
        <v>76</v>
      </c>
      <c r="F229" t="s">
        <v>45</v>
      </c>
      <c r="G229" t="s">
        <v>30</v>
      </c>
      <c r="H229" t="s">
        <v>544</v>
      </c>
      <c r="I229" t="s">
        <v>123</v>
      </c>
      <c r="J229" s="1">
        <v>56.85</v>
      </c>
      <c r="K229">
        <v>5</v>
      </c>
      <c r="L229" t="s">
        <v>78</v>
      </c>
      <c r="M229">
        <v>2</v>
      </c>
      <c r="N229">
        <v>1</v>
      </c>
      <c r="O229">
        <v>2</v>
      </c>
      <c r="P229" t="s">
        <v>36</v>
      </c>
      <c r="Q229" t="s">
        <v>85</v>
      </c>
      <c r="R229">
        <v>0</v>
      </c>
      <c r="S229">
        <v>1</v>
      </c>
      <c r="T229" t="s">
        <v>44</v>
      </c>
      <c r="U229" t="s">
        <v>60</v>
      </c>
      <c r="V229" t="s">
        <v>86</v>
      </c>
      <c r="W229" s="2">
        <v>45612</v>
      </c>
      <c r="X229" t="b">
        <v>1</v>
      </c>
      <c r="Y229" t="b">
        <v>0</v>
      </c>
      <c r="Z229" t="s">
        <v>52</v>
      </c>
      <c r="AA229" t="s">
        <v>53</v>
      </c>
      <c r="AB229">
        <v>14</v>
      </c>
    </row>
    <row r="230" spans="1:28" x14ac:dyDescent="0.3">
      <c r="A230" t="s">
        <v>545</v>
      </c>
      <c r="B230">
        <v>34</v>
      </c>
      <c r="C230" t="s">
        <v>274</v>
      </c>
      <c r="D230" t="s">
        <v>44</v>
      </c>
      <c r="E230" t="s">
        <v>55</v>
      </c>
      <c r="F230" t="s">
        <v>32</v>
      </c>
      <c r="G230" t="s">
        <v>44</v>
      </c>
      <c r="H230" t="s">
        <v>546</v>
      </c>
      <c r="I230" t="s">
        <v>107</v>
      </c>
      <c r="J230" s="1">
        <v>182.89</v>
      </c>
      <c r="K230">
        <v>2</v>
      </c>
      <c r="L230" t="s">
        <v>35</v>
      </c>
      <c r="M230">
        <v>5</v>
      </c>
      <c r="N230">
        <v>3</v>
      </c>
      <c r="O230">
        <v>1</v>
      </c>
      <c r="P230" t="s">
        <v>59</v>
      </c>
      <c r="Q230" t="s">
        <v>50</v>
      </c>
      <c r="R230">
        <v>1</v>
      </c>
      <c r="S230">
        <v>9</v>
      </c>
      <c r="T230" t="s">
        <v>59</v>
      </c>
      <c r="U230" t="s">
        <v>60</v>
      </c>
      <c r="V230" t="s">
        <v>51</v>
      </c>
      <c r="W230" s="2">
        <v>45516</v>
      </c>
      <c r="X230" t="b">
        <v>0</v>
      </c>
      <c r="Y230" t="b">
        <v>0</v>
      </c>
      <c r="Z230" t="s">
        <v>52</v>
      </c>
      <c r="AA230" t="s">
        <v>67</v>
      </c>
      <c r="AB230">
        <v>5</v>
      </c>
    </row>
    <row r="231" spans="1:28" x14ac:dyDescent="0.3">
      <c r="A231" t="s">
        <v>547</v>
      </c>
      <c r="B231">
        <v>39</v>
      </c>
      <c r="C231" t="s">
        <v>43</v>
      </c>
      <c r="D231" t="s">
        <v>44</v>
      </c>
      <c r="E231" t="s">
        <v>69</v>
      </c>
      <c r="F231" t="s">
        <v>45</v>
      </c>
      <c r="G231" t="s">
        <v>44</v>
      </c>
      <c r="H231" t="s">
        <v>548</v>
      </c>
      <c r="I231" t="s">
        <v>82</v>
      </c>
      <c r="J231" s="1">
        <v>373.01</v>
      </c>
      <c r="K231">
        <v>5</v>
      </c>
      <c r="L231" t="s">
        <v>48</v>
      </c>
      <c r="M231">
        <v>5</v>
      </c>
      <c r="N231">
        <v>5</v>
      </c>
      <c r="O231">
        <v>1</v>
      </c>
      <c r="P231" t="s">
        <v>59</v>
      </c>
      <c r="Q231" t="s">
        <v>37</v>
      </c>
      <c r="R231">
        <v>1</v>
      </c>
      <c r="S231">
        <v>4</v>
      </c>
      <c r="T231" t="s">
        <v>49</v>
      </c>
      <c r="U231" t="s">
        <v>60</v>
      </c>
      <c r="V231" t="s">
        <v>51</v>
      </c>
      <c r="W231" s="2">
        <v>45500</v>
      </c>
      <c r="X231" t="b">
        <v>0</v>
      </c>
      <c r="Y231" t="b">
        <v>1</v>
      </c>
      <c r="Z231" t="s">
        <v>62</v>
      </c>
      <c r="AA231" t="s">
        <v>67</v>
      </c>
      <c r="AB231">
        <v>8</v>
      </c>
    </row>
    <row r="232" spans="1:28" x14ac:dyDescent="0.3">
      <c r="A232" t="s">
        <v>549</v>
      </c>
      <c r="B232">
        <v>41</v>
      </c>
      <c r="C232" t="s">
        <v>43</v>
      </c>
      <c r="D232" t="s">
        <v>30</v>
      </c>
      <c r="E232" t="s">
        <v>55</v>
      </c>
      <c r="F232" t="s">
        <v>56</v>
      </c>
      <c r="G232" t="s">
        <v>30</v>
      </c>
      <c r="H232" t="s">
        <v>550</v>
      </c>
      <c r="I232" t="s">
        <v>65</v>
      </c>
      <c r="J232" s="1">
        <v>220.77</v>
      </c>
      <c r="K232">
        <v>7</v>
      </c>
      <c r="L232" t="s">
        <v>78</v>
      </c>
      <c r="M232">
        <v>4</v>
      </c>
      <c r="N232">
        <v>2</v>
      </c>
      <c r="O232">
        <v>2</v>
      </c>
      <c r="P232" t="s">
        <v>59</v>
      </c>
      <c r="Q232" t="s">
        <v>50</v>
      </c>
      <c r="R232">
        <v>2</v>
      </c>
      <c r="S232">
        <v>1</v>
      </c>
      <c r="T232" t="s">
        <v>36</v>
      </c>
      <c r="U232" t="s">
        <v>60</v>
      </c>
      <c r="V232" t="s">
        <v>61</v>
      </c>
      <c r="W232" s="2">
        <v>45397</v>
      </c>
      <c r="X232" t="b">
        <v>1</v>
      </c>
      <c r="Y232" t="b">
        <v>1</v>
      </c>
      <c r="Z232" t="s">
        <v>40</v>
      </c>
      <c r="AA232" t="s">
        <v>53</v>
      </c>
      <c r="AB232">
        <v>11</v>
      </c>
    </row>
    <row r="233" spans="1:28" x14ac:dyDescent="0.3">
      <c r="A233" t="s">
        <v>551</v>
      </c>
      <c r="B233">
        <v>27</v>
      </c>
      <c r="C233" t="s">
        <v>43</v>
      </c>
      <c r="D233" t="s">
        <v>30</v>
      </c>
      <c r="E233" t="s">
        <v>31</v>
      </c>
      <c r="F233" t="s">
        <v>56</v>
      </c>
      <c r="G233" t="s">
        <v>44</v>
      </c>
      <c r="H233" t="s">
        <v>552</v>
      </c>
      <c r="I233" t="s">
        <v>107</v>
      </c>
      <c r="J233" s="1">
        <v>291.08999999999997</v>
      </c>
      <c r="K233">
        <v>11</v>
      </c>
      <c r="L233" t="s">
        <v>78</v>
      </c>
      <c r="M233">
        <v>2</v>
      </c>
      <c r="N233">
        <v>2</v>
      </c>
      <c r="O233">
        <v>2</v>
      </c>
      <c r="P233" t="s">
        <v>36</v>
      </c>
      <c r="Q233" t="s">
        <v>37</v>
      </c>
      <c r="R233">
        <v>0</v>
      </c>
      <c r="S233">
        <v>9</v>
      </c>
      <c r="T233" t="s">
        <v>44</v>
      </c>
      <c r="U233" t="s">
        <v>60</v>
      </c>
      <c r="V233" t="s">
        <v>51</v>
      </c>
      <c r="W233" s="2">
        <v>45571</v>
      </c>
      <c r="X233" t="b">
        <v>1</v>
      </c>
      <c r="Y233" t="b">
        <v>0</v>
      </c>
      <c r="Z233" t="s">
        <v>40</v>
      </c>
      <c r="AA233" t="s">
        <v>41</v>
      </c>
      <c r="AB233">
        <v>1</v>
      </c>
    </row>
    <row r="234" spans="1:28" x14ac:dyDescent="0.3">
      <c r="A234" t="s">
        <v>553</v>
      </c>
      <c r="B234">
        <v>23</v>
      </c>
      <c r="C234" t="s">
        <v>274</v>
      </c>
      <c r="D234" t="s">
        <v>44</v>
      </c>
      <c r="E234" t="s">
        <v>31</v>
      </c>
      <c r="F234" t="s">
        <v>32</v>
      </c>
      <c r="G234" t="s">
        <v>30</v>
      </c>
      <c r="H234" t="s">
        <v>554</v>
      </c>
      <c r="I234" t="s">
        <v>120</v>
      </c>
      <c r="J234" s="1">
        <v>414.06</v>
      </c>
      <c r="K234">
        <v>9</v>
      </c>
      <c r="L234" t="s">
        <v>35</v>
      </c>
      <c r="M234">
        <v>1</v>
      </c>
      <c r="N234">
        <v>4</v>
      </c>
      <c r="O234">
        <v>2</v>
      </c>
      <c r="P234" t="s">
        <v>49</v>
      </c>
      <c r="Q234" t="s">
        <v>37</v>
      </c>
      <c r="R234">
        <v>2</v>
      </c>
      <c r="S234">
        <v>4</v>
      </c>
      <c r="T234" t="s">
        <v>44</v>
      </c>
      <c r="U234" t="s">
        <v>79</v>
      </c>
      <c r="V234" t="s">
        <v>51</v>
      </c>
      <c r="W234" s="2">
        <v>45622</v>
      </c>
      <c r="X234" t="b">
        <v>1</v>
      </c>
      <c r="Y234" t="b">
        <v>0</v>
      </c>
      <c r="Z234" t="s">
        <v>74</v>
      </c>
      <c r="AA234" t="s">
        <v>67</v>
      </c>
      <c r="AB234">
        <v>2</v>
      </c>
    </row>
    <row r="235" spans="1:28" x14ac:dyDescent="0.3">
      <c r="A235" t="s">
        <v>555</v>
      </c>
      <c r="B235">
        <v>37</v>
      </c>
      <c r="C235" t="s">
        <v>43</v>
      </c>
      <c r="D235" t="s">
        <v>30</v>
      </c>
      <c r="E235" t="s">
        <v>69</v>
      </c>
      <c r="F235" t="s">
        <v>32</v>
      </c>
      <c r="G235" t="s">
        <v>30</v>
      </c>
      <c r="H235" t="s">
        <v>556</v>
      </c>
      <c r="I235" t="s">
        <v>101</v>
      </c>
      <c r="J235" s="1">
        <v>408.51</v>
      </c>
      <c r="K235">
        <v>9</v>
      </c>
      <c r="L235" t="s">
        <v>78</v>
      </c>
      <c r="M235">
        <v>2</v>
      </c>
      <c r="N235">
        <v>1</v>
      </c>
      <c r="O235">
        <v>2</v>
      </c>
      <c r="P235" t="s">
        <v>44</v>
      </c>
      <c r="Q235" t="s">
        <v>85</v>
      </c>
      <c r="R235">
        <v>0</v>
      </c>
      <c r="S235">
        <v>7</v>
      </c>
      <c r="T235" t="s">
        <v>49</v>
      </c>
      <c r="U235" t="s">
        <v>60</v>
      </c>
      <c r="V235" t="s">
        <v>39</v>
      </c>
      <c r="W235" s="2">
        <v>45438</v>
      </c>
      <c r="X235" t="b">
        <v>1</v>
      </c>
      <c r="Y235" t="b">
        <v>0</v>
      </c>
      <c r="Z235" t="s">
        <v>52</v>
      </c>
      <c r="AA235" t="s">
        <v>67</v>
      </c>
      <c r="AB235">
        <v>1</v>
      </c>
    </row>
    <row r="236" spans="1:28" x14ac:dyDescent="0.3">
      <c r="A236" t="s">
        <v>557</v>
      </c>
      <c r="B236">
        <v>21</v>
      </c>
      <c r="C236" t="s">
        <v>43</v>
      </c>
      <c r="D236" t="s">
        <v>30</v>
      </c>
      <c r="E236" t="s">
        <v>31</v>
      </c>
      <c r="F236" t="s">
        <v>45</v>
      </c>
      <c r="G236" t="s">
        <v>44</v>
      </c>
      <c r="H236" t="s">
        <v>558</v>
      </c>
      <c r="I236" t="s">
        <v>71</v>
      </c>
      <c r="J236" s="1">
        <v>103.4</v>
      </c>
      <c r="K236">
        <v>9</v>
      </c>
      <c r="L236" t="s">
        <v>48</v>
      </c>
      <c r="M236">
        <v>4</v>
      </c>
      <c r="N236">
        <v>1</v>
      </c>
      <c r="O236">
        <v>2</v>
      </c>
      <c r="P236" t="s">
        <v>44</v>
      </c>
      <c r="Q236" t="s">
        <v>50</v>
      </c>
      <c r="R236">
        <v>1</v>
      </c>
      <c r="S236">
        <v>9</v>
      </c>
      <c r="T236" t="s">
        <v>49</v>
      </c>
      <c r="U236" t="s">
        <v>60</v>
      </c>
      <c r="V236" t="s">
        <v>61</v>
      </c>
      <c r="W236" s="2">
        <v>45600</v>
      </c>
      <c r="X236" t="b">
        <v>1</v>
      </c>
      <c r="Y236" t="b">
        <v>0</v>
      </c>
      <c r="Z236" t="s">
        <v>74</v>
      </c>
      <c r="AA236" t="s">
        <v>53</v>
      </c>
      <c r="AB236">
        <v>9</v>
      </c>
    </row>
    <row r="237" spans="1:28" x14ac:dyDescent="0.3">
      <c r="A237" t="s">
        <v>559</v>
      </c>
      <c r="B237">
        <v>47</v>
      </c>
      <c r="C237" t="s">
        <v>43</v>
      </c>
      <c r="D237" t="s">
        <v>30</v>
      </c>
      <c r="E237" t="s">
        <v>55</v>
      </c>
      <c r="F237" t="s">
        <v>45</v>
      </c>
      <c r="G237" t="s">
        <v>44</v>
      </c>
      <c r="H237" t="s">
        <v>560</v>
      </c>
      <c r="I237" t="s">
        <v>71</v>
      </c>
      <c r="J237" s="1">
        <v>67.92</v>
      </c>
      <c r="K237">
        <v>3</v>
      </c>
      <c r="L237" t="s">
        <v>48</v>
      </c>
      <c r="M237">
        <v>1</v>
      </c>
      <c r="N237">
        <v>3</v>
      </c>
      <c r="O237">
        <v>0</v>
      </c>
      <c r="P237" t="s">
        <v>59</v>
      </c>
      <c r="Q237" t="s">
        <v>50</v>
      </c>
      <c r="R237">
        <v>1</v>
      </c>
      <c r="S237">
        <v>8</v>
      </c>
      <c r="T237" t="s">
        <v>59</v>
      </c>
      <c r="U237" t="s">
        <v>38</v>
      </c>
      <c r="V237" t="s">
        <v>86</v>
      </c>
      <c r="W237" s="2">
        <v>45583</v>
      </c>
      <c r="X237" t="b">
        <v>0</v>
      </c>
      <c r="Y237" t="b">
        <v>1</v>
      </c>
      <c r="Z237" t="s">
        <v>62</v>
      </c>
      <c r="AA237" t="s">
        <v>67</v>
      </c>
      <c r="AB237">
        <v>10</v>
      </c>
    </row>
    <row r="238" spans="1:28" x14ac:dyDescent="0.3">
      <c r="A238" t="s">
        <v>561</v>
      </c>
      <c r="B238">
        <v>42</v>
      </c>
      <c r="C238" t="s">
        <v>274</v>
      </c>
      <c r="D238" t="s">
        <v>30</v>
      </c>
      <c r="E238" t="s">
        <v>55</v>
      </c>
      <c r="F238" t="s">
        <v>45</v>
      </c>
      <c r="G238" t="s">
        <v>30</v>
      </c>
      <c r="H238" t="s">
        <v>562</v>
      </c>
      <c r="I238" t="s">
        <v>142</v>
      </c>
      <c r="J238" s="1">
        <v>354.16</v>
      </c>
      <c r="K238">
        <v>8</v>
      </c>
      <c r="L238" t="s">
        <v>48</v>
      </c>
      <c r="M238">
        <v>1</v>
      </c>
      <c r="N238">
        <v>1</v>
      </c>
      <c r="O238">
        <v>1</v>
      </c>
      <c r="P238" t="s">
        <v>59</v>
      </c>
      <c r="Q238" t="s">
        <v>50</v>
      </c>
      <c r="R238">
        <v>2</v>
      </c>
      <c r="S238">
        <v>3</v>
      </c>
      <c r="T238" t="s">
        <v>59</v>
      </c>
      <c r="U238" t="s">
        <v>79</v>
      </c>
      <c r="V238" t="s">
        <v>39</v>
      </c>
      <c r="W238" s="2">
        <v>45456</v>
      </c>
      <c r="X238" t="b">
        <v>1</v>
      </c>
      <c r="Y238" t="b">
        <v>0</v>
      </c>
      <c r="Z238" t="s">
        <v>74</v>
      </c>
      <c r="AA238" t="s">
        <v>67</v>
      </c>
      <c r="AB238">
        <v>5</v>
      </c>
    </row>
    <row r="239" spans="1:28" x14ac:dyDescent="0.3">
      <c r="A239" t="s">
        <v>563</v>
      </c>
      <c r="B239">
        <v>30</v>
      </c>
      <c r="C239" t="s">
        <v>43</v>
      </c>
      <c r="D239" t="s">
        <v>30</v>
      </c>
      <c r="E239" t="s">
        <v>69</v>
      </c>
      <c r="F239" t="s">
        <v>32</v>
      </c>
      <c r="G239" t="s">
        <v>30</v>
      </c>
      <c r="H239" t="s">
        <v>564</v>
      </c>
      <c r="I239" t="s">
        <v>82</v>
      </c>
      <c r="J239" s="1">
        <v>276.77</v>
      </c>
      <c r="K239">
        <v>2</v>
      </c>
      <c r="L239" t="s">
        <v>35</v>
      </c>
      <c r="M239">
        <v>1</v>
      </c>
      <c r="N239">
        <v>1</v>
      </c>
      <c r="O239">
        <v>2</v>
      </c>
      <c r="P239" t="s">
        <v>59</v>
      </c>
      <c r="Q239" t="s">
        <v>85</v>
      </c>
      <c r="R239">
        <v>1</v>
      </c>
      <c r="S239">
        <v>2</v>
      </c>
      <c r="T239" t="s">
        <v>44</v>
      </c>
      <c r="U239" t="s">
        <v>60</v>
      </c>
      <c r="V239" t="s">
        <v>86</v>
      </c>
      <c r="W239" s="2">
        <v>45354</v>
      </c>
      <c r="X239" t="b">
        <v>1</v>
      </c>
      <c r="Y239" t="b">
        <v>1</v>
      </c>
      <c r="Z239" t="s">
        <v>52</v>
      </c>
      <c r="AA239" t="s">
        <v>41</v>
      </c>
      <c r="AB239">
        <v>4</v>
      </c>
    </row>
    <row r="240" spans="1:28" x14ac:dyDescent="0.3">
      <c r="A240" t="s">
        <v>565</v>
      </c>
      <c r="B240">
        <v>49</v>
      </c>
      <c r="C240" t="s">
        <v>43</v>
      </c>
      <c r="D240" t="s">
        <v>30</v>
      </c>
      <c r="E240" t="s">
        <v>55</v>
      </c>
      <c r="F240" t="s">
        <v>45</v>
      </c>
      <c r="G240" t="s">
        <v>30</v>
      </c>
      <c r="H240" t="s">
        <v>566</v>
      </c>
      <c r="I240" t="s">
        <v>104</v>
      </c>
      <c r="J240" s="1">
        <v>190.25</v>
      </c>
      <c r="K240">
        <v>6</v>
      </c>
      <c r="L240" t="s">
        <v>35</v>
      </c>
      <c r="M240">
        <v>4</v>
      </c>
      <c r="N240">
        <v>2</v>
      </c>
      <c r="O240">
        <v>2</v>
      </c>
      <c r="P240" t="s">
        <v>36</v>
      </c>
      <c r="Q240" t="s">
        <v>85</v>
      </c>
      <c r="R240">
        <v>2</v>
      </c>
      <c r="S240">
        <v>9</v>
      </c>
      <c r="T240" t="s">
        <v>36</v>
      </c>
      <c r="U240" t="s">
        <v>38</v>
      </c>
      <c r="V240" t="s">
        <v>51</v>
      </c>
      <c r="W240" s="2">
        <v>45446</v>
      </c>
      <c r="X240" t="b">
        <v>0</v>
      </c>
      <c r="Y240" t="b">
        <v>0</v>
      </c>
      <c r="Z240" t="s">
        <v>74</v>
      </c>
      <c r="AA240" t="s">
        <v>67</v>
      </c>
      <c r="AB240">
        <v>13</v>
      </c>
    </row>
    <row r="241" spans="1:28" x14ac:dyDescent="0.3">
      <c r="A241" t="s">
        <v>567</v>
      </c>
      <c r="B241">
        <v>28</v>
      </c>
      <c r="C241" t="s">
        <v>29</v>
      </c>
      <c r="D241" t="s">
        <v>30</v>
      </c>
      <c r="E241" t="s">
        <v>31</v>
      </c>
      <c r="F241" t="s">
        <v>56</v>
      </c>
      <c r="G241" t="s">
        <v>30</v>
      </c>
      <c r="H241" t="s">
        <v>568</v>
      </c>
      <c r="I241" t="s">
        <v>101</v>
      </c>
      <c r="J241" s="1">
        <v>203.49</v>
      </c>
      <c r="K241">
        <v>7</v>
      </c>
      <c r="L241" t="s">
        <v>48</v>
      </c>
      <c r="M241">
        <v>4</v>
      </c>
      <c r="N241">
        <v>1</v>
      </c>
      <c r="O241">
        <v>2</v>
      </c>
      <c r="P241" t="s">
        <v>49</v>
      </c>
      <c r="Q241" t="s">
        <v>50</v>
      </c>
      <c r="R241">
        <v>1</v>
      </c>
      <c r="S241">
        <v>8</v>
      </c>
      <c r="T241" t="s">
        <v>44</v>
      </c>
      <c r="U241" t="s">
        <v>38</v>
      </c>
      <c r="V241" t="s">
        <v>86</v>
      </c>
      <c r="W241" s="2">
        <v>45514</v>
      </c>
      <c r="X241" t="b">
        <v>0</v>
      </c>
      <c r="Y241" t="b">
        <v>1</v>
      </c>
      <c r="Z241" t="s">
        <v>40</v>
      </c>
      <c r="AA241" t="s">
        <v>67</v>
      </c>
      <c r="AB241">
        <v>11</v>
      </c>
    </row>
    <row r="242" spans="1:28" x14ac:dyDescent="0.3">
      <c r="A242" t="s">
        <v>569</v>
      </c>
      <c r="B242">
        <v>24</v>
      </c>
      <c r="C242" t="s">
        <v>43</v>
      </c>
      <c r="D242" t="s">
        <v>30</v>
      </c>
      <c r="E242" t="s">
        <v>55</v>
      </c>
      <c r="F242" t="s">
        <v>45</v>
      </c>
      <c r="G242" t="s">
        <v>44</v>
      </c>
      <c r="H242" t="s">
        <v>570</v>
      </c>
      <c r="I242" t="s">
        <v>142</v>
      </c>
      <c r="J242" s="1">
        <v>263.5</v>
      </c>
      <c r="K242">
        <v>6</v>
      </c>
      <c r="L242" t="s">
        <v>35</v>
      </c>
      <c r="M242">
        <v>3</v>
      </c>
      <c r="N242">
        <v>2</v>
      </c>
      <c r="O242">
        <v>2</v>
      </c>
      <c r="P242" t="s">
        <v>36</v>
      </c>
      <c r="Q242" t="s">
        <v>50</v>
      </c>
      <c r="R242">
        <v>0</v>
      </c>
      <c r="S242">
        <v>8</v>
      </c>
      <c r="T242" t="s">
        <v>59</v>
      </c>
      <c r="U242" t="s">
        <v>38</v>
      </c>
      <c r="V242" t="s">
        <v>61</v>
      </c>
      <c r="W242" s="2">
        <v>45614</v>
      </c>
      <c r="X242" t="b">
        <v>0</v>
      </c>
      <c r="Y242" t="b">
        <v>0</v>
      </c>
      <c r="Z242" t="s">
        <v>74</v>
      </c>
      <c r="AA242" t="s">
        <v>53</v>
      </c>
      <c r="AB242">
        <v>1</v>
      </c>
    </row>
    <row r="243" spans="1:28" x14ac:dyDescent="0.3">
      <c r="A243" t="s">
        <v>571</v>
      </c>
      <c r="B243">
        <v>40</v>
      </c>
      <c r="C243" t="s">
        <v>29</v>
      </c>
      <c r="D243" t="s">
        <v>44</v>
      </c>
      <c r="E243" t="s">
        <v>76</v>
      </c>
      <c r="F243" t="s">
        <v>32</v>
      </c>
      <c r="G243" t="s">
        <v>30</v>
      </c>
      <c r="H243" t="s">
        <v>572</v>
      </c>
      <c r="I243" t="s">
        <v>135</v>
      </c>
      <c r="J243" s="1">
        <v>247.3</v>
      </c>
      <c r="K243">
        <v>2</v>
      </c>
      <c r="L243" t="s">
        <v>48</v>
      </c>
      <c r="M243">
        <v>4</v>
      </c>
      <c r="N243">
        <v>4</v>
      </c>
      <c r="O243">
        <v>2</v>
      </c>
      <c r="P243" t="s">
        <v>59</v>
      </c>
      <c r="Q243" t="s">
        <v>85</v>
      </c>
      <c r="R243">
        <v>0</v>
      </c>
      <c r="S243">
        <v>1</v>
      </c>
      <c r="T243" t="s">
        <v>49</v>
      </c>
      <c r="U243" t="s">
        <v>79</v>
      </c>
      <c r="V243" t="s">
        <v>39</v>
      </c>
      <c r="W243" s="2">
        <v>45330</v>
      </c>
      <c r="X243" t="b">
        <v>1</v>
      </c>
      <c r="Y243" t="b">
        <v>1</v>
      </c>
      <c r="Z243" t="s">
        <v>52</v>
      </c>
      <c r="AA243" t="s">
        <v>41</v>
      </c>
      <c r="AB243">
        <v>11</v>
      </c>
    </row>
    <row r="244" spans="1:28" x14ac:dyDescent="0.3">
      <c r="A244" t="s">
        <v>573</v>
      </c>
      <c r="B244">
        <v>18</v>
      </c>
      <c r="C244" t="s">
        <v>43</v>
      </c>
      <c r="D244" t="s">
        <v>44</v>
      </c>
      <c r="E244" t="s">
        <v>31</v>
      </c>
      <c r="F244" t="s">
        <v>32</v>
      </c>
      <c r="G244" t="s">
        <v>30</v>
      </c>
      <c r="H244" t="s">
        <v>574</v>
      </c>
      <c r="I244" t="s">
        <v>126</v>
      </c>
      <c r="J244" s="1">
        <v>50.71</v>
      </c>
      <c r="K244">
        <v>12</v>
      </c>
      <c r="L244" t="s">
        <v>78</v>
      </c>
      <c r="M244">
        <v>4</v>
      </c>
      <c r="N244">
        <v>3</v>
      </c>
      <c r="O244">
        <v>0.3</v>
      </c>
      <c r="P244" t="s">
        <v>36</v>
      </c>
      <c r="Q244" t="s">
        <v>50</v>
      </c>
      <c r="R244">
        <v>0</v>
      </c>
      <c r="S244">
        <v>9</v>
      </c>
      <c r="T244" t="s">
        <v>49</v>
      </c>
      <c r="U244" t="s">
        <v>60</v>
      </c>
      <c r="V244" t="s">
        <v>61</v>
      </c>
      <c r="W244" s="2">
        <v>45368</v>
      </c>
      <c r="X244" t="b">
        <v>1</v>
      </c>
      <c r="Y244" t="b">
        <v>1</v>
      </c>
      <c r="Z244" t="s">
        <v>52</v>
      </c>
      <c r="AA244" t="s">
        <v>41</v>
      </c>
      <c r="AB244">
        <v>8</v>
      </c>
    </row>
    <row r="245" spans="1:28" x14ac:dyDescent="0.3">
      <c r="A245" t="s">
        <v>575</v>
      </c>
      <c r="B245">
        <v>42</v>
      </c>
      <c r="C245" t="s">
        <v>43</v>
      </c>
      <c r="D245" t="s">
        <v>44</v>
      </c>
      <c r="E245" t="s">
        <v>31</v>
      </c>
      <c r="F245" t="s">
        <v>45</v>
      </c>
      <c r="G245" t="s">
        <v>30</v>
      </c>
      <c r="H245" t="s">
        <v>576</v>
      </c>
      <c r="I245" t="s">
        <v>58</v>
      </c>
      <c r="J245" s="1">
        <v>131.85</v>
      </c>
      <c r="K245">
        <v>4</v>
      </c>
      <c r="L245" t="s">
        <v>35</v>
      </c>
      <c r="M245">
        <v>5</v>
      </c>
      <c r="N245">
        <v>4</v>
      </c>
      <c r="O245">
        <v>2</v>
      </c>
      <c r="P245" t="s">
        <v>59</v>
      </c>
      <c r="Q245" t="s">
        <v>37</v>
      </c>
      <c r="R245">
        <v>1</v>
      </c>
      <c r="S245">
        <v>5</v>
      </c>
      <c r="T245" t="s">
        <v>49</v>
      </c>
      <c r="U245" t="s">
        <v>60</v>
      </c>
      <c r="V245" t="s">
        <v>61</v>
      </c>
      <c r="W245" s="2">
        <v>45295</v>
      </c>
      <c r="X245" t="b">
        <v>1</v>
      </c>
      <c r="Y245" t="b">
        <v>0</v>
      </c>
      <c r="Z245" t="s">
        <v>40</v>
      </c>
      <c r="AA245" t="s">
        <v>41</v>
      </c>
      <c r="AB245">
        <v>6</v>
      </c>
    </row>
    <row r="246" spans="1:28" x14ac:dyDescent="0.3">
      <c r="A246" t="s">
        <v>577</v>
      </c>
      <c r="B246">
        <v>19</v>
      </c>
      <c r="C246" t="s">
        <v>43</v>
      </c>
      <c r="D246" t="s">
        <v>44</v>
      </c>
      <c r="E246" t="s">
        <v>31</v>
      </c>
      <c r="F246" t="s">
        <v>56</v>
      </c>
      <c r="G246" t="s">
        <v>44</v>
      </c>
      <c r="H246" t="s">
        <v>578</v>
      </c>
      <c r="I246" t="s">
        <v>188</v>
      </c>
      <c r="J246" s="1">
        <v>459.39</v>
      </c>
      <c r="K246">
        <v>6</v>
      </c>
      <c r="L246" t="s">
        <v>35</v>
      </c>
      <c r="M246">
        <v>2</v>
      </c>
      <c r="N246">
        <v>2</v>
      </c>
      <c r="O246">
        <v>0.3</v>
      </c>
      <c r="P246" t="s">
        <v>59</v>
      </c>
      <c r="Q246" t="s">
        <v>85</v>
      </c>
      <c r="R246">
        <v>2</v>
      </c>
      <c r="S246">
        <v>4</v>
      </c>
      <c r="T246" t="s">
        <v>44</v>
      </c>
      <c r="U246" t="s">
        <v>38</v>
      </c>
      <c r="V246" t="s">
        <v>39</v>
      </c>
      <c r="W246" s="2">
        <v>45564</v>
      </c>
      <c r="X246" t="b">
        <v>0</v>
      </c>
      <c r="Y246" t="b">
        <v>0</v>
      </c>
      <c r="Z246" t="s">
        <v>74</v>
      </c>
      <c r="AA246" t="s">
        <v>41</v>
      </c>
      <c r="AB246">
        <v>14</v>
      </c>
    </row>
    <row r="247" spans="1:28" x14ac:dyDescent="0.3">
      <c r="A247" t="s">
        <v>579</v>
      </c>
      <c r="B247">
        <v>36</v>
      </c>
      <c r="C247" t="s">
        <v>29</v>
      </c>
      <c r="D247" t="s">
        <v>44</v>
      </c>
      <c r="E247" t="s">
        <v>76</v>
      </c>
      <c r="F247" t="s">
        <v>45</v>
      </c>
      <c r="G247" t="s">
        <v>30</v>
      </c>
      <c r="H247" t="s">
        <v>580</v>
      </c>
      <c r="I247" t="s">
        <v>58</v>
      </c>
      <c r="J247" s="1">
        <v>383.33</v>
      </c>
      <c r="K247">
        <v>6</v>
      </c>
      <c r="L247" t="s">
        <v>78</v>
      </c>
      <c r="M247">
        <v>3</v>
      </c>
      <c r="N247">
        <v>4</v>
      </c>
      <c r="O247">
        <v>2</v>
      </c>
      <c r="P247" t="s">
        <v>49</v>
      </c>
      <c r="Q247" t="s">
        <v>85</v>
      </c>
      <c r="R247">
        <v>1</v>
      </c>
      <c r="S247">
        <v>3</v>
      </c>
      <c r="T247" t="s">
        <v>36</v>
      </c>
      <c r="U247" t="s">
        <v>60</v>
      </c>
      <c r="V247" t="s">
        <v>39</v>
      </c>
      <c r="W247" s="2">
        <v>45509</v>
      </c>
      <c r="X247" t="b">
        <v>0</v>
      </c>
      <c r="Y247" t="b">
        <v>0</v>
      </c>
      <c r="Z247" t="s">
        <v>74</v>
      </c>
      <c r="AA247" t="s">
        <v>53</v>
      </c>
      <c r="AB247">
        <v>12</v>
      </c>
    </row>
    <row r="248" spans="1:28" x14ac:dyDescent="0.3">
      <c r="A248" t="s">
        <v>581</v>
      </c>
      <c r="B248">
        <v>26</v>
      </c>
      <c r="C248" t="s">
        <v>29</v>
      </c>
      <c r="D248" t="s">
        <v>44</v>
      </c>
      <c r="E248" t="s">
        <v>69</v>
      </c>
      <c r="F248" t="s">
        <v>32</v>
      </c>
      <c r="G248" t="s">
        <v>44</v>
      </c>
      <c r="H248" t="s">
        <v>582</v>
      </c>
      <c r="I248" t="s">
        <v>126</v>
      </c>
      <c r="J248" s="1">
        <v>212.08</v>
      </c>
      <c r="K248">
        <v>8</v>
      </c>
      <c r="L248" t="s">
        <v>48</v>
      </c>
      <c r="M248">
        <v>5</v>
      </c>
      <c r="N248">
        <v>5</v>
      </c>
      <c r="O248">
        <v>2</v>
      </c>
      <c r="P248" t="s">
        <v>59</v>
      </c>
      <c r="Q248" t="s">
        <v>85</v>
      </c>
      <c r="R248">
        <v>1</v>
      </c>
      <c r="S248">
        <v>9</v>
      </c>
      <c r="T248" t="s">
        <v>36</v>
      </c>
      <c r="U248" t="s">
        <v>38</v>
      </c>
      <c r="V248" t="s">
        <v>39</v>
      </c>
      <c r="W248" s="2">
        <v>45419</v>
      </c>
      <c r="X248" t="b">
        <v>0</v>
      </c>
      <c r="Y248" t="b">
        <v>0</v>
      </c>
      <c r="Z248" t="s">
        <v>40</v>
      </c>
      <c r="AA248" t="s">
        <v>53</v>
      </c>
      <c r="AB248">
        <v>13</v>
      </c>
    </row>
    <row r="249" spans="1:28" x14ac:dyDescent="0.3">
      <c r="A249" t="s">
        <v>583</v>
      </c>
      <c r="B249">
        <v>35</v>
      </c>
      <c r="C249" t="s">
        <v>29</v>
      </c>
      <c r="D249" t="s">
        <v>44</v>
      </c>
      <c r="E249" t="s">
        <v>31</v>
      </c>
      <c r="F249" t="s">
        <v>56</v>
      </c>
      <c r="G249" t="s">
        <v>44</v>
      </c>
      <c r="H249" t="s">
        <v>584</v>
      </c>
      <c r="I249" t="s">
        <v>135</v>
      </c>
      <c r="J249" s="1">
        <v>370.73</v>
      </c>
      <c r="K249">
        <v>7</v>
      </c>
      <c r="L249" t="s">
        <v>78</v>
      </c>
      <c r="M249">
        <v>3</v>
      </c>
      <c r="N249">
        <v>2</v>
      </c>
      <c r="O249">
        <v>1</v>
      </c>
      <c r="P249" t="s">
        <v>44</v>
      </c>
      <c r="Q249" t="s">
        <v>50</v>
      </c>
      <c r="R249">
        <v>0</v>
      </c>
      <c r="S249">
        <v>9</v>
      </c>
      <c r="T249" t="s">
        <v>44</v>
      </c>
      <c r="U249" t="s">
        <v>60</v>
      </c>
      <c r="V249" t="s">
        <v>61</v>
      </c>
      <c r="W249" s="2">
        <v>45522</v>
      </c>
      <c r="X249" t="b">
        <v>0</v>
      </c>
      <c r="Y249" t="b">
        <v>1</v>
      </c>
      <c r="Z249" t="s">
        <v>40</v>
      </c>
      <c r="AA249" t="s">
        <v>41</v>
      </c>
      <c r="AB249">
        <v>7</v>
      </c>
    </row>
    <row r="250" spans="1:28" x14ac:dyDescent="0.3">
      <c r="A250" t="s">
        <v>585</v>
      </c>
      <c r="B250">
        <v>39</v>
      </c>
      <c r="C250" t="s">
        <v>43</v>
      </c>
      <c r="D250" t="s">
        <v>44</v>
      </c>
      <c r="E250" t="s">
        <v>76</v>
      </c>
      <c r="F250" t="s">
        <v>56</v>
      </c>
      <c r="G250" t="s">
        <v>30</v>
      </c>
      <c r="H250" t="s">
        <v>586</v>
      </c>
      <c r="I250" t="s">
        <v>183</v>
      </c>
      <c r="J250" s="1">
        <v>319.66000000000003</v>
      </c>
      <c r="K250">
        <v>7</v>
      </c>
      <c r="L250" t="s">
        <v>35</v>
      </c>
      <c r="M250">
        <v>4</v>
      </c>
      <c r="N250">
        <v>2</v>
      </c>
      <c r="O250">
        <v>1</v>
      </c>
      <c r="P250" t="s">
        <v>44</v>
      </c>
      <c r="Q250" t="s">
        <v>50</v>
      </c>
      <c r="R250">
        <v>1</v>
      </c>
      <c r="S250">
        <v>10</v>
      </c>
      <c r="T250" t="s">
        <v>36</v>
      </c>
      <c r="U250" t="s">
        <v>79</v>
      </c>
      <c r="V250" t="s">
        <v>61</v>
      </c>
      <c r="W250" s="2">
        <v>45340</v>
      </c>
      <c r="X250" t="b">
        <v>0</v>
      </c>
      <c r="Y250" t="b">
        <v>0</v>
      </c>
      <c r="Z250" t="s">
        <v>52</v>
      </c>
      <c r="AA250" t="s">
        <v>67</v>
      </c>
      <c r="AB250">
        <v>3</v>
      </c>
    </row>
    <row r="251" spans="1:28" x14ac:dyDescent="0.3">
      <c r="A251" t="s">
        <v>587</v>
      </c>
      <c r="B251">
        <v>44</v>
      </c>
      <c r="C251" t="s">
        <v>29</v>
      </c>
      <c r="D251" t="s">
        <v>30</v>
      </c>
      <c r="E251" t="s">
        <v>69</v>
      </c>
      <c r="F251" t="s">
        <v>32</v>
      </c>
      <c r="G251" t="s">
        <v>44</v>
      </c>
      <c r="H251" t="s">
        <v>588</v>
      </c>
      <c r="I251" t="s">
        <v>246</v>
      </c>
      <c r="J251" s="1">
        <v>373.05</v>
      </c>
      <c r="K251">
        <v>3</v>
      </c>
      <c r="L251" t="s">
        <v>48</v>
      </c>
      <c r="M251">
        <v>3</v>
      </c>
      <c r="N251">
        <v>4</v>
      </c>
      <c r="O251">
        <v>0.3</v>
      </c>
      <c r="P251" t="s">
        <v>59</v>
      </c>
      <c r="Q251" t="s">
        <v>50</v>
      </c>
      <c r="R251">
        <v>1</v>
      </c>
      <c r="S251">
        <v>10</v>
      </c>
      <c r="T251" t="s">
        <v>49</v>
      </c>
      <c r="U251" t="s">
        <v>38</v>
      </c>
      <c r="V251" t="s">
        <v>86</v>
      </c>
      <c r="W251" s="2">
        <v>45365</v>
      </c>
      <c r="X251" t="b">
        <v>0</v>
      </c>
      <c r="Y251" t="b">
        <v>1</v>
      </c>
      <c r="Z251" t="s">
        <v>74</v>
      </c>
      <c r="AA251" t="s">
        <v>53</v>
      </c>
      <c r="AB251">
        <v>7</v>
      </c>
    </row>
    <row r="252" spans="1:28" x14ac:dyDescent="0.3">
      <c r="A252" t="s">
        <v>589</v>
      </c>
      <c r="B252">
        <v>19</v>
      </c>
      <c r="C252" t="s">
        <v>29</v>
      </c>
      <c r="D252" t="s">
        <v>44</v>
      </c>
      <c r="E252" t="s">
        <v>31</v>
      </c>
      <c r="F252" t="s">
        <v>32</v>
      </c>
      <c r="G252" t="s">
        <v>44</v>
      </c>
      <c r="H252" t="s">
        <v>590</v>
      </c>
      <c r="I252" t="s">
        <v>90</v>
      </c>
      <c r="J252" s="1">
        <v>393.78</v>
      </c>
      <c r="K252">
        <v>6</v>
      </c>
      <c r="L252" t="s">
        <v>78</v>
      </c>
      <c r="M252">
        <v>3</v>
      </c>
      <c r="N252">
        <v>4</v>
      </c>
      <c r="O252">
        <v>1</v>
      </c>
      <c r="P252" t="s">
        <v>49</v>
      </c>
      <c r="Q252" t="s">
        <v>85</v>
      </c>
      <c r="R252">
        <v>0</v>
      </c>
      <c r="S252">
        <v>5</v>
      </c>
      <c r="T252" t="s">
        <v>59</v>
      </c>
      <c r="U252" t="s">
        <v>38</v>
      </c>
      <c r="V252" t="s">
        <v>66</v>
      </c>
      <c r="W252" s="2">
        <v>45376</v>
      </c>
      <c r="X252" t="b">
        <v>1</v>
      </c>
      <c r="Y252" t="b">
        <v>0</v>
      </c>
      <c r="Z252" t="s">
        <v>40</v>
      </c>
      <c r="AA252" t="s">
        <v>41</v>
      </c>
      <c r="AB252">
        <v>14</v>
      </c>
    </row>
    <row r="253" spans="1:28" x14ac:dyDescent="0.3">
      <c r="A253" t="s">
        <v>591</v>
      </c>
      <c r="B253">
        <v>27</v>
      </c>
      <c r="C253" t="s">
        <v>29</v>
      </c>
      <c r="D253" t="s">
        <v>44</v>
      </c>
      <c r="E253" t="s">
        <v>69</v>
      </c>
      <c r="F253" t="s">
        <v>56</v>
      </c>
      <c r="G253" t="s">
        <v>44</v>
      </c>
      <c r="H253" t="s">
        <v>592</v>
      </c>
      <c r="I253" t="s">
        <v>183</v>
      </c>
      <c r="J253" s="1">
        <v>245.04</v>
      </c>
      <c r="K253">
        <v>4</v>
      </c>
      <c r="L253" t="s">
        <v>78</v>
      </c>
      <c r="M253">
        <v>3</v>
      </c>
      <c r="N253">
        <v>2</v>
      </c>
      <c r="O253">
        <v>0</v>
      </c>
      <c r="P253" t="s">
        <v>44</v>
      </c>
      <c r="Q253" t="s">
        <v>50</v>
      </c>
      <c r="R253">
        <v>2</v>
      </c>
      <c r="S253">
        <v>6</v>
      </c>
      <c r="T253" t="s">
        <v>44</v>
      </c>
      <c r="U253" t="s">
        <v>38</v>
      </c>
      <c r="V253" t="s">
        <v>66</v>
      </c>
      <c r="W253" s="2">
        <v>45629</v>
      </c>
      <c r="X253" t="b">
        <v>1</v>
      </c>
      <c r="Y253" t="b">
        <v>1</v>
      </c>
      <c r="Z253" t="s">
        <v>40</v>
      </c>
      <c r="AA253" t="s">
        <v>53</v>
      </c>
      <c r="AB253">
        <v>10</v>
      </c>
    </row>
    <row r="254" spans="1:28" x14ac:dyDescent="0.3">
      <c r="A254" t="s">
        <v>593</v>
      </c>
      <c r="B254">
        <v>26</v>
      </c>
      <c r="C254" t="s">
        <v>29</v>
      </c>
      <c r="D254" t="s">
        <v>44</v>
      </c>
      <c r="E254" t="s">
        <v>76</v>
      </c>
      <c r="F254" t="s">
        <v>56</v>
      </c>
      <c r="G254" t="s">
        <v>30</v>
      </c>
      <c r="H254" t="s">
        <v>594</v>
      </c>
      <c r="I254" t="s">
        <v>188</v>
      </c>
      <c r="J254" s="1">
        <v>111.27</v>
      </c>
      <c r="K254">
        <v>3</v>
      </c>
      <c r="L254" t="s">
        <v>78</v>
      </c>
      <c r="M254">
        <v>1</v>
      </c>
      <c r="N254">
        <v>3</v>
      </c>
      <c r="O254">
        <v>1</v>
      </c>
      <c r="P254" t="s">
        <v>44</v>
      </c>
      <c r="Q254" t="s">
        <v>85</v>
      </c>
      <c r="R254">
        <v>2</v>
      </c>
      <c r="S254">
        <v>10</v>
      </c>
      <c r="T254" t="s">
        <v>36</v>
      </c>
      <c r="U254" t="s">
        <v>60</v>
      </c>
      <c r="V254" t="s">
        <v>51</v>
      </c>
      <c r="W254" s="2">
        <v>45425</v>
      </c>
      <c r="X254" t="b">
        <v>0</v>
      </c>
      <c r="Y254" t="b">
        <v>0</v>
      </c>
      <c r="Z254" t="s">
        <v>62</v>
      </c>
      <c r="AA254" t="s">
        <v>41</v>
      </c>
      <c r="AB254">
        <v>12</v>
      </c>
    </row>
    <row r="255" spans="1:28" x14ac:dyDescent="0.3">
      <c r="A255" t="s">
        <v>595</v>
      </c>
      <c r="B255">
        <v>26</v>
      </c>
      <c r="C255" t="s">
        <v>29</v>
      </c>
      <c r="D255" t="s">
        <v>44</v>
      </c>
      <c r="E255" t="s">
        <v>55</v>
      </c>
      <c r="F255" t="s">
        <v>32</v>
      </c>
      <c r="G255" t="s">
        <v>30</v>
      </c>
      <c r="H255" t="s">
        <v>596</v>
      </c>
      <c r="I255" t="s">
        <v>123</v>
      </c>
      <c r="J255" s="1">
        <v>93.29</v>
      </c>
      <c r="K255">
        <v>11</v>
      </c>
      <c r="L255" t="s">
        <v>78</v>
      </c>
      <c r="M255">
        <v>2</v>
      </c>
      <c r="N255">
        <v>2</v>
      </c>
      <c r="O255">
        <v>0</v>
      </c>
      <c r="P255" t="s">
        <v>44</v>
      </c>
      <c r="Q255" t="s">
        <v>85</v>
      </c>
      <c r="R255">
        <v>0</v>
      </c>
      <c r="S255">
        <v>7</v>
      </c>
      <c r="T255" t="s">
        <v>59</v>
      </c>
      <c r="U255" t="s">
        <v>38</v>
      </c>
      <c r="V255" t="s">
        <v>66</v>
      </c>
      <c r="W255" s="2">
        <v>45498</v>
      </c>
      <c r="X255" t="b">
        <v>1</v>
      </c>
      <c r="Y255" t="b">
        <v>0</v>
      </c>
      <c r="Z255" t="s">
        <v>62</v>
      </c>
      <c r="AA255" t="s">
        <v>41</v>
      </c>
      <c r="AB255">
        <v>9</v>
      </c>
    </row>
    <row r="256" spans="1:28" x14ac:dyDescent="0.3">
      <c r="A256" t="s">
        <v>597</v>
      </c>
      <c r="B256">
        <v>27</v>
      </c>
      <c r="C256" t="s">
        <v>29</v>
      </c>
      <c r="D256" t="s">
        <v>44</v>
      </c>
      <c r="E256" t="s">
        <v>31</v>
      </c>
      <c r="F256" t="s">
        <v>45</v>
      </c>
      <c r="G256" t="s">
        <v>30</v>
      </c>
      <c r="H256" t="s">
        <v>598</v>
      </c>
      <c r="I256" t="s">
        <v>107</v>
      </c>
      <c r="J256" s="1">
        <v>156.5</v>
      </c>
      <c r="K256">
        <v>5</v>
      </c>
      <c r="L256" t="s">
        <v>35</v>
      </c>
      <c r="M256">
        <v>1</v>
      </c>
      <c r="N256">
        <v>1</v>
      </c>
      <c r="O256">
        <v>1</v>
      </c>
      <c r="P256" t="s">
        <v>44</v>
      </c>
      <c r="Q256" t="s">
        <v>85</v>
      </c>
      <c r="R256">
        <v>0</v>
      </c>
      <c r="S256">
        <v>3</v>
      </c>
      <c r="T256" t="s">
        <v>44</v>
      </c>
      <c r="U256" t="s">
        <v>79</v>
      </c>
      <c r="V256" t="s">
        <v>66</v>
      </c>
      <c r="W256" s="2">
        <v>45301</v>
      </c>
      <c r="X256" t="b">
        <v>1</v>
      </c>
      <c r="Y256" t="b">
        <v>0</v>
      </c>
      <c r="Z256" t="s">
        <v>52</v>
      </c>
      <c r="AA256" t="s">
        <v>53</v>
      </c>
      <c r="AB256">
        <v>14</v>
      </c>
    </row>
    <row r="257" spans="1:28" x14ac:dyDescent="0.3">
      <c r="A257" t="s">
        <v>599</v>
      </c>
      <c r="B257">
        <v>37</v>
      </c>
      <c r="C257" t="s">
        <v>43</v>
      </c>
      <c r="D257" t="s">
        <v>30</v>
      </c>
      <c r="E257" t="s">
        <v>55</v>
      </c>
      <c r="F257" t="s">
        <v>56</v>
      </c>
      <c r="G257" t="s">
        <v>30</v>
      </c>
      <c r="H257" t="s">
        <v>600</v>
      </c>
      <c r="I257" t="s">
        <v>114</v>
      </c>
      <c r="J257" s="1">
        <v>290.11</v>
      </c>
      <c r="K257">
        <v>8</v>
      </c>
      <c r="L257" t="s">
        <v>35</v>
      </c>
      <c r="M257">
        <v>4</v>
      </c>
      <c r="N257">
        <v>4</v>
      </c>
      <c r="O257">
        <v>1</v>
      </c>
      <c r="P257" t="s">
        <v>49</v>
      </c>
      <c r="Q257" t="s">
        <v>85</v>
      </c>
      <c r="R257">
        <v>1</v>
      </c>
      <c r="S257">
        <v>4</v>
      </c>
      <c r="T257" t="s">
        <v>49</v>
      </c>
      <c r="U257" t="s">
        <v>60</v>
      </c>
      <c r="V257" t="s">
        <v>51</v>
      </c>
      <c r="W257" s="2">
        <v>45595</v>
      </c>
      <c r="X257" t="b">
        <v>0</v>
      </c>
      <c r="Y257" t="b">
        <v>0</v>
      </c>
      <c r="Z257" t="s">
        <v>62</v>
      </c>
      <c r="AA257" t="s">
        <v>41</v>
      </c>
      <c r="AB257">
        <v>14</v>
      </c>
    </row>
    <row r="258" spans="1:28" x14ac:dyDescent="0.3">
      <c r="A258" t="s">
        <v>601</v>
      </c>
      <c r="B258">
        <v>23</v>
      </c>
      <c r="C258" t="s">
        <v>29</v>
      </c>
      <c r="D258" t="s">
        <v>30</v>
      </c>
      <c r="E258" t="s">
        <v>55</v>
      </c>
      <c r="F258" t="s">
        <v>32</v>
      </c>
      <c r="G258" t="s">
        <v>30</v>
      </c>
      <c r="H258" t="s">
        <v>289</v>
      </c>
      <c r="I258" t="s">
        <v>120</v>
      </c>
      <c r="J258" s="1">
        <v>355.28</v>
      </c>
      <c r="K258">
        <v>3</v>
      </c>
      <c r="L258" t="s">
        <v>35</v>
      </c>
      <c r="M258">
        <v>5</v>
      </c>
      <c r="N258">
        <v>5</v>
      </c>
      <c r="O258">
        <v>0</v>
      </c>
      <c r="P258" t="s">
        <v>59</v>
      </c>
      <c r="Q258" t="s">
        <v>85</v>
      </c>
      <c r="R258">
        <v>1</v>
      </c>
      <c r="S258">
        <v>4</v>
      </c>
      <c r="T258" t="s">
        <v>59</v>
      </c>
      <c r="U258" t="s">
        <v>60</v>
      </c>
      <c r="V258" t="s">
        <v>39</v>
      </c>
      <c r="W258" s="2">
        <v>45552</v>
      </c>
      <c r="X258" t="b">
        <v>1</v>
      </c>
      <c r="Y258" t="b">
        <v>1</v>
      </c>
      <c r="Z258" t="s">
        <v>74</v>
      </c>
      <c r="AA258" t="s">
        <v>41</v>
      </c>
      <c r="AB258">
        <v>5</v>
      </c>
    </row>
    <row r="259" spans="1:28" x14ac:dyDescent="0.3">
      <c r="A259" t="s">
        <v>602</v>
      </c>
      <c r="B259">
        <v>31</v>
      </c>
      <c r="C259" t="s">
        <v>88</v>
      </c>
      <c r="D259" t="s">
        <v>30</v>
      </c>
      <c r="E259" t="s">
        <v>55</v>
      </c>
      <c r="F259" t="s">
        <v>32</v>
      </c>
      <c r="G259" t="s">
        <v>44</v>
      </c>
      <c r="H259" t="s">
        <v>603</v>
      </c>
      <c r="I259" t="s">
        <v>34</v>
      </c>
      <c r="J259" s="1">
        <v>73.739999999999995</v>
      </c>
      <c r="K259">
        <v>7</v>
      </c>
      <c r="L259" t="s">
        <v>78</v>
      </c>
      <c r="M259">
        <v>4</v>
      </c>
      <c r="N259">
        <v>2</v>
      </c>
      <c r="O259">
        <v>0.3</v>
      </c>
      <c r="P259" t="s">
        <v>44</v>
      </c>
      <c r="Q259" t="s">
        <v>50</v>
      </c>
      <c r="R259">
        <v>1</v>
      </c>
      <c r="S259">
        <v>3</v>
      </c>
      <c r="T259" t="s">
        <v>49</v>
      </c>
      <c r="U259" t="s">
        <v>60</v>
      </c>
      <c r="V259" t="s">
        <v>66</v>
      </c>
      <c r="W259" s="2">
        <v>45521</v>
      </c>
      <c r="X259" t="b">
        <v>0</v>
      </c>
      <c r="Y259" t="b">
        <v>0</v>
      </c>
      <c r="Z259" t="s">
        <v>52</v>
      </c>
      <c r="AA259" t="s">
        <v>53</v>
      </c>
      <c r="AB259">
        <v>13</v>
      </c>
    </row>
    <row r="260" spans="1:28" x14ac:dyDescent="0.3">
      <c r="A260" t="s">
        <v>604</v>
      </c>
      <c r="B260">
        <v>21</v>
      </c>
      <c r="C260" t="s">
        <v>29</v>
      </c>
      <c r="D260" t="s">
        <v>30</v>
      </c>
      <c r="E260" t="s">
        <v>69</v>
      </c>
      <c r="F260" t="s">
        <v>56</v>
      </c>
      <c r="G260" t="s">
        <v>30</v>
      </c>
      <c r="H260" t="s">
        <v>605</v>
      </c>
      <c r="I260" t="s">
        <v>90</v>
      </c>
      <c r="J260" s="1">
        <v>170.35</v>
      </c>
      <c r="K260">
        <v>10</v>
      </c>
      <c r="L260" t="s">
        <v>48</v>
      </c>
      <c r="M260">
        <v>2</v>
      </c>
      <c r="N260">
        <v>1</v>
      </c>
      <c r="O260">
        <v>1</v>
      </c>
      <c r="P260" t="s">
        <v>49</v>
      </c>
      <c r="Q260" t="s">
        <v>85</v>
      </c>
      <c r="R260">
        <v>1</v>
      </c>
      <c r="S260">
        <v>10</v>
      </c>
      <c r="T260" t="s">
        <v>59</v>
      </c>
      <c r="U260" t="s">
        <v>79</v>
      </c>
      <c r="V260" t="s">
        <v>86</v>
      </c>
      <c r="W260" s="2">
        <v>45446</v>
      </c>
      <c r="X260" t="b">
        <v>1</v>
      </c>
      <c r="Y260" t="b">
        <v>1</v>
      </c>
      <c r="Z260" t="s">
        <v>40</v>
      </c>
      <c r="AA260" t="s">
        <v>53</v>
      </c>
      <c r="AB260">
        <v>1</v>
      </c>
    </row>
    <row r="261" spans="1:28" x14ac:dyDescent="0.3">
      <c r="A261" t="s">
        <v>606</v>
      </c>
      <c r="B261">
        <v>36</v>
      </c>
      <c r="C261" t="s">
        <v>29</v>
      </c>
      <c r="D261" t="s">
        <v>44</v>
      </c>
      <c r="E261" t="s">
        <v>55</v>
      </c>
      <c r="F261" t="s">
        <v>56</v>
      </c>
      <c r="G261" t="s">
        <v>30</v>
      </c>
      <c r="H261" t="s">
        <v>607</v>
      </c>
      <c r="I261" t="s">
        <v>65</v>
      </c>
      <c r="J261" s="1">
        <v>123.7</v>
      </c>
      <c r="K261">
        <v>6</v>
      </c>
      <c r="L261" t="s">
        <v>78</v>
      </c>
      <c r="M261">
        <v>2</v>
      </c>
      <c r="N261">
        <v>5</v>
      </c>
      <c r="O261">
        <v>0</v>
      </c>
      <c r="P261" t="s">
        <v>44</v>
      </c>
      <c r="Q261" t="s">
        <v>85</v>
      </c>
      <c r="R261">
        <v>1</v>
      </c>
      <c r="S261">
        <v>5</v>
      </c>
      <c r="T261" t="s">
        <v>36</v>
      </c>
      <c r="U261" t="s">
        <v>60</v>
      </c>
      <c r="V261" t="s">
        <v>66</v>
      </c>
      <c r="W261" s="2">
        <v>45501</v>
      </c>
      <c r="X261" t="b">
        <v>0</v>
      </c>
      <c r="Y261" t="b">
        <v>0</v>
      </c>
      <c r="Z261" t="s">
        <v>62</v>
      </c>
      <c r="AA261" t="s">
        <v>67</v>
      </c>
      <c r="AB261">
        <v>2</v>
      </c>
    </row>
    <row r="262" spans="1:28" x14ac:dyDescent="0.3">
      <c r="A262" t="s">
        <v>608</v>
      </c>
      <c r="B262">
        <v>21</v>
      </c>
      <c r="C262" t="s">
        <v>29</v>
      </c>
      <c r="D262" t="s">
        <v>30</v>
      </c>
      <c r="E262" t="s">
        <v>55</v>
      </c>
      <c r="F262" t="s">
        <v>56</v>
      </c>
      <c r="G262" t="s">
        <v>44</v>
      </c>
      <c r="H262" t="s">
        <v>609</v>
      </c>
      <c r="I262" t="s">
        <v>34</v>
      </c>
      <c r="J262" s="1">
        <v>201.6</v>
      </c>
      <c r="K262">
        <v>9</v>
      </c>
      <c r="L262" t="s">
        <v>48</v>
      </c>
      <c r="M262">
        <v>1</v>
      </c>
      <c r="N262">
        <v>4</v>
      </c>
      <c r="O262">
        <v>2</v>
      </c>
      <c r="P262" t="s">
        <v>49</v>
      </c>
      <c r="Q262" t="s">
        <v>85</v>
      </c>
      <c r="R262">
        <v>1</v>
      </c>
      <c r="S262">
        <v>4</v>
      </c>
      <c r="T262" t="s">
        <v>44</v>
      </c>
      <c r="U262" t="s">
        <v>60</v>
      </c>
      <c r="V262" t="s">
        <v>51</v>
      </c>
      <c r="W262" s="2">
        <v>45589</v>
      </c>
      <c r="X262" t="b">
        <v>0</v>
      </c>
      <c r="Y262" t="b">
        <v>0</v>
      </c>
      <c r="Z262" t="s">
        <v>62</v>
      </c>
      <c r="AA262" t="s">
        <v>67</v>
      </c>
      <c r="AB262">
        <v>14</v>
      </c>
    </row>
    <row r="263" spans="1:28" x14ac:dyDescent="0.3">
      <c r="A263" t="s">
        <v>610</v>
      </c>
      <c r="B263">
        <v>27</v>
      </c>
      <c r="C263" t="s">
        <v>29</v>
      </c>
      <c r="D263" t="s">
        <v>30</v>
      </c>
      <c r="E263" t="s">
        <v>55</v>
      </c>
      <c r="F263" t="s">
        <v>56</v>
      </c>
      <c r="G263" t="s">
        <v>44</v>
      </c>
      <c r="H263" t="s">
        <v>611</v>
      </c>
      <c r="I263" t="s">
        <v>71</v>
      </c>
      <c r="J263" s="1">
        <v>116.14</v>
      </c>
      <c r="K263">
        <v>11</v>
      </c>
      <c r="L263" t="s">
        <v>35</v>
      </c>
      <c r="M263">
        <v>1</v>
      </c>
      <c r="N263">
        <v>4</v>
      </c>
      <c r="O263">
        <v>1</v>
      </c>
      <c r="P263" t="s">
        <v>44</v>
      </c>
      <c r="Q263" t="s">
        <v>37</v>
      </c>
      <c r="R263">
        <v>0</v>
      </c>
      <c r="S263">
        <v>8</v>
      </c>
      <c r="T263" t="s">
        <v>49</v>
      </c>
      <c r="U263" t="s">
        <v>79</v>
      </c>
      <c r="V263" t="s">
        <v>39</v>
      </c>
      <c r="W263" s="2">
        <v>45383</v>
      </c>
      <c r="X263" t="b">
        <v>0</v>
      </c>
      <c r="Y263" t="b">
        <v>1</v>
      </c>
      <c r="Z263" t="s">
        <v>52</v>
      </c>
      <c r="AA263" t="s">
        <v>67</v>
      </c>
      <c r="AB263">
        <v>14</v>
      </c>
    </row>
    <row r="264" spans="1:28" x14ac:dyDescent="0.3">
      <c r="A264" t="s">
        <v>612</v>
      </c>
      <c r="B264">
        <v>29</v>
      </c>
      <c r="C264" t="s">
        <v>29</v>
      </c>
      <c r="D264" t="s">
        <v>30</v>
      </c>
      <c r="E264" t="s">
        <v>55</v>
      </c>
      <c r="F264" t="s">
        <v>56</v>
      </c>
      <c r="G264" t="s">
        <v>44</v>
      </c>
      <c r="H264" t="s">
        <v>613</v>
      </c>
      <c r="I264" t="s">
        <v>246</v>
      </c>
      <c r="J264" s="1">
        <v>483.38</v>
      </c>
      <c r="K264">
        <v>9</v>
      </c>
      <c r="L264" t="s">
        <v>78</v>
      </c>
      <c r="M264">
        <v>2</v>
      </c>
      <c r="N264">
        <v>1</v>
      </c>
      <c r="O264">
        <v>0</v>
      </c>
      <c r="P264" t="s">
        <v>44</v>
      </c>
      <c r="Q264" t="s">
        <v>37</v>
      </c>
      <c r="R264">
        <v>2</v>
      </c>
      <c r="S264">
        <v>3</v>
      </c>
      <c r="T264" t="s">
        <v>44</v>
      </c>
      <c r="U264" t="s">
        <v>79</v>
      </c>
      <c r="V264" t="s">
        <v>66</v>
      </c>
      <c r="W264" s="2">
        <v>45452</v>
      </c>
      <c r="X264" t="b">
        <v>0</v>
      </c>
      <c r="Y264" t="b">
        <v>1</v>
      </c>
      <c r="Z264" t="s">
        <v>40</v>
      </c>
      <c r="AA264" t="s">
        <v>53</v>
      </c>
      <c r="AB264">
        <v>8</v>
      </c>
    </row>
    <row r="265" spans="1:28" x14ac:dyDescent="0.3">
      <c r="A265" t="s">
        <v>614</v>
      </c>
      <c r="B265">
        <v>24</v>
      </c>
      <c r="C265" t="s">
        <v>43</v>
      </c>
      <c r="D265" t="s">
        <v>30</v>
      </c>
      <c r="E265" t="s">
        <v>55</v>
      </c>
      <c r="F265" t="s">
        <v>45</v>
      </c>
      <c r="G265" t="s">
        <v>30</v>
      </c>
      <c r="H265" t="s">
        <v>615</v>
      </c>
      <c r="I265" t="s">
        <v>142</v>
      </c>
      <c r="J265" s="1">
        <v>418.62</v>
      </c>
      <c r="K265">
        <v>9</v>
      </c>
      <c r="L265" t="s">
        <v>48</v>
      </c>
      <c r="M265">
        <v>1</v>
      </c>
      <c r="N265">
        <v>2</v>
      </c>
      <c r="O265">
        <v>0</v>
      </c>
      <c r="P265" t="s">
        <v>59</v>
      </c>
      <c r="Q265" t="s">
        <v>50</v>
      </c>
      <c r="R265">
        <v>0</v>
      </c>
      <c r="S265">
        <v>9</v>
      </c>
      <c r="T265" t="s">
        <v>36</v>
      </c>
      <c r="U265" t="s">
        <v>60</v>
      </c>
      <c r="V265" t="s">
        <v>66</v>
      </c>
      <c r="W265" s="2">
        <v>45610</v>
      </c>
      <c r="X265" t="b">
        <v>1</v>
      </c>
      <c r="Y265" t="b">
        <v>0</v>
      </c>
      <c r="Z265" t="s">
        <v>40</v>
      </c>
      <c r="AA265" t="s">
        <v>53</v>
      </c>
      <c r="AB265">
        <v>11</v>
      </c>
    </row>
    <row r="266" spans="1:28" x14ac:dyDescent="0.3">
      <c r="A266" t="s">
        <v>616</v>
      </c>
      <c r="B266">
        <v>33</v>
      </c>
      <c r="C266" t="s">
        <v>29</v>
      </c>
      <c r="D266" t="s">
        <v>30</v>
      </c>
      <c r="E266" t="s">
        <v>76</v>
      </c>
      <c r="F266" t="s">
        <v>32</v>
      </c>
      <c r="G266" t="s">
        <v>30</v>
      </c>
      <c r="H266" t="s">
        <v>617</v>
      </c>
      <c r="I266" t="s">
        <v>82</v>
      </c>
      <c r="J266" s="1">
        <v>139.83000000000001</v>
      </c>
      <c r="K266">
        <v>12</v>
      </c>
      <c r="L266" t="s">
        <v>78</v>
      </c>
      <c r="M266">
        <v>2</v>
      </c>
      <c r="N266">
        <v>4</v>
      </c>
      <c r="O266">
        <v>2</v>
      </c>
      <c r="P266" t="s">
        <v>36</v>
      </c>
      <c r="Q266" t="s">
        <v>50</v>
      </c>
      <c r="R266">
        <v>0</v>
      </c>
      <c r="S266">
        <v>1</v>
      </c>
      <c r="T266" t="s">
        <v>36</v>
      </c>
      <c r="U266" t="s">
        <v>38</v>
      </c>
      <c r="V266" t="s">
        <v>86</v>
      </c>
      <c r="W266" s="2">
        <v>45573</v>
      </c>
      <c r="X266" t="b">
        <v>0</v>
      </c>
      <c r="Y266" t="b">
        <v>0</v>
      </c>
      <c r="Z266" t="s">
        <v>62</v>
      </c>
      <c r="AA266" t="s">
        <v>67</v>
      </c>
      <c r="AB266">
        <v>10</v>
      </c>
    </row>
    <row r="267" spans="1:28" x14ac:dyDescent="0.3">
      <c r="A267" t="s">
        <v>618</v>
      </c>
      <c r="B267">
        <v>38</v>
      </c>
      <c r="C267" t="s">
        <v>29</v>
      </c>
      <c r="D267" t="s">
        <v>44</v>
      </c>
      <c r="E267" t="s">
        <v>31</v>
      </c>
      <c r="F267" t="s">
        <v>56</v>
      </c>
      <c r="G267" t="s">
        <v>30</v>
      </c>
      <c r="H267" t="s">
        <v>619</v>
      </c>
      <c r="I267" t="s">
        <v>135</v>
      </c>
      <c r="J267" s="1">
        <v>54.17</v>
      </c>
      <c r="K267">
        <v>4</v>
      </c>
      <c r="L267" t="s">
        <v>35</v>
      </c>
      <c r="M267">
        <v>4</v>
      </c>
      <c r="N267">
        <v>5</v>
      </c>
      <c r="O267">
        <v>0</v>
      </c>
      <c r="P267" t="s">
        <v>49</v>
      </c>
      <c r="Q267" t="s">
        <v>37</v>
      </c>
      <c r="R267">
        <v>2</v>
      </c>
      <c r="S267">
        <v>2</v>
      </c>
      <c r="T267" t="s">
        <v>49</v>
      </c>
      <c r="U267" t="s">
        <v>79</v>
      </c>
      <c r="V267" t="s">
        <v>39</v>
      </c>
      <c r="W267" s="2">
        <v>45302</v>
      </c>
      <c r="X267" t="b">
        <v>0</v>
      </c>
      <c r="Y267" t="b">
        <v>1</v>
      </c>
      <c r="Z267" t="s">
        <v>74</v>
      </c>
      <c r="AA267" t="s">
        <v>41</v>
      </c>
      <c r="AB267">
        <v>7</v>
      </c>
    </row>
    <row r="268" spans="1:28" x14ac:dyDescent="0.3">
      <c r="A268" t="s">
        <v>620</v>
      </c>
      <c r="B268">
        <v>47</v>
      </c>
      <c r="C268" t="s">
        <v>43</v>
      </c>
      <c r="D268" t="s">
        <v>44</v>
      </c>
      <c r="E268" t="s">
        <v>76</v>
      </c>
      <c r="F268" t="s">
        <v>56</v>
      </c>
      <c r="G268" t="s">
        <v>44</v>
      </c>
      <c r="H268" t="s">
        <v>621</v>
      </c>
      <c r="I268" t="s">
        <v>246</v>
      </c>
      <c r="J268" s="1">
        <v>437.59</v>
      </c>
      <c r="K268">
        <v>10</v>
      </c>
      <c r="L268" t="s">
        <v>48</v>
      </c>
      <c r="M268">
        <v>1</v>
      </c>
      <c r="N268">
        <v>4</v>
      </c>
      <c r="O268">
        <v>0</v>
      </c>
      <c r="P268" t="s">
        <v>36</v>
      </c>
      <c r="Q268" t="s">
        <v>85</v>
      </c>
      <c r="R268">
        <v>0</v>
      </c>
      <c r="S268">
        <v>4</v>
      </c>
      <c r="T268" t="s">
        <v>44</v>
      </c>
      <c r="U268" t="s">
        <v>38</v>
      </c>
      <c r="V268" t="s">
        <v>39</v>
      </c>
      <c r="W268" s="2">
        <v>45348</v>
      </c>
      <c r="X268" t="b">
        <v>1</v>
      </c>
      <c r="Y268" t="b">
        <v>1</v>
      </c>
      <c r="Z268" t="s">
        <v>62</v>
      </c>
      <c r="AA268" t="s">
        <v>67</v>
      </c>
      <c r="AB268">
        <v>9</v>
      </c>
    </row>
    <row r="269" spans="1:28" x14ac:dyDescent="0.3">
      <c r="A269" t="s">
        <v>622</v>
      </c>
      <c r="B269">
        <v>32</v>
      </c>
      <c r="C269" t="s">
        <v>43</v>
      </c>
      <c r="D269" t="s">
        <v>30</v>
      </c>
      <c r="E269" t="s">
        <v>69</v>
      </c>
      <c r="F269" t="s">
        <v>32</v>
      </c>
      <c r="G269" t="s">
        <v>44</v>
      </c>
      <c r="H269" t="s">
        <v>623</v>
      </c>
      <c r="I269" t="s">
        <v>107</v>
      </c>
      <c r="J269" s="1">
        <v>113.57</v>
      </c>
      <c r="K269">
        <v>5</v>
      </c>
      <c r="L269" t="s">
        <v>78</v>
      </c>
      <c r="M269">
        <v>4</v>
      </c>
      <c r="N269">
        <v>4</v>
      </c>
      <c r="O269">
        <v>2</v>
      </c>
      <c r="P269" t="s">
        <v>49</v>
      </c>
      <c r="Q269" t="s">
        <v>85</v>
      </c>
      <c r="R269">
        <v>1</v>
      </c>
      <c r="S269">
        <v>1</v>
      </c>
      <c r="T269" t="s">
        <v>44</v>
      </c>
      <c r="U269" t="s">
        <v>38</v>
      </c>
      <c r="V269" t="s">
        <v>86</v>
      </c>
      <c r="W269" s="2">
        <v>45597</v>
      </c>
      <c r="X269" t="b">
        <v>0</v>
      </c>
      <c r="Y269" t="b">
        <v>1</v>
      </c>
      <c r="Z269" t="s">
        <v>52</v>
      </c>
      <c r="AA269" t="s">
        <v>53</v>
      </c>
      <c r="AB269">
        <v>8</v>
      </c>
    </row>
    <row r="270" spans="1:28" x14ac:dyDescent="0.3">
      <c r="A270" t="s">
        <v>624</v>
      </c>
      <c r="B270">
        <v>21</v>
      </c>
      <c r="C270" t="s">
        <v>88</v>
      </c>
      <c r="D270" t="s">
        <v>44</v>
      </c>
      <c r="E270" t="s">
        <v>55</v>
      </c>
      <c r="F270" t="s">
        <v>45</v>
      </c>
      <c r="G270" t="s">
        <v>44</v>
      </c>
      <c r="H270" t="s">
        <v>625</v>
      </c>
      <c r="I270" t="s">
        <v>114</v>
      </c>
      <c r="J270" s="1">
        <v>305.54000000000002</v>
      </c>
      <c r="K270">
        <v>6</v>
      </c>
      <c r="L270" t="s">
        <v>48</v>
      </c>
      <c r="M270">
        <v>3</v>
      </c>
      <c r="N270">
        <v>5</v>
      </c>
      <c r="O270">
        <v>0</v>
      </c>
      <c r="P270" t="s">
        <v>49</v>
      </c>
      <c r="Q270" t="s">
        <v>37</v>
      </c>
      <c r="R270">
        <v>0</v>
      </c>
      <c r="S270">
        <v>5</v>
      </c>
      <c r="T270" t="s">
        <v>49</v>
      </c>
      <c r="U270" t="s">
        <v>60</v>
      </c>
      <c r="V270" t="s">
        <v>66</v>
      </c>
      <c r="W270" s="2">
        <v>45379</v>
      </c>
      <c r="X270" t="b">
        <v>1</v>
      </c>
      <c r="Y270" t="b">
        <v>0</v>
      </c>
      <c r="Z270" t="s">
        <v>52</v>
      </c>
      <c r="AA270" t="s">
        <v>41</v>
      </c>
      <c r="AB270">
        <v>7</v>
      </c>
    </row>
    <row r="271" spans="1:28" x14ac:dyDescent="0.3">
      <c r="A271" t="s">
        <v>626</v>
      </c>
      <c r="B271">
        <v>23</v>
      </c>
      <c r="C271" t="s">
        <v>29</v>
      </c>
      <c r="D271" t="s">
        <v>44</v>
      </c>
      <c r="E271" t="s">
        <v>76</v>
      </c>
      <c r="F271" t="s">
        <v>45</v>
      </c>
      <c r="G271" t="s">
        <v>44</v>
      </c>
      <c r="H271" t="s">
        <v>627</v>
      </c>
      <c r="I271" t="s">
        <v>47</v>
      </c>
      <c r="J271" s="1">
        <v>339.12</v>
      </c>
      <c r="K271">
        <v>2</v>
      </c>
      <c r="L271" t="s">
        <v>48</v>
      </c>
      <c r="M271">
        <v>4</v>
      </c>
      <c r="N271">
        <v>4</v>
      </c>
      <c r="O271">
        <v>0</v>
      </c>
      <c r="P271" t="s">
        <v>49</v>
      </c>
      <c r="Q271" t="s">
        <v>50</v>
      </c>
      <c r="R271">
        <v>0</v>
      </c>
      <c r="S271">
        <v>5</v>
      </c>
      <c r="T271" t="s">
        <v>59</v>
      </c>
      <c r="U271" t="s">
        <v>60</v>
      </c>
      <c r="V271" t="s">
        <v>51</v>
      </c>
      <c r="W271" s="2">
        <v>45299</v>
      </c>
      <c r="X271" t="b">
        <v>0</v>
      </c>
      <c r="Y271" t="b">
        <v>0</v>
      </c>
      <c r="Z271" t="s">
        <v>62</v>
      </c>
      <c r="AA271" t="s">
        <v>41</v>
      </c>
      <c r="AB271">
        <v>1</v>
      </c>
    </row>
    <row r="272" spans="1:28" x14ac:dyDescent="0.3">
      <c r="A272" t="s">
        <v>628</v>
      </c>
      <c r="B272">
        <v>45</v>
      </c>
      <c r="C272" t="s">
        <v>190</v>
      </c>
      <c r="D272" t="s">
        <v>30</v>
      </c>
      <c r="E272" t="s">
        <v>76</v>
      </c>
      <c r="F272" t="s">
        <v>32</v>
      </c>
      <c r="G272" t="s">
        <v>44</v>
      </c>
      <c r="H272" t="s">
        <v>629</v>
      </c>
      <c r="I272" t="s">
        <v>246</v>
      </c>
      <c r="J272" s="1">
        <v>323.39999999999998</v>
      </c>
      <c r="K272">
        <v>11</v>
      </c>
      <c r="L272" t="s">
        <v>35</v>
      </c>
      <c r="M272">
        <v>2</v>
      </c>
      <c r="N272">
        <v>3</v>
      </c>
      <c r="O272">
        <v>2</v>
      </c>
      <c r="P272" t="s">
        <v>59</v>
      </c>
      <c r="Q272" t="s">
        <v>85</v>
      </c>
      <c r="R272">
        <v>0</v>
      </c>
      <c r="S272">
        <v>8</v>
      </c>
      <c r="T272" t="s">
        <v>36</v>
      </c>
      <c r="U272" t="s">
        <v>60</v>
      </c>
      <c r="V272" t="s">
        <v>39</v>
      </c>
      <c r="W272" s="2">
        <v>45350</v>
      </c>
      <c r="X272" t="b">
        <v>1</v>
      </c>
      <c r="Y272" t="b">
        <v>1</v>
      </c>
      <c r="Z272" t="s">
        <v>40</v>
      </c>
      <c r="AA272" t="s">
        <v>53</v>
      </c>
      <c r="AB272">
        <v>10</v>
      </c>
    </row>
    <row r="273" spans="1:28" x14ac:dyDescent="0.3">
      <c r="A273" t="s">
        <v>630</v>
      </c>
      <c r="B273">
        <v>24</v>
      </c>
      <c r="C273" t="s">
        <v>148</v>
      </c>
      <c r="D273" t="s">
        <v>30</v>
      </c>
      <c r="E273" t="s">
        <v>31</v>
      </c>
      <c r="F273" t="s">
        <v>45</v>
      </c>
      <c r="G273" t="s">
        <v>30</v>
      </c>
      <c r="H273" t="s">
        <v>631</v>
      </c>
      <c r="I273" t="s">
        <v>183</v>
      </c>
      <c r="J273" s="1">
        <v>472.61</v>
      </c>
      <c r="K273">
        <v>9</v>
      </c>
      <c r="L273" t="s">
        <v>48</v>
      </c>
      <c r="M273">
        <v>5</v>
      </c>
      <c r="N273">
        <v>5</v>
      </c>
      <c r="O273">
        <v>2</v>
      </c>
      <c r="P273" t="s">
        <v>36</v>
      </c>
      <c r="Q273" t="s">
        <v>85</v>
      </c>
      <c r="R273">
        <v>1</v>
      </c>
      <c r="S273">
        <v>4</v>
      </c>
      <c r="T273" t="s">
        <v>36</v>
      </c>
      <c r="U273" t="s">
        <v>60</v>
      </c>
      <c r="V273" t="s">
        <v>51</v>
      </c>
      <c r="W273" s="2">
        <v>45550</v>
      </c>
      <c r="X273" t="b">
        <v>1</v>
      </c>
      <c r="Y273" t="b">
        <v>1</v>
      </c>
      <c r="Z273" t="s">
        <v>62</v>
      </c>
      <c r="AA273" t="s">
        <v>67</v>
      </c>
      <c r="AB273">
        <v>5</v>
      </c>
    </row>
    <row r="274" spans="1:28" x14ac:dyDescent="0.3">
      <c r="A274" t="s">
        <v>632</v>
      </c>
      <c r="B274">
        <v>20</v>
      </c>
      <c r="C274" t="s">
        <v>29</v>
      </c>
      <c r="D274" t="s">
        <v>30</v>
      </c>
      <c r="E274" t="s">
        <v>69</v>
      </c>
      <c r="F274" t="s">
        <v>45</v>
      </c>
      <c r="G274" t="s">
        <v>30</v>
      </c>
      <c r="H274" t="s">
        <v>633</v>
      </c>
      <c r="I274" t="s">
        <v>71</v>
      </c>
      <c r="J274" s="1">
        <v>68.02</v>
      </c>
      <c r="K274">
        <v>10</v>
      </c>
      <c r="L274" t="s">
        <v>78</v>
      </c>
      <c r="M274">
        <v>3</v>
      </c>
      <c r="N274">
        <v>2</v>
      </c>
      <c r="O274">
        <v>1</v>
      </c>
      <c r="P274" t="s">
        <v>36</v>
      </c>
      <c r="Q274" t="s">
        <v>85</v>
      </c>
      <c r="R274">
        <v>1</v>
      </c>
      <c r="S274">
        <v>6</v>
      </c>
      <c r="T274" t="s">
        <v>36</v>
      </c>
      <c r="U274" t="s">
        <v>38</v>
      </c>
      <c r="V274" t="s">
        <v>39</v>
      </c>
      <c r="W274" s="2">
        <v>45597</v>
      </c>
      <c r="X274" t="b">
        <v>1</v>
      </c>
      <c r="Y274" t="b">
        <v>1</v>
      </c>
      <c r="Z274" t="s">
        <v>40</v>
      </c>
      <c r="AA274" t="s">
        <v>67</v>
      </c>
      <c r="AB274">
        <v>6</v>
      </c>
    </row>
    <row r="275" spans="1:28" x14ac:dyDescent="0.3">
      <c r="A275" t="s">
        <v>634</v>
      </c>
      <c r="B275">
        <v>27</v>
      </c>
      <c r="C275" t="s">
        <v>43</v>
      </c>
      <c r="D275" t="s">
        <v>44</v>
      </c>
      <c r="E275" t="s">
        <v>55</v>
      </c>
      <c r="F275" t="s">
        <v>56</v>
      </c>
      <c r="G275" t="s">
        <v>30</v>
      </c>
      <c r="H275" t="s">
        <v>635</v>
      </c>
      <c r="I275" t="s">
        <v>126</v>
      </c>
      <c r="J275" s="1">
        <v>199.44</v>
      </c>
      <c r="K275">
        <v>7</v>
      </c>
      <c r="L275" t="s">
        <v>78</v>
      </c>
      <c r="M275">
        <v>2</v>
      </c>
      <c r="N275">
        <v>1</v>
      </c>
      <c r="O275">
        <v>2</v>
      </c>
      <c r="P275" t="s">
        <v>36</v>
      </c>
      <c r="Q275" t="s">
        <v>85</v>
      </c>
      <c r="R275">
        <v>0</v>
      </c>
      <c r="S275">
        <v>3</v>
      </c>
      <c r="T275" t="s">
        <v>36</v>
      </c>
      <c r="U275" t="s">
        <v>38</v>
      </c>
      <c r="V275" t="s">
        <v>86</v>
      </c>
      <c r="W275" s="2">
        <v>45487</v>
      </c>
      <c r="X275" t="b">
        <v>0</v>
      </c>
      <c r="Y275" t="b">
        <v>1</v>
      </c>
      <c r="Z275" t="s">
        <v>40</v>
      </c>
      <c r="AA275" t="s">
        <v>53</v>
      </c>
      <c r="AB275">
        <v>1</v>
      </c>
    </row>
    <row r="276" spans="1:28" x14ac:dyDescent="0.3">
      <c r="A276" t="s">
        <v>636</v>
      </c>
      <c r="B276">
        <v>47</v>
      </c>
      <c r="C276" t="s">
        <v>43</v>
      </c>
      <c r="D276" t="s">
        <v>44</v>
      </c>
      <c r="E276" t="s">
        <v>76</v>
      </c>
      <c r="F276" t="s">
        <v>45</v>
      </c>
      <c r="G276" t="s">
        <v>30</v>
      </c>
      <c r="H276" t="s">
        <v>637</v>
      </c>
      <c r="I276" t="s">
        <v>90</v>
      </c>
      <c r="J276" s="1">
        <v>250.73</v>
      </c>
      <c r="K276">
        <v>4</v>
      </c>
      <c r="L276" t="s">
        <v>78</v>
      </c>
      <c r="M276">
        <v>3</v>
      </c>
      <c r="N276">
        <v>2</v>
      </c>
      <c r="O276">
        <v>1</v>
      </c>
      <c r="P276" t="s">
        <v>59</v>
      </c>
      <c r="Q276" t="s">
        <v>37</v>
      </c>
      <c r="R276">
        <v>1</v>
      </c>
      <c r="S276">
        <v>10</v>
      </c>
      <c r="T276" t="s">
        <v>36</v>
      </c>
      <c r="U276" t="s">
        <v>79</v>
      </c>
      <c r="V276" t="s">
        <v>86</v>
      </c>
      <c r="W276" s="2">
        <v>45406</v>
      </c>
      <c r="X276" t="b">
        <v>0</v>
      </c>
      <c r="Y276" t="b">
        <v>1</v>
      </c>
      <c r="Z276" t="s">
        <v>74</v>
      </c>
      <c r="AA276" t="s">
        <v>41</v>
      </c>
      <c r="AB276">
        <v>10</v>
      </c>
    </row>
    <row r="277" spans="1:28" x14ac:dyDescent="0.3">
      <c r="A277" t="s">
        <v>638</v>
      </c>
      <c r="B277">
        <v>34</v>
      </c>
      <c r="C277" t="s">
        <v>43</v>
      </c>
      <c r="D277" t="s">
        <v>30</v>
      </c>
      <c r="E277" t="s">
        <v>55</v>
      </c>
      <c r="F277" t="s">
        <v>45</v>
      </c>
      <c r="G277" t="s">
        <v>30</v>
      </c>
      <c r="H277" t="s">
        <v>639</v>
      </c>
      <c r="I277" t="s">
        <v>183</v>
      </c>
      <c r="J277" s="1">
        <v>372.49</v>
      </c>
      <c r="K277">
        <v>12</v>
      </c>
      <c r="L277" t="s">
        <v>78</v>
      </c>
      <c r="M277">
        <v>4</v>
      </c>
      <c r="N277">
        <v>3</v>
      </c>
      <c r="O277">
        <v>0</v>
      </c>
      <c r="P277" t="s">
        <v>44</v>
      </c>
      <c r="Q277" t="s">
        <v>85</v>
      </c>
      <c r="R277">
        <v>0</v>
      </c>
      <c r="S277">
        <v>5</v>
      </c>
      <c r="T277" t="s">
        <v>49</v>
      </c>
      <c r="U277" t="s">
        <v>79</v>
      </c>
      <c r="V277" t="s">
        <v>61</v>
      </c>
      <c r="W277" s="2">
        <v>45526</v>
      </c>
      <c r="X277" t="b">
        <v>1</v>
      </c>
      <c r="Y277" t="b">
        <v>0</v>
      </c>
      <c r="Z277" t="s">
        <v>74</v>
      </c>
      <c r="AA277" t="s">
        <v>41</v>
      </c>
      <c r="AB277">
        <v>7</v>
      </c>
    </row>
    <row r="278" spans="1:28" x14ac:dyDescent="0.3">
      <c r="A278" t="s">
        <v>640</v>
      </c>
      <c r="B278">
        <v>41</v>
      </c>
      <c r="C278" t="s">
        <v>43</v>
      </c>
      <c r="D278" t="s">
        <v>44</v>
      </c>
      <c r="E278" t="s">
        <v>69</v>
      </c>
      <c r="F278" t="s">
        <v>45</v>
      </c>
      <c r="G278" t="s">
        <v>44</v>
      </c>
      <c r="H278" t="s">
        <v>641</v>
      </c>
      <c r="I278" t="s">
        <v>82</v>
      </c>
      <c r="J278" s="1">
        <v>186.85</v>
      </c>
      <c r="K278">
        <v>2</v>
      </c>
      <c r="L278" t="s">
        <v>78</v>
      </c>
      <c r="M278">
        <v>3</v>
      </c>
      <c r="N278">
        <v>1</v>
      </c>
      <c r="O278">
        <v>2</v>
      </c>
      <c r="P278" t="s">
        <v>44</v>
      </c>
      <c r="Q278" t="s">
        <v>50</v>
      </c>
      <c r="R278">
        <v>2</v>
      </c>
      <c r="S278">
        <v>8</v>
      </c>
      <c r="T278" t="s">
        <v>59</v>
      </c>
      <c r="U278" t="s">
        <v>60</v>
      </c>
      <c r="V278" t="s">
        <v>66</v>
      </c>
      <c r="W278" s="2">
        <v>45342</v>
      </c>
      <c r="X278" t="b">
        <v>1</v>
      </c>
      <c r="Y278" t="b">
        <v>0</v>
      </c>
      <c r="Z278" t="s">
        <v>62</v>
      </c>
      <c r="AA278" t="s">
        <v>67</v>
      </c>
      <c r="AB278">
        <v>12</v>
      </c>
    </row>
    <row r="279" spans="1:28" x14ac:dyDescent="0.3">
      <c r="A279" t="s">
        <v>642</v>
      </c>
      <c r="B279">
        <v>26</v>
      </c>
      <c r="C279" t="s">
        <v>43</v>
      </c>
      <c r="D279" t="s">
        <v>44</v>
      </c>
      <c r="E279" t="s">
        <v>69</v>
      </c>
      <c r="F279" t="s">
        <v>56</v>
      </c>
      <c r="G279" t="s">
        <v>30</v>
      </c>
      <c r="H279" t="s">
        <v>643</v>
      </c>
      <c r="I279" t="s">
        <v>90</v>
      </c>
      <c r="J279" s="1">
        <v>73.319999999999993</v>
      </c>
      <c r="K279">
        <v>10</v>
      </c>
      <c r="L279" t="s">
        <v>48</v>
      </c>
      <c r="M279">
        <v>5</v>
      </c>
      <c r="N279">
        <v>1</v>
      </c>
      <c r="O279">
        <v>1</v>
      </c>
      <c r="P279" t="s">
        <v>36</v>
      </c>
      <c r="Q279" t="s">
        <v>50</v>
      </c>
      <c r="R279">
        <v>1</v>
      </c>
      <c r="S279">
        <v>1</v>
      </c>
      <c r="T279" t="s">
        <v>49</v>
      </c>
      <c r="U279" t="s">
        <v>60</v>
      </c>
      <c r="V279" t="s">
        <v>61</v>
      </c>
      <c r="W279" s="2">
        <v>45318</v>
      </c>
      <c r="X279" t="b">
        <v>1</v>
      </c>
      <c r="Y279" t="b">
        <v>0</v>
      </c>
      <c r="Z279" t="s">
        <v>52</v>
      </c>
      <c r="AA279" t="s">
        <v>53</v>
      </c>
      <c r="AB279">
        <v>14</v>
      </c>
    </row>
    <row r="280" spans="1:28" x14ac:dyDescent="0.3">
      <c r="A280" t="s">
        <v>644</v>
      </c>
      <c r="B280">
        <v>49</v>
      </c>
      <c r="C280" t="s">
        <v>43</v>
      </c>
      <c r="D280" t="s">
        <v>30</v>
      </c>
      <c r="E280" t="s">
        <v>69</v>
      </c>
      <c r="F280" t="s">
        <v>32</v>
      </c>
      <c r="G280" t="s">
        <v>30</v>
      </c>
      <c r="H280" t="s">
        <v>645</v>
      </c>
      <c r="I280" t="s">
        <v>183</v>
      </c>
      <c r="J280" s="1">
        <v>214.59</v>
      </c>
      <c r="K280">
        <v>6</v>
      </c>
      <c r="L280" t="s">
        <v>78</v>
      </c>
      <c r="M280">
        <v>1</v>
      </c>
      <c r="N280">
        <v>1</v>
      </c>
      <c r="O280">
        <v>0</v>
      </c>
      <c r="P280" t="s">
        <v>36</v>
      </c>
      <c r="Q280" t="s">
        <v>37</v>
      </c>
      <c r="R280">
        <v>1</v>
      </c>
      <c r="S280">
        <v>8</v>
      </c>
      <c r="T280" t="s">
        <v>59</v>
      </c>
      <c r="U280" t="s">
        <v>38</v>
      </c>
      <c r="V280" t="s">
        <v>66</v>
      </c>
      <c r="W280" s="2">
        <v>45331</v>
      </c>
      <c r="X280" t="b">
        <v>1</v>
      </c>
      <c r="Y280" t="b">
        <v>0</v>
      </c>
      <c r="Z280" t="s">
        <v>52</v>
      </c>
      <c r="AA280" t="s">
        <v>53</v>
      </c>
      <c r="AB280">
        <v>9</v>
      </c>
    </row>
    <row r="281" spans="1:28" x14ac:dyDescent="0.3">
      <c r="A281" t="s">
        <v>646</v>
      </c>
      <c r="B281">
        <v>47</v>
      </c>
      <c r="C281" t="s">
        <v>29</v>
      </c>
      <c r="D281" t="s">
        <v>30</v>
      </c>
      <c r="E281" t="s">
        <v>69</v>
      </c>
      <c r="F281" t="s">
        <v>45</v>
      </c>
      <c r="G281" t="s">
        <v>30</v>
      </c>
      <c r="H281" t="s">
        <v>647</v>
      </c>
      <c r="I281" t="s">
        <v>71</v>
      </c>
      <c r="J281" s="1">
        <v>467.32</v>
      </c>
      <c r="K281">
        <v>12</v>
      </c>
      <c r="L281" t="s">
        <v>48</v>
      </c>
      <c r="M281">
        <v>4</v>
      </c>
      <c r="N281">
        <v>4</v>
      </c>
      <c r="O281">
        <v>2</v>
      </c>
      <c r="P281" t="s">
        <v>49</v>
      </c>
      <c r="Q281" t="s">
        <v>37</v>
      </c>
      <c r="R281">
        <v>2</v>
      </c>
      <c r="S281">
        <v>4</v>
      </c>
      <c r="T281" t="s">
        <v>59</v>
      </c>
      <c r="U281" t="s">
        <v>60</v>
      </c>
      <c r="V281" t="s">
        <v>51</v>
      </c>
      <c r="W281" s="2">
        <v>45319</v>
      </c>
      <c r="X281" t="b">
        <v>0</v>
      </c>
      <c r="Y281" t="b">
        <v>1</v>
      </c>
      <c r="Z281" t="s">
        <v>40</v>
      </c>
      <c r="AA281" t="s">
        <v>41</v>
      </c>
      <c r="AB281">
        <v>11</v>
      </c>
    </row>
    <row r="282" spans="1:28" x14ac:dyDescent="0.3">
      <c r="A282" t="s">
        <v>648</v>
      </c>
      <c r="B282">
        <v>18</v>
      </c>
      <c r="C282" t="s">
        <v>43</v>
      </c>
      <c r="D282" t="s">
        <v>30</v>
      </c>
      <c r="E282" t="s">
        <v>31</v>
      </c>
      <c r="F282" t="s">
        <v>56</v>
      </c>
      <c r="G282" t="s">
        <v>30</v>
      </c>
      <c r="H282" t="s">
        <v>649</v>
      </c>
      <c r="I282" t="s">
        <v>194</v>
      </c>
      <c r="J282" s="1">
        <v>475.65</v>
      </c>
      <c r="K282">
        <v>4</v>
      </c>
      <c r="L282" t="s">
        <v>48</v>
      </c>
      <c r="M282">
        <v>4</v>
      </c>
      <c r="N282">
        <v>5</v>
      </c>
      <c r="O282">
        <v>0</v>
      </c>
      <c r="P282" t="s">
        <v>44</v>
      </c>
      <c r="Q282" t="s">
        <v>37</v>
      </c>
      <c r="R282">
        <v>2</v>
      </c>
      <c r="S282">
        <v>6</v>
      </c>
      <c r="T282" t="s">
        <v>59</v>
      </c>
      <c r="U282" t="s">
        <v>60</v>
      </c>
      <c r="V282" t="s">
        <v>51</v>
      </c>
      <c r="W282" s="2">
        <v>45466</v>
      </c>
      <c r="X282" t="b">
        <v>1</v>
      </c>
      <c r="Y282" t="b">
        <v>1</v>
      </c>
      <c r="Z282" t="s">
        <v>52</v>
      </c>
      <c r="AA282" t="s">
        <v>67</v>
      </c>
      <c r="AB282">
        <v>14</v>
      </c>
    </row>
    <row r="283" spans="1:28" x14ac:dyDescent="0.3">
      <c r="A283" t="s">
        <v>650</v>
      </c>
      <c r="B283">
        <v>48</v>
      </c>
      <c r="C283" t="s">
        <v>29</v>
      </c>
      <c r="D283" t="s">
        <v>30</v>
      </c>
      <c r="E283" t="s">
        <v>69</v>
      </c>
      <c r="F283" t="s">
        <v>56</v>
      </c>
      <c r="G283" t="s">
        <v>44</v>
      </c>
      <c r="H283" t="s">
        <v>651</v>
      </c>
      <c r="I283" t="s">
        <v>101</v>
      </c>
      <c r="J283" s="1">
        <v>161.38</v>
      </c>
      <c r="K283">
        <v>11</v>
      </c>
      <c r="L283" t="s">
        <v>35</v>
      </c>
      <c r="M283">
        <v>5</v>
      </c>
      <c r="N283">
        <v>3</v>
      </c>
      <c r="O283">
        <v>0</v>
      </c>
      <c r="P283" t="s">
        <v>36</v>
      </c>
      <c r="Q283" t="s">
        <v>85</v>
      </c>
      <c r="R283">
        <v>1</v>
      </c>
      <c r="S283">
        <v>10</v>
      </c>
      <c r="T283" t="s">
        <v>44</v>
      </c>
      <c r="U283" t="s">
        <v>38</v>
      </c>
      <c r="V283" t="s">
        <v>61</v>
      </c>
      <c r="W283" s="2">
        <v>45524</v>
      </c>
      <c r="X283" t="b">
        <v>1</v>
      </c>
      <c r="Y283" t="b">
        <v>1</v>
      </c>
      <c r="Z283" t="s">
        <v>62</v>
      </c>
      <c r="AA283" t="s">
        <v>53</v>
      </c>
      <c r="AB283">
        <v>10</v>
      </c>
    </row>
    <row r="284" spans="1:28" x14ac:dyDescent="0.3">
      <c r="A284" t="s">
        <v>652</v>
      </c>
      <c r="B284">
        <v>19</v>
      </c>
      <c r="C284" t="s">
        <v>43</v>
      </c>
      <c r="D284" t="s">
        <v>30</v>
      </c>
      <c r="E284" t="s">
        <v>55</v>
      </c>
      <c r="F284" t="s">
        <v>32</v>
      </c>
      <c r="G284" t="s">
        <v>30</v>
      </c>
      <c r="H284" t="s">
        <v>653</v>
      </c>
      <c r="I284" t="s">
        <v>123</v>
      </c>
      <c r="J284" s="1">
        <v>249.78</v>
      </c>
      <c r="K284">
        <v>4</v>
      </c>
      <c r="L284" t="s">
        <v>48</v>
      </c>
      <c r="M284">
        <v>5</v>
      </c>
      <c r="N284">
        <v>4</v>
      </c>
      <c r="O284">
        <v>0</v>
      </c>
      <c r="P284" t="s">
        <v>59</v>
      </c>
      <c r="Q284" t="s">
        <v>85</v>
      </c>
      <c r="R284">
        <v>0</v>
      </c>
      <c r="S284">
        <v>1</v>
      </c>
      <c r="T284" t="s">
        <v>36</v>
      </c>
      <c r="U284" t="s">
        <v>79</v>
      </c>
      <c r="V284" t="s">
        <v>51</v>
      </c>
      <c r="W284" s="2">
        <v>45620</v>
      </c>
      <c r="X284" t="b">
        <v>0</v>
      </c>
      <c r="Y284" t="b">
        <v>0</v>
      </c>
      <c r="Z284" t="s">
        <v>52</v>
      </c>
      <c r="AA284" t="s">
        <v>41</v>
      </c>
      <c r="AB284">
        <v>11</v>
      </c>
    </row>
    <row r="285" spans="1:28" x14ac:dyDescent="0.3">
      <c r="A285" t="s">
        <v>654</v>
      </c>
      <c r="B285">
        <v>39</v>
      </c>
      <c r="C285" t="s">
        <v>29</v>
      </c>
      <c r="D285" t="s">
        <v>30</v>
      </c>
      <c r="E285" t="s">
        <v>76</v>
      </c>
      <c r="F285" t="s">
        <v>45</v>
      </c>
      <c r="G285" t="s">
        <v>44</v>
      </c>
      <c r="H285" t="s">
        <v>655</v>
      </c>
      <c r="I285" t="s">
        <v>183</v>
      </c>
      <c r="J285" s="1">
        <v>149.88</v>
      </c>
      <c r="K285">
        <v>9</v>
      </c>
      <c r="L285" t="s">
        <v>35</v>
      </c>
      <c r="M285">
        <v>3</v>
      </c>
      <c r="N285">
        <v>2</v>
      </c>
      <c r="O285">
        <v>0</v>
      </c>
      <c r="P285" t="s">
        <v>59</v>
      </c>
      <c r="Q285" t="s">
        <v>37</v>
      </c>
      <c r="R285">
        <v>1</v>
      </c>
      <c r="S285">
        <v>10</v>
      </c>
      <c r="T285" t="s">
        <v>59</v>
      </c>
      <c r="U285" t="s">
        <v>60</v>
      </c>
      <c r="V285" t="s">
        <v>61</v>
      </c>
      <c r="W285" s="2">
        <v>45401</v>
      </c>
      <c r="X285" t="b">
        <v>0</v>
      </c>
      <c r="Y285" t="b">
        <v>0</v>
      </c>
      <c r="Z285" t="s">
        <v>62</v>
      </c>
      <c r="AA285" t="s">
        <v>53</v>
      </c>
      <c r="AB285">
        <v>4</v>
      </c>
    </row>
    <row r="286" spans="1:28" x14ac:dyDescent="0.3">
      <c r="A286" t="s">
        <v>656</v>
      </c>
      <c r="B286">
        <v>48</v>
      </c>
      <c r="C286" t="s">
        <v>29</v>
      </c>
      <c r="D286" t="s">
        <v>44</v>
      </c>
      <c r="E286" t="s">
        <v>76</v>
      </c>
      <c r="F286" t="s">
        <v>56</v>
      </c>
      <c r="G286" t="s">
        <v>30</v>
      </c>
      <c r="H286" t="s">
        <v>657</v>
      </c>
      <c r="I286" t="s">
        <v>246</v>
      </c>
      <c r="J286" s="1">
        <v>347.09</v>
      </c>
      <c r="K286">
        <v>5</v>
      </c>
      <c r="L286" t="s">
        <v>48</v>
      </c>
      <c r="M286">
        <v>5</v>
      </c>
      <c r="N286">
        <v>2</v>
      </c>
      <c r="O286">
        <v>0</v>
      </c>
      <c r="P286" t="s">
        <v>49</v>
      </c>
      <c r="Q286" t="s">
        <v>37</v>
      </c>
      <c r="R286">
        <v>2</v>
      </c>
      <c r="S286">
        <v>1</v>
      </c>
      <c r="T286" t="s">
        <v>36</v>
      </c>
      <c r="U286" t="s">
        <v>60</v>
      </c>
      <c r="V286" t="s">
        <v>66</v>
      </c>
      <c r="W286" s="2">
        <v>45317</v>
      </c>
      <c r="X286" t="b">
        <v>0</v>
      </c>
      <c r="Y286" t="b">
        <v>0</v>
      </c>
      <c r="Z286" t="s">
        <v>74</v>
      </c>
      <c r="AA286" t="s">
        <v>41</v>
      </c>
      <c r="AB286">
        <v>7</v>
      </c>
    </row>
    <row r="287" spans="1:28" x14ac:dyDescent="0.3">
      <c r="A287" t="s">
        <v>658</v>
      </c>
      <c r="B287">
        <v>43</v>
      </c>
      <c r="C287" t="s">
        <v>29</v>
      </c>
      <c r="D287" t="s">
        <v>44</v>
      </c>
      <c r="E287" t="s">
        <v>69</v>
      </c>
      <c r="F287" t="s">
        <v>56</v>
      </c>
      <c r="G287" t="s">
        <v>44</v>
      </c>
      <c r="H287" t="s">
        <v>659</v>
      </c>
      <c r="I287" t="s">
        <v>104</v>
      </c>
      <c r="J287" s="1">
        <v>345.49</v>
      </c>
      <c r="K287">
        <v>9</v>
      </c>
      <c r="L287" t="s">
        <v>35</v>
      </c>
      <c r="M287">
        <v>3</v>
      </c>
      <c r="N287">
        <v>1</v>
      </c>
      <c r="O287">
        <v>2</v>
      </c>
      <c r="P287" t="s">
        <v>44</v>
      </c>
      <c r="Q287" t="s">
        <v>50</v>
      </c>
      <c r="R287">
        <v>0</v>
      </c>
      <c r="S287">
        <v>10</v>
      </c>
      <c r="T287" t="s">
        <v>49</v>
      </c>
      <c r="U287" t="s">
        <v>38</v>
      </c>
      <c r="V287" t="s">
        <v>51</v>
      </c>
      <c r="W287" s="2">
        <v>45541</v>
      </c>
      <c r="X287" t="b">
        <v>1</v>
      </c>
      <c r="Y287" t="b">
        <v>0</v>
      </c>
      <c r="Z287" t="s">
        <v>62</v>
      </c>
      <c r="AA287" t="s">
        <v>67</v>
      </c>
      <c r="AB287">
        <v>3</v>
      </c>
    </row>
    <row r="288" spans="1:28" x14ac:dyDescent="0.3">
      <c r="A288" t="s">
        <v>660</v>
      </c>
      <c r="B288">
        <v>31</v>
      </c>
      <c r="C288" t="s">
        <v>29</v>
      </c>
      <c r="D288" t="s">
        <v>44</v>
      </c>
      <c r="E288" t="s">
        <v>76</v>
      </c>
      <c r="F288" t="s">
        <v>32</v>
      </c>
      <c r="G288" t="s">
        <v>44</v>
      </c>
      <c r="H288" t="s">
        <v>661</v>
      </c>
      <c r="I288" t="s">
        <v>104</v>
      </c>
      <c r="J288" s="1">
        <v>297.24</v>
      </c>
      <c r="K288">
        <v>2</v>
      </c>
      <c r="L288" t="s">
        <v>35</v>
      </c>
      <c r="M288">
        <v>1</v>
      </c>
      <c r="N288">
        <v>4</v>
      </c>
      <c r="O288">
        <v>0</v>
      </c>
      <c r="P288" t="s">
        <v>49</v>
      </c>
      <c r="Q288" t="s">
        <v>50</v>
      </c>
      <c r="R288">
        <v>0</v>
      </c>
      <c r="S288">
        <v>9</v>
      </c>
      <c r="T288" t="s">
        <v>44</v>
      </c>
      <c r="U288" t="s">
        <v>79</v>
      </c>
      <c r="V288" t="s">
        <v>51</v>
      </c>
      <c r="W288" s="2">
        <v>45472</v>
      </c>
      <c r="X288" t="b">
        <v>1</v>
      </c>
      <c r="Y288" t="b">
        <v>1</v>
      </c>
      <c r="Z288" t="s">
        <v>74</v>
      </c>
      <c r="AA288" t="s">
        <v>67</v>
      </c>
      <c r="AB288">
        <v>7</v>
      </c>
    </row>
    <row r="289" spans="1:28" x14ac:dyDescent="0.3">
      <c r="A289" t="s">
        <v>662</v>
      </c>
      <c r="B289">
        <v>28</v>
      </c>
      <c r="C289" t="s">
        <v>29</v>
      </c>
      <c r="D289" t="s">
        <v>30</v>
      </c>
      <c r="E289" t="s">
        <v>76</v>
      </c>
      <c r="F289" t="s">
        <v>32</v>
      </c>
      <c r="G289" t="s">
        <v>44</v>
      </c>
      <c r="H289" t="s">
        <v>663</v>
      </c>
      <c r="I289" t="s">
        <v>65</v>
      </c>
      <c r="J289" s="1">
        <v>494.34</v>
      </c>
      <c r="K289">
        <v>12</v>
      </c>
      <c r="L289" t="s">
        <v>78</v>
      </c>
      <c r="M289">
        <v>5</v>
      </c>
      <c r="N289">
        <v>3</v>
      </c>
      <c r="O289">
        <v>0.25</v>
      </c>
      <c r="P289" t="s">
        <v>44</v>
      </c>
      <c r="Q289" t="s">
        <v>85</v>
      </c>
      <c r="R289">
        <v>1</v>
      </c>
      <c r="S289">
        <v>8</v>
      </c>
      <c r="T289" t="s">
        <v>59</v>
      </c>
      <c r="U289" t="s">
        <v>79</v>
      </c>
      <c r="V289" t="s">
        <v>61</v>
      </c>
      <c r="W289" s="2">
        <v>45354</v>
      </c>
      <c r="X289" t="b">
        <v>0</v>
      </c>
      <c r="Y289" t="b">
        <v>0</v>
      </c>
      <c r="Z289" t="s">
        <v>52</v>
      </c>
      <c r="AA289" t="s">
        <v>67</v>
      </c>
      <c r="AB289">
        <v>3</v>
      </c>
    </row>
    <row r="290" spans="1:28" x14ac:dyDescent="0.3">
      <c r="A290" t="s">
        <v>664</v>
      </c>
      <c r="B290">
        <v>29</v>
      </c>
      <c r="C290" t="s">
        <v>352</v>
      </c>
      <c r="D290" t="s">
        <v>30</v>
      </c>
      <c r="E290" t="s">
        <v>31</v>
      </c>
      <c r="F290" t="s">
        <v>56</v>
      </c>
      <c r="G290" t="s">
        <v>44</v>
      </c>
      <c r="H290" t="s">
        <v>665</v>
      </c>
      <c r="I290" t="s">
        <v>101</v>
      </c>
      <c r="J290" s="1">
        <v>443.52</v>
      </c>
      <c r="K290">
        <v>5</v>
      </c>
      <c r="L290" t="s">
        <v>48</v>
      </c>
      <c r="M290">
        <v>5</v>
      </c>
      <c r="N290">
        <v>3</v>
      </c>
      <c r="O290">
        <v>0</v>
      </c>
      <c r="P290" t="s">
        <v>36</v>
      </c>
      <c r="Q290" t="s">
        <v>37</v>
      </c>
      <c r="R290">
        <v>0</v>
      </c>
      <c r="S290">
        <v>7</v>
      </c>
      <c r="T290" t="s">
        <v>59</v>
      </c>
      <c r="U290" t="s">
        <v>38</v>
      </c>
      <c r="V290" t="s">
        <v>86</v>
      </c>
      <c r="W290" s="2">
        <v>45422</v>
      </c>
      <c r="X290" t="b">
        <v>1</v>
      </c>
      <c r="Y290" t="b">
        <v>0</v>
      </c>
      <c r="Z290" t="s">
        <v>40</v>
      </c>
      <c r="AA290" t="s">
        <v>53</v>
      </c>
      <c r="AB290">
        <v>9</v>
      </c>
    </row>
    <row r="291" spans="1:28" x14ac:dyDescent="0.3">
      <c r="A291" t="s">
        <v>666</v>
      </c>
      <c r="B291">
        <v>45</v>
      </c>
      <c r="C291" t="s">
        <v>148</v>
      </c>
      <c r="D291" t="s">
        <v>30</v>
      </c>
      <c r="E291" t="s">
        <v>76</v>
      </c>
      <c r="F291" t="s">
        <v>45</v>
      </c>
      <c r="G291" t="s">
        <v>44</v>
      </c>
      <c r="H291" t="s">
        <v>667</v>
      </c>
      <c r="I291" t="s">
        <v>246</v>
      </c>
      <c r="J291" s="1">
        <v>457.18</v>
      </c>
      <c r="K291">
        <v>7</v>
      </c>
      <c r="L291" t="s">
        <v>48</v>
      </c>
      <c r="M291">
        <v>4</v>
      </c>
      <c r="N291">
        <v>3</v>
      </c>
      <c r="O291">
        <v>2</v>
      </c>
      <c r="P291" t="s">
        <v>44</v>
      </c>
      <c r="Q291" t="s">
        <v>85</v>
      </c>
      <c r="R291">
        <v>2</v>
      </c>
      <c r="S291">
        <v>6</v>
      </c>
      <c r="T291" t="s">
        <v>49</v>
      </c>
      <c r="U291" t="s">
        <v>60</v>
      </c>
      <c r="V291" t="s">
        <v>66</v>
      </c>
      <c r="W291" s="2">
        <v>45524</v>
      </c>
      <c r="X291" t="b">
        <v>1</v>
      </c>
      <c r="Y291" t="b">
        <v>1</v>
      </c>
      <c r="Z291" t="s">
        <v>52</v>
      </c>
      <c r="AA291" t="s">
        <v>67</v>
      </c>
      <c r="AB291">
        <v>10</v>
      </c>
    </row>
    <row r="292" spans="1:28" x14ac:dyDescent="0.3">
      <c r="A292" t="s">
        <v>668</v>
      </c>
      <c r="B292">
        <v>38</v>
      </c>
      <c r="C292" t="s">
        <v>43</v>
      </c>
      <c r="D292" t="s">
        <v>30</v>
      </c>
      <c r="E292" t="s">
        <v>55</v>
      </c>
      <c r="F292" t="s">
        <v>56</v>
      </c>
      <c r="G292" t="s">
        <v>44</v>
      </c>
      <c r="H292" t="s">
        <v>669</v>
      </c>
      <c r="I292" t="s">
        <v>82</v>
      </c>
      <c r="J292" s="1">
        <v>407.88</v>
      </c>
      <c r="K292">
        <v>4</v>
      </c>
      <c r="L292" t="s">
        <v>48</v>
      </c>
      <c r="M292">
        <v>1</v>
      </c>
      <c r="N292">
        <v>3</v>
      </c>
      <c r="O292">
        <v>1</v>
      </c>
      <c r="P292" t="s">
        <v>36</v>
      </c>
      <c r="Q292" t="s">
        <v>85</v>
      </c>
      <c r="R292">
        <v>1</v>
      </c>
      <c r="S292">
        <v>10</v>
      </c>
      <c r="T292" t="s">
        <v>49</v>
      </c>
      <c r="U292" t="s">
        <v>38</v>
      </c>
      <c r="V292" t="s">
        <v>86</v>
      </c>
      <c r="W292" s="2">
        <v>45607</v>
      </c>
      <c r="X292" t="b">
        <v>0</v>
      </c>
      <c r="Y292" t="b">
        <v>0</v>
      </c>
      <c r="Z292" t="s">
        <v>74</v>
      </c>
      <c r="AA292" t="s">
        <v>53</v>
      </c>
      <c r="AB292">
        <v>14</v>
      </c>
    </row>
    <row r="293" spans="1:28" x14ac:dyDescent="0.3">
      <c r="A293" t="s">
        <v>670</v>
      </c>
      <c r="B293">
        <v>30</v>
      </c>
      <c r="C293" t="s">
        <v>43</v>
      </c>
      <c r="D293" t="s">
        <v>30</v>
      </c>
      <c r="E293" t="s">
        <v>69</v>
      </c>
      <c r="F293" t="s">
        <v>32</v>
      </c>
      <c r="G293" t="s">
        <v>30</v>
      </c>
      <c r="H293" t="s">
        <v>671</v>
      </c>
      <c r="I293" t="s">
        <v>82</v>
      </c>
      <c r="J293" s="1">
        <v>448.68</v>
      </c>
      <c r="K293">
        <v>8</v>
      </c>
      <c r="L293" t="s">
        <v>48</v>
      </c>
      <c r="M293">
        <v>4</v>
      </c>
      <c r="N293">
        <v>4</v>
      </c>
      <c r="O293">
        <v>2</v>
      </c>
      <c r="P293" t="s">
        <v>44</v>
      </c>
      <c r="Q293" t="s">
        <v>37</v>
      </c>
      <c r="R293">
        <v>1</v>
      </c>
      <c r="S293">
        <v>3</v>
      </c>
      <c r="T293" t="s">
        <v>49</v>
      </c>
      <c r="U293" t="s">
        <v>38</v>
      </c>
      <c r="V293" t="s">
        <v>61</v>
      </c>
      <c r="W293" s="2">
        <v>45437</v>
      </c>
      <c r="X293" t="b">
        <v>1</v>
      </c>
      <c r="Y293" t="b">
        <v>0</v>
      </c>
      <c r="Z293" t="s">
        <v>52</v>
      </c>
      <c r="AA293" t="s">
        <v>67</v>
      </c>
      <c r="AB293">
        <v>8</v>
      </c>
    </row>
    <row r="294" spans="1:28" x14ac:dyDescent="0.3">
      <c r="A294" t="s">
        <v>672</v>
      </c>
      <c r="B294">
        <v>40</v>
      </c>
      <c r="C294" t="s">
        <v>29</v>
      </c>
      <c r="D294" t="s">
        <v>44</v>
      </c>
      <c r="E294" t="s">
        <v>69</v>
      </c>
      <c r="F294" t="s">
        <v>32</v>
      </c>
      <c r="G294" t="s">
        <v>44</v>
      </c>
      <c r="H294" t="s">
        <v>673</v>
      </c>
      <c r="I294" t="s">
        <v>117</v>
      </c>
      <c r="J294" s="1">
        <v>255.96</v>
      </c>
      <c r="K294">
        <v>7</v>
      </c>
      <c r="L294" t="s">
        <v>78</v>
      </c>
      <c r="M294">
        <v>5</v>
      </c>
      <c r="N294">
        <v>1</v>
      </c>
      <c r="O294">
        <v>1</v>
      </c>
      <c r="P294" t="s">
        <v>44</v>
      </c>
      <c r="Q294" t="s">
        <v>85</v>
      </c>
      <c r="R294">
        <v>0</v>
      </c>
      <c r="S294">
        <v>10</v>
      </c>
      <c r="T294" t="s">
        <v>36</v>
      </c>
      <c r="U294" t="s">
        <v>38</v>
      </c>
      <c r="V294" t="s">
        <v>86</v>
      </c>
      <c r="W294" s="2">
        <v>45649</v>
      </c>
      <c r="X294" t="b">
        <v>0</v>
      </c>
      <c r="Y294" t="b">
        <v>0</v>
      </c>
      <c r="Z294" t="s">
        <v>40</v>
      </c>
      <c r="AA294" t="s">
        <v>41</v>
      </c>
      <c r="AB294">
        <v>13</v>
      </c>
    </row>
    <row r="295" spans="1:28" x14ac:dyDescent="0.3">
      <c r="A295" t="s">
        <v>674</v>
      </c>
      <c r="B295">
        <v>45</v>
      </c>
      <c r="C295" t="s">
        <v>43</v>
      </c>
      <c r="D295" t="s">
        <v>30</v>
      </c>
      <c r="E295" t="s">
        <v>31</v>
      </c>
      <c r="F295" t="s">
        <v>45</v>
      </c>
      <c r="G295" t="s">
        <v>44</v>
      </c>
      <c r="H295" t="s">
        <v>675</v>
      </c>
      <c r="I295" t="s">
        <v>98</v>
      </c>
      <c r="J295" s="1">
        <v>146.07</v>
      </c>
      <c r="K295">
        <v>7</v>
      </c>
      <c r="L295" t="s">
        <v>48</v>
      </c>
      <c r="M295">
        <v>4</v>
      </c>
      <c r="N295">
        <v>2</v>
      </c>
      <c r="O295">
        <v>1</v>
      </c>
      <c r="P295" t="s">
        <v>59</v>
      </c>
      <c r="Q295" t="s">
        <v>85</v>
      </c>
      <c r="R295">
        <v>1</v>
      </c>
      <c r="S295">
        <v>6</v>
      </c>
      <c r="T295" t="s">
        <v>36</v>
      </c>
      <c r="U295" t="s">
        <v>38</v>
      </c>
      <c r="V295" t="s">
        <v>39</v>
      </c>
      <c r="W295" s="2">
        <v>45480</v>
      </c>
      <c r="X295" t="b">
        <v>1</v>
      </c>
      <c r="Y295" t="b">
        <v>1</v>
      </c>
      <c r="Z295" t="s">
        <v>40</v>
      </c>
      <c r="AA295" t="s">
        <v>53</v>
      </c>
      <c r="AB295">
        <v>1</v>
      </c>
    </row>
    <row r="296" spans="1:28" x14ac:dyDescent="0.3">
      <c r="A296" t="s">
        <v>676</v>
      </c>
      <c r="B296">
        <v>44</v>
      </c>
      <c r="C296" t="s">
        <v>29</v>
      </c>
      <c r="D296" t="s">
        <v>44</v>
      </c>
      <c r="E296" t="s">
        <v>55</v>
      </c>
      <c r="F296" t="s">
        <v>45</v>
      </c>
      <c r="G296" t="s">
        <v>30</v>
      </c>
      <c r="H296" t="s">
        <v>677</v>
      </c>
      <c r="I296" t="s">
        <v>142</v>
      </c>
      <c r="J296" s="1">
        <v>311.89999999999998</v>
      </c>
      <c r="K296">
        <v>4</v>
      </c>
      <c r="L296" t="s">
        <v>48</v>
      </c>
      <c r="M296">
        <v>2</v>
      </c>
      <c r="N296">
        <v>4</v>
      </c>
      <c r="O296">
        <v>2</v>
      </c>
      <c r="P296" t="s">
        <v>59</v>
      </c>
      <c r="Q296" t="s">
        <v>85</v>
      </c>
      <c r="R296">
        <v>0</v>
      </c>
      <c r="S296">
        <v>6</v>
      </c>
      <c r="T296" t="s">
        <v>44</v>
      </c>
      <c r="U296" t="s">
        <v>60</v>
      </c>
      <c r="V296" t="s">
        <v>39</v>
      </c>
      <c r="W296" s="2">
        <v>45656</v>
      </c>
      <c r="X296" t="b">
        <v>0</v>
      </c>
      <c r="Y296" t="b">
        <v>1</v>
      </c>
      <c r="Z296" t="s">
        <v>74</v>
      </c>
      <c r="AA296" t="s">
        <v>41</v>
      </c>
      <c r="AB296">
        <v>2</v>
      </c>
    </row>
    <row r="297" spans="1:28" x14ac:dyDescent="0.3">
      <c r="A297" t="s">
        <v>678</v>
      </c>
      <c r="B297">
        <v>38</v>
      </c>
      <c r="C297" t="s">
        <v>29</v>
      </c>
      <c r="D297" t="s">
        <v>30</v>
      </c>
      <c r="E297" t="s">
        <v>69</v>
      </c>
      <c r="F297" t="s">
        <v>45</v>
      </c>
      <c r="G297" t="s">
        <v>30</v>
      </c>
      <c r="H297" t="s">
        <v>679</v>
      </c>
      <c r="I297" t="s">
        <v>34</v>
      </c>
      <c r="J297" s="1">
        <v>301.60000000000002</v>
      </c>
      <c r="K297">
        <v>4</v>
      </c>
      <c r="L297" t="s">
        <v>35</v>
      </c>
      <c r="M297">
        <v>4</v>
      </c>
      <c r="N297">
        <v>5</v>
      </c>
      <c r="O297">
        <v>1</v>
      </c>
      <c r="P297" t="s">
        <v>59</v>
      </c>
      <c r="Q297" t="s">
        <v>50</v>
      </c>
      <c r="R297">
        <v>2</v>
      </c>
      <c r="S297">
        <v>10</v>
      </c>
      <c r="T297" t="s">
        <v>44</v>
      </c>
      <c r="U297" t="s">
        <v>79</v>
      </c>
      <c r="V297" t="s">
        <v>39</v>
      </c>
      <c r="W297" s="2">
        <v>45362</v>
      </c>
      <c r="X297" t="b">
        <v>0</v>
      </c>
      <c r="Y297" t="b">
        <v>0</v>
      </c>
      <c r="Z297" t="s">
        <v>62</v>
      </c>
      <c r="AA297" t="s">
        <v>53</v>
      </c>
      <c r="AB297">
        <v>13</v>
      </c>
    </row>
    <row r="298" spans="1:28" x14ac:dyDescent="0.3">
      <c r="A298" t="s">
        <v>680</v>
      </c>
      <c r="B298">
        <v>23</v>
      </c>
      <c r="C298" t="s">
        <v>212</v>
      </c>
      <c r="D298" t="s">
        <v>30</v>
      </c>
      <c r="E298" t="s">
        <v>69</v>
      </c>
      <c r="F298" t="s">
        <v>32</v>
      </c>
      <c r="G298" t="s">
        <v>44</v>
      </c>
      <c r="H298" t="s">
        <v>681</v>
      </c>
      <c r="I298" t="s">
        <v>120</v>
      </c>
      <c r="J298" s="1">
        <v>297.45</v>
      </c>
      <c r="K298">
        <v>3</v>
      </c>
      <c r="L298" t="s">
        <v>35</v>
      </c>
      <c r="M298">
        <v>1</v>
      </c>
      <c r="N298">
        <v>5</v>
      </c>
      <c r="O298">
        <v>0</v>
      </c>
      <c r="P298" t="s">
        <v>49</v>
      </c>
      <c r="Q298" t="s">
        <v>85</v>
      </c>
      <c r="R298">
        <v>0</v>
      </c>
      <c r="S298">
        <v>7</v>
      </c>
      <c r="T298" t="s">
        <v>59</v>
      </c>
      <c r="U298" t="s">
        <v>38</v>
      </c>
      <c r="V298" t="s">
        <v>61</v>
      </c>
      <c r="W298" s="2">
        <v>45480</v>
      </c>
      <c r="X298" t="b">
        <v>0</v>
      </c>
      <c r="Y298" t="b">
        <v>0</v>
      </c>
      <c r="Z298" t="s">
        <v>74</v>
      </c>
      <c r="AA298" t="s">
        <v>41</v>
      </c>
      <c r="AB298">
        <v>4</v>
      </c>
    </row>
    <row r="299" spans="1:28" x14ac:dyDescent="0.3">
      <c r="A299" t="s">
        <v>682</v>
      </c>
      <c r="B299">
        <v>30</v>
      </c>
      <c r="C299" t="s">
        <v>352</v>
      </c>
      <c r="D299" t="s">
        <v>44</v>
      </c>
      <c r="E299" t="s">
        <v>69</v>
      </c>
      <c r="F299" t="s">
        <v>32</v>
      </c>
      <c r="G299" t="s">
        <v>44</v>
      </c>
      <c r="H299" t="s">
        <v>683</v>
      </c>
      <c r="I299" t="s">
        <v>90</v>
      </c>
      <c r="J299" s="1">
        <v>157.26</v>
      </c>
      <c r="K299">
        <v>3</v>
      </c>
      <c r="L299" t="s">
        <v>78</v>
      </c>
      <c r="M299">
        <v>1</v>
      </c>
      <c r="N299">
        <v>3</v>
      </c>
      <c r="O299">
        <v>1</v>
      </c>
      <c r="P299" t="s">
        <v>49</v>
      </c>
      <c r="Q299" t="s">
        <v>50</v>
      </c>
      <c r="R299">
        <v>1</v>
      </c>
      <c r="S299">
        <v>1</v>
      </c>
      <c r="T299" t="s">
        <v>36</v>
      </c>
      <c r="U299" t="s">
        <v>79</v>
      </c>
      <c r="V299" t="s">
        <v>86</v>
      </c>
      <c r="W299" s="2">
        <v>45497</v>
      </c>
      <c r="X299" t="b">
        <v>0</v>
      </c>
      <c r="Y299" t="b">
        <v>0</v>
      </c>
      <c r="Z299" t="s">
        <v>40</v>
      </c>
      <c r="AA299" t="s">
        <v>53</v>
      </c>
      <c r="AB299">
        <v>8</v>
      </c>
    </row>
    <row r="300" spans="1:28" x14ac:dyDescent="0.3">
      <c r="A300" t="s">
        <v>684</v>
      </c>
      <c r="B300">
        <v>42</v>
      </c>
      <c r="C300" t="s">
        <v>43</v>
      </c>
      <c r="D300" t="s">
        <v>44</v>
      </c>
      <c r="E300" t="s">
        <v>69</v>
      </c>
      <c r="F300" t="s">
        <v>56</v>
      </c>
      <c r="G300" t="s">
        <v>30</v>
      </c>
      <c r="H300" t="s">
        <v>685</v>
      </c>
      <c r="I300" t="s">
        <v>142</v>
      </c>
      <c r="J300" s="1">
        <v>239.46</v>
      </c>
      <c r="K300">
        <v>3</v>
      </c>
      <c r="L300" t="s">
        <v>35</v>
      </c>
      <c r="M300">
        <v>3</v>
      </c>
      <c r="N300">
        <v>1</v>
      </c>
      <c r="O300">
        <v>0</v>
      </c>
      <c r="P300" t="s">
        <v>59</v>
      </c>
      <c r="Q300" t="s">
        <v>50</v>
      </c>
      <c r="R300">
        <v>2</v>
      </c>
      <c r="S300">
        <v>8</v>
      </c>
      <c r="T300" t="s">
        <v>44</v>
      </c>
      <c r="U300" t="s">
        <v>79</v>
      </c>
      <c r="V300" t="s">
        <v>66</v>
      </c>
      <c r="W300" s="2">
        <v>45508</v>
      </c>
      <c r="X300" t="b">
        <v>1</v>
      </c>
      <c r="Y300" t="b">
        <v>1</v>
      </c>
      <c r="Z300" t="s">
        <v>74</v>
      </c>
      <c r="AA300" t="s">
        <v>53</v>
      </c>
      <c r="AB300">
        <v>7</v>
      </c>
    </row>
    <row r="301" spans="1:28" x14ac:dyDescent="0.3">
      <c r="A301" t="s">
        <v>686</v>
      </c>
      <c r="B301">
        <v>28</v>
      </c>
      <c r="C301" t="s">
        <v>29</v>
      </c>
      <c r="D301" t="s">
        <v>44</v>
      </c>
      <c r="E301" t="s">
        <v>69</v>
      </c>
      <c r="F301" t="s">
        <v>45</v>
      </c>
      <c r="G301" t="s">
        <v>44</v>
      </c>
      <c r="H301" t="s">
        <v>687</v>
      </c>
      <c r="I301" t="s">
        <v>34</v>
      </c>
      <c r="J301" s="1">
        <v>240.82</v>
      </c>
      <c r="K301">
        <v>10</v>
      </c>
      <c r="L301" t="s">
        <v>35</v>
      </c>
      <c r="M301">
        <v>1</v>
      </c>
      <c r="N301">
        <v>3</v>
      </c>
      <c r="O301">
        <v>2</v>
      </c>
      <c r="P301" t="s">
        <v>44</v>
      </c>
      <c r="Q301" t="s">
        <v>37</v>
      </c>
      <c r="R301">
        <v>0</v>
      </c>
      <c r="S301">
        <v>3</v>
      </c>
      <c r="T301" t="s">
        <v>49</v>
      </c>
      <c r="U301" t="s">
        <v>38</v>
      </c>
      <c r="V301" t="s">
        <v>51</v>
      </c>
      <c r="W301" s="2">
        <v>45293</v>
      </c>
      <c r="X301" t="b">
        <v>1</v>
      </c>
      <c r="Y301" t="b">
        <v>0</v>
      </c>
      <c r="Z301" t="s">
        <v>74</v>
      </c>
      <c r="AA301" t="s">
        <v>41</v>
      </c>
      <c r="AB301">
        <v>8</v>
      </c>
    </row>
    <row r="302" spans="1:28" x14ac:dyDescent="0.3">
      <c r="A302" t="s">
        <v>688</v>
      </c>
      <c r="B302">
        <v>44</v>
      </c>
      <c r="C302" t="s">
        <v>29</v>
      </c>
      <c r="D302" t="s">
        <v>30</v>
      </c>
      <c r="E302" t="s">
        <v>55</v>
      </c>
      <c r="F302" t="s">
        <v>56</v>
      </c>
      <c r="G302" t="s">
        <v>44</v>
      </c>
      <c r="H302" t="s">
        <v>689</v>
      </c>
      <c r="I302" t="s">
        <v>90</v>
      </c>
      <c r="J302" s="1">
        <v>302.07</v>
      </c>
      <c r="K302">
        <v>6</v>
      </c>
      <c r="L302" t="s">
        <v>35</v>
      </c>
      <c r="M302">
        <v>1</v>
      </c>
      <c r="N302">
        <v>5</v>
      </c>
      <c r="O302">
        <v>1</v>
      </c>
      <c r="P302" t="s">
        <v>49</v>
      </c>
      <c r="Q302" t="s">
        <v>50</v>
      </c>
      <c r="R302">
        <v>2</v>
      </c>
      <c r="S302">
        <v>5</v>
      </c>
      <c r="T302" t="s">
        <v>49</v>
      </c>
      <c r="U302" t="s">
        <v>79</v>
      </c>
      <c r="V302" t="s">
        <v>66</v>
      </c>
      <c r="W302" s="2">
        <v>45391</v>
      </c>
      <c r="X302" t="b">
        <v>1</v>
      </c>
      <c r="Y302" t="b">
        <v>0</v>
      </c>
      <c r="Z302" t="s">
        <v>74</v>
      </c>
      <c r="AA302" t="s">
        <v>67</v>
      </c>
      <c r="AB302">
        <v>13</v>
      </c>
    </row>
    <row r="303" spans="1:28" x14ac:dyDescent="0.3">
      <c r="A303" t="s">
        <v>690</v>
      </c>
      <c r="B303">
        <v>45</v>
      </c>
      <c r="C303" t="s">
        <v>43</v>
      </c>
      <c r="D303" t="s">
        <v>30</v>
      </c>
      <c r="E303" t="s">
        <v>69</v>
      </c>
      <c r="F303" t="s">
        <v>32</v>
      </c>
      <c r="G303" t="s">
        <v>30</v>
      </c>
      <c r="H303" t="s">
        <v>691</v>
      </c>
      <c r="I303" t="s">
        <v>120</v>
      </c>
      <c r="J303" s="1">
        <v>367.99</v>
      </c>
      <c r="K303">
        <v>2</v>
      </c>
      <c r="L303" t="s">
        <v>78</v>
      </c>
      <c r="M303">
        <v>2</v>
      </c>
      <c r="N303">
        <v>5</v>
      </c>
      <c r="O303">
        <v>1</v>
      </c>
      <c r="P303" t="s">
        <v>36</v>
      </c>
      <c r="Q303" t="s">
        <v>50</v>
      </c>
      <c r="R303">
        <v>2</v>
      </c>
      <c r="S303">
        <v>2</v>
      </c>
      <c r="T303" t="s">
        <v>44</v>
      </c>
      <c r="U303" t="s">
        <v>60</v>
      </c>
      <c r="V303" t="s">
        <v>61</v>
      </c>
      <c r="W303" s="2">
        <v>45580</v>
      </c>
      <c r="X303" t="b">
        <v>0</v>
      </c>
      <c r="Y303" t="b">
        <v>0</v>
      </c>
      <c r="Z303" t="s">
        <v>74</v>
      </c>
      <c r="AA303" t="s">
        <v>67</v>
      </c>
      <c r="AB303">
        <v>8</v>
      </c>
    </row>
    <row r="304" spans="1:28" x14ac:dyDescent="0.3">
      <c r="A304" t="s">
        <v>692</v>
      </c>
      <c r="B304">
        <v>46</v>
      </c>
      <c r="C304" t="s">
        <v>29</v>
      </c>
      <c r="D304" t="s">
        <v>44</v>
      </c>
      <c r="E304" t="s">
        <v>31</v>
      </c>
      <c r="F304" t="s">
        <v>56</v>
      </c>
      <c r="G304" t="s">
        <v>30</v>
      </c>
      <c r="H304" t="s">
        <v>693</v>
      </c>
      <c r="I304" t="s">
        <v>158</v>
      </c>
      <c r="J304" s="1">
        <v>359.75</v>
      </c>
      <c r="K304">
        <v>7</v>
      </c>
      <c r="L304" t="s">
        <v>48</v>
      </c>
      <c r="M304">
        <v>5</v>
      </c>
      <c r="N304">
        <v>1</v>
      </c>
      <c r="O304">
        <v>1</v>
      </c>
      <c r="P304" t="s">
        <v>44</v>
      </c>
      <c r="Q304" t="s">
        <v>50</v>
      </c>
      <c r="R304">
        <v>1</v>
      </c>
      <c r="S304">
        <v>6</v>
      </c>
      <c r="T304" t="s">
        <v>59</v>
      </c>
      <c r="U304" t="s">
        <v>38</v>
      </c>
      <c r="V304" t="s">
        <v>66</v>
      </c>
      <c r="W304" s="2">
        <v>45314</v>
      </c>
      <c r="X304" t="b">
        <v>0</v>
      </c>
      <c r="Y304" t="b">
        <v>0</v>
      </c>
      <c r="Z304" t="s">
        <v>52</v>
      </c>
      <c r="AA304" t="s">
        <v>53</v>
      </c>
      <c r="AB304">
        <v>3</v>
      </c>
    </row>
    <row r="305" spans="1:28" x14ac:dyDescent="0.3">
      <c r="A305" t="s">
        <v>694</v>
      </c>
      <c r="B305">
        <v>28</v>
      </c>
      <c r="C305" t="s">
        <v>29</v>
      </c>
      <c r="D305" t="s">
        <v>30</v>
      </c>
      <c r="E305" t="s">
        <v>76</v>
      </c>
      <c r="F305" t="s">
        <v>32</v>
      </c>
      <c r="G305" t="s">
        <v>44</v>
      </c>
      <c r="H305" t="s">
        <v>695</v>
      </c>
      <c r="I305" t="s">
        <v>114</v>
      </c>
      <c r="J305" s="1">
        <v>204.44</v>
      </c>
      <c r="K305">
        <v>2</v>
      </c>
      <c r="L305" t="s">
        <v>35</v>
      </c>
      <c r="M305">
        <v>5</v>
      </c>
      <c r="N305">
        <v>3</v>
      </c>
      <c r="O305">
        <v>2</v>
      </c>
      <c r="P305" t="s">
        <v>36</v>
      </c>
      <c r="Q305" t="s">
        <v>37</v>
      </c>
      <c r="R305">
        <v>1</v>
      </c>
      <c r="S305">
        <v>3</v>
      </c>
      <c r="T305" t="s">
        <v>44</v>
      </c>
      <c r="U305" t="s">
        <v>79</v>
      </c>
      <c r="V305" t="s">
        <v>61</v>
      </c>
      <c r="W305" s="2">
        <v>45627</v>
      </c>
      <c r="X305" t="b">
        <v>0</v>
      </c>
      <c r="Y305" t="b">
        <v>1</v>
      </c>
      <c r="Z305" t="s">
        <v>62</v>
      </c>
      <c r="AA305" t="s">
        <v>53</v>
      </c>
      <c r="AB305">
        <v>13</v>
      </c>
    </row>
    <row r="306" spans="1:28" x14ac:dyDescent="0.3">
      <c r="A306" t="s">
        <v>696</v>
      </c>
      <c r="B306">
        <v>27</v>
      </c>
      <c r="C306" t="s">
        <v>43</v>
      </c>
      <c r="D306" t="s">
        <v>44</v>
      </c>
      <c r="E306" t="s">
        <v>55</v>
      </c>
      <c r="F306" t="s">
        <v>56</v>
      </c>
      <c r="G306" t="s">
        <v>44</v>
      </c>
      <c r="H306" t="s">
        <v>697</v>
      </c>
      <c r="I306" t="s">
        <v>34</v>
      </c>
      <c r="J306" s="1">
        <v>228.93</v>
      </c>
      <c r="K306">
        <v>7</v>
      </c>
      <c r="L306" t="s">
        <v>78</v>
      </c>
      <c r="M306">
        <v>1</v>
      </c>
      <c r="N306">
        <v>1</v>
      </c>
      <c r="O306">
        <v>2</v>
      </c>
      <c r="P306" t="s">
        <v>59</v>
      </c>
      <c r="Q306" t="s">
        <v>50</v>
      </c>
      <c r="R306">
        <v>2</v>
      </c>
      <c r="S306">
        <v>2</v>
      </c>
      <c r="T306" t="s">
        <v>49</v>
      </c>
      <c r="U306" t="s">
        <v>79</v>
      </c>
      <c r="V306" t="s">
        <v>51</v>
      </c>
      <c r="W306" s="2">
        <v>45341</v>
      </c>
      <c r="X306" t="b">
        <v>1</v>
      </c>
      <c r="Y306" t="b">
        <v>1</v>
      </c>
      <c r="Z306" t="s">
        <v>62</v>
      </c>
      <c r="AA306" t="s">
        <v>67</v>
      </c>
      <c r="AB306">
        <v>11</v>
      </c>
    </row>
    <row r="307" spans="1:28" x14ac:dyDescent="0.3">
      <c r="A307" t="s">
        <v>698</v>
      </c>
      <c r="B307">
        <v>20</v>
      </c>
      <c r="C307" t="s">
        <v>29</v>
      </c>
      <c r="D307" t="s">
        <v>44</v>
      </c>
      <c r="E307" t="s">
        <v>55</v>
      </c>
      <c r="F307" t="s">
        <v>45</v>
      </c>
      <c r="G307" t="s">
        <v>30</v>
      </c>
      <c r="H307" t="s">
        <v>546</v>
      </c>
      <c r="I307" t="s">
        <v>58</v>
      </c>
      <c r="J307" s="1">
        <v>355.31</v>
      </c>
      <c r="K307">
        <v>11</v>
      </c>
      <c r="L307" t="s">
        <v>78</v>
      </c>
      <c r="M307">
        <v>1</v>
      </c>
      <c r="N307">
        <v>1</v>
      </c>
      <c r="O307">
        <v>0</v>
      </c>
      <c r="P307" t="s">
        <v>44</v>
      </c>
      <c r="Q307" t="s">
        <v>50</v>
      </c>
      <c r="R307">
        <v>1</v>
      </c>
      <c r="S307">
        <v>2</v>
      </c>
      <c r="T307" t="s">
        <v>49</v>
      </c>
      <c r="U307" t="s">
        <v>79</v>
      </c>
      <c r="V307" t="s">
        <v>61</v>
      </c>
      <c r="W307" s="2">
        <v>45523</v>
      </c>
      <c r="X307" t="b">
        <v>0</v>
      </c>
      <c r="Y307" t="b">
        <v>1</v>
      </c>
      <c r="Z307" t="s">
        <v>62</v>
      </c>
      <c r="AA307" t="s">
        <v>67</v>
      </c>
      <c r="AB307">
        <v>12</v>
      </c>
    </row>
    <row r="308" spans="1:28" x14ac:dyDescent="0.3">
      <c r="A308" t="s">
        <v>699</v>
      </c>
      <c r="B308">
        <v>40</v>
      </c>
      <c r="C308" t="s">
        <v>43</v>
      </c>
      <c r="D308" t="s">
        <v>44</v>
      </c>
      <c r="E308" t="s">
        <v>31</v>
      </c>
      <c r="F308" t="s">
        <v>45</v>
      </c>
      <c r="G308" t="s">
        <v>44</v>
      </c>
      <c r="H308" t="s">
        <v>700</v>
      </c>
      <c r="I308" t="s">
        <v>101</v>
      </c>
      <c r="J308" s="1">
        <v>334.67</v>
      </c>
      <c r="K308">
        <v>12</v>
      </c>
      <c r="L308" t="s">
        <v>48</v>
      </c>
      <c r="M308">
        <v>2</v>
      </c>
      <c r="N308">
        <v>1</v>
      </c>
      <c r="O308">
        <v>2</v>
      </c>
      <c r="P308" t="s">
        <v>36</v>
      </c>
      <c r="Q308" t="s">
        <v>37</v>
      </c>
      <c r="R308">
        <v>2</v>
      </c>
      <c r="S308">
        <v>5</v>
      </c>
      <c r="T308" t="s">
        <v>36</v>
      </c>
      <c r="U308" t="s">
        <v>38</v>
      </c>
      <c r="V308" t="s">
        <v>61</v>
      </c>
      <c r="W308" s="2">
        <v>45614</v>
      </c>
      <c r="X308" t="b">
        <v>1</v>
      </c>
      <c r="Y308" t="b">
        <v>0</v>
      </c>
      <c r="Z308" t="s">
        <v>40</v>
      </c>
      <c r="AA308" t="s">
        <v>53</v>
      </c>
      <c r="AB308">
        <v>13</v>
      </c>
    </row>
    <row r="309" spans="1:28" x14ac:dyDescent="0.3">
      <c r="A309" t="s">
        <v>701</v>
      </c>
      <c r="B309">
        <v>36</v>
      </c>
      <c r="C309" t="s">
        <v>43</v>
      </c>
      <c r="D309" t="s">
        <v>30</v>
      </c>
      <c r="E309" t="s">
        <v>69</v>
      </c>
      <c r="F309" t="s">
        <v>56</v>
      </c>
      <c r="G309" t="s">
        <v>30</v>
      </c>
      <c r="H309" t="s">
        <v>702</v>
      </c>
      <c r="I309" t="s">
        <v>82</v>
      </c>
      <c r="J309" s="1">
        <v>182.72</v>
      </c>
      <c r="K309">
        <v>5</v>
      </c>
      <c r="L309" t="s">
        <v>78</v>
      </c>
      <c r="M309">
        <v>2</v>
      </c>
      <c r="N309">
        <v>1</v>
      </c>
      <c r="O309">
        <v>2</v>
      </c>
      <c r="P309" t="s">
        <v>44</v>
      </c>
      <c r="Q309" t="s">
        <v>85</v>
      </c>
      <c r="R309">
        <v>1</v>
      </c>
      <c r="S309">
        <v>7</v>
      </c>
      <c r="T309" t="s">
        <v>36</v>
      </c>
      <c r="U309" t="s">
        <v>79</v>
      </c>
      <c r="V309" t="s">
        <v>66</v>
      </c>
      <c r="W309" s="2">
        <v>45447</v>
      </c>
      <c r="X309" t="b">
        <v>0</v>
      </c>
      <c r="Y309" t="b">
        <v>0</v>
      </c>
      <c r="Z309" t="s">
        <v>62</v>
      </c>
      <c r="AA309" t="s">
        <v>41</v>
      </c>
      <c r="AB309">
        <v>13</v>
      </c>
    </row>
    <row r="310" spans="1:28" x14ac:dyDescent="0.3">
      <c r="A310" t="s">
        <v>703</v>
      </c>
      <c r="B310">
        <v>43</v>
      </c>
      <c r="C310" t="s">
        <v>43</v>
      </c>
      <c r="D310" t="s">
        <v>44</v>
      </c>
      <c r="E310" t="s">
        <v>69</v>
      </c>
      <c r="F310" t="s">
        <v>45</v>
      </c>
      <c r="G310" t="s">
        <v>30</v>
      </c>
      <c r="H310" t="s">
        <v>704</v>
      </c>
      <c r="I310" t="s">
        <v>246</v>
      </c>
      <c r="J310" s="1">
        <v>260.22000000000003</v>
      </c>
      <c r="K310">
        <v>11</v>
      </c>
      <c r="L310" t="s">
        <v>48</v>
      </c>
      <c r="M310">
        <v>4</v>
      </c>
      <c r="N310">
        <v>3</v>
      </c>
      <c r="O310">
        <v>0</v>
      </c>
      <c r="P310" t="s">
        <v>36</v>
      </c>
      <c r="Q310" t="s">
        <v>50</v>
      </c>
      <c r="R310">
        <v>2</v>
      </c>
      <c r="S310">
        <v>5</v>
      </c>
      <c r="T310" t="s">
        <v>44</v>
      </c>
      <c r="U310" t="s">
        <v>79</v>
      </c>
      <c r="V310" t="s">
        <v>39</v>
      </c>
      <c r="W310" s="2">
        <v>45616</v>
      </c>
      <c r="X310" t="b">
        <v>0</v>
      </c>
      <c r="Y310" t="b">
        <v>1</v>
      </c>
      <c r="Z310" t="s">
        <v>40</v>
      </c>
      <c r="AA310" t="s">
        <v>67</v>
      </c>
      <c r="AB310">
        <v>13</v>
      </c>
    </row>
    <row r="311" spans="1:28" x14ac:dyDescent="0.3">
      <c r="A311" t="s">
        <v>705</v>
      </c>
      <c r="B311">
        <v>26</v>
      </c>
      <c r="C311" t="s">
        <v>29</v>
      </c>
      <c r="D311" t="s">
        <v>44</v>
      </c>
      <c r="E311" t="s">
        <v>55</v>
      </c>
      <c r="F311" t="s">
        <v>45</v>
      </c>
      <c r="G311" t="s">
        <v>30</v>
      </c>
      <c r="H311" t="s">
        <v>706</v>
      </c>
      <c r="I311" t="s">
        <v>47</v>
      </c>
      <c r="J311" s="1">
        <v>454.93</v>
      </c>
      <c r="K311">
        <v>8</v>
      </c>
      <c r="L311" t="s">
        <v>78</v>
      </c>
      <c r="M311">
        <v>3</v>
      </c>
      <c r="N311">
        <v>5</v>
      </c>
      <c r="O311">
        <v>0</v>
      </c>
      <c r="P311" t="s">
        <v>59</v>
      </c>
      <c r="Q311" t="s">
        <v>37</v>
      </c>
      <c r="R311">
        <v>2</v>
      </c>
      <c r="S311">
        <v>7</v>
      </c>
      <c r="T311" t="s">
        <v>49</v>
      </c>
      <c r="U311" t="s">
        <v>79</v>
      </c>
      <c r="V311" t="s">
        <v>61</v>
      </c>
      <c r="W311" s="2">
        <v>45403</v>
      </c>
      <c r="X311" t="b">
        <v>0</v>
      </c>
      <c r="Y311" t="b">
        <v>0</v>
      </c>
      <c r="Z311" t="s">
        <v>52</v>
      </c>
      <c r="AA311" t="s">
        <v>41</v>
      </c>
      <c r="AB311">
        <v>11</v>
      </c>
    </row>
    <row r="312" spans="1:28" x14ac:dyDescent="0.3">
      <c r="A312" t="s">
        <v>707</v>
      </c>
      <c r="B312">
        <v>29</v>
      </c>
      <c r="C312" t="s">
        <v>43</v>
      </c>
      <c r="D312" t="s">
        <v>30</v>
      </c>
      <c r="E312" t="s">
        <v>69</v>
      </c>
      <c r="F312" t="s">
        <v>32</v>
      </c>
      <c r="G312" t="s">
        <v>44</v>
      </c>
      <c r="H312" t="s">
        <v>708</v>
      </c>
      <c r="I312" t="s">
        <v>188</v>
      </c>
      <c r="J312" s="1">
        <v>325.42</v>
      </c>
      <c r="K312">
        <v>11</v>
      </c>
      <c r="L312" t="s">
        <v>48</v>
      </c>
      <c r="M312">
        <v>2</v>
      </c>
      <c r="N312">
        <v>4</v>
      </c>
      <c r="O312">
        <v>2</v>
      </c>
      <c r="P312" t="s">
        <v>59</v>
      </c>
      <c r="Q312" t="s">
        <v>50</v>
      </c>
      <c r="R312">
        <v>1</v>
      </c>
      <c r="S312">
        <v>1</v>
      </c>
      <c r="T312" t="s">
        <v>44</v>
      </c>
      <c r="U312" t="s">
        <v>79</v>
      </c>
      <c r="V312" t="s">
        <v>66</v>
      </c>
      <c r="W312" s="2">
        <v>45585</v>
      </c>
      <c r="X312" t="b">
        <v>1</v>
      </c>
      <c r="Y312" t="b">
        <v>0</v>
      </c>
      <c r="Z312" t="s">
        <v>62</v>
      </c>
      <c r="AA312" t="s">
        <v>67</v>
      </c>
      <c r="AB312">
        <v>7</v>
      </c>
    </row>
    <row r="313" spans="1:28" x14ac:dyDescent="0.3">
      <c r="A313" t="s">
        <v>709</v>
      </c>
      <c r="B313">
        <v>34</v>
      </c>
      <c r="C313" t="s">
        <v>29</v>
      </c>
      <c r="D313" t="s">
        <v>30</v>
      </c>
      <c r="E313" t="s">
        <v>69</v>
      </c>
      <c r="F313" t="s">
        <v>45</v>
      </c>
      <c r="G313" t="s">
        <v>44</v>
      </c>
      <c r="H313" t="s">
        <v>710</v>
      </c>
      <c r="I313" t="s">
        <v>246</v>
      </c>
      <c r="J313" s="1">
        <v>351.36</v>
      </c>
      <c r="K313">
        <v>2</v>
      </c>
      <c r="L313" t="s">
        <v>48</v>
      </c>
      <c r="M313">
        <v>5</v>
      </c>
      <c r="N313">
        <v>3</v>
      </c>
      <c r="O313">
        <v>2</v>
      </c>
      <c r="P313" t="s">
        <v>44</v>
      </c>
      <c r="Q313" t="s">
        <v>85</v>
      </c>
      <c r="R313">
        <v>2</v>
      </c>
      <c r="S313">
        <v>6</v>
      </c>
      <c r="T313" t="s">
        <v>36</v>
      </c>
      <c r="U313" t="s">
        <v>79</v>
      </c>
      <c r="V313" t="s">
        <v>66</v>
      </c>
      <c r="W313" s="2">
        <v>45331</v>
      </c>
      <c r="X313" t="b">
        <v>0</v>
      </c>
      <c r="Y313" t="b">
        <v>1</v>
      </c>
      <c r="Z313" t="s">
        <v>40</v>
      </c>
      <c r="AA313" t="s">
        <v>53</v>
      </c>
      <c r="AB313">
        <v>7</v>
      </c>
    </row>
    <row r="314" spans="1:28" x14ac:dyDescent="0.3">
      <c r="A314" t="s">
        <v>711</v>
      </c>
      <c r="B314">
        <v>40</v>
      </c>
      <c r="C314" t="s">
        <v>43</v>
      </c>
      <c r="D314" t="s">
        <v>44</v>
      </c>
      <c r="E314" t="s">
        <v>55</v>
      </c>
      <c r="F314" t="s">
        <v>32</v>
      </c>
      <c r="G314" t="s">
        <v>30</v>
      </c>
      <c r="H314" t="s">
        <v>712</v>
      </c>
      <c r="I314" t="s">
        <v>123</v>
      </c>
      <c r="J314" s="1">
        <v>333.63</v>
      </c>
      <c r="K314">
        <v>8</v>
      </c>
      <c r="L314" t="s">
        <v>35</v>
      </c>
      <c r="M314">
        <v>4</v>
      </c>
      <c r="N314">
        <v>5</v>
      </c>
      <c r="O314">
        <v>2</v>
      </c>
      <c r="P314" t="s">
        <v>36</v>
      </c>
      <c r="Q314" t="s">
        <v>85</v>
      </c>
      <c r="R314">
        <v>2</v>
      </c>
      <c r="S314">
        <v>2</v>
      </c>
      <c r="T314" t="s">
        <v>44</v>
      </c>
      <c r="U314" t="s">
        <v>60</v>
      </c>
      <c r="V314" t="s">
        <v>66</v>
      </c>
      <c r="W314" s="2">
        <v>45631</v>
      </c>
      <c r="X314" t="b">
        <v>0</v>
      </c>
      <c r="Y314" t="b">
        <v>0</v>
      </c>
      <c r="Z314" t="s">
        <v>40</v>
      </c>
      <c r="AA314" t="s">
        <v>67</v>
      </c>
      <c r="AB314">
        <v>14</v>
      </c>
    </row>
    <row r="315" spans="1:28" x14ac:dyDescent="0.3">
      <c r="A315" t="s">
        <v>713</v>
      </c>
      <c r="B315">
        <v>42</v>
      </c>
      <c r="C315" t="s">
        <v>29</v>
      </c>
      <c r="D315" t="s">
        <v>44</v>
      </c>
      <c r="E315" t="s">
        <v>31</v>
      </c>
      <c r="F315" t="s">
        <v>32</v>
      </c>
      <c r="G315" t="s">
        <v>30</v>
      </c>
      <c r="H315" t="s">
        <v>714</v>
      </c>
      <c r="I315" t="s">
        <v>188</v>
      </c>
      <c r="J315" s="1">
        <v>469.9</v>
      </c>
      <c r="K315">
        <v>4</v>
      </c>
      <c r="L315" t="s">
        <v>35</v>
      </c>
      <c r="M315">
        <v>2</v>
      </c>
      <c r="N315">
        <v>5</v>
      </c>
      <c r="O315">
        <v>1</v>
      </c>
      <c r="P315" t="s">
        <v>59</v>
      </c>
      <c r="Q315" t="s">
        <v>50</v>
      </c>
      <c r="R315">
        <v>1</v>
      </c>
      <c r="S315">
        <v>7</v>
      </c>
      <c r="T315" t="s">
        <v>36</v>
      </c>
      <c r="U315" t="s">
        <v>79</v>
      </c>
      <c r="V315" t="s">
        <v>86</v>
      </c>
      <c r="W315" s="2">
        <v>45471</v>
      </c>
      <c r="X315" t="b">
        <v>0</v>
      </c>
      <c r="Y315" t="b">
        <v>0</v>
      </c>
      <c r="Z315" t="s">
        <v>74</v>
      </c>
      <c r="AA315" t="s">
        <v>41</v>
      </c>
      <c r="AB315">
        <v>7</v>
      </c>
    </row>
    <row r="316" spans="1:28" x14ac:dyDescent="0.3">
      <c r="A316" t="s">
        <v>715</v>
      </c>
      <c r="B316">
        <v>28</v>
      </c>
      <c r="C316" t="s">
        <v>43</v>
      </c>
      <c r="D316" t="s">
        <v>44</v>
      </c>
      <c r="E316" t="s">
        <v>31</v>
      </c>
      <c r="F316" t="s">
        <v>32</v>
      </c>
      <c r="G316" t="s">
        <v>44</v>
      </c>
      <c r="H316" t="s">
        <v>716</v>
      </c>
      <c r="I316" t="s">
        <v>93</v>
      </c>
      <c r="J316" s="1">
        <v>207.52</v>
      </c>
      <c r="K316">
        <v>4</v>
      </c>
      <c r="L316" t="s">
        <v>48</v>
      </c>
      <c r="M316">
        <v>3</v>
      </c>
      <c r="N316">
        <v>4</v>
      </c>
      <c r="O316">
        <v>1</v>
      </c>
      <c r="P316" t="s">
        <v>59</v>
      </c>
      <c r="Q316" t="s">
        <v>50</v>
      </c>
      <c r="R316">
        <v>1</v>
      </c>
      <c r="S316">
        <v>8</v>
      </c>
      <c r="T316" t="s">
        <v>44</v>
      </c>
      <c r="U316" t="s">
        <v>79</v>
      </c>
      <c r="V316" t="s">
        <v>61</v>
      </c>
      <c r="W316" s="2">
        <v>45510</v>
      </c>
      <c r="X316" t="b">
        <v>0</v>
      </c>
      <c r="Y316" t="b">
        <v>0</v>
      </c>
      <c r="Z316" t="s">
        <v>62</v>
      </c>
      <c r="AA316" t="s">
        <v>41</v>
      </c>
      <c r="AB316">
        <v>2</v>
      </c>
    </row>
    <row r="317" spans="1:28" x14ac:dyDescent="0.3">
      <c r="A317" t="s">
        <v>717</v>
      </c>
      <c r="B317">
        <v>49</v>
      </c>
      <c r="C317" t="s">
        <v>43</v>
      </c>
      <c r="D317" t="s">
        <v>44</v>
      </c>
      <c r="E317" t="s">
        <v>55</v>
      </c>
      <c r="F317" t="s">
        <v>32</v>
      </c>
      <c r="G317" t="s">
        <v>44</v>
      </c>
      <c r="H317" t="s">
        <v>718</v>
      </c>
      <c r="I317" t="s">
        <v>126</v>
      </c>
      <c r="J317" s="1">
        <v>125.89</v>
      </c>
      <c r="K317">
        <v>7</v>
      </c>
      <c r="L317" t="s">
        <v>48</v>
      </c>
      <c r="M317">
        <v>3</v>
      </c>
      <c r="N317">
        <v>3</v>
      </c>
      <c r="O317">
        <v>2</v>
      </c>
      <c r="P317" t="s">
        <v>59</v>
      </c>
      <c r="Q317" t="s">
        <v>50</v>
      </c>
      <c r="R317">
        <v>1</v>
      </c>
      <c r="S317">
        <v>6</v>
      </c>
      <c r="T317" t="s">
        <v>49</v>
      </c>
      <c r="U317" t="s">
        <v>79</v>
      </c>
      <c r="V317" t="s">
        <v>61</v>
      </c>
      <c r="W317" s="2">
        <v>45618</v>
      </c>
      <c r="X317" t="b">
        <v>0</v>
      </c>
      <c r="Y317" t="b">
        <v>0</v>
      </c>
      <c r="Z317" t="s">
        <v>52</v>
      </c>
      <c r="AA317" t="s">
        <v>41</v>
      </c>
      <c r="AB317">
        <v>13</v>
      </c>
    </row>
    <row r="318" spans="1:28" x14ac:dyDescent="0.3">
      <c r="A318" t="s">
        <v>719</v>
      </c>
      <c r="B318">
        <v>46</v>
      </c>
      <c r="C318" t="s">
        <v>29</v>
      </c>
      <c r="D318" t="s">
        <v>44</v>
      </c>
      <c r="E318" t="s">
        <v>55</v>
      </c>
      <c r="F318" t="s">
        <v>56</v>
      </c>
      <c r="G318" t="s">
        <v>30</v>
      </c>
      <c r="H318" t="s">
        <v>720</v>
      </c>
      <c r="I318" t="s">
        <v>117</v>
      </c>
      <c r="J318" s="1">
        <v>170.77</v>
      </c>
      <c r="K318">
        <v>9</v>
      </c>
      <c r="L318" t="s">
        <v>78</v>
      </c>
      <c r="M318">
        <v>5</v>
      </c>
      <c r="N318">
        <v>2</v>
      </c>
      <c r="O318">
        <v>1</v>
      </c>
      <c r="P318" t="s">
        <v>49</v>
      </c>
      <c r="Q318" t="s">
        <v>37</v>
      </c>
      <c r="R318">
        <v>2</v>
      </c>
      <c r="S318">
        <v>1</v>
      </c>
      <c r="T318" t="s">
        <v>59</v>
      </c>
      <c r="U318" t="s">
        <v>60</v>
      </c>
      <c r="V318" t="s">
        <v>39</v>
      </c>
      <c r="W318" s="2">
        <v>45508</v>
      </c>
      <c r="X318" t="b">
        <v>0</v>
      </c>
      <c r="Y318" t="b">
        <v>0</v>
      </c>
      <c r="Z318" t="s">
        <v>62</v>
      </c>
      <c r="AA318" t="s">
        <v>41</v>
      </c>
      <c r="AB318">
        <v>4</v>
      </c>
    </row>
    <row r="319" spans="1:28" x14ac:dyDescent="0.3">
      <c r="A319" t="s">
        <v>721</v>
      </c>
      <c r="B319">
        <v>44</v>
      </c>
      <c r="C319" t="s">
        <v>29</v>
      </c>
      <c r="D319" t="s">
        <v>44</v>
      </c>
      <c r="E319" t="s">
        <v>76</v>
      </c>
      <c r="F319" t="s">
        <v>56</v>
      </c>
      <c r="G319" t="s">
        <v>44</v>
      </c>
      <c r="H319" t="s">
        <v>722</v>
      </c>
      <c r="I319" t="s">
        <v>117</v>
      </c>
      <c r="J319" s="1">
        <v>63.91</v>
      </c>
      <c r="K319">
        <v>2</v>
      </c>
      <c r="L319" t="s">
        <v>78</v>
      </c>
      <c r="M319">
        <v>1</v>
      </c>
      <c r="N319">
        <v>4</v>
      </c>
      <c r="O319">
        <v>2</v>
      </c>
      <c r="P319" t="s">
        <v>36</v>
      </c>
      <c r="Q319" t="s">
        <v>50</v>
      </c>
      <c r="R319">
        <v>0</v>
      </c>
      <c r="S319">
        <v>6</v>
      </c>
      <c r="T319" t="s">
        <v>49</v>
      </c>
      <c r="U319" t="s">
        <v>60</v>
      </c>
      <c r="V319" t="s">
        <v>86</v>
      </c>
      <c r="W319" s="2">
        <v>45303</v>
      </c>
      <c r="X319" t="b">
        <v>0</v>
      </c>
      <c r="Y319" t="b">
        <v>1</v>
      </c>
      <c r="Z319" t="s">
        <v>74</v>
      </c>
      <c r="AA319" t="s">
        <v>41</v>
      </c>
      <c r="AB319">
        <v>12</v>
      </c>
    </row>
    <row r="320" spans="1:28" x14ac:dyDescent="0.3">
      <c r="A320" t="s">
        <v>723</v>
      </c>
      <c r="B320">
        <v>29</v>
      </c>
      <c r="C320" t="s">
        <v>43</v>
      </c>
      <c r="D320" t="s">
        <v>44</v>
      </c>
      <c r="E320" t="s">
        <v>31</v>
      </c>
      <c r="F320" t="s">
        <v>45</v>
      </c>
      <c r="G320" t="s">
        <v>30</v>
      </c>
      <c r="H320" t="s">
        <v>724</v>
      </c>
      <c r="I320" t="s">
        <v>183</v>
      </c>
      <c r="J320" s="1">
        <v>340.55</v>
      </c>
      <c r="K320">
        <v>7</v>
      </c>
      <c r="L320" t="s">
        <v>48</v>
      </c>
      <c r="M320">
        <v>4</v>
      </c>
      <c r="N320">
        <v>5</v>
      </c>
      <c r="O320">
        <v>0</v>
      </c>
      <c r="P320" t="s">
        <v>59</v>
      </c>
      <c r="Q320" t="s">
        <v>50</v>
      </c>
      <c r="R320">
        <v>0</v>
      </c>
      <c r="S320">
        <v>7</v>
      </c>
      <c r="T320" t="s">
        <v>36</v>
      </c>
      <c r="U320" t="s">
        <v>79</v>
      </c>
      <c r="V320" t="s">
        <v>39</v>
      </c>
      <c r="W320" s="2">
        <v>45615</v>
      </c>
      <c r="X320" t="b">
        <v>0</v>
      </c>
      <c r="Y320" t="b">
        <v>1</v>
      </c>
      <c r="Z320" t="s">
        <v>74</v>
      </c>
      <c r="AA320" t="s">
        <v>67</v>
      </c>
      <c r="AB320">
        <v>1</v>
      </c>
    </row>
    <row r="321" spans="1:28" x14ac:dyDescent="0.3">
      <c r="A321" t="s">
        <v>725</v>
      </c>
      <c r="B321">
        <v>47</v>
      </c>
      <c r="C321" t="s">
        <v>43</v>
      </c>
      <c r="D321" t="s">
        <v>30</v>
      </c>
      <c r="E321" t="s">
        <v>76</v>
      </c>
      <c r="F321" t="s">
        <v>32</v>
      </c>
      <c r="G321" t="s">
        <v>44</v>
      </c>
      <c r="H321" t="s">
        <v>726</v>
      </c>
      <c r="I321" t="s">
        <v>120</v>
      </c>
      <c r="J321" s="1">
        <v>378.14</v>
      </c>
      <c r="K321">
        <v>6</v>
      </c>
      <c r="L321" t="s">
        <v>35</v>
      </c>
      <c r="M321">
        <v>2</v>
      </c>
      <c r="N321">
        <v>2</v>
      </c>
      <c r="O321">
        <v>1</v>
      </c>
      <c r="P321" t="s">
        <v>49</v>
      </c>
      <c r="Q321" t="s">
        <v>85</v>
      </c>
      <c r="R321">
        <v>1</v>
      </c>
      <c r="S321">
        <v>6</v>
      </c>
      <c r="T321" t="s">
        <v>44</v>
      </c>
      <c r="U321" t="s">
        <v>60</v>
      </c>
      <c r="V321" t="s">
        <v>51</v>
      </c>
      <c r="W321" s="2">
        <v>45539</v>
      </c>
      <c r="X321" t="b">
        <v>0</v>
      </c>
      <c r="Y321" t="b">
        <v>0</v>
      </c>
      <c r="Z321" t="s">
        <v>52</v>
      </c>
      <c r="AA321" t="s">
        <v>53</v>
      </c>
      <c r="AB321">
        <v>7</v>
      </c>
    </row>
    <row r="322" spans="1:28" x14ac:dyDescent="0.3">
      <c r="A322" t="s">
        <v>727</v>
      </c>
      <c r="B322">
        <v>37</v>
      </c>
      <c r="C322" t="s">
        <v>29</v>
      </c>
      <c r="D322" t="s">
        <v>30</v>
      </c>
      <c r="E322" t="s">
        <v>31</v>
      </c>
      <c r="F322" t="s">
        <v>32</v>
      </c>
      <c r="G322" t="s">
        <v>30</v>
      </c>
      <c r="H322" t="s">
        <v>254</v>
      </c>
      <c r="I322" t="s">
        <v>126</v>
      </c>
      <c r="J322" s="1">
        <v>235.84</v>
      </c>
      <c r="K322">
        <v>9</v>
      </c>
      <c r="L322" t="s">
        <v>35</v>
      </c>
      <c r="M322">
        <v>5</v>
      </c>
      <c r="N322">
        <v>2</v>
      </c>
      <c r="O322">
        <v>0</v>
      </c>
      <c r="P322" t="s">
        <v>36</v>
      </c>
      <c r="Q322" t="s">
        <v>85</v>
      </c>
      <c r="R322">
        <v>2</v>
      </c>
      <c r="S322">
        <v>3</v>
      </c>
      <c r="T322" t="s">
        <v>36</v>
      </c>
      <c r="U322" t="s">
        <v>79</v>
      </c>
      <c r="V322" t="s">
        <v>86</v>
      </c>
      <c r="W322" s="2">
        <v>45507</v>
      </c>
      <c r="X322" t="b">
        <v>0</v>
      </c>
      <c r="Y322" t="b">
        <v>0</v>
      </c>
      <c r="Z322" t="s">
        <v>74</v>
      </c>
      <c r="AA322" t="s">
        <v>41</v>
      </c>
      <c r="AB322">
        <v>14</v>
      </c>
    </row>
    <row r="323" spans="1:28" x14ac:dyDescent="0.3">
      <c r="A323" t="s">
        <v>728</v>
      </c>
      <c r="B323">
        <v>47</v>
      </c>
      <c r="C323" t="s">
        <v>43</v>
      </c>
      <c r="D323" t="s">
        <v>44</v>
      </c>
      <c r="E323" t="s">
        <v>69</v>
      </c>
      <c r="F323" t="s">
        <v>45</v>
      </c>
      <c r="G323" t="s">
        <v>30</v>
      </c>
      <c r="H323" t="s">
        <v>729</v>
      </c>
      <c r="I323" t="s">
        <v>135</v>
      </c>
      <c r="J323" s="1">
        <v>164.44</v>
      </c>
      <c r="K323">
        <v>5</v>
      </c>
      <c r="L323" t="s">
        <v>48</v>
      </c>
      <c r="M323">
        <v>5</v>
      </c>
      <c r="N323">
        <v>1</v>
      </c>
      <c r="O323">
        <v>2</v>
      </c>
      <c r="P323" t="s">
        <v>59</v>
      </c>
      <c r="Q323" t="s">
        <v>37</v>
      </c>
      <c r="R323">
        <v>1</v>
      </c>
      <c r="S323">
        <v>10</v>
      </c>
      <c r="T323" t="s">
        <v>44</v>
      </c>
      <c r="U323" t="s">
        <v>60</v>
      </c>
      <c r="V323" t="s">
        <v>66</v>
      </c>
      <c r="W323" s="2">
        <v>45390</v>
      </c>
      <c r="X323" t="b">
        <v>0</v>
      </c>
      <c r="Y323" t="b">
        <v>0</v>
      </c>
      <c r="Z323" t="s">
        <v>62</v>
      </c>
      <c r="AA323" t="s">
        <v>41</v>
      </c>
      <c r="AB323">
        <v>5</v>
      </c>
    </row>
    <row r="324" spans="1:28" x14ac:dyDescent="0.3">
      <c r="A324" t="s">
        <v>730</v>
      </c>
      <c r="B324">
        <v>24</v>
      </c>
      <c r="C324" t="s">
        <v>43</v>
      </c>
      <c r="D324" t="s">
        <v>44</v>
      </c>
      <c r="E324" t="s">
        <v>31</v>
      </c>
      <c r="F324" t="s">
        <v>32</v>
      </c>
      <c r="G324" t="s">
        <v>44</v>
      </c>
      <c r="H324" t="s">
        <v>731</v>
      </c>
      <c r="I324" t="s">
        <v>90</v>
      </c>
      <c r="J324" s="1">
        <v>455.81</v>
      </c>
      <c r="K324">
        <v>3</v>
      </c>
      <c r="L324" t="s">
        <v>78</v>
      </c>
      <c r="M324">
        <v>2</v>
      </c>
      <c r="N324">
        <v>3</v>
      </c>
      <c r="O324">
        <v>1</v>
      </c>
      <c r="P324" t="s">
        <v>59</v>
      </c>
      <c r="Q324" t="s">
        <v>37</v>
      </c>
      <c r="R324">
        <v>1</v>
      </c>
      <c r="S324">
        <v>6</v>
      </c>
      <c r="T324" t="s">
        <v>49</v>
      </c>
      <c r="U324" t="s">
        <v>60</v>
      </c>
      <c r="V324" t="s">
        <v>61</v>
      </c>
      <c r="W324" s="2">
        <v>45403</v>
      </c>
      <c r="X324" t="b">
        <v>0</v>
      </c>
      <c r="Y324" t="b">
        <v>0</v>
      </c>
      <c r="Z324" t="s">
        <v>52</v>
      </c>
      <c r="AA324" t="s">
        <v>67</v>
      </c>
      <c r="AB324">
        <v>6</v>
      </c>
    </row>
    <row r="325" spans="1:28" x14ac:dyDescent="0.3">
      <c r="A325" t="s">
        <v>732</v>
      </c>
      <c r="B325">
        <v>36</v>
      </c>
      <c r="C325" t="s">
        <v>43</v>
      </c>
      <c r="D325" t="s">
        <v>44</v>
      </c>
      <c r="E325" t="s">
        <v>69</v>
      </c>
      <c r="F325" t="s">
        <v>56</v>
      </c>
      <c r="G325" t="s">
        <v>44</v>
      </c>
      <c r="H325" t="s">
        <v>733</v>
      </c>
      <c r="I325" t="s">
        <v>104</v>
      </c>
      <c r="J325" s="1">
        <v>298.32</v>
      </c>
      <c r="K325">
        <v>7</v>
      </c>
      <c r="L325" t="s">
        <v>48</v>
      </c>
      <c r="M325">
        <v>3</v>
      </c>
      <c r="N325">
        <v>5</v>
      </c>
      <c r="O325">
        <v>1</v>
      </c>
      <c r="P325" t="s">
        <v>59</v>
      </c>
      <c r="Q325" t="s">
        <v>37</v>
      </c>
      <c r="R325">
        <v>2</v>
      </c>
      <c r="S325">
        <v>8</v>
      </c>
      <c r="T325" t="s">
        <v>36</v>
      </c>
      <c r="U325" t="s">
        <v>38</v>
      </c>
      <c r="V325" t="s">
        <v>66</v>
      </c>
      <c r="W325" s="2">
        <v>45460</v>
      </c>
      <c r="X325" t="b">
        <v>1</v>
      </c>
      <c r="Y325" t="b">
        <v>0</v>
      </c>
      <c r="Z325" t="s">
        <v>52</v>
      </c>
      <c r="AA325" t="s">
        <v>53</v>
      </c>
      <c r="AB325">
        <v>12</v>
      </c>
    </row>
    <row r="326" spans="1:28" x14ac:dyDescent="0.3">
      <c r="A326" t="s">
        <v>734</v>
      </c>
      <c r="B326">
        <v>36</v>
      </c>
      <c r="C326" t="s">
        <v>29</v>
      </c>
      <c r="D326" t="s">
        <v>44</v>
      </c>
      <c r="E326" t="s">
        <v>55</v>
      </c>
      <c r="F326" t="s">
        <v>32</v>
      </c>
      <c r="G326" t="s">
        <v>44</v>
      </c>
      <c r="H326" t="s">
        <v>735</v>
      </c>
      <c r="I326" t="s">
        <v>107</v>
      </c>
      <c r="J326" s="1">
        <v>351.71</v>
      </c>
      <c r="K326">
        <v>7</v>
      </c>
      <c r="L326" t="s">
        <v>48</v>
      </c>
      <c r="M326">
        <v>2</v>
      </c>
      <c r="N326">
        <v>2</v>
      </c>
      <c r="O326">
        <v>0</v>
      </c>
      <c r="P326" t="s">
        <v>49</v>
      </c>
      <c r="Q326" t="s">
        <v>85</v>
      </c>
      <c r="R326">
        <v>1</v>
      </c>
      <c r="S326">
        <v>6</v>
      </c>
      <c r="T326" t="s">
        <v>49</v>
      </c>
      <c r="U326" t="s">
        <v>38</v>
      </c>
      <c r="V326" t="s">
        <v>66</v>
      </c>
      <c r="W326" s="2">
        <v>45370</v>
      </c>
      <c r="X326" t="b">
        <v>1</v>
      </c>
      <c r="Y326" t="b">
        <v>0</v>
      </c>
      <c r="Z326" t="s">
        <v>40</v>
      </c>
      <c r="AA326" t="s">
        <v>53</v>
      </c>
      <c r="AB326">
        <v>8</v>
      </c>
    </row>
    <row r="327" spans="1:28" x14ac:dyDescent="0.3">
      <c r="A327" t="s">
        <v>736</v>
      </c>
      <c r="B327">
        <v>49</v>
      </c>
      <c r="C327" t="s">
        <v>43</v>
      </c>
      <c r="D327" t="s">
        <v>30</v>
      </c>
      <c r="E327" t="s">
        <v>76</v>
      </c>
      <c r="F327" t="s">
        <v>32</v>
      </c>
      <c r="G327" t="s">
        <v>30</v>
      </c>
      <c r="H327" t="s">
        <v>737</v>
      </c>
      <c r="I327" t="s">
        <v>126</v>
      </c>
      <c r="J327" s="1">
        <v>393.48</v>
      </c>
      <c r="K327">
        <v>11</v>
      </c>
      <c r="L327" t="s">
        <v>48</v>
      </c>
      <c r="M327">
        <v>2</v>
      </c>
      <c r="N327">
        <v>2</v>
      </c>
      <c r="O327">
        <v>0</v>
      </c>
      <c r="P327" t="s">
        <v>44</v>
      </c>
      <c r="Q327" t="s">
        <v>85</v>
      </c>
      <c r="R327">
        <v>1</v>
      </c>
      <c r="S327">
        <v>10</v>
      </c>
      <c r="T327" t="s">
        <v>36</v>
      </c>
      <c r="U327" t="s">
        <v>38</v>
      </c>
      <c r="V327" t="s">
        <v>66</v>
      </c>
      <c r="W327" s="2">
        <v>45517</v>
      </c>
      <c r="X327" t="b">
        <v>1</v>
      </c>
      <c r="Y327" t="b">
        <v>1</v>
      </c>
      <c r="Z327" t="s">
        <v>40</v>
      </c>
      <c r="AA327" t="s">
        <v>53</v>
      </c>
      <c r="AB327">
        <v>3</v>
      </c>
    </row>
    <row r="328" spans="1:28" x14ac:dyDescent="0.3">
      <c r="A328" t="s">
        <v>738</v>
      </c>
      <c r="B328">
        <v>19</v>
      </c>
      <c r="C328" t="s">
        <v>148</v>
      </c>
      <c r="D328" t="s">
        <v>44</v>
      </c>
      <c r="E328" t="s">
        <v>55</v>
      </c>
      <c r="F328" t="s">
        <v>45</v>
      </c>
      <c r="G328" t="s">
        <v>44</v>
      </c>
      <c r="H328" t="s">
        <v>739</v>
      </c>
      <c r="I328" t="s">
        <v>58</v>
      </c>
      <c r="J328" s="1">
        <v>241.72</v>
      </c>
      <c r="K328">
        <v>6</v>
      </c>
      <c r="L328" t="s">
        <v>35</v>
      </c>
      <c r="M328">
        <v>5</v>
      </c>
      <c r="N328">
        <v>2</v>
      </c>
      <c r="O328">
        <v>1</v>
      </c>
      <c r="P328" t="s">
        <v>49</v>
      </c>
      <c r="Q328" t="s">
        <v>50</v>
      </c>
      <c r="R328">
        <v>0</v>
      </c>
      <c r="S328">
        <v>8</v>
      </c>
      <c r="T328" t="s">
        <v>44</v>
      </c>
      <c r="U328" t="s">
        <v>79</v>
      </c>
      <c r="V328" t="s">
        <v>61</v>
      </c>
      <c r="W328" s="2">
        <v>45441</v>
      </c>
      <c r="X328" t="b">
        <v>0</v>
      </c>
      <c r="Y328" t="b">
        <v>1</v>
      </c>
      <c r="Z328" t="s">
        <v>74</v>
      </c>
      <c r="AA328" t="s">
        <v>67</v>
      </c>
      <c r="AB328">
        <v>2</v>
      </c>
    </row>
    <row r="329" spans="1:28" x14ac:dyDescent="0.3">
      <c r="A329" t="s">
        <v>740</v>
      </c>
      <c r="B329">
        <v>27</v>
      </c>
      <c r="C329" t="s">
        <v>29</v>
      </c>
      <c r="D329" t="s">
        <v>44</v>
      </c>
      <c r="E329" t="s">
        <v>55</v>
      </c>
      <c r="F329" t="s">
        <v>32</v>
      </c>
      <c r="G329" t="s">
        <v>44</v>
      </c>
      <c r="H329" t="s">
        <v>645</v>
      </c>
      <c r="I329" t="s">
        <v>120</v>
      </c>
      <c r="J329" s="1">
        <v>280.2</v>
      </c>
      <c r="K329">
        <v>3</v>
      </c>
      <c r="L329" t="s">
        <v>48</v>
      </c>
      <c r="M329">
        <v>4</v>
      </c>
      <c r="N329">
        <v>2</v>
      </c>
      <c r="O329">
        <v>0</v>
      </c>
      <c r="P329" t="s">
        <v>49</v>
      </c>
      <c r="Q329" t="s">
        <v>37</v>
      </c>
      <c r="R329">
        <v>2</v>
      </c>
      <c r="S329">
        <v>7</v>
      </c>
      <c r="T329" t="s">
        <v>36</v>
      </c>
      <c r="U329" t="s">
        <v>79</v>
      </c>
      <c r="V329" t="s">
        <v>66</v>
      </c>
      <c r="W329" s="2">
        <v>45629</v>
      </c>
      <c r="X329" t="b">
        <v>0</v>
      </c>
      <c r="Y329" t="b">
        <v>0</v>
      </c>
      <c r="Z329" t="s">
        <v>40</v>
      </c>
      <c r="AA329" t="s">
        <v>41</v>
      </c>
      <c r="AB329">
        <v>13</v>
      </c>
    </row>
    <row r="330" spans="1:28" x14ac:dyDescent="0.3">
      <c r="A330" t="s">
        <v>741</v>
      </c>
      <c r="B330">
        <v>36</v>
      </c>
      <c r="C330" t="s">
        <v>29</v>
      </c>
      <c r="D330" t="s">
        <v>30</v>
      </c>
      <c r="E330" t="s">
        <v>55</v>
      </c>
      <c r="F330" t="s">
        <v>56</v>
      </c>
      <c r="G330" t="s">
        <v>30</v>
      </c>
      <c r="H330" t="s">
        <v>742</v>
      </c>
      <c r="I330" t="s">
        <v>142</v>
      </c>
      <c r="J330" s="1">
        <v>178.04</v>
      </c>
      <c r="K330">
        <v>5</v>
      </c>
      <c r="L330" t="s">
        <v>35</v>
      </c>
      <c r="M330">
        <v>1</v>
      </c>
      <c r="N330">
        <v>1</v>
      </c>
      <c r="O330">
        <v>2</v>
      </c>
      <c r="P330" t="s">
        <v>36</v>
      </c>
      <c r="Q330" t="s">
        <v>37</v>
      </c>
      <c r="R330">
        <v>2</v>
      </c>
      <c r="S330">
        <v>10</v>
      </c>
      <c r="T330" t="s">
        <v>44</v>
      </c>
      <c r="U330" t="s">
        <v>60</v>
      </c>
      <c r="V330" t="s">
        <v>39</v>
      </c>
      <c r="W330" s="2">
        <v>45554</v>
      </c>
      <c r="X330" t="b">
        <v>1</v>
      </c>
      <c r="Y330" t="b">
        <v>1</v>
      </c>
      <c r="Z330" t="s">
        <v>62</v>
      </c>
      <c r="AA330" t="s">
        <v>67</v>
      </c>
      <c r="AB330">
        <v>11</v>
      </c>
    </row>
    <row r="331" spans="1:28" x14ac:dyDescent="0.3">
      <c r="A331" t="s">
        <v>743</v>
      </c>
      <c r="B331">
        <v>37</v>
      </c>
      <c r="C331" t="s">
        <v>43</v>
      </c>
      <c r="D331" t="s">
        <v>44</v>
      </c>
      <c r="E331" t="s">
        <v>31</v>
      </c>
      <c r="F331" t="s">
        <v>56</v>
      </c>
      <c r="G331" t="s">
        <v>30</v>
      </c>
      <c r="H331" t="s">
        <v>744</v>
      </c>
      <c r="I331" t="s">
        <v>114</v>
      </c>
      <c r="J331" s="1">
        <v>347.99</v>
      </c>
      <c r="K331">
        <v>5</v>
      </c>
      <c r="L331" t="s">
        <v>35</v>
      </c>
      <c r="M331">
        <v>4</v>
      </c>
      <c r="N331">
        <v>4</v>
      </c>
      <c r="O331">
        <v>1</v>
      </c>
      <c r="P331" t="s">
        <v>59</v>
      </c>
      <c r="Q331" t="s">
        <v>37</v>
      </c>
      <c r="R331">
        <v>0</v>
      </c>
      <c r="S331">
        <v>1</v>
      </c>
      <c r="T331" t="s">
        <v>44</v>
      </c>
      <c r="U331" t="s">
        <v>79</v>
      </c>
      <c r="V331" t="s">
        <v>51</v>
      </c>
      <c r="W331" s="2">
        <v>45373</v>
      </c>
      <c r="X331" t="b">
        <v>1</v>
      </c>
      <c r="Y331" t="b">
        <v>0</v>
      </c>
      <c r="Z331" t="s">
        <v>74</v>
      </c>
      <c r="AA331" t="s">
        <v>53</v>
      </c>
      <c r="AB331">
        <v>6</v>
      </c>
    </row>
    <row r="332" spans="1:28" x14ac:dyDescent="0.3">
      <c r="A332" t="s">
        <v>745</v>
      </c>
      <c r="B332">
        <v>45</v>
      </c>
      <c r="C332" t="s">
        <v>29</v>
      </c>
      <c r="D332" t="s">
        <v>30</v>
      </c>
      <c r="E332" t="s">
        <v>55</v>
      </c>
      <c r="F332" t="s">
        <v>56</v>
      </c>
      <c r="G332" t="s">
        <v>44</v>
      </c>
      <c r="H332" t="s">
        <v>746</v>
      </c>
      <c r="I332" t="s">
        <v>58</v>
      </c>
      <c r="J332" s="1">
        <v>343.81</v>
      </c>
      <c r="K332">
        <v>3</v>
      </c>
      <c r="L332" t="s">
        <v>48</v>
      </c>
      <c r="M332">
        <v>3</v>
      </c>
      <c r="N332">
        <v>5</v>
      </c>
      <c r="O332">
        <v>0</v>
      </c>
      <c r="P332" t="s">
        <v>44</v>
      </c>
      <c r="Q332" t="s">
        <v>37</v>
      </c>
      <c r="R332">
        <v>0</v>
      </c>
      <c r="S332">
        <v>7</v>
      </c>
      <c r="T332" t="s">
        <v>49</v>
      </c>
      <c r="U332" t="s">
        <v>79</v>
      </c>
      <c r="V332" t="s">
        <v>39</v>
      </c>
      <c r="W332" s="2">
        <v>45344</v>
      </c>
      <c r="X332" t="b">
        <v>0</v>
      </c>
      <c r="Y332" t="b">
        <v>1</v>
      </c>
      <c r="Z332" t="s">
        <v>40</v>
      </c>
      <c r="AA332" t="s">
        <v>53</v>
      </c>
      <c r="AB332">
        <v>3</v>
      </c>
    </row>
    <row r="333" spans="1:28" x14ac:dyDescent="0.3">
      <c r="A333" t="s">
        <v>747</v>
      </c>
      <c r="B333">
        <v>47</v>
      </c>
      <c r="C333" t="s">
        <v>29</v>
      </c>
      <c r="D333" t="s">
        <v>30</v>
      </c>
      <c r="E333" t="s">
        <v>31</v>
      </c>
      <c r="F333" t="s">
        <v>56</v>
      </c>
      <c r="G333" t="s">
        <v>30</v>
      </c>
      <c r="H333" t="s">
        <v>748</v>
      </c>
      <c r="I333" t="s">
        <v>101</v>
      </c>
      <c r="J333" s="1">
        <v>105.29</v>
      </c>
      <c r="K333">
        <v>7</v>
      </c>
      <c r="L333" t="s">
        <v>48</v>
      </c>
      <c r="M333">
        <v>2</v>
      </c>
      <c r="N333">
        <v>5</v>
      </c>
      <c r="O333">
        <v>0</v>
      </c>
      <c r="P333" t="s">
        <v>59</v>
      </c>
      <c r="Q333" t="s">
        <v>85</v>
      </c>
      <c r="R333">
        <v>0</v>
      </c>
      <c r="S333">
        <v>1</v>
      </c>
      <c r="T333" t="s">
        <v>44</v>
      </c>
      <c r="U333" t="s">
        <v>79</v>
      </c>
      <c r="V333" t="s">
        <v>86</v>
      </c>
      <c r="W333" s="2">
        <v>45651</v>
      </c>
      <c r="X333" t="b">
        <v>0</v>
      </c>
      <c r="Y333" t="b">
        <v>1</v>
      </c>
      <c r="Z333" t="s">
        <v>40</v>
      </c>
      <c r="AA333" t="s">
        <v>67</v>
      </c>
      <c r="AB333">
        <v>4</v>
      </c>
    </row>
    <row r="334" spans="1:28" x14ac:dyDescent="0.3">
      <c r="A334" t="s">
        <v>749</v>
      </c>
      <c r="B334">
        <v>32</v>
      </c>
      <c r="C334" t="s">
        <v>43</v>
      </c>
      <c r="D334" t="s">
        <v>30</v>
      </c>
      <c r="E334" t="s">
        <v>55</v>
      </c>
      <c r="F334" t="s">
        <v>45</v>
      </c>
      <c r="G334" t="s">
        <v>30</v>
      </c>
      <c r="H334" t="s">
        <v>750</v>
      </c>
      <c r="I334" t="s">
        <v>107</v>
      </c>
      <c r="J334" s="1">
        <v>483.66</v>
      </c>
      <c r="K334">
        <v>3</v>
      </c>
      <c r="L334" t="s">
        <v>78</v>
      </c>
      <c r="M334">
        <v>1</v>
      </c>
      <c r="N334">
        <v>4</v>
      </c>
      <c r="O334">
        <v>1</v>
      </c>
      <c r="P334" t="s">
        <v>49</v>
      </c>
      <c r="Q334" t="s">
        <v>50</v>
      </c>
      <c r="R334">
        <v>2</v>
      </c>
      <c r="S334">
        <v>1</v>
      </c>
      <c r="T334" t="s">
        <v>49</v>
      </c>
      <c r="U334" t="s">
        <v>79</v>
      </c>
      <c r="V334" t="s">
        <v>66</v>
      </c>
      <c r="W334" s="2">
        <v>45531</v>
      </c>
      <c r="X334" t="b">
        <v>0</v>
      </c>
      <c r="Y334" t="b">
        <v>0</v>
      </c>
      <c r="Z334" t="s">
        <v>62</v>
      </c>
      <c r="AA334" t="s">
        <v>53</v>
      </c>
      <c r="AB334">
        <v>9</v>
      </c>
    </row>
    <row r="335" spans="1:28" x14ac:dyDescent="0.3">
      <c r="A335" t="s">
        <v>751</v>
      </c>
      <c r="B335">
        <v>48</v>
      </c>
      <c r="C335" t="s">
        <v>43</v>
      </c>
      <c r="D335" t="s">
        <v>30</v>
      </c>
      <c r="E335" t="s">
        <v>31</v>
      </c>
      <c r="F335" t="s">
        <v>32</v>
      </c>
      <c r="G335" t="s">
        <v>30</v>
      </c>
      <c r="H335" t="s">
        <v>752</v>
      </c>
      <c r="I335" t="s">
        <v>65</v>
      </c>
      <c r="J335" s="1">
        <v>69.41</v>
      </c>
      <c r="K335">
        <v>8</v>
      </c>
      <c r="L335" t="s">
        <v>35</v>
      </c>
      <c r="M335">
        <v>5</v>
      </c>
      <c r="N335">
        <v>3</v>
      </c>
      <c r="O335">
        <v>0</v>
      </c>
      <c r="P335" t="s">
        <v>44</v>
      </c>
      <c r="Q335" t="s">
        <v>37</v>
      </c>
      <c r="R335">
        <v>1</v>
      </c>
      <c r="S335">
        <v>9</v>
      </c>
      <c r="T335" t="s">
        <v>44</v>
      </c>
      <c r="U335" t="s">
        <v>38</v>
      </c>
      <c r="V335" t="s">
        <v>86</v>
      </c>
      <c r="W335" s="2">
        <v>45319</v>
      </c>
      <c r="X335" t="b">
        <v>0</v>
      </c>
      <c r="Y335" t="b">
        <v>0</v>
      </c>
      <c r="Z335" t="s">
        <v>52</v>
      </c>
      <c r="AA335" t="s">
        <v>53</v>
      </c>
      <c r="AB335">
        <v>5</v>
      </c>
    </row>
    <row r="336" spans="1:28" x14ac:dyDescent="0.3">
      <c r="A336" t="s">
        <v>753</v>
      </c>
      <c r="B336">
        <v>20</v>
      </c>
      <c r="C336" t="s">
        <v>148</v>
      </c>
      <c r="D336" t="s">
        <v>44</v>
      </c>
      <c r="E336" t="s">
        <v>55</v>
      </c>
      <c r="F336" t="s">
        <v>56</v>
      </c>
      <c r="G336" t="s">
        <v>30</v>
      </c>
      <c r="H336" t="s">
        <v>754</v>
      </c>
      <c r="I336" t="s">
        <v>126</v>
      </c>
      <c r="J336" s="1">
        <v>207.18</v>
      </c>
      <c r="K336">
        <v>11</v>
      </c>
      <c r="L336" t="s">
        <v>78</v>
      </c>
      <c r="M336">
        <v>1</v>
      </c>
      <c r="N336">
        <v>3</v>
      </c>
      <c r="O336">
        <v>0</v>
      </c>
      <c r="P336" t="s">
        <v>59</v>
      </c>
      <c r="Q336" t="s">
        <v>37</v>
      </c>
      <c r="R336">
        <v>1</v>
      </c>
      <c r="S336">
        <v>5</v>
      </c>
      <c r="T336" t="s">
        <v>44</v>
      </c>
      <c r="U336" t="s">
        <v>38</v>
      </c>
      <c r="V336" t="s">
        <v>51</v>
      </c>
      <c r="W336" s="2">
        <v>45612</v>
      </c>
      <c r="X336" t="b">
        <v>0</v>
      </c>
      <c r="Y336" t="b">
        <v>0</v>
      </c>
      <c r="Z336" t="s">
        <v>52</v>
      </c>
      <c r="AA336" t="s">
        <v>53</v>
      </c>
      <c r="AB336">
        <v>8</v>
      </c>
    </row>
    <row r="337" spans="1:28" x14ac:dyDescent="0.3">
      <c r="A337" t="s">
        <v>755</v>
      </c>
      <c r="B337">
        <v>32</v>
      </c>
      <c r="C337" t="s">
        <v>43</v>
      </c>
      <c r="D337" t="s">
        <v>30</v>
      </c>
      <c r="E337" t="s">
        <v>76</v>
      </c>
      <c r="F337" t="s">
        <v>45</v>
      </c>
      <c r="G337" t="s">
        <v>44</v>
      </c>
      <c r="H337" t="s">
        <v>756</v>
      </c>
      <c r="I337" t="s">
        <v>142</v>
      </c>
      <c r="J337" s="1">
        <v>454.15</v>
      </c>
      <c r="K337">
        <v>11</v>
      </c>
      <c r="L337" t="s">
        <v>48</v>
      </c>
      <c r="M337">
        <v>2</v>
      </c>
      <c r="N337">
        <v>1</v>
      </c>
      <c r="O337">
        <v>1</v>
      </c>
      <c r="P337" t="s">
        <v>44</v>
      </c>
      <c r="Q337" t="s">
        <v>50</v>
      </c>
      <c r="R337">
        <v>1</v>
      </c>
      <c r="S337">
        <v>8</v>
      </c>
      <c r="T337" t="s">
        <v>44</v>
      </c>
      <c r="U337" t="s">
        <v>60</v>
      </c>
      <c r="V337" t="s">
        <v>86</v>
      </c>
      <c r="W337" s="2">
        <v>45634</v>
      </c>
      <c r="X337" t="b">
        <v>1</v>
      </c>
      <c r="Y337" t="b">
        <v>1</v>
      </c>
      <c r="Z337" t="s">
        <v>74</v>
      </c>
      <c r="AA337" t="s">
        <v>67</v>
      </c>
      <c r="AB337">
        <v>13</v>
      </c>
    </row>
    <row r="338" spans="1:28" x14ac:dyDescent="0.3">
      <c r="A338" t="s">
        <v>757</v>
      </c>
      <c r="B338">
        <v>25</v>
      </c>
      <c r="C338" t="s">
        <v>43</v>
      </c>
      <c r="D338" t="s">
        <v>44</v>
      </c>
      <c r="E338" t="s">
        <v>69</v>
      </c>
      <c r="F338" t="s">
        <v>45</v>
      </c>
      <c r="G338" t="s">
        <v>44</v>
      </c>
      <c r="H338" t="s">
        <v>758</v>
      </c>
      <c r="I338" t="s">
        <v>158</v>
      </c>
      <c r="J338" s="1">
        <v>113.01</v>
      </c>
      <c r="K338">
        <v>11</v>
      </c>
      <c r="L338" t="s">
        <v>48</v>
      </c>
      <c r="M338">
        <v>5</v>
      </c>
      <c r="N338">
        <v>2</v>
      </c>
      <c r="O338">
        <v>2</v>
      </c>
      <c r="P338" t="s">
        <v>59</v>
      </c>
      <c r="Q338" t="s">
        <v>85</v>
      </c>
      <c r="R338">
        <v>1</v>
      </c>
      <c r="S338">
        <v>1</v>
      </c>
      <c r="T338" t="s">
        <v>36</v>
      </c>
      <c r="U338" t="s">
        <v>38</v>
      </c>
      <c r="V338" t="s">
        <v>39</v>
      </c>
      <c r="W338" s="2">
        <v>45427</v>
      </c>
      <c r="X338" t="b">
        <v>0</v>
      </c>
      <c r="Y338" t="b">
        <v>1</v>
      </c>
      <c r="Z338" t="s">
        <v>62</v>
      </c>
      <c r="AA338" t="s">
        <v>67</v>
      </c>
      <c r="AB338">
        <v>4</v>
      </c>
    </row>
    <row r="339" spans="1:28" x14ac:dyDescent="0.3">
      <c r="A339" t="s">
        <v>759</v>
      </c>
      <c r="B339">
        <v>42</v>
      </c>
      <c r="C339" t="s">
        <v>43</v>
      </c>
      <c r="D339" t="s">
        <v>30</v>
      </c>
      <c r="E339" t="s">
        <v>76</v>
      </c>
      <c r="F339" t="s">
        <v>32</v>
      </c>
      <c r="G339" t="s">
        <v>30</v>
      </c>
      <c r="H339" t="s">
        <v>760</v>
      </c>
      <c r="I339" t="s">
        <v>114</v>
      </c>
      <c r="J339" s="1">
        <v>419.13</v>
      </c>
      <c r="K339">
        <v>4</v>
      </c>
      <c r="L339" t="s">
        <v>35</v>
      </c>
      <c r="M339">
        <v>3</v>
      </c>
      <c r="N339">
        <v>5</v>
      </c>
      <c r="O339">
        <v>1</v>
      </c>
      <c r="P339" t="s">
        <v>36</v>
      </c>
      <c r="Q339" t="s">
        <v>50</v>
      </c>
      <c r="R339">
        <v>0</v>
      </c>
      <c r="S339">
        <v>1</v>
      </c>
      <c r="T339" t="s">
        <v>36</v>
      </c>
      <c r="U339" t="s">
        <v>60</v>
      </c>
      <c r="V339" t="s">
        <v>86</v>
      </c>
      <c r="W339" s="2">
        <v>45507</v>
      </c>
      <c r="X339" t="b">
        <v>0</v>
      </c>
      <c r="Y339" t="b">
        <v>1</v>
      </c>
      <c r="Z339" t="s">
        <v>52</v>
      </c>
      <c r="AA339" t="s">
        <v>67</v>
      </c>
      <c r="AB339">
        <v>6</v>
      </c>
    </row>
    <row r="340" spans="1:28" x14ac:dyDescent="0.3">
      <c r="A340" t="s">
        <v>761</v>
      </c>
      <c r="B340">
        <v>37</v>
      </c>
      <c r="C340" t="s">
        <v>29</v>
      </c>
      <c r="D340" t="s">
        <v>44</v>
      </c>
      <c r="E340" t="s">
        <v>55</v>
      </c>
      <c r="F340" t="s">
        <v>32</v>
      </c>
      <c r="G340" t="s">
        <v>44</v>
      </c>
      <c r="H340" t="s">
        <v>762</v>
      </c>
      <c r="I340" t="s">
        <v>246</v>
      </c>
      <c r="J340" s="1">
        <v>183.86</v>
      </c>
      <c r="K340">
        <v>5</v>
      </c>
      <c r="L340" t="s">
        <v>35</v>
      </c>
      <c r="M340">
        <v>1</v>
      </c>
      <c r="N340">
        <v>1</v>
      </c>
      <c r="O340">
        <v>2</v>
      </c>
      <c r="P340" t="s">
        <v>49</v>
      </c>
      <c r="Q340" t="s">
        <v>50</v>
      </c>
      <c r="R340">
        <v>1</v>
      </c>
      <c r="S340">
        <v>4</v>
      </c>
      <c r="T340" t="s">
        <v>59</v>
      </c>
      <c r="U340" t="s">
        <v>60</v>
      </c>
      <c r="V340" t="s">
        <v>61</v>
      </c>
      <c r="W340" s="2">
        <v>45572</v>
      </c>
      <c r="X340" t="b">
        <v>0</v>
      </c>
      <c r="Y340" t="b">
        <v>1</v>
      </c>
      <c r="Z340" t="s">
        <v>52</v>
      </c>
      <c r="AA340" t="s">
        <v>53</v>
      </c>
      <c r="AB340">
        <v>3</v>
      </c>
    </row>
    <row r="341" spans="1:28" x14ac:dyDescent="0.3">
      <c r="A341" t="s">
        <v>763</v>
      </c>
      <c r="B341">
        <v>21</v>
      </c>
      <c r="C341" t="s">
        <v>148</v>
      </c>
      <c r="D341" t="s">
        <v>30</v>
      </c>
      <c r="E341" t="s">
        <v>69</v>
      </c>
      <c r="F341" t="s">
        <v>56</v>
      </c>
      <c r="G341" t="s">
        <v>30</v>
      </c>
      <c r="H341" t="s">
        <v>764</v>
      </c>
      <c r="I341" t="s">
        <v>114</v>
      </c>
      <c r="J341" s="1">
        <v>53.87</v>
      </c>
      <c r="K341">
        <v>10</v>
      </c>
      <c r="L341" t="s">
        <v>48</v>
      </c>
      <c r="M341">
        <v>4</v>
      </c>
      <c r="N341">
        <v>3</v>
      </c>
      <c r="O341">
        <v>0</v>
      </c>
      <c r="P341" t="s">
        <v>49</v>
      </c>
      <c r="Q341" t="s">
        <v>85</v>
      </c>
      <c r="R341">
        <v>0</v>
      </c>
      <c r="S341">
        <v>10</v>
      </c>
      <c r="T341" t="s">
        <v>44</v>
      </c>
      <c r="U341" t="s">
        <v>38</v>
      </c>
      <c r="V341" t="s">
        <v>86</v>
      </c>
      <c r="W341" s="2">
        <v>45468</v>
      </c>
      <c r="X341" t="b">
        <v>1</v>
      </c>
      <c r="Y341" t="b">
        <v>0</v>
      </c>
      <c r="Z341" t="s">
        <v>74</v>
      </c>
      <c r="AA341" t="s">
        <v>41</v>
      </c>
      <c r="AB341">
        <v>2</v>
      </c>
    </row>
    <row r="342" spans="1:28" x14ac:dyDescent="0.3">
      <c r="A342" t="s">
        <v>765</v>
      </c>
      <c r="B342">
        <v>43</v>
      </c>
      <c r="C342" t="s">
        <v>29</v>
      </c>
      <c r="D342" t="s">
        <v>44</v>
      </c>
      <c r="E342" t="s">
        <v>69</v>
      </c>
      <c r="F342" t="s">
        <v>32</v>
      </c>
      <c r="G342" t="s">
        <v>44</v>
      </c>
      <c r="H342" t="s">
        <v>766</v>
      </c>
      <c r="I342" t="s">
        <v>47</v>
      </c>
      <c r="J342" s="1">
        <v>427.82</v>
      </c>
      <c r="K342">
        <v>9</v>
      </c>
      <c r="L342" t="s">
        <v>48</v>
      </c>
      <c r="M342">
        <v>5</v>
      </c>
      <c r="N342">
        <v>5</v>
      </c>
      <c r="O342">
        <v>0</v>
      </c>
      <c r="P342" t="s">
        <v>49</v>
      </c>
      <c r="Q342" t="s">
        <v>37</v>
      </c>
      <c r="R342">
        <v>1</v>
      </c>
      <c r="S342">
        <v>2</v>
      </c>
      <c r="T342" t="s">
        <v>49</v>
      </c>
      <c r="U342" t="s">
        <v>79</v>
      </c>
      <c r="V342" t="s">
        <v>51</v>
      </c>
      <c r="W342" s="2">
        <v>45386</v>
      </c>
      <c r="X342" t="b">
        <v>1</v>
      </c>
      <c r="Y342" t="b">
        <v>0</v>
      </c>
      <c r="Z342" t="s">
        <v>52</v>
      </c>
      <c r="AA342" t="s">
        <v>41</v>
      </c>
      <c r="AB342">
        <v>14</v>
      </c>
    </row>
    <row r="343" spans="1:28" x14ac:dyDescent="0.3">
      <c r="A343" t="s">
        <v>767</v>
      </c>
      <c r="B343">
        <v>29</v>
      </c>
      <c r="C343" t="s">
        <v>29</v>
      </c>
      <c r="D343" t="s">
        <v>44</v>
      </c>
      <c r="E343" t="s">
        <v>76</v>
      </c>
      <c r="F343" t="s">
        <v>32</v>
      </c>
      <c r="G343" t="s">
        <v>30</v>
      </c>
      <c r="H343" t="s">
        <v>768</v>
      </c>
      <c r="I343" t="s">
        <v>114</v>
      </c>
      <c r="J343" s="1">
        <v>282.82</v>
      </c>
      <c r="K343">
        <v>6</v>
      </c>
      <c r="L343" t="s">
        <v>48</v>
      </c>
      <c r="M343">
        <v>5</v>
      </c>
      <c r="N343">
        <v>3</v>
      </c>
      <c r="O343">
        <v>2</v>
      </c>
      <c r="P343" t="s">
        <v>49</v>
      </c>
      <c r="Q343" t="s">
        <v>85</v>
      </c>
      <c r="R343">
        <v>2</v>
      </c>
      <c r="S343">
        <v>7</v>
      </c>
      <c r="T343" t="s">
        <v>36</v>
      </c>
      <c r="U343" t="s">
        <v>79</v>
      </c>
      <c r="V343" t="s">
        <v>66</v>
      </c>
      <c r="W343" s="2">
        <v>45351</v>
      </c>
      <c r="X343" t="b">
        <v>0</v>
      </c>
      <c r="Y343" t="b">
        <v>1</v>
      </c>
      <c r="Z343" t="s">
        <v>52</v>
      </c>
      <c r="AA343" t="s">
        <v>53</v>
      </c>
      <c r="AB343">
        <v>3</v>
      </c>
    </row>
    <row r="344" spans="1:28" x14ac:dyDescent="0.3">
      <c r="A344" t="s">
        <v>769</v>
      </c>
      <c r="B344">
        <v>28</v>
      </c>
      <c r="C344" t="s">
        <v>43</v>
      </c>
      <c r="D344" t="s">
        <v>30</v>
      </c>
      <c r="E344" t="s">
        <v>76</v>
      </c>
      <c r="F344" t="s">
        <v>56</v>
      </c>
      <c r="G344" t="s">
        <v>30</v>
      </c>
      <c r="H344" t="s">
        <v>770</v>
      </c>
      <c r="I344" t="s">
        <v>117</v>
      </c>
      <c r="J344" s="1">
        <v>215.31</v>
      </c>
      <c r="K344">
        <v>7</v>
      </c>
      <c r="L344" t="s">
        <v>78</v>
      </c>
      <c r="M344">
        <v>5</v>
      </c>
      <c r="N344">
        <v>5</v>
      </c>
      <c r="O344">
        <v>2</v>
      </c>
      <c r="P344" t="s">
        <v>49</v>
      </c>
      <c r="Q344" t="s">
        <v>37</v>
      </c>
      <c r="R344">
        <v>1</v>
      </c>
      <c r="S344">
        <v>8</v>
      </c>
      <c r="T344" t="s">
        <v>49</v>
      </c>
      <c r="U344" t="s">
        <v>60</v>
      </c>
      <c r="V344" t="s">
        <v>66</v>
      </c>
      <c r="W344" s="2">
        <v>45391</v>
      </c>
      <c r="X344" t="b">
        <v>0</v>
      </c>
      <c r="Y344" t="b">
        <v>1</v>
      </c>
      <c r="Z344" t="s">
        <v>62</v>
      </c>
      <c r="AA344" t="s">
        <v>41</v>
      </c>
      <c r="AB344">
        <v>7</v>
      </c>
    </row>
    <row r="345" spans="1:28" x14ac:dyDescent="0.3">
      <c r="A345" t="s">
        <v>771</v>
      </c>
      <c r="B345">
        <v>43</v>
      </c>
      <c r="C345" t="s">
        <v>43</v>
      </c>
      <c r="D345" t="s">
        <v>30</v>
      </c>
      <c r="E345" t="s">
        <v>69</v>
      </c>
      <c r="F345" t="s">
        <v>56</v>
      </c>
      <c r="G345" t="s">
        <v>44</v>
      </c>
      <c r="H345" t="s">
        <v>772</v>
      </c>
      <c r="I345" t="s">
        <v>71</v>
      </c>
      <c r="J345" s="1">
        <v>183.66</v>
      </c>
      <c r="K345">
        <v>11</v>
      </c>
      <c r="L345" t="s">
        <v>78</v>
      </c>
      <c r="M345">
        <v>3</v>
      </c>
      <c r="N345">
        <v>1</v>
      </c>
      <c r="O345">
        <v>1</v>
      </c>
      <c r="P345" t="s">
        <v>59</v>
      </c>
      <c r="Q345" t="s">
        <v>85</v>
      </c>
      <c r="R345">
        <v>0</v>
      </c>
      <c r="S345">
        <v>10</v>
      </c>
      <c r="T345" t="s">
        <v>49</v>
      </c>
      <c r="U345" t="s">
        <v>38</v>
      </c>
      <c r="V345" t="s">
        <v>39</v>
      </c>
      <c r="W345" s="2">
        <v>45400</v>
      </c>
      <c r="X345" t="b">
        <v>1</v>
      </c>
      <c r="Y345" t="b">
        <v>1</v>
      </c>
      <c r="Z345" t="s">
        <v>74</v>
      </c>
      <c r="AA345" t="s">
        <v>41</v>
      </c>
      <c r="AB345">
        <v>6</v>
      </c>
    </row>
    <row r="346" spans="1:28" x14ac:dyDescent="0.3">
      <c r="A346" t="s">
        <v>773</v>
      </c>
      <c r="B346">
        <v>48</v>
      </c>
      <c r="C346" t="s">
        <v>29</v>
      </c>
      <c r="D346" t="s">
        <v>44</v>
      </c>
      <c r="E346" t="s">
        <v>76</v>
      </c>
      <c r="F346" t="s">
        <v>45</v>
      </c>
      <c r="G346" t="s">
        <v>30</v>
      </c>
      <c r="H346" t="s">
        <v>774</v>
      </c>
      <c r="I346" t="s">
        <v>123</v>
      </c>
      <c r="J346" s="1">
        <v>198.73</v>
      </c>
      <c r="K346">
        <v>10</v>
      </c>
      <c r="L346" t="s">
        <v>48</v>
      </c>
      <c r="M346">
        <v>1</v>
      </c>
      <c r="N346">
        <v>5</v>
      </c>
      <c r="O346">
        <v>2</v>
      </c>
      <c r="P346" t="s">
        <v>44</v>
      </c>
      <c r="Q346" t="s">
        <v>85</v>
      </c>
      <c r="R346">
        <v>1</v>
      </c>
      <c r="S346">
        <v>5</v>
      </c>
      <c r="T346" t="s">
        <v>36</v>
      </c>
      <c r="U346" t="s">
        <v>79</v>
      </c>
      <c r="V346" t="s">
        <v>66</v>
      </c>
      <c r="W346" s="2">
        <v>45324</v>
      </c>
      <c r="X346" t="b">
        <v>1</v>
      </c>
      <c r="Y346" t="b">
        <v>0</v>
      </c>
      <c r="Z346" t="s">
        <v>62</v>
      </c>
      <c r="AA346" t="s">
        <v>53</v>
      </c>
      <c r="AB346">
        <v>4</v>
      </c>
    </row>
    <row r="347" spans="1:28" x14ac:dyDescent="0.3">
      <c r="A347" t="s">
        <v>775</v>
      </c>
      <c r="B347">
        <v>26</v>
      </c>
      <c r="C347" t="s">
        <v>29</v>
      </c>
      <c r="D347" t="s">
        <v>30</v>
      </c>
      <c r="E347" t="s">
        <v>31</v>
      </c>
      <c r="F347" t="s">
        <v>45</v>
      </c>
      <c r="G347" t="s">
        <v>44</v>
      </c>
      <c r="H347" t="s">
        <v>776</v>
      </c>
      <c r="I347" t="s">
        <v>194</v>
      </c>
      <c r="J347" s="1">
        <v>265.72000000000003</v>
      </c>
      <c r="K347">
        <v>5</v>
      </c>
      <c r="L347" t="s">
        <v>35</v>
      </c>
      <c r="M347">
        <v>5</v>
      </c>
      <c r="N347">
        <v>4</v>
      </c>
      <c r="O347">
        <v>0</v>
      </c>
      <c r="P347" t="s">
        <v>36</v>
      </c>
      <c r="Q347" t="s">
        <v>85</v>
      </c>
      <c r="R347">
        <v>0</v>
      </c>
      <c r="S347">
        <v>9</v>
      </c>
      <c r="T347" t="s">
        <v>36</v>
      </c>
      <c r="U347" t="s">
        <v>38</v>
      </c>
      <c r="V347" t="s">
        <v>61</v>
      </c>
      <c r="W347" s="2">
        <v>45404</v>
      </c>
      <c r="X347" t="b">
        <v>1</v>
      </c>
      <c r="Y347" t="b">
        <v>1</v>
      </c>
      <c r="Z347" t="s">
        <v>74</v>
      </c>
      <c r="AA347" t="s">
        <v>67</v>
      </c>
      <c r="AB347">
        <v>13</v>
      </c>
    </row>
    <row r="348" spans="1:28" x14ac:dyDescent="0.3">
      <c r="A348" t="s">
        <v>777</v>
      </c>
      <c r="B348">
        <v>42</v>
      </c>
      <c r="C348" t="s">
        <v>43</v>
      </c>
      <c r="D348" t="s">
        <v>30</v>
      </c>
      <c r="E348" t="s">
        <v>31</v>
      </c>
      <c r="F348" t="s">
        <v>56</v>
      </c>
      <c r="G348" t="s">
        <v>44</v>
      </c>
      <c r="H348" t="s">
        <v>778</v>
      </c>
      <c r="I348" t="s">
        <v>120</v>
      </c>
      <c r="J348" s="1">
        <v>138.35</v>
      </c>
      <c r="K348">
        <v>2</v>
      </c>
      <c r="L348" t="s">
        <v>78</v>
      </c>
      <c r="M348">
        <v>4</v>
      </c>
      <c r="N348">
        <v>5</v>
      </c>
      <c r="O348">
        <v>2</v>
      </c>
      <c r="P348" t="s">
        <v>59</v>
      </c>
      <c r="Q348" t="s">
        <v>50</v>
      </c>
      <c r="R348">
        <v>0</v>
      </c>
      <c r="S348">
        <v>2</v>
      </c>
      <c r="T348" t="s">
        <v>59</v>
      </c>
      <c r="U348" t="s">
        <v>60</v>
      </c>
      <c r="V348" t="s">
        <v>66</v>
      </c>
      <c r="W348" s="2">
        <v>45487</v>
      </c>
      <c r="X348" t="b">
        <v>1</v>
      </c>
      <c r="Y348" t="b">
        <v>1</v>
      </c>
      <c r="Z348" t="s">
        <v>52</v>
      </c>
      <c r="AA348" t="s">
        <v>41</v>
      </c>
      <c r="AB348">
        <v>8</v>
      </c>
    </row>
    <row r="349" spans="1:28" x14ac:dyDescent="0.3">
      <c r="A349" t="s">
        <v>779</v>
      </c>
      <c r="B349">
        <v>27</v>
      </c>
      <c r="C349" t="s">
        <v>43</v>
      </c>
      <c r="D349" t="s">
        <v>30</v>
      </c>
      <c r="E349" t="s">
        <v>76</v>
      </c>
      <c r="F349" t="s">
        <v>32</v>
      </c>
      <c r="G349" t="s">
        <v>30</v>
      </c>
      <c r="H349" t="s">
        <v>780</v>
      </c>
      <c r="I349" t="s">
        <v>158</v>
      </c>
      <c r="J349" s="1">
        <v>441.87</v>
      </c>
      <c r="K349">
        <v>3</v>
      </c>
      <c r="L349" t="s">
        <v>35</v>
      </c>
      <c r="M349">
        <v>1</v>
      </c>
      <c r="N349">
        <v>2</v>
      </c>
      <c r="O349">
        <v>1</v>
      </c>
      <c r="P349" t="s">
        <v>44</v>
      </c>
      <c r="Q349" t="s">
        <v>37</v>
      </c>
      <c r="R349">
        <v>0</v>
      </c>
      <c r="S349">
        <v>10</v>
      </c>
      <c r="T349" t="s">
        <v>49</v>
      </c>
      <c r="U349" t="s">
        <v>60</v>
      </c>
      <c r="V349" t="s">
        <v>51</v>
      </c>
      <c r="W349" s="2">
        <v>45545</v>
      </c>
      <c r="X349" t="b">
        <v>1</v>
      </c>
      <c r="Y349" t="b">
        <v>0</v>
      </c>
      <c r="Z349" t="s">
        <v>52</v>
      </c>
      <c r="AA349" t="s">
        <v>41</v>
      </c>
      <c r="AB349">
        <v>13</v>
      </c>
    </row>
    <row r="350" spans="1:28" x14ac:dyDescent="0.3">
      <c r="A350" t="s">
        <v>781</v>
      </c>
      <c r="B350">
        <v>40</v>
      </c>
      <c r="C350" t="s">
        <v>29</v>
      </c>
      <c r="D350" t="s">
        <v>30</v>
      </c>
      <c r="E350" t="s">
        <v>31</v>
      </c>
      <c r="F350" t="s">
        <v>56</v>
      </c>
      <c r="G350" t="s">
        <v>30</v>
      </c>
      <c r="H350" t="s">
        <v>782</v>
      </c>
      <c r="I350" t="s">
        <v>183</v>
      </c>
      <c r="J350" s="1">
        <v>178.29</v>
      </c>
      <c r="K350">
        <v>4</v>
      </c>
      <c r="L350" t="s">
        <v>35</v>
      </c>
      <c r="M350">
        <v>4</v>
      </c>
      <c r="N350">
        <v>3</v>
      </c>
      <c r="O350">
        <v>2</v>
      </c>
      <c r="P350" t="s">
        <v>59</v>
      </c>
      <c r="Q350" t="s">
        <v>85</v>
      </c>
      <c r="R350">
        <v>2</v>
      </c>
      <c r="S350">
        <v>10</v>
      </c>
      <c r="T350" t="s">
        <v>44</v>
      </c>
      <c r="U350" t="s">
        <v>79</v>
      </c>
      <c r="V350" t="s">
        <v>86</v>
      </c>
      <c r="W350" s="2">
        <v>45502</v>
      </c>
      <c r="X350" t="b">
        <v>0</v>
      </c>
      <c r="Y350" t="b">
        <v>1</v>
      </c>
      <c r="Z350" t="s">
        <v>74</v>
      </c>
      <c r="AA350" t="s">
        <v>41</v>
      </c>
      <c r="AB350">
        <v>8</v>
      </c>
    </row>
    <row r="351" spans="1:28" x14ac:dyDescent="0.3">
      <c r="A351" t="s">
        <v>783</v>
      </c>
      <c r="B351">
        <v>23</v>
      </c>
      <c r="C351" t="s">
        <v>43</v>
      </c>
      <c r="D351" t="s">
        <v>30</v>
      </c>
      <c r="E351" t="s">
        <v>69</v>
      </c>
      <c r="F351" t="s">
        <v>45</v>
      </c>
      <c r="G351" t="s">
        <v>44</v>
      </c>
      <c r="H351" t="s">
        <v>784</v>
      </c>
      <c r="I351" t="s">
        <v>90</v>
      </c>
      <c r="J351" s="1">
        <v>77.08</v>
      </c>
      <c r="K351">
        <v>10</v>
      </c>
      <c r="L351" t="s">
        <v>35</v>
      </c>
      <c r="M351">
        <v>2</v>
      </c>
      <c r="N351">
        <v>1</v>
      </c>
      <c r="O351">
        <v>0</v>
      </c>
      <c r="P351" t="s">
        <v>44</v>
      </c>
      <c r="Q351" t="s">
        <v>50</v>
      </c>
      <c r="R351">
        <v>0</v>
      </c>
      <c r="S351">
        <v>8</v>
      </c>
      <c r="T351" t="s">
        <v>36</v>
      </c>
      <c r="U351" t="s">
        <v>38</v>
      </c>
      <c r="V351" t="s">
        <v>51</v>
      </c>
      <c r="W351" s="2">
        <v>45580</v>
      </c>
      <c r="X351" t="b">
        <v>1</v>
      </c>
      <c r="Y351" t="b">
        <v>1</v>
      </c>
      <c r="Z351" t="s">
        <v>62</v>
      </c>
      <c r="AA351" t="s">
        <v>53</v>
      </c>
      <c r="AB351">
        <v>1</v>
      </c>
    </row>
    <row r="352" spans="1:28" x14ac:dyDescent="0.3">
      <c r="A352" t="s">
        <v>785</v>
      </c>
      <c r="B352">
        <v>46</v>
      </c>
      <c r="C352" t="s">
        <v>43</v>
      </c>
      <c r="D352" t="s">
        <v>44</v>
      </c>
      <c r="E352" t="s">
        <v>31</v>
      </c>
      <c r="F352" t="s">
        <v>45</v>
      </c>
      <c r="G352" t="s">
        <v>44</v>
      </c>
      <c r="H352" t="s">
        <v>786</v>
      </c>
      <c r="I352" t="s">
        <v>58</v>
      </c>
      <c r="J352" s="1">
        <v>266.89999999999998</v>
      </c>
      <c r="K352">
        <v>11</v>
      </c>
      <c r="L352" t="s">
        <v>35</v>
      </c>
      <c r="M352">
        <v>4</v>
      </c>
      <c r="N352">
        <v>2</v>
      </c>
      <c r="O352">
        <v>2</v>
      </c>
      <c r="P352" t="s">
        <v>59</v>
      </c>
      <c r="Q352" t="s">
        <v>50</v>
      </c>
      <c r="R352">
        <v>1</v>
      </c>
      <c r="S352">
        <v>8</v>
      </c>
      <c r="T352" t="s">
        <v>49</v>
      </c>
      <c r="U352" t="s">
        <v>79</v>
      </c>
      <c r="V352" t="s">
        <v>51</v>
      </c>
      <c r="W352" s="2">
        <v>45474</v>
      </c>
      <c r="X352" t="b">
        <v>0</v>
      </c>
      <c r="Y352" t="b">
        <v>1</v>
      </c>
      <c r="Z352" t="s">
        <v>52</v>
      </c>
      <c r="AA352" t="s">
        <v>67</v>
      </c>
      <c r="AB352">
        <v>13</v>
      </c>
    </row>
    <row r="353" spans="1:28" x14ac:dyDescent="0.3">
      <c r="A353" t="s">
        <v>787</v>
      </c>
      <c r="B353">
        <v>38</v>
      </c>
      <c r="C353" t="s">
        <v>29</v>
      </c>
      <c r="D353" t="s">
        <v>30</v>
      </c>
      <c r="E353" t="s">
        <v>76</v>
      </c>
      <c r="F353" t="s">
        <v>32</v>
      </c>
      <c r="G353" t="s">
        <v>44</v>
      </c>
      <c r="H353" t="s">
        <v>788</v>
      </c>
      <c r="I353" t="s">
        <v>117</v>
      </c>
      <c r="J353" s="1">
        <v>269.83999999999997</v>
      </c>
      <c r="K353">
        <v>4</v>
      </c>
      <c r="L353" t="s">
        <v>48</v>
      </c>
      <c r="M353">
        <v>5</v>
      </c>
      <c r="N353">
        <v>4</v>
      </c>
      <c r="O353">
        <v>0</v>
      </c>
      <c r="P353" t="s">
        <v>59</v>
      </c>
      <c r="Q353" t="s">
        <v>50</v>
      </c>
      <c r="R353">
        <v>2</v>
      </c>
      <c r="S353">
        <v>9</v>
      </c>
      <c r="T353" t="s">
        <v>59</v>
      </c>
      <c r="U353" t="s">
        <v>38</v>
      </c>
      <c r="V353" t="s">
        <v>39</v>
      </c>
      <c r="W353" s="2">
        <v>45416</v>
      </c>
      <c r="X353" t="b">
        <v>1</v>
      </c>
      <c r="Y353" t="b">
        <v>1</v>
      </c>
      <c r="Z353" t="s">
        <v>52</v>
      </c>
      <c r="AA353" t="s">
        <v>41</v>
      </c>
      <c r="AB353">
        <v>2</v>
      </c>
    </row>
    <row r="354" spans="1:28" x14ac:dyDescent="0.3">
      <c r="A354" t="s">
        <v>789</v>
      </c>
      <c r="B354">
        <v>23</v>
      </c>
      <c r="C354" t="s">
        <v>43</v>
      </c>
      <c r="D354" t="s">
        <v>30</v>
      </c>
      <c r="E354" t="s">
        <v>31</v>
      </c>
      <c r="F354" t="s">
        <v>56</v>
      </c>
      <c r="G354" t="s">
        <v>44</v>
      </c>
      <c r="H354" t="s">
        <v>790</v>
      </c>
      <c r="I354" t="s">
        <v>65</v>
      </c>
      <c r="J354" s="1">
        <v>334.22</v>
      </c>
      <c r="K354">
        <v>8</v>
      </c>
      <c r="L354" t="s">
        <v>78</v>
      </c>
      <c r="M354">
        <v>2</v>
      </c>
      <c r="N354">
        <v>2</v>
      </c>
      <c r="O354">
        <v>2</v>
      </c>
      <c r="P354" t="s">
        <v>36</v>
      </c>
      <c r="Q354" t="s">
        <v>85</v>
      </c>
      <c r="R354">
        <v>2</v>
      </c>
      <c r="S354">
        <v>8</v>
      </c>
      <c r="T354" t="s">
        <v>36</v>
      </c>
      <c r="U354" t="s">
        <v>38</v>
      </c>
      <c r="V354" t="s">
        <v>86</v>
      </c>
      <c r="W354" s="2">
        <v>45353</v>
      </c>
      <c r="X354" t="b">
        <v>0</v>
      </c>
      <c r="Y354" t="b">
        <v>0</v>
      </c>
      <c r="Z354" t="s">
        <v>40</v>
      </c>
      <c r="AA354" t="s">
        <v>53</v>
      </c>
      <c r="AB354">
        <v>1</v>
      </c>
    </row>
    <row r="355" spans="1:28" x14ac:dyDescent="0.3">
      <c r="A355" t="s">
        <v>791</v>
      </c>
      <c r="B355">
        <v>40</v>
      </c>
      <c r="C355" t="s">
        <v>29</v>
      </c>
      <c r="D355" t="s">
        <v>30</v>
      </c>
      <c r="E355" t="s">
        <v>31</v>
      </c>
      <c r="F355" t="s">
        <v>45</v>
      </c>
      <c r="G355" t="s">
        <v>44</v>
      </c>
      <c r="H355" t="s">
        <v>792</v>
      </c>
      <c r="I355" t="s">
        <v>194</v>
      </c>
      <c r="J355" s="1">
        <v>474.56</v>
      </c>
      <c r="K355">
        <v>8</v>
      </c>
      <c r="L355" t="s">
        <v>48</v>
      </c>
      <c r="M355">
        <v>1</v>
      </c>
      <c r="N355">
        <v>5</v>
      </c>
      <c r="O355">
        <v>2</v>
      </c>
      <c r="P355" t="s">
        <v>59</v>
      </c>
      <c r="Q355" t="s">
        <v>50</v>
      </c>
      <c r="R355">
        <v>1</v>
      </c>
      <c r="S355">
        <v>6</v>
      </c>
      <c r="T355" t="s">
        <v>44</v>
      </c>
      <c r="U355" t="s">
        <v>60</v>
      </c>
      <c r="V355" t="s">
        <v>51</v>
      </c>
      <c r="W355" s="2">
        <v>45399</v>
      </c>
      <c r="X355" t="b">
        <v>1</v>
      </c>
      <c r="Y355" t="b">
        <v>0</v>
      </c>
      <c r="Z355" t="s">
        <v>74</v>
      </c>
      <c r="AA355" t="s">
        <v>53</v>
      </c>
      <c r="AB355">
        <v>12</v>
      </c>
    </row>
    <row r="356" spans="1:28" x14ac:dyDescent="0.3">
      <c r="A356" t="s">
        <v>793</v>
      </c>
      <c r="B356">
        <v>34</v>
      </c>
      <c r="C356" t="s">
        <v>43</v>
      </c>
      <c r="D356" t="s">
        <v>44</v>
      </c>
      <c r="E356" t="s">
        <v>31</v>
      </c>
      <c r="F356" t="s">
        <v>56</v>
      </c>
      <c r="G356" t="s">
        <v>44</v>
      </c>
      <c r="H356" t="s">
        <v>794</v>
      </c>
      <c r="I356" t="s">
        <v>117</v>
      </c>
      <c r="J356" s="1">
        <v>360.91</v>
      </c>
      <c r="K356">
        <v>4</v>
      </c>
      <c r="L356" t="s">
        <v>35</v>
      </c>
      <c r="M356">
        <v>3</v>
      </c>
      <c r="N356">
        <v>5</v>
      </c>
      <c r="O356">
        <v>1</v>
      </c>
      <c r="P356" t="s">
        <v>44</v>
      </c>
      <c r="Q356" t="s">
        <v>37</v>
      </c>
      <c r="R356">
        <v>0</v>
      </c>
      <c r="S356">
        <v>8</v>
      </c>
      <c r="T356" t="s">
        <v>44</v>
      </c>
      <c r="U356" t="s">
        <v>79</v>
      </c>
      <c r="V356" t="s">
        <v>39</v>
      </c>
      <c r="W356" s="2">
        <v>45534</v>
      </c>
      <c r="X356" t="b">
        <v>1</v>
      </c>
      <c r="Y356" t="b">
        <v>1</v>
      </c>
      <c r="Z356" t="s">
        <v>74</v>
      </c>
      <c r="AA356" t="s">
        <v>41</v>
      </c>
      <c r="AB356">
        <v>4</v>
      </c>
    </row>
    <row r="357" spans="1:28" x14ac:dyDescent="0.3">
      <c r="A357" t="s">
        <v>795</v>
      </c>
      <c r="B357">
        <v>44</v>
      </c>
      <c r="C357" t="s">
        <v>29</v>
      </c>
      <c r="D357" t="s">
        <v>30</v>
      </c>
      <c r="E357" t="s">
        <v>69</v>
      </c>
      <c r="F357" t="s">
        <v>32</v>
      </c>
      <c r="G357" t="s">
        <v>44</v>
      </c>
      <c r="H357" t="s">
        <v>796</v>
      </c>
      <c r="I357" t="s">
        <v>158</v>
      </c>
      <c r="J357" s="1">
        <v>373.49</v>
      </c>
      <c r="K357">
        <v>6</v>
      </c>
      <c r="L357" t="s">
        <v>78</v>
      </c>
      <c r="M357">
        <v>4</v>
      </c>
      <c r="N357">
        <v>1</v>
      </c>
      <c r="O357">
        <v>0</v>
      </c>
      <c r="P357" t="s">
        <v>49</v>
      </c>
      <c r="Q357" t="s">
        <v>85</v>
      </c>
      <c r="R357">
        <v>0</v>
      </c>
      <c r="S357">
        <v>10</v>
      </c>
      <c r="T357" t="s">
        <v>59</v>
      </c>
      <c r="U357" t="s">
        <v>38</v>
      </c>
      <c r="V357" t="s">
        <v>86</v>
      </c>
      <c r="W357" s="2">
        <v>45405</v>
      </c>
      <c r="X357" t="b">
        <v>1</v>
      </c>
      <c r="Y357" t="b">
        <v>1</v>
      </c>
      <c r="Z357" t="s">
        <v>62</v>
      </c>
      <c r="AA357" t="s">
        <v>53</v>
      </c>
      <c r="AB357">
        <v>1</v>
      </c>
    </row>
    <row r="358" spans="1:28" x14ac:dyDescent="0.3">
      <c r="A358" t="s">
        <v>797</v>
      </c>
      <c r="B358">
        <v>32</v>
      </c>
      <c r="C358" t="s">
        <v>29</v>
      </c>
      <c r="D358" t="s">
        <v>44</v>
      </c>
      <c r="E358" t="s">
        <v>31</v>
      </c>
      <c r="F358" t="s">
        <v>56</v>
      </c>
      <c r="G358" t="s">
        <v>30</v>
      </c>
      <c r="H358" t="s">
        <v>798</v>
      </c>
      <c r="I358" t="s">
        <v>90</v>
      </c>
      <c r="J358" s="1">
        <v>462.3</v>
      </c>
      <c r="K358">
        <v>5</v>
      </c>
      <c r="L358" t="s">
        <v>35</v>
      </c>
      <c r="M358">
        <v>3</v>
      </c>
      <c r="N358">
        <v>3</v>
      </c>
      <c r="O358">
        <v>2</v>
      </c>
      <c r="P358" t="s">
        <v>36</v>
      </c>
      <c r="Q358" t="s">
        <v>50</v>
      </c>
      <c r="R358">
        <v>2</v>
      </c>
      <c r="S358">
        <v>4</v>
      </c>
      <c r="T358" t="s">
        <v>49</v>
      </c>
      <c r="U358" t="s">
        <v>38</v>
      </c>
      <c r="V358" t="s">
        <v>86</v>
      </c>
      <c r="W358" s="2">
        <v>45621</v>
      </c>
      <c r="X358" t="b">
        <v>1</v>
      </c>
      <c r="Y358" t="b">
        <v>1</v>
      </c>
      <c r="Z358" t="s">
        <v>62</v>
      </c>
      <c r="AA358" t="s">
        <v>53</v>
      </c>
      <c r="AB358">
        <v>4</v>
      </c>
    </row>
    <row r="359" spans="1:28" x14ac:dyDescent="0.3">
      <c r="A359" t="s">
        <v>799</v>
      </c>
      <c r="B359">
        <v>42</v>
      </c>
      <c r="C359" t="s">
        <v>29</v>
      </c>
      <c r="D359" t="s">
        <v>30</v>
      </c>
      <c r="E359" t="s">
        <v>55</v>
      </c>
      <c r="F359" t="s">
        <v>56</v>
      </c>
      <c r="G359" t="s">
        <v>30</v>
      </c>
      <c r="H359" t="s">
        <v>800</v>
      </c>
      <c r="I359" t="s">
        <v>126</v>
      </c>
      <c r="J359" s="1">
        <v>332.67</v>
      </c>
      <c r="K359">
        <v>8</v>
      </c>
      <c r="L359" t="s">
        <v>48</v>
      </c>
      <c r="M359">
        <v>1</v>
      </c>
      <c r="N359">
        <v>4</v>
      </c>
      <c r="O359">
        <v>2</v>
      </c>
      <c r="P359" t="s">
        <v>49</v>
      </c>
      <c r="Q359" t="s">
        <v>37</v>
      </c>
      <c r="R359">
        <v>1</v>
      </c>
      <c r="S359">
        <v>2</v>
      </c>
      <c r="T359" t="s">
        <v>44</v>
      </c>
      <c r="U359" t="s">
        <v>60</v>
      </c>
      <c r="V359" t="s">
        <v>66</v>
      </c>
      <c r="W359" s="2">
        <v>45637</v>
      </c>
      <c r="X359" t="b">
        <v>0</v>
      </c>
      <c r="Y359" t="b">
        <v>1</v>
      </c>
      <c r="Z359" t="s">
        <v>62</v>
      </c>
      <c r="AA359" t="s">
        <v>67</v>
      </c>
      <c r="AB359">
        <v>4</v>
      </c>
    </row>
    <row r="360" spans="1:28" x14ac:dyDescent="0.3">
      <c r="A360" t="s">
        <v>801</v>
      </c>
      <c r="B360">
        <v>22</v>
      </c>
      <c r="C360" t="s">
        <v>29</v>
      </c>
      <c r="D360" t="s">
        <v>44</v>
      </c>
      <c r="E360" t="s">
        <v>76</v>
      </c>
      <c r="F360" t="s">
        <v>56</v>
      </c>
      <c r="G360" t="s">
        <v>30</v>
      </c>
      <c r="H360" t="s">
        <v>802</v>
      </c>
      <c r="I360" t="s">
        <v>65</v>
      </c>
      <c r="J360" s="1">
        <v>235.39</v>
      </c>
      <c r="K360">
        <v>9</v>
      </c>
      <c r="L360" t="s">
        <v>78</v>
      </c>
      <c r="M360">
        <v>5</v>
      </c>
      <c r="N360">
        <v>4</v>
      </c>
      <c r="O360">
        <v>1</v>
      </c>
      <c r="P360" t="s">
        <v>36</v>
      </c>
      <c r="Q360" t="s">
        <v>50</v>
      </c>
      <c r="R360">
        <v>0</v>
      </c>
      <c r="S360">
        <v>6</v>
      </c>
      <c r="T360" t="s">
        <v>36</v>
      </c>
      <c r="U360" t="s">
        <v>60</v>
      </c>
      <c r="V360" t="s">
        <v>39</v>
      </c>
      <c r="W360" s="2">
        <v>45437</v>
      </c>
      <c r="X360" t="b">
        <v>0</v>
      </c>
      <c r="Y360" t="b">
        <v>1</v>
      </c>
      <c r="Z360" t="s">
        <v>74</v>
      </c>
      <c r="AA360" t="s">
        <v>41</v>
      </c>
      <c r="AB360">
        <v>6</v>
      </c>
    </row>
    <row r="361" spans="1:28" x14ac:dyDescent="0.3">
      <c r="A361" t="s">
        <v>803</v>
      </c>
      <c r="B361">
        <v>44</v>
      </c>
      <c r="C361" t="s">
        <v>29</v>
      </c>
      <c r="D361" t="s">
        <v>30</v>
      </c>
      <c r="E361" t="s">
        <v>31</v>
      </c>
      <c r="F361" t="s">
        <v>45</v>
      </c>
      <c r="G361" t="s">
        <v>30</v>
      </c>
      <c r="H361" t="s">
        <v>804</v>
      </c>
      <c r="I361" t="s">
        <v>114</v>
      </c>
      <c r="J361" s="1">
        <v>269.77999999999997</v>
      </c>
      <c r="K361">
        <v>7</v>
      </c>
      <c r="L361" t="s">
        <v>48</v>
      </c>
      <c r="M361">
        <v>2</v>
      </c>
      <c r="N361">
        <v>3</v>
      </c>
      <c r="O361">
        <v>1</v>
      </c>
      <c r="P361" t="s">
        <v>49</v>
      </c>
      <c r="Q361" t="s">
        <v>37</v>
      </c>
      <c r="R361">
        <v>2</v>
      </c>
      <c r="S361">
        <v>7</v>
      </c>
      <c r="T361" t="s">
        <v>49</v>
      </c>
      <c r="U361" t="s">
        <v>79</v>
      </c>
      <c r="V361" t="s">
        <v>66</v>
      </c>
      <c r="W361" s="2">
        <v>45498</v>
      </c>
      <c r="X361" t="b">
        <v>1</v>
      </c>
      <c r="Y361" t="b">
        <v>1</v>
      </c>
      <c r="Z361" t="s">
        <v>40</v>
      </c>
      <c r="AA361" t="s">
        <v>41</v>
      </c>
      <c r="AB361">
        <v>5</v>
      </c>
    </row>
    <row r="362" spans="1:28" x14ac:dyDescent="0.3">
      <c r="A362" t="s">
        <v>805</v>
      </c>
      <c r="B362">
        <v>29</v>
      </c>
      <c r="C362" t="s">
        <v>43</v>
      </c>
      <c r="D362" t="s">
        <v>30</v>
      </c>
      <c r="E362" t="s">
        <v>31</v>
      </c>
      <c r="F362" t="s">
        <v>32</v>
      </c>
      <c r="G362" t="s">
        <v>30</v>
      </c>
      <c r="H362" t="s">
        <v>806</v>
      </c>
      <c r="I362" t="s">
        <v>34</v>
      </c>
      <c r="J362" s="1">
        <v>498.33</v>
      </c>
      <c r="K362">
        <v>2</v>
      </c>
      <c r="L362" t="s">
        <v>78</v>
      </c>
      <c r="M362">
        <v>3</v>
      </c>
      <c r="N362">
        <v>5</v>
      </c>
      <c r="O362">
        <v>2</v>
      </c>
      <c r="P362" t="s">
        <v>49</v>
      </c>
      <c r="Q362" t="s">
        <v>85</v>
      </c>
      <c r="R362">
        <v>1</v>
      </c>
      <c r="S362">
        <v>9</v>
      </c>
      <c r="T362" t="s">
        <v>49</v>
      </c>
      <c r="U362" t="s">
        <v>60</v>
      </c>
      <c r="V362" t="s">
        <v>51</v>
      </c>
      <c r="W362" s="2">
        <v>45420</v>
      </c>
      <c r="X362" t="b">
        <v>1</v>
      </c>
      <c r="Y362" t="b">
        <v>1</v>
      </c>
      <c r="Z362" t="s">
        <v>52</v>
      </c>
      <c r="AA362" t="s">
        <v>67</v>
      </c>
      <c r="AB362">
        <v>1</v>
      </c>
    </row>
    <row r="363" spans="1:28" x14ac:dyDescent="0.3">
      <c r="A363" t="s">
        <v>807</v>
      </c>
      <c r="B363">
        <v>30</v>
      </c>
      <c r="C363" t="s">
        <v>29</v>
      </c>
      <c r="D363" t="s">
        <v>44</v>
      </c>
      <c r="E363" t="s">
        <v>55</v>
      </c>
      <c r="F363" t="s">
        <v>45</v>
      </c>
      <c r="G363" t="s">
        <v>44</v>
      </c>
      <c r="H363" t="s">
        <v>808</v>
      </c>
      <c r="I363" t="s">
        <v>142</v>
      </c>
      <c r="J363" s="1">
        <v>182.94</v>
      </c>
      <c r="K363">
        <v>7</v>
      </c>
      <c r="L363" t="s">
        <v>35</v>
      </c>
      <c r="M363">
        <v>1</v>
      </c>
      <c r="N363">
        <v>5</v>
      </c>
      <c r="O363">
        <v>2</v>
      </c>
      <c r="P363" t="s">
        <v>36</v>
      </c>
      <c r="Q363" t="s">
        <v>50</v>
      </c>
      <c r="R363">
        <v>2</v>
      </c>
      <c r="S363">
        <v>7</v>
      </c>
      <c r="T363" t="s">
        <v>59</v>
      </c>
      <c r="U363" t="s">
        <v>79</v>
      </c>
      <c r="V363" t="s">
        <v>66</v>
      </c>
      <c r="W363" s="2">
        <v>45440</v>
      </c>
      <c r="X363" t="b">
        <v>1</v>
      </c>
      <c r="Y363" t="b">
        <v>1</v>
      </c>
      <c r="Z363" t="s">
        <v>40</v>
      </c>
      <c r="AA363" t="s">
        <v>67</v>
      </c>
      <c r="AB363">
        <v>12</v>
      </c>
    </row>
    <row r="364" spans="1:28" x14ac:dyDescent="0.3">
      <c r="A364" t="s">
        <v>809</v>
      </c>
      <c r="B364">
        <v>19</v>
      </c>
      <c r="C364" t="s">
        <v>29</v>
      </c>
      <c r="D364" t="s">
        <v>30</v>
      </c>
      <c r="E364" t="s">
        <v>76</v>
      </c>
      <c r="F364" t="s">
        <v>56</v>
      </c>
      <c r="G364" t="s">
        <v>44</v>
      </c>
      <c r="H364" t="s">
        <v>810</v>
      </c>
      <c r="I364" t="s">
        <v>142</v>
      </c>
      <c r="J364" s="1">
        <v>121.7</v>
      </c>
      <c r="K364">
        <v>7</v>
      </c>
      <c r="L364" t="s">
        <v>35</v>
      </c>
      <c r="M364">
        <v>4</v>
      </c>
      <c r="N364">
        <v>3</v>
      </c>
      <c r="O364">
        <v>0</v>
      </c>
      <c r="P364" t="s">
        <v>44</v>
      </c>
      <c r="Q364" t="s">
        <v>85</v>
      </c>
      <c r="R364">
        <v>2</v>
      </c>
      <c r="S364">
        <v>5</v>
      </c>
      <c r="T364" t="s">
        <v>36</v>
      </c>
      <c r="U364" t="s">
        <v>60</v>
      </c>
      <c r="V364" t="s">
        <v>39</v>
      </c>
      <c r="W364" s="2">
        <v>45467</v>
      </c>
      <c r="X364" t="b">
        <v>1</v>
      </c>
      <c r="Y364" t="b">
        <v>1</v>
      </c>
      <c r="Z364" t="s">
        <v>74</v>
      </c>
      <c r="AA364" t="s">
        <v>53</v>
      </c>
      <c r="AB364">
        <v>8</v>
      </c>
    </row>
    <row r="365" spans="1:28" x14ac:dyDescent="0.3">
      <c r="A365" t="s">
        <v>811</v>
      </c>
      <c r="B365">
        <v>45</v>
      </c>
      <c r="C365" t="s">
        <v>29</v>
      </c>
      <c r="D365" t="s">
        <v>44</v>
      </c>
      <c r="E365" t="s">
        <v>69</v>
      </c>
      <c r="F365" t="s">
        <v>56</v>
      </c>
      <c r="G365" t="s">
        <v>30</v>
      </c>
      <c r="H365" t="s">
        <v>812</v>
      </c>
      <c r="I365" t="s">
        <v>120</v>
      </c>
      <c r="J365" s="1">
        <v>489.27</v>
      </c>
      <c r="K365">
        <v>4</v>
      </c>
      <c r="L365" t="s">
        <v>35</v>
      </c>
      <c r="M365">
        <v>1</v>
      </c>
      <c r="N365">
        <v>4</v>
      </c>
      <c r="O365">
        <v>1</v>
      </c>
      <c r="P365" t="s">
        <v>44</v>
      </c>
      <c r="Q365" t="s">
        <v>37</v>
      </c>
      <c r="R365">
        <v>1</v>
      </c>
      <c r="S365">
        <v>3</v>
      </c>
      <c r="T365" t="s">
        <v>36</v>
      </c>
      <c r="U365" t="s">
        <v>38</v>
      </c>
      <c r="V365" t="s">
        <v>61</v>
      </c>
      <c r="W365" s="2">
        <v>45304</v>
      </c>
      <c r="X365" t="b">
        <v>0</v>
      </c>
      <c r="Y365" t="b">
        <v>0</v>
      </c>
      <c r="Z365" t="s">
        <v>52</v>
      </c>
      <c r="AA365" t="s">
        <v>53</v>
      </c>
      <c r="AB365">
        <v>3</v>
      </c>
    </row>
    <row r="366" spans="1:28" x14ac:dyDescent="0.3">
      <c r="A366" t="s">
        <v>813</v>
      </c>
      <c r="B366">
        <v>38</v>
      </c>
      <c r="C366" t="s">
        <v>43</v>
      </c>
      <c r="D366" t="s">
        <v>30</v>
      </c>
      <c r="E366" t="s">
        <v>31</v>
      </c>
      <c r="F366" t="s">
        <v>32</v>
      </c>
      <c r="G366" t="s">
        <v>30</v>
      </c>
      <c r="H366" t="s">
        <v>814</v>
      </c>
      <c r="I366" t="s">
        <v>120</v>
      </c>
      <c r="J366" s="1">
        <v>303.93</v>
      </c>
      <c r="K366">
        <v>6</v>
      </c>
      <c r="L366" t="s">
        <v>35</v>
      </c>
      <c r="M366">
        <v>3</v>
      </c>
      <c r="N366">
        <v>2</v>
      </c>
      <c r="O366">
        <v>0</v>
      </c>
      <c r="P366" t="s">
        <v>44</v>
      </c>
      <c r="Q366" t="s">
        <v>50</v>
      </c>
      <c r="R366">
        <v>1</v>
      </c>
      <c r="S366">
        <v>10</v>
      </c>
      <c r="T366" t="s">
        <v>59</v>
      </c>
      <c r="U366" t="s">
        <v>60</v>
      </c>
      <c r="V366" t="s">
        <v>61</v>
      </c>
      <c r="W366" s="2">
        <v>45364</v>
      </c>
      <c r="X366" t="b">
        <v>1</v>
      </c>
      <c r="Y366" t="b">
        <v>0</v>
      </c>
      <c r="Z366" t="s">
        <v>40</v>
      </c>
      <c r="AA366" t="s">
        <v>41</v>
      </c>
      <c r="AB366">
        <v>2</v>
      </c>
    </row>
    <row r="367" spans="1:28" x14ac:dyDescent="0.3">
      <c r="A367" t="s">
        <v>815</v>
      </c>
      <c r="B367">
        <v>24</v>
      </c>
      <c r="C367" t="s">
        <v>29</v>
      </c>
      <c r="D367" t="s">
        <v>30</v>
      </c>
      <c r="E367" t="s">
        <v>31</v>
      </c>
      <c r="F367" t="s">
        <v>32</v>
      </c>
      <c r="G367" t="s">
        <v>30</v>
      </c>
      <c r="H367" t="s">
        <v>816</v>
      </c>
      <c r="I367" t="s">
        <v>47</v>
      </c>
      <c r="J367" s="1">
        <v>302.74</v>
      </c>
      <c r="K367">
        <v>11</v>
      </c>
      <c r="L367" t="s">
        <v>35</v>
      </c>
      <c r="M367">
        <v>1</v>
      </c>
      <c r="N367">
        <v>5</v>
      </c>
      <c r="O367">
        <v>0</v>
      </c>
      <c r="P367" t="s">
        <v>44</v>
      </c>
      <c r="Q367" t="s">
        <v>85</v>
      </c>
      <c r="R367">
        <v>0</v>
      </c>
      <c r="S367">
        <v>6</v>
      </c>
      <c r="T367" t="s">
        <v>44</v>
      </c>
      <c r="U367" t="s">
        <v>60</v>
      </c>
      <c r="V367" t="s">
        <v>51</v>
      </c>
      <c r="W367" s="2">
        <v>45471</v>
      </c>
      <c r="X367" t="b">
        <v>1</v>
      </c>
      <c r="Y367" t="b">
        <v>1</v>
      </c>
      <c r="Z367" t="s">
        <v>52</v>
      </c>
      <c r="AA367" t="s">
        <v>67</v>
      </c>
      <c r="AB367">
        <v>5</v>
      </c>
    </row>
    <row r="368" spans="1:28" x14ac:dyDescent="0.3">
      <c r="A368" t="s">
        <v>817</v>
      </c>
      <c r="B368">
        <v>42</v>
      </c>
      <c r="C368" t="s">
        <v>352</v>
      </c>
      <c r="D368" t="s">
        <v>44</v>
      </c>
      <c r="E368" t="s">
        <v>55</v>
      </c>
      <c r="F368" t="s">
        <v>32</v>
      </c>
      <c r="G368" t="s">
        <v>44</v>
      </c>
      <c r="H368" t="s">
        <v>818</v>
      </c>
      <c r="I368" t="s">
        <v>188</v>
      </c>
      <c r="J368" s="1">
        <v>157.21</v>
      </c>
      <c r="K368">
        <v>11</v>
      </c>
      <c r="L368" t="s">
        <v>78</v>
      </c>
      <c r="M368">
        <v>3</v>
      </c>
      <c r="N368">
        <v>3</v>
      </c>
      <c r="O368">
        <v>0</v>
      </c>
      <c r="P368" t="s">
        <v>49</v>
      </c>
      <c r="Q368" t="s">
        <v>50</v>
      </c>
      <c r="R368">
        <v>0</v>
      </c>
      <c r="S368">
        <v>3</v>
      </c>
      <c r="T368" t="s">
        <v>44</v>
      </c>
      <c r="U368" t="s">
        <v>38</v>
      </c>
      <c r="V368" t="s">
        <v>61</v>
      </c>
      <c r="W368" s="2">
        <v>45412</v>
      </c>
      <c r="X368" t="b">
        <v>1</v>
      </c>
      <c r="Y368" t="b">
        <v>0</v>
      </c>
      <c r="Z368" t="s">
        <v>52</v>
      </c>
      <c r="AA368" t="s">
        <v>67</v>
      </c>
      <c r="AB368">
        <v>5</v>
      </c>
    </row>
    <row r="369" spans="1:28" x14ac:dyDescent="0.3">
      <c r="A369" t="s">
        <v>819</v>
      </c>
      <c r="B369">
        <v>46</v>
      </c>
      <c r="C369" t="s">
        <v>29</v>
      </c>
      <c r="D369" t="s">
        <v>44</v>
      </c>
      <c r="E369" t="s">
        <v>69</v>
      </c>
      <c r="F369" t="s">
        <v>45</v>
      </c>
      <c r="G369" t="s">
        <v>44</v>
      </c>
      <c r="H369" t="s">
        <v>820</v>
      </c>
      <c r="I369" t="s">
        <v>90</v>
      </c>
      <c r="J369" s="1">
        <v>159.44999999999999</v>
      </c>
      <c r="K369">
        <v>2</v>
      </c>
      <c r="L369" t="s">
        <v>78</v>
      </c>
      <c r="M369">
        <v>3</v>
      </c>
      <c r="N369">
        <v>2</v>
      </c>
      <c r="O369">
        <v>2</v>
      </c>
      <c r="P369" t="s">
        <v>49</v>
      </c>
      <c r="Q369" t="s">
        <v>85</v>
      </c>
      <c r="R369">
        <v>0</v>
      </c>
      <c r="S369">
        <v>5</v>
      </c>
      <c r="T369" t="s">
        <v>36</v>
      </c>
      <c r="U369" t="s">
        <v>60</v>
      </c>
      <c r="V369" t="s">
        <v>61</v>
      </c>
      <c r="W369" s="2">
        <v>45457</v>
      </c>
      <c r="X369" t="b">
        <v>1</v>
      </c>
      <c r="Y369" t="b">
        <v>0</v>
      </c>
      <c r="Z369" t="s">
        <v>62</v>
      </c>
      <c r="AA369" t="s">
        <v>53</v>
      </c>
      <c r="AB369">
        <v>14</v>
      </c>
    </row>
    <row r="370" spans="1:28" x14ac:dyDescent="0.3">
      <c r="A370" t="s">
        <v>821</v>
      </c>
      <c r="B370">
        <v>44</v>
      </c>
      <c r="C370" t="s">
        <v>29</v>
      </c>
      <c r="D370" t="s">
        <v>44</v>
      </c>
      <c r="E370" t="s">
        <v>69</v>
      </c>
      <c r="F370" t="s">
        <v>45</v>
      </c>
      <c r="G370" t="s">
        <v>30</v>
      </c>
      <c r="H370" t="s">
        <v>822</v>
      </c>
      <c r="I370" t="s">
        <v>98</v>
      </c>
      <c r="J370" s="1">
        <v>312.93</v>
      </c>
      <c r="K370">
        <v>2</v>
      </c>
      <c r="L370" t="s">
        <v>48</v>
      </c>
      <c r="M370">
        <v>2</v>
      </c>
      <c r="N370">
        <v>2</v>
      </c>
      <c r="O370">
        <v>1</v>
      </c>
      <c r="P370" t="s">
        <v>44</v>
      </c>
      <c r="Q370" t="s">
        <v>85</v>
      </c>
      <c r="R370">
        <v>0</v>
      </c>
      <c r="S370">
        <v>7</v>
      </c>
      <c r="T370" t="s">
        <v>36</v>
      </c>
      <c r="U370" t="s">
        <v>60</v>
      </c>
      <c r="V370" t="s">
        <v>51</v>
      </c>
      <c r="W370" s="2">
        <v>45508</v>
      </c>
      <c r="X370" t="b">
        <v>1</v>
      </c>
      <c r="Y370" t="b">
        <v>1</v>
      </c>
      <c r="Z370" t="s">
        <v>52</v>
      </c>
      <c r="AA370" t="s">
        <v>41</v>
      </c>
      <c r="AB370">
        <v>3</v>
      </c>
    </row>
    <row r="371" spans="1:28" x14ac:dyDescent="0.3">
      <c r="A371" t="s">
        <v>823</v>
      </c>
      <c r="B371">
        <v>38</v>
      </c>
      <c r="C371" t="s">
        <v>43</v>
      </c>
      <c r="D371" t="s">
        <v>44</v>
      </c>
      <c r="E371" t="s">
        <v>31</v>
      </c>
      <c r="F371" t="s">
        <v>56</v>
      </c>
      <c r="G371" t="s">
        <v>30</v>
      </c>
      <c r="H371" t="s">
        <v>824</v>
      </c>
      <c r="I371" t="s">
        <v>107</v>
      </c>
      <c r="J371" s="1">
        <v>65.680000000000007</v>
      </c>
      <c r="K371">
        <v>4</v>
      </c>
      <c r="L371" t="s">
        <v>48</v>
      </c>
      <c r="M371">
        <v>4</v>
      </c>
      <c r="N371">
        <v>4</v>
      </c>
      <c r="O371">
        <v>0</v>
      </c>
      <c r="P371" t="s">
        <v>49</v>
      </c>
      <c r="Q371" t="s">
        <v>50</v>
      </c>
      <c r="R371">
        <v>0</v>
      </c>
      <c r="S371">
        <v>8</v>
      </c>
      <c r="T371" t="s">
        <v>49</v>
      </c>
      <c r="U371" t="s">
        <v>60</v>
      </c>
      <c r="V371" t="s">
        <v>66</v>
      </c>
      <c r="W371" s="2">
        <v>45419</v>
      </c>
      <c r="X371" t="b">
        <v>0</v>
      </c>
      <c r="Y371" t="b">
        <v>0</v>
      </c>
      <c r="Z371" t="s">
        <v>62</v>
      </c>
      <c r="AA371" t="s">
        <v>53</v>
      </c>
      <c r="AB371">
        <v>12</v>
      </c>
    </row>
    <row r="372" spans="1:28" x14ac:dyDescent="0.3">
      <c r="A372" t="s">
        <v>825</v>
      </c>
      <c r="B372">
        <v>44</v>
      </c>
      <c r="C372" t="s">
        <v>43</v>
      </c>
      <c r="D372" t="s">
        <v>30</v>
      </c>
      <c r="E372" t="s">
        <v>55</v>
      </c>
      <c r="F372" t="s">
        <v>56</v>
      </c>
      <c r="G372" t="s">
        <v>30</v>
      </c>
      <c r="H372" t="s">
        <v>826</v>
      </c>
      <c r="I372" t="s">
        <v>120</v>
      </c>
      <c r="J372" s="1">
        <v>61.86</v>
      </c>
      <c r="K372">
        <v>5</v>
      </c>
      <c r="L372" t="s">
        <v>48</v>
      </c>
      <c r="M372">
        <v>4</v>
      </c>
      <c r="N372">
        <v>5</v>
      </c>
      <c r="O372">
        <v>2</v>
      </c>
      <c r="P372" t="s">
        <v>36</v>
      </c>
      <c r="Q372" t="s">
        <v>50</v>
      </c>
      <c r="R372">
        <v>2</v>
      </c>
      <c r="S372">
        <v>8</v>
      </c>
      <c r="T372" t="s">
        <v>36</v>
      </c>
      <c r="U372" t="s">
        <v>60</v>
      </c>
      <c r="V372" t="s">
        <v>86</v>
      </c>
      <c r="W372" s="2">
        <v>45611</v>
      </c>
      <c r="X372" t="b">
        <v>0</v>
      </c>
      <c r="Y372" t="b">
        <v>1</v>
      </c>
      <c r="Z372" t="s">
        <v>40</v>
      </c>
      <c r="AA372" t="s">
        <v>53</v>
      </c>
      <c r="AB372">
        <v>9</v>
      </c>
    </row>
    <row r="373" spans="1:28" x14ac:dyDescent="0.3">
      <c r="A373" t="s">
        <v>827</v>
      </c>
      <c r="B373">
        <v>18</v>
      </c>
      <c r="C373" t="s">
        <v>29</v>
      </c>
      <c r="D373" t="s">
        <v>44</v>
      </c>
      <c r="E373" t="s">
        <v>55</v>
      </c>
      <c r="F373" t="s">
        <v>56</v>
      </c>
      <c r="G373" t="s">
        <v>30</v>
      </c>
      <c r="H373" t="s">
        <v>828</v>
      </c>
      <c r="I373" t="s">
        <v>117</v>
      </c>
      <c r="J373" s="1">
        <v>343.77</v>
      </c>
      <c r="K373">
        <v>6</v>
      </c>
      <c r="L373" t="s">
        <v>35</v>
      </c>
      <c r="M373">
        <v>5</v>
      </c>
      <c r="N373">
        <v>4</v>
      </c>
      <c r="O373">
        <v>2</v>
      </c>
      <c r="P373" t="s">
        <v>36</v>
      </c>
      <c r="Q373" t="s">
        <v>50</v>
      </c>
      <c r="R373">
        <v>2</v>
      </c>
      <c r="S373">
        <v>4</v>
      </c>
      <c r="T373" t="s">
        <v>49</v>
      </c>
      <c r="U373" t="s">
        <v>79</v>
      </c>
      <c r="V373" t="s">
        <v>39</v>
      </c>
      <c r="W373" s="2">
        <v>45338</v>
      </c>
      <c r="X373" t="b">
        <v>1</v>
      </c>
      <c r="Y373" t="b">
        <v>0</v>
      </c>
      <c r="Z373" t="s">
        <v>62</v>
      </c>
      <c r="AA373" t="s">
        <v>41</v>
      </c>
      <c r="AB373">
        <v>3</v>
      </c>
    </row>
    <row r="374" spans="1:28" x14ac:dyDescent="0.3">
      <c r="A374" t="s">
        <v>829</v>
      </c>
      <c r="B374">
        <v>37</v>
      </c>
      <c r="C374" t="s">
        <v>43</v>
      </c>
      <c r="D374" t="s">
        <v>30</v>
      </c>
      <c r="E374" t="s">
        <v>76</v>
      </c>
      <c r="F374" t="s">
        <v>56</v>
      </c>
      <c r="G374" t="s">
        <v>44</v>
      </c>
      <c r="H374" t="s">
        <v>830</v>
      </c>
      <c r="I374" t="s">
        <v>65</v>
      </c>
      <c r="J374" s="1">
        <v>107.21</v>
      </c>
      <c r="K374">
        <v>2</v>
      </c>
      <c r="L374" t="s">
        <v>78</v>
      </c>
      <c r="M374">
        <v>4</v>
      </c>
      <c r="N374">
        <v>2</v>
      </c>
      <c r="O374">
        <v>1</v>
      </c>
      <c r="P374" t="s">
        <v>36</v>
      </c>
      <c r="Q374" t="s">
        <v>50</v>
      </c>
      <c r="R374">
        <v>2</v>
      </c>
      <c r="S374">
        <v>9</v>
      </c>
      <c r="T374" t="s">
        <v>49</v>
      </c>
      <c r="U374" t="s">
        <v>79</v>
      </c>
      <c r="V374" t="s">
        <v>66</v>
      </c>
      <c r="W374" s="2">
        <v>45509</v>
      </c>
      <c r="X374" t="b">
        <v>1</v>
      </c>
      <c r="Y374" t="b">
        <v>1</v>
      </c>
      <c r="Z374" t="s">
        <v>74</v>
      </c>
      <c r="AA374" t="s">
        <v>53</v>
      </c>
      <c r="AB374">
        <v>6</v>
      </c>
    </row>
    <row r="375" spans="1:28" x14ac:dyDescent="0.3">
      <c r="A375" t="s">
        <v>831</v>
      </c>
      <c r="B375">
        <v>31</v>
      </c>
      <c r="C375" t="s">
        <v>148</v>
      </c>
      <c r="D375" t="s">
        <v>44</v>
      </c>
      <c r="E375" t="s">
        <v>55</v>
      </c>
      <c r="F375" t="s">
        <v>56</v>
      </c>
      <c r="G375" t="s">
        <v>30</v>
      </c>
      <c r="H375" t="s">
        <v>832</v>
      </c>
      <c r="I375" t="s">
        <v>65</v>
      </c>
      <c r="J375" s="1">
        <v>148.97999999999999</v>
      </c>
      <c r="K375">
        <v>12</v>
      </c>
      <c r="L375" t="s">
        <v>78</v>
      </c>
      <c r="M375">
        <v>5</v>
      </c>
      <c r="N375">
        <v>1</v>
      </c>
      <c r="O375">
        <v>2</v>
      </c>
      <c r="P375" t="s">
        <v>36</v>
      </c>
      <c r="Q375" t="s">
        <v>85</v>
      </c>
      <c r="R375">
        <v>0</v>
      </c>
      <c r="S375">
        <v>8</v>
      </c>
      <c r="T375" t="s">
        <v>59</v>
      </c>
      <c r="U375" t="s">
        <v>38</v>
      </c>
      <c r="V375" t="s">
        <v>61</v>
      </c>
      <c r="W375" s="2">
        <v>45515</v>
      </c>
      <c r="X375" t="b">
        <v>1</v>
      </c>
      <c r="Y375" t="b">
        <v>1</v>
      </c>
      <c r="Z375" t="s">
        <v>52</v>
      </c>
      <c r="AA375" t="s">
        <v>53</v>
      </c>
      <c r="AB375">
        <v>13</v>
      </c>
    </row>
    <row r="376" spans="1:28" x14ac:dyDescent="0.3">
      <c r="A376" t="s">
        <v>833</v>
      </c>
      <c r="B376">
        <v>22</v>
      </c>
      <c r="C376" t="s">
        <v>29</v>
      </c>
      <c r="D376" t="s">
        <v>44</v>
      </c>
      <c r="E376" t="s">
        <v>69</v>
      </c>
      <c r="F376" t="s">
        <v>56</v>
      </c>
      <c r="G376" t="s">
        <v>30</v>
      </c>
      <c r="H376" t="s">
        <v>834</v>
      </c>
      <c r="I376" t="s">
        <v>104</v>
      </c>
      <c r="J376" s="1">
        <v>490.41</v>
      </c>
      <c r="K376">
        <v>4</v>
      </c>
      <c r="L376" t="s">
        <v>35</v>
      </c>
      <c r="M376">
        <v>3</v>
      </c>
      <c r="N376">
        <v>4</v>
      </c>
      <c r="O376">
        <v>0</v>
      </c>
      <c r="P376" t="s">
        <v>59</v>
      </c>
      <c r="Q376" t="s">
        <v>37</v>
      </c>
      <c r="R376">
        <v>0</v>
      </c>
      <c r="S376">
        <v>2</v>
      </c>
      <c r="T376" t="s">
        <v>44</v>
      </c>
      <c r="U376" t="s">
        <v>38</v>
      </c>
      <c r="V376" t="s">
        <v>66</v>
      </c>
      <c r="W376" s="2">
        <v>45641</v>
      </c>
      <c r="X376" t="b">
        <v>0</v>
      </c>
      <c r="Y376" t="b">
        <v>1</v>
      </c>
      <c r="Z376" t="s">
        <v>74</v>
      </c>
      <c r="AA376" t="s">
        <v>67</v>
      </c>
      <c r="AB376">
        <v>3</v>
      </c>
    </row>
    <row r="377" spans="1:28" x14ac:dyDescent="0.3">
      <c r="A377" t="s">
        <v>835</v>
      </c>
      <c r="B377">
        <v>33</v>
      </c>
      <c r="C377" t="s">
        <v>43</v>
      </c>
      <c r="D377" t="s">
        <v>44</v>
      </c>
      <c r="E377" t="s">
        <v>31</v>
      </c>
      <c r="F377" t="s">
        <v>45</v>
      </c>
      <c r="G377" t="s">
        <v>30</v>
      </c>
      <c r="H377" t="s">
        <v>836</v>
      </c>
      <c r="I377" t="s">
        <v>158</v>
      </c>
      <c r="J377" s="1">
        <v>461.34</v>
      </c>
      <c r="K377">
        <v>4</v>
      </c>
      <c r="L377" t="s">
        <v>48</v>
      </c>
      <c r="M377">
        <v>3</v>
      </c>
      <c r="N377">
        <v>1</v>
      </c>
      <c r="O377">
        <v>0</v>
      </c>
      <c r="P377" t="s">
        <v>44</v>
      </c>
      <c r="Q377" t="s">
        <v>37</v>
      </c>
      <c r="R377">
        <v>1</v>
      </c>
      <c r="S377">
        <v>9</v>
      </c>
      <c r="T377" t="s">
        <v>59</v>
      </c>
      <c r="U377" t="s">
        <v>79</v>
      </c>
      <c r="V377" t="s">
        <v>86</v>
      </c>
      <c r="W377" s="2">
        <v>45357</v>
      </c>
      <c r="X377" t="b">
        <v>0</v>
      </c>
      <c r="Y377" t="b">
        <v>1</v>
      </c>
      <c r="Z377" t="s">
        <v>52</v>
      </c>
      <c r="AA377" t="s">
        <v>67</v>
      </c>
      <c r="AB377">
        <v>7</v>
      </c>
    </row>
    <row r="378" spans="1:28" x14ac:dyDescent="0.3">
      <c r="A378" t="s">
        <v>837</v>
      </c>
      <c r="B378">
        <v>20</v>
      </c>
      <c r="C378" t="s">
        <v>29</v>
      </c>
      <c r="D378" t="s">
        <v>44</v>
      </c>
      <c r="E378" t="s">
        <v>55</v>
      </c>
      <c r="F378" t="s">
        <v>56</v>
      </c>
      <c r="G378" t="s">
        <v>44</v>
      </c>
      <c r="H378" t="s">
        <v>838</v>
      </c>
      <c r="I378" t="s">
        <v>58</v>
      </c>
      <c r="J378" s="1">
        <v>338.89</v>
      </c>
      <c r="K378">
        <v>7</v>
      </c>
      <c r="L378" t="s">
        <v>48</v>
      </c>
      <c r="M378">
        <v>4</v>
      </c>
      <c r="N378">
        <v>2</v>
      </c>
      <c r="O378">
        <v>1</v>
      </c>
      <c r="P378" t="s">
        <v>59</v>
      </c>
      <c r="Q378" t="s">
        <v>37</v>
      </c>
      <c r="R378">
        <v>2</v>
      </c>
      <c r="S378">
        <v>6</v>
      </c>
      <c r="T378" t="s">
        <v>36</v>
      </c>
      <c r="U378" t="s">
        <v>79</v>
      </c>
      <c r="V378" t="s">
        <v>39</v>
      </c>
      <c r="W378" s="2">
        <v>45433</v>
      </c>
      <c r="X378" t="b">
        <v>1</v>
      </c>
      <c r="Y378" t="b">
        <v>1</v>
      </c>
      <c r="Z378" t="s">
        <v>52</v>
      </c>
      <c r="AA378" t="s">
        <v>67</v>
      </c>
      <c r="AB378">
        <v>3</v>
      </c>
    </row>
    <row r="379" spans="1:28" x14ac:dyDescent="0.3">
      <c r="A379" t="s">
        <v>839</v>
      </c>
      <c r="B379">
        <v>26</v>
      </c>
      <c r="C379" t="s">
        <v>43</v>
      </c>
      <c r="D379" t="s">
        <v>44</v>
      </c>
      <c r="E379" t="s">
        <v>31</v>
      </c>
      <c r="F379" t="s">
        <v>45</v>
      </c>
      <c r="G379" t="s">
        <v>44</v>
      </c>
      <c r="H379" t="s">
        <v>840</v>
      </c>
      <c r="I379" t="s">
        <v>34</v>
      </c>
      <c r="J379" s="1">
        <v>222.63</v>
      </c>
      <c r="K379">
        <v>3</v>
      </c>
      <c r="L379" t="s">
        <v>35</v>
      </c>
      <c r="M379">
        <v>1</v>
      </c>
      <c r="N379">
        <v>1</v>
      </c>
      <c r="O379">
        <v>0</v>
      </c>
      <c r="P379" t="s">
        <v>49</v>
      </c>
      <c r="Q379" t="s">
        <v>37</v>
      </c>
      <c r="R379">
        <v>2</v>
      </c>
      <c r="S379">
        <v>2</v>
      </c>
      <c r="T379" t="s">
        <v>36</v>
      </c>
      <c r="U379" t="s">
        <v>38</v>
      </c>
      <c r="V379" t="s">
        <v>86</v>
      </c>
      <c r="W379" s="2">
        <v>45374</v>
      </c>
      <c r="X379" t="b">
        <v>0</v>
      </c>
      <c r="Y379" t="b">
        <v>1</v>
      </c>
      <c r="Z379" t="s">
        <v>62</v>
      </c>
      <c r="AA379" t="s">
        <v>67</v>
      </c>
      <c r="AB379">
        <v>6</v>
      </c>
    </row>
    <row r="380" spans="1:28" x14ac:dyDescent="0.3">
      <c r="A380" t="s">
        <v>841</v>
      </c>
      <c r="B380">
        <v>26</v>
      </c>
      <c r="C380" t="s">
        <v>43</v>
      </c>
      <c r="D380" t="s">
        <v>44</v>
      </c>
      <c r="E380" t="s">
        <v>31</v>
      </c>
      <c r="F380" t="s">
        <v>45</v>
      </c>
      <c r="G380" t="s">
        <v>44</v>
      </c>
      <c r="H380" t="s">
        <v>842</v>
      </c>
      <c r="I380" t="s">
        <v>126</v>
      </c>
      <c r="J380" s="1">
        <v>71.95</v>
      </c>
      <c r="K380">
        <v>2</v>
      </c>
      <c r="L380" t="s">
        <v>35</v>
      </c>
      <c r="M380">
        <v>3</v>
      </c>
      <c r="N380">
        <v>5</v>
      </c>
      <c r="O380">
        <v>2</v>
      </c>
      <c r="P380" t="s">
        <v>36</v>
      </c>
      <c r="Q380" t="s">
        <v>85</v>
      </c>
      <c r="R380">
        <v>2</v>
      </c>
      <c r="S380">
        <v>10</v>
      </c>
      <c r="T380" t="s">
        <v>36</v>
      </c>
      <c r="U380" t="s">
        <v>79</v>
      </c>
      <c r="V380" t="s">
        <v>61</v>
      </c>
      <c r="W380" s="2">
        <v>45557</v>
      </c>
      <c r="X380" t="b">
        <v>0</v>
      </c>
      <c r="Y380" t="b">
        <v>1</v>
      </c>
      <c r="Z380" t="s">
        <v>74</v>
      </c>
      <c r="AA380" t="s">
        <v>41</v>
      </c>
      <c r="AB380">
        <v>13</v>
      </c>
    </row>
    <row r="381" spans="1:28" x14ac:dyDescent="0.3">
      <c r="A381" t="s">
        <v>843</v>
      </c>
      <c r="B381">
        <v>21</v>
      </c>
      <c r="C381" t="s">
        <v>43</v>
      </c>
      <c r="D381" t="s">
        <v>44</v>
      </c>
      <c r="E381" t="s">
        <v>76</v>
      </c>
      <c r="F381" t="s">
        <v>45</v>
      </c>
      <c r="G381" t="s">
        <v>30</v>
      </c>
      <c r="H381" t="s">
        <v>844</v>
      </c>
      <c r="I381" t="s">
        <v>120</v>
      </c>
      <c r="J381" s="1">
        <v>264.52</v>
      </c>
      <c r="K381">
        <v>9</v>
      </c>
      <c r="L381" t="s">
        <v>78</v>
      </c>
      <c r="M381">
        <v>3</v>
      </c>
      <c r="N381">
        <v>3</v>
      </c>
      <c r="O381">
        <v>1</v>
      </c>
      <c r="P381" t="s">
        <v>36</v>
      </c>
      <c r="Q381" t="s">
        <v>50</v>
      </c>
      <c r="R381">
        <v>0</v>
      </c>
      <c r="S381">
        <v>10</v>
      </c>
      <c r="T381" t="s">
        <v>36</v>
      </c>
      <c r="U381" t="s">
        <v>60</v>
      </c>
      <c r="V381" t="s">
        <v>61</v>
      </c>
      <c r="W381" s="2">
        <v>45384</v>
      </c>
      <c r="X381" t="b">
        <v>1</v>
      </c>
      <c r="Y381" t="b">
        <v>1</v>
      </c>
      <c r="Z381" t="s">
        <v>74</v>
      </c>
      <c r="AA381" t="s">
        <v>41</v>
      </c>
      <c r="AB381">
        <v>6</v>
      </c>
    </row>
    <row r="382" spans="1:28" x14ac:dyDescent="0.3">
      <c r="A382" t="s">
        <v>845</v>
      </c>
      <c r="B382">
        <v>43</v>
      </c>
      <c r="C382" t="s">
        <v>43</v>
      </c>
      <c r="D382" t="s">
        <v>44</v>
      </c>
      <c r="E382" t="s">
        <v>76</v>
      </c>
      <c r="F382" t="s">
        <v>45</v>
      </c>
      <c r="G382" t="s">
        <v>44</v>
      </c>
      <c r="H382" t="s">
        <v>846</v>
      </c>
      <c r="I382" t="s">
        <v>47</v>
      </c>
      <c r="J382" s="1">
        <v>414.8</v>
      </c>
      <c r="K382">
        <v>9</v>
      </c>
      <c r="L382" t="s">
        <v>35</v>
      </c>
      <c r="M382">
        <v>2</v>
      </c>
      <c r="N382">
        <v>3</v>
      </c>
      <c r="O382">
        <v>2</v>
      </c>
      <c r="P382" t="s">
        <v>59</v>
      </c>
      <c r="Q382" t="s">
        <v>85</v>
      </c>
      <c r="R382">
        <v>2</v>
      </c>
      <c r="S382">
        <v>9</v>
      </c>
      <c r="T382" t="s">
        <v>36</v>
      </c>
      <c r="U382" t="s">
        <v>79</v>
      </c>
      <c r="V382" t="s">
        <v>51</v>
      </c>
      <c r="W382" s="2">
        <v>45321</v>
      </c>
      <c r="X382" t="b">
        <v>0</v>
      </c>
      <c r="Y382" t="b">
        <v>1</v>
      </c>
      <c r="Z382" t="s">
        <v>74</v>
      </c>
      <c r="AA382" t="s">
        <v>41</v>
      </c>
      <c r="AB382">
        <v>7</v>
      </c>
    </row>
    <row r="383" spans="1:28" x14ac:dyDescent="0.3">
      <c r="A383" t="s">
        <v>847</v>
      </c>
      <c r="B383">
        <v>50</v>
      </c>
      <c r="C383" t="s">
        <v>43</v>
      </c>
      <c r="D383" t="s">
        <v>30</v>
      </c>
      <c r="E383" t="s">
        <v>55</v>
      </c>
      <c r="F383" t="s">
        <v>32</v>
      </c>
      <c r="G383" t="s">
        <v>44</v>
      </c>
      <c r="H383" t="s">
        <v>848</v>
      </c>
      <c r="I383" t="s">
        <v>158</v>
      </c>
      <c r="J383" s="1">
        <v>50.79</v>
      </c>
      <c r="K383">
        <v>12</v>
      </c>
      <c r="L383" t="s">
        <v>35</v>
      </c>
      <c r="M383">
        <v>5</v>
      </c>
      <c r="N383">
        <v>1</v>
      </c>
      <c r="O383">
        <v>0</v>
      </c>
      <c r="P383" t="s">
        <v>49</v>
      </c>
      <c r="Q383" t="s">
        <v>37</v>
      </c>
      <c r="R383">
        <v>0</v>
      </c>
      <c r="S383">
        <v>2</v>
      </c>
      <c r="T383" t="s">
        <v>49</v>
      </c>
      <c r="U383" t="s">
        <v>79</v>
      </c>
      <c r="V383" t="s">
        <v>66</v>
      </c>
      <c r="W383" s="2">
        <v>45440</v>
      </c>
      <c r="X383" t="b">
        <v>1</v>
      </c>
      <c r="Y383" t="b">
        <v>0</v>
      </c>
      <c r="Z383" t="s">
        <v>74</v>
      </c>
      <c r="AA383" t="s">
        <v>53</v>
      </c>
      <c r="AB383">
        <v>3</v>
      </c>
    </row>
    <row r="384" spans="1:28" x14ac:dyDescent="0.3">
      <c r="A384" t="s">
        <v>849</v>
      </c>
      <c r="B384">
        <v>42</v>
      </c>
      <c r="C384" t="s">
        <v>29</v>
      </c>
      <c r="D384" t="s">
        <v>30</v>
      </c>
      <c r="E384" t="s">
        <v>31</v>
      </c>
      <c r="F384" t="s">
        <v>45</v>
      </c>
      <c r="G384" t="s">
        <v>30</v>
      </c>
      <c r="H384" t="s">
        <v>850</v>
      </c>
      <c r="I384" t="s">
        <v>107</v>
      </c>
      <c r="J384" s="1">
        <v>264.3</v>
      </c>
      <c r="K384">
        <v>10</v>
      </c>
      <c r="L384" t="s">
        <v>48</v>
      </c>
      <c r="M384">
        <v>5</v>
      </c>
      <c r="N384">
        <v>4</v>
      </c>
      <c r="O384">
        <v>1</v>
      </c>
      <c r="P384" t="s">
        <v>59</v>
      </c>
      <c r="Q384" t="s">
        <v>50</v>
      </c>
      <c r="R384">
        <v>2</v>
      </c>
      <c r="S384">
        <v>2</v>
      </c>
      <c r="T384" t="s">
        <v>44</v>
      </c>
      <c r="U384" t="s">
        <v>60</v>
      </c>
      <c r="V384" t="s">
        <v>51</v>
      </c>
      <c r="W384" s="2">
        <v>45524</v>
      </c>
      <c r="X384" t="b">
        <v>1</v>
      </c>
      <c r="Y384" t="b">
        <v>1</v>
      </c>
      <c r="Z384" t="s">
        <v>74</v>
      </c>
      <c r="AA384" t="s">
        <v>41</v>
      </c>
      <c r="AB384">
        <v>5</v>
      </c>
    </row>
    <row r="385" spans="1:28" x14ac:dyDescent="0.3">
      <c r="A385" t="s">
        <v>851</v>
      </c>
      <c r="B385">
        <v>29</v>
      </c>
      <c r="C385" t="s">
        <v>43</v>
      </c>
      <c r="D385" t="s">
        <v>44</v>
      </c>
      <c r="E385" t="s">
        <v>31</v>
      </c>
      <c r="F385" t="s">
        <v>32</v>
      </c>
      <c r="G385" t="s">
        <v>30</v>
      </c>
      <c r="H385" t="s">
        <v>852</v>
      </c>
      <c r="I385" t="s">
        <v>101</v>
      </c>
      <c r="J385" s="1">
        <v>122.46</v>
      </c>
      <c r="K385">
        <v>12</v>
      </c>
      <c r="L385" t="s">
        <v>35</v>
      </c>
      <c r="M385">
        <v>2</v>
      </c>
      <c r="N385">
        <v>3</v>
      </c>
      <c r="O385">
        <v>0</v>
      </c>
      <c r="P385" t="s">
        <v>44</v>
      </c>
      <c r="Q385" t="s">
        <v>50</v>
      </c>
      <c r="R385">
        <v>0</v>
      </c>
      <c r="S385">
        <v>3</v>
      </c>
      <c r="T385" t="s">
        <v>59</v>
      </c>
      <c r="U385" t="s">
        <v>38</v>
      </c>
      <c r="V385" t="s">
        <v>39</v>
      </c>
      <c r="W385" s="2">
        <v>45337</v>
      </c>
      <c r="X385" t="b">
        <v>0</v>
      </c>
      <c r="Y385" t="b">
        <v>1</v>
      </c>
      <c r="Z385" t="s">
        <v>52</v>
      </c>
      <c r="AA385" t="s">
        <v>53</v>
      </c>
      <c r="AB385">
        <v>6</v>
      </c>
    </row>
    <row r="386" spans="1:28" x14ac:dyDescent="0.3">
      <c r="A386" t="s">
        <v>853</v>
      </c>
      <c r="B386">
        <v>20</v>
      </c>
      <c r="C386" t="s">
        <v>43</v>
      </c>
      <c r="D386" t="s">
        <v>30</v>
      </c>
      <c r="E386" t="s">
        <v>69</v>
      </c>
      <c r="F386" t="s">
        <v>45</v>
      </c>
      <c r="G386" t="s">
        <v>30</v>
      </c>
      <c r="H386" t="s">
        <v>854</v>
      </c>
      <c r="I386" t="s">
        <v>120</v>
      </c>
      <c r="J386" s="1">
        <v>238.01</v>
      </c>
      <c r="K386">
        <v>8</v>
      </c>
      <c r="L386" t="s">
        <v>48</v>
      </c>
      <c r="M386">
        <v>2</v>
      </c>
      <c r="N386">
        <v>2</v>
      </c>
      <c r="O386">
        <v>0</v>
      </c>
      <c r="P386" t="s">
        <v>44</v>
      </c>
      <c r="Q386" t="s">
        <v>37</v>
      </c>
      <c r="R386">
        <v>0</v>
      </c>
      <c r="S386">
        <v>9</v>
      </c>
      <c r="T386" t="s">
        <v>59</v>
      </c>
      <c r="U386" t="s">
        <v>79</v>
      </c>
      <c r="V386" t="s">
        <v>86</v>
      </c>
      <c r="W386" s="2">
        <v>45486</v>
      </c>
      <c r="X386" t="b">
        <v>0</v>
      </c>
      <c r="Y386" t="b">
        <v>1</v>
      </c>
      <c r="Z386" t="s">
        <v>40</v>
      </c>
      <c r="AA386" t="s">
        <v>53</v>
      </c>
      <c r="AB386">
        <v>5</v>
      </c>
    </row>
    <row r="387" spans="1:28" x14ac:dyDescent="0.3">
      <c r="A387" t="s">
        <v>855</v>
      </c>
      <c r="B387">
        <v>40</v>
      </c>
      <c r="C387" t="s">
        <v>190</v>
      </c>
      <c r="D387" t="s">
        <v>44</v>
      </c>
      <c r="E387" t="s">
        <v>31</v>
      </c>
      <c r="F387" t="s">
        <v>56</v>
      </c>
      <c r="G387" t="s">
        <v>30</v>
      </c>
      <c r="H387" t="s">
        <v>856</v>
      </c>
      <c r="I387" t="s">
        <v>65</v>
      </c>
      <c r="J387" s="1">
        <v>490.34</v>
      </c>
      <c r="K387">
        <v>4</v>
      </c>
      <c r="L387" t="s">
        <v>48</v>
      </c>
      <c r="M387">
        <v>5</v>
      </c>
      <c r="N387">
        <v>2</v>
      </c>
      <c r="O387">
        <v>2</v>
      </c>
      <c r="P387" t="s">
        <v>36</v>
      </c>
      <c r="Q387" t="s">
        <v>50</v>
      </c>
      <c r="R387">
        <v>2</v>
      </c>
      <c r="S387">
        <v>7</v>
      </c>
      <c r="T387" t="s">
        <v>44</v>
      </c>
      <c r="U387" t="s">
        <v>38</v>
      </c>
      <c r="V387" t="s">
        <v>66</v>
      </c>
      <c r="W387" s="2">
        <v>45399</v>
      </c>
      <c r="X387" t="b">
        <v>0</v>
      </c>
      <c r="Y387" t="b">
        <v>1</v>
      </c>
      <c r="Z387" t="s">
        <v>40</v>
      </c>
      <c r="AA387" t="s">
        <v>41</v>
      </c>
      <c r="AB387">
        <v>2</v>
      </c>
    </row>
    <row r="388" spans="1:28" x14ac:dyDescent="0.3">
      <c r="A388" t="s">
        <v>857</v>
      </c>
      <c r="B388">
        <v>38</v>
      </c>
      <c r="C388" t="s">
        <v>43</v>
      </c>
      <c r="D388" t="s">
        <v>44</v>
      </c>
      <c r="E388" t="s">
        <v>76</v>
      </c>
      <c r="F388" t="s">
        <v>32</v>
      </c>
      <c r="G388" t="s">
        <v>30</v>
      </c>
      <c r="H388" t="s">
        <v>858</v>
      </c>
      <c r="I388" t="s">
        <v>246</v>
      </c>
      <c r="J388" s="1">
        <v>245.98</v>
      </c>
      <c r="K388">
        <v>4</v>
      </c>
      <c r="L388" t="s">
        <v>35</v>
      </c>
      <c r="M388">
        <v>5</v>
      </c>
      <c r="N388">
        <v>1</v>
      </c>
      <c r="O388">
        <v>1</v>
      </c>
      <c r="P388" t="s">
        <v>44</v>
      </c>
      <c r="Q388" t="s">
        <v>50</v>
      </c>
      <c r="R388">
        <v>0</v>
      </c>
      <c r="S388">
        <v>1</v>
      </c>
      <c r="T388" t="s">
        <v>49</v>
      </c>
      <c r="U388" t="s">
        <v>79</v>
      </c>
      <c r="V388" t="s">
        <v>51</v>
      </c>
      <c r="W388" s="2">
        <v>45625</v>
      </c>
      <c r="X388" t="b">
        <v>0</v>
      </c>
      <c r="Y388" t="b">
        <v>0</v>
      </c>
      <c r="Z388" t="s">
        <v>74</v>
      </c>
      <c r="AA388" t="s">
        <v>53</v>
      </c>
      <c r="AB388">
        <v>10</v>
      </c>
    </row>
    <row r="389" spans="1:28" x14ac:dyDescent="0.3">
      <c r="A389" t="s">
        <v>859</v>
      </c>
      <c r="B389">
        <v>45</v>
      </c>
      <c r="C389" t="s">
        <v>212</v>
      </c>
      <c r="D389" t="s">
        <v>30</v>
      </c>
      <c r="E389" t="s">
        <v>69</v>
      </c>
      <c r="F389" t="s">
        <v>45</v>
      </c>
      <c r="G389" t="s">
        <v>44</v>
      </c>
      <c r="H389" t="s">
        <v>860</v>
      </c>
      <c r="I389" t="s">
        <v>107</v>
      </c>
      <c r="J389" s="1">
        <v>390.83</v>
      </c>
      <c r="K389">
        <v>9</v>
      </c>
      <c r="L389" t="s">
        <v>78</v>
      </c>
      <c r="M389">
        <v>5</v>
      </c>
      <c r="N389">
        <v>5</v>
      </c>
      <c r="O389">
        <v>0</v>
      </c>
      <c r="P389" t="s">
        <v>49</v>
      </c>
      <c r="Q389" t="s">
        <v>37</v>
      </c>
      <c r="R389">
        <v>0</v>
      </c>
      <c r="S389">
        <v>5</v>
      </c>
      <c r="T389" t="s">
        <v>44</v>
      </c>
      <c r="U389" t="s">
        <v>79</v>
      </c>
      <c r="V389" t="s">
        <v>86</v>
      </c>
      <c r="W389" s="2">
        <v>45593</v>
      </c>
      <c r="X389" t="b">
        <v>0</v>
      </c>
      <c r="Y389" t="b">
        <v>1</v>
      </c>
      <c r="Z389" t="s">
        <v>62</v>
      </c>
      <c r="AA389" t="s">
        <v>41</v>
      </c>
      <c r="AB389">
        <v>8</v>
      </c>
    </row>
    <row r="390" spans="1:28" x14ac:dyDescent="0.3">
      <c r="A390" t="s">
        <v>861</v>
      </c>
      <c r="B390">
        <v>49</v>
      </c>
      <c r="C390" t="s">
        <v>43</v>
      </c>
      <c r="D390" t="s">
        <v>44</v>
      </c>
      <c r="E390" t="s">
        <v>69</v>
      </c>
      <c r="F390" t="s">
        <v>45</v>
      </c>
      <c r="G390" t="s">
        <v>30</v>
      </c>
      <c r="H390" t="s">
        <v>862</v>
      </c>
      <c r="I390" t="s">
        <v>246</v>
      </c>
      <c r="J390" s="1">
        <v>158.84</v>
      </c>
      <c r="K390">
        <v>6</v>
      </c>
      <c r="L390" t="s">
        <v>78</v>
      </c>
      <c r="M390">
        <v>2</v>
      </c>
      <c r="N390">
        <v>1</v>
      </c>
      <c r="O390">
        <v>1</v>
      </c>
      <c r="P390" t="s">
        <v>36</v>
      </c>
      <c r="Q390" t="s">
        <v>50</v>
      </c>
      <c r="R390">
        <v>1</v>
      </c>
      <c r="S390">
        <v>8</v>
      </c>
      <c r="T390" t="s">
        <v>59</v>
      </c>
      <c r="U390" t="s">
        <v>79</v>
      </c>
      <c r="V390" t="s">
        <v>86</v>
      </c>
      <c r="W390" s="2">
        <v>45485</v>
      </c>
      <c r="X390" t="b">
        <v>1</v>
      </c>
      <c r="Y390" t="b">
        <v>1</v>
      </c>
      <c r="Z390" t="s">
        <v>40</v>
      </c>
      <c r="AA390" t="s">
        <v>67</v>
      </c>
      <c r="AB390">
        <v>5</v>
      </c>
    </row>
    <row r="391" spans="1:28" x14ac:dyDescent="0.3">
      <c r="A391" t="s">
        <v>863</v>
      </c>
      <c r="B391">
        <v>37</v>
      </c>
      <c r="C391" t="s">
        <v>43</v>
      </c>
      <c r="D391" t="s">
        <v>30</v>
      </c>
      <c r="E391" t="s">
        <v>55</v>
      </c>
      <c r="F391" t="s">
        <v>45</v>
      </c>
      <c r="G391" t="s">
        <v>30</v>
      </c>
      <c r="H391" t="s">
        <v>864</v>
      </c>
      <c r="I391" t="s">
        <v>123</v>
      </c>
      <c r="J391" s="1">
        <v>439.24</v>
      </c>
      <c r="K391">
        <v>8</v>
      </c>
      <c r="L391" t="s">
        <v>35</v>
      </c>
      <c r="M391">
        <v>3</v>
      </c>
      <c r="N391">
        <v>3</v>
      </c>
      <c r="O391">
        <v>1</v>
      </c>
      <c r="P391" t="s">
        <v>44</v>
      </c>
      <c r="Q391" t="s">
        <v>37</v>
      </c>
      <c r="R391">
        <v>2</v>
      </c>
      <c r="S391">
        <v>9</v>
      </c>
      <c r="T391" t="s">
        <v>49</v>
      </c>
      <c r="U391" t="s">
        <v>38</v>
      </c>
      <c r="V391" t="s">
        <v>66</v>
      </c>
      <c r="W391" s="2">
        <v>45499</v>
      </c>
      <c r="X391" t="b">
        <v>0</v>
      </c>
      <c r="Y391" t="b">
        <v>0</v>
      </c>
      <c r="Z391" t="s">
        <v>52</v>
      </c>
      <c r="AA391" t="s">
        <v>53</v>
      </c>
      <c r="AB391">
        <v>10</v>
      </c>
    </row>
    <row r="392" spans="1:28" x14ac:dyDescent="0.3">
      <c r="A392" t="s">
        <v>865</v>
      </c>
      <c r="B392">
        <v>23</v>
      </c>
      <c r="C392" t="s">
        <v>212</v>
      </c>
      <c r="D392" t="s">
        <v>30</v>
      </c>
      <c r="E392" t="s">
        <v>69</v>
      </c>
      <c r="F392" t="s">
        <v>56</v>
      </c>
      <c r="G392" t="s">
        <v>44</v>
      </c>
      <c r="H392" t="s">
        <v>866</v>
      </c>
      <c r="I392" t="s">
        <v>126</v>
      </c>
      <c r="J392" s="1">
        <v>92.43</v>
      </c>
      <c r="K392">
        <v>12</v>
      </c>
      <c r="L392" t="s">
        <v>35</v>
      </c>
      <c r="M392">
        <v>4</v>
      </c>
      <c r="N392">
        <v>1</v>
      </c>
      <c r="O392">
        <v>0</v>
      </c>
      <c r="P392" t="s">
        <v>49</v>
      </c>
      <c r="Q392" t="s">
        <v>37</v>
      </c>
      <c r="R392">
        <v>2</v>
      </c>
      <c r="S392">
        <v>9</v>
      </c>
      <c r="T392" t="s">
        <v>36</v>
      </c>
      <c r="U392" t="s">
        <v>60</v>
      </c>
      <c r="V392" t="s">
        <v>66</v>
      </c>
      <c r="W392" s="2">
        <v>45631</v>
      </c>
      <c r="X392" t="b">
        <v>0</v>
      </c>
      <c r="Y392" t="b">
        <v>1</v>
      </c>
      <c r="Z392" t="s">
        <v>40</v>
      </c>
      <c r="AA392" t="s">
        <v>53</v>
      </c>
      <c r="AB392">
        <v>6</v>
      </c>
    </row>
    <row r="393" spans="1:28" x14ac:dyDescent="0.3">
      <c r="A393" t="s">
        <v>867</v>
      </c>
      <c r="B393">
        <v>48</v>
      </c>
      <c r="C393" t="s">
        <v>29</v>
      </c>
      <c r="D393" t="s">
        <v>44</v>
      </c>
      <c r="E393" t="s">
        <v>31</v>
      </c>
      <c r="F393" t="s">
        <v>56</v>
      </c>
      <c r="G393" t="s">
        <v>30</v>
      </c>
      <c r="H393" t="s">
        <v>868</v>
      </c>
      <c r="I393" t="s">
        <v>183</v>
      </c>
      <c r="J393" s="1">
        <v>333.15</v>
      </c>
      <c r="K393">
        <v>9</v>
      </c>
      <c r="L393" t="s">
        <v>35</v>
      </c>
      <c r="M393">
        <v>1</v>
      </c>
      <c r="N393">
        <v>5</v>
      </c>
      <c r="O393">
        <v>1</v>
      </c>
      <c r="P393" t="s">
        <v>44</v>
      </c>
      <c r="Q393" t="s">
        <v>85</v>
      </c>
      <c r="R393">
        <v>1</v>
      </c>
      <c r="S393">
        <v>8</v>
      </c>
      <c r="T393" t="s">
        <v>44</v>
      </c>
      <c r="U393" t="s">
        <v>60</v>
      </c>
      <c r="V393" t="s">
        <v>66</v>
      </c>
      <c r="W393" s="2">
        <v>45516</v>
      </c>
      <c r="X393" t="b">
        <v>0</v>
      </c>
      <c r="Y393" t="b">
        <v>0</v>
      </c>
      <c r="Z393" t="s">
        <v>62</v>
      </c>
      <c r="AA393" t="s">
        <v>53</v>
      </c>
      <c r="AB393">
        <v>14</v>
      </c>
    </row>
    <row r="394" spans="1:28" x14ac:dyDescent="0.3">
      <c r="A394" t="s">
        <v>869</v>
      </c>
      <c r="B394">
        <v>19</v>
      </c>
      <c r="C394" t="s">
        <v>43</v>
      </c>
      <c r="D394" t="s">
        <v>30</v>
      </c>
      <c r="E394" t="s">
        <v>76</v>
      </c>
      <c r="F394" t="s">
        <v>56</v>
      </c>
      <c r="G394" t="s">
        <v>30</v>
      </c>
      <c r="H394" t="s">
        <v>870</v>
      </c>
      <c r="I394" t="s">
        <v>98</v>
      </c>
      <c r="J394" s="1">
        <v>64.22</v>
      </c>
      <c r="K394">
        <v>9</v>
      </c>
      <c r="L394" t="s">
        <v>78</v>
      </c>
      <c r="M394">
        <v>1</v>
      </c>
      <c r="N394">
        <v>1</v>
      </c>
      <c r="O394">
        <v>2</v>
      </c>
      <c r="P394" t="s">
        <v>44</v>
      </c>
      <c r="Q394" t="s">
        <v>37</v>
      </c>
      <c r="R394">
        <v>1</v>
      </c>
      <c r="S394">
        <v>9</v>
      </c>
      <c r="T394" t="s">
        <v>49</v>
      </c>
      <c r="U394" t="s">
        <v>60</v>
      </c>
      <c r="V394" t="s">
        <v>51</v>
      </c>
      <c r="W394" s="2">
        <v>45293</v>
      </c>
      <c r="X394" t="b">
        <v>1</v>
      </c>
      <c r="Y394" t="b">
        <v>0</v>
      </c>
      <c r="Z394" t="s">
        <v>62</v>
      </c>
      <c r="AA394" t="s">
        <v>41</v>
      </c>
      <c r="AB394">
        <v>10</v>
      </c>
    </row>
    <row r="395" spans="1:28" x14ac:dyDescent="0.3">
      <c r="A395" t="s">
        <v>871</v>
      </c>
      <c r="B395">
        <v>46</v>
      </c>
      <c r="C395" t="s">
        <v>29</v>
      </c>
      <c r="D395" t="s">
        <v>44</v>
      </c>
      <c r="E395" t="s">
        <v>55</v>
      </c>
      <c r="F395" t="s">
        <v>45</v>
      </c>
      <c r="G395" t="s">
        <v>44</v>
      </c>
      <c r="H395" t="s">
        <v>872</v>
      </c>
      <c r="I395" t="s">
        <v>65</v>
      </c>
      <c r="J395" s="1">
        <v>290.52999999999997</v>
      </c>
      <c r="K395">
        <v>3</v>
      </c>
      <c r="L395" t="s">
        <v>78</v>
      </c>
      <c r="M395">
        <v>3</v>
      </c>
      <c r="N395">
        <v>2</v>
      </c>
      <c r="O395">
        <v>1</v>
      </c>
      <c r="P395" t="s">
        <v>59</v>
      </c>
      <c r="Q395" t="s">
        <v>85</v>
      </c>
      <c r="R395">
        <v>0</v>
      </c>
      <c r="S395">
        <v>6</v>
      </c>
      <c r="T395" t="s">
        <v>44</v>
      </c>
      <c r="U395" t="s">
        <v>79</v>
      </c>
      <c r="V395" t="s">
        <v>61</v>
      </c>
      <c r="W395" s="2">
        <v>45600</v>
      </c>
      <c r="X395" t="b">
        <v>1</v>
      </c>
      <c r="Y395" t="b">
        <v>0</v>
      </c>
      <c r="Z395" t="s">
        <v>74</v>
      </c>
      <c r="AA395" t="s">
        <v>41</v>
      </c>
      <c r="AB395">
        <v>10</v>
      </c>
    </row>
    <row r="396" spans="1:28" x14ac:dyDescent="0.3">
      <c r="A396" t="s">
        <v>873</v>
      </c>
      <c r="B396">
        <v>39</v>
      </c>
      <c r="C396" t="s">
        <v>43</v>
      </c>
      <c r="D396" t="s">
        <v>30</v>
      </c>
      <c r="E396" t="s">
        <v>76</v>
      </c>
      <c r="F396" t="s">
        <v>32</v>
      </c>
      <c r="G396" t="s">
        <v>44</v>
      </c>
      <c r="H396" t="s">
        <v>874</v>
      </c>
      <c r="I396" t="s">
        <v>123</v>
      </c>
      <c r="J396" s="1">
        <v>251.8</v>
      </c>
      <c r="K396">
        <v>6</v>
      </c>
      <c r="L396" t="s">
        <v>35</v>
      </c>
      <c r="M396">
        <v>5</v>
      </c>
      <c r="N396">
        <v>1</v>
      </c>
      <c r="O396">
        <v>2</v>
      </c>
      <c r="P396" t="s">
        <v>44</v>
      </c>
      <c r="Q396" t="s">
        <v>85</v>
      </c>
      <c r="R396">
        <v>1</v>
      </c>
      <c r="S396">
        <v>8</v>
      </c>
      <c r="T396" t="s">
        <v>59</v>
      </c>
      <c r="U396" t="s">
        <v>60</v>
      </c>
      <c r="V396" t="s">
        <v>61</v>
      </c>
      <c r="W396" s="2">
        <v>45478</v>
      </c>
      <c r="X396" t="b">
        <v>1</v>
      </c>
      <c r="Y396" t="b">
        <v>1</v>
      </c>
      <c r="Z396" t="s">
        <v>62</v>
      </c>
      <c r="AA396" t="s">
        <v>41</v>
      </c>
      <c r="AB396">
        <v>11</v>
      </c>
    </row>
    <row r="397" spans="1:28" x14ac:dyDescent="0.3">
      <c r="A397" t="s">
        <v>875</v>
      </c>
      <c r="B397">
        <v>27</v>
      </c>
      <c r="C397" t="s">
        <v>212</v>
      </c>
      <c r="D397" t="s">
        <v>30</v>
      </c>
      <c r="E397" t="s">
        <v>76</v>
      </c>
      <c r="F397" t="s">
        <v>56</v>
      </c>
      <c r="G397" t="s">
        <v>30</v>
      </c>
      <c r="H397" t="s">
        <v>876</v>
      </c>
      <c r="I397" t="s">
        <v>90</v>
      </c>
      <c r="J397" s="1">
        <v>480.52</v>
      </c>
      <c r="K397">
        <v>3</v>
      </c>
      <c r="L397" t="s">
        <v>78</v>
      </c>
      <c r="M397">
        <v>5</v>
      </c>
      <c r="N397">
        <v>4</v>
      </c>
      <c r="O397">
        <v>2</v>
      </c>
      <c r="P397" t="s">
        <v>59</v>
      </c>
      <c r="Q397" t="s">
        <v>37</v>
      </c>
      <c r="R397">
        <v>1</v>
      </c>
      <c r="S397">
        <v>5</v>
      </c>
      <c r="T397" t="s">
        <v>36</v>
      </c>
      <c r="U397" t="s">
        <v>60</v>
      </c>
      <c r="V397" t="s">
        <v>86</v>
      </c>
      <c r="W397" s="2">
        <v>45412</v>
      </c>
      <c r="X397" t="b">
        <v>0</v>
      </c>
      <c r="Y397" t="b">
        <v>0</v>
      </c>
      <c r="Z397" t="s">
        <v>74</v>
      </c>
      <c r="AA397" t="s">
        <v>41</v>
      </c>
      <c r="AB397">
        <v>13</v>
      </c>
    </row>
    <row r="398" spans="1:28" x14ac:dyDescent="0.3">
      <c r="A398" t="s">
        <v>877</v>
      </c>
      <c r="B398">
        <v>28</v>
      </c>
      <c r="C398" t="s">
        <v>29</v>
      </c>
      <c r="D398" t="s">
        <v>30</v>
      </c>
      <c r="E398" t="s">
        <v>31</v>
      </c>
      <c r="F398" t="s">
        <v>45</v>
      </c>
      <c r="G398" t="s">
        <v>44</v>
      </c>
      <c r="H398" t="s">
        <v>878</v>
      </c>
      <c r="I398" t="s">
        <v>114</v>
      </c>
      <c r="J398" s="1">
        <v>461.71</v>
      </c>
      <c r="K398">
        <v>10</v>
      </c>
      <c r="L398" t="s">
        <v>35</v>
      </c>
      <c r="M398">
        <v>3</v>
      </c>
      <c r="N398">
        <v>1</v>
      </c>
      <c r="O398">
        <v>0</v>
      </c>
      <c r="P398" t="s">
        <v>59</v>
      </c>
      <c r="Q398" t="s">
        <v>50</v>
      </c>
      <c r="R398">
        <v>0</v>
      </c>
      <c r="S398">
        <v>9</v>
      </c>
      <c r="T398" t="s">
        <v>44</v>
      </c>
      <c r="U398" t="s">
        <v>60</v>
      </c>
      <c r="V398" t="s">
        <v>86</v>
      </c>
      <c r="W398" s="2">
        <v>45338</v>
      </c>
      <c r="X398" t="b">
        <v>0</v>
      </c>
      <c r="Y398" t="b">
        <v>0</v>
      </c>
      <c r="Z398" t="s">
        <v>74</v>
      </c>
      <c r="AA398" t="s">
        <v>53</v>
      </c>
      <c r="AB398">
        <v>11</v>
      </c>
    </row>
    <row r="399" spans="1:28" x14ac:dyDescent="0.3">
      <c r="A399" t="s">
        <v>879</v>
      </c>
      <c r="B399">
        <v>50</v>
      </c>
      <c r="C399" t="s">
        <v>29</v>
      </c>
      <c r="D399" t="s">
        <v>44</v>
      </c>
      <c r="E399" t="s">
        <v>31</v>
      </c>
      <c r="F399" t="s">
        <v>45</v>
      </c>
      <c r="G399" t="s">
        <v>30</v>
      </c>
      <c r="H399" t="s">
        <v>880</v>
      </c>
      <c r="I399" t="s">
        <v>120</v>
      </c>
      <c r="J399" s="1">
        <v>288.33999999999997</v>
      </c>
      <c r="K399">
        <v>12</v>
      </c>
      <c r="L399" t="s">
        <v>35</v>
      </c>
      <c r="M399">
        <v>5</v>
      </c>
      <c r="N399">
        <v>2</v>
      </c>
      <c r="O399">
        <v>2</v>
      </c>
      <c r="P399" t="s">
        <v>36</v>
      </c>
      <c r="Q399" t="s">
        <v>85</v>
      </c>
      <c r="R399">
        <v>0</v>
      </c>
      <c r="S399">
        <v>8</v>
      </c>
      <c r="T399" t="s">
        <v>59</v>
      </c>
      <c r="U399" t="s">
        <v>38</v>
      </c>
      <c r="V399" t="s">
        <v>86</v>
      </c>
      <c r="W399" s="2">
        <v>45371</v>
      </c>
      <c r="X399" t="b">
        <v>0</v>
      </c>
      <c r="Y399" t="b">
        <v>0</v>
      </c>
      <c r="Z399" t="s">
        <v>40</v>
      </c>
      <c r="AA399" t="s">
        <v>67</v>
      </c>
      <c r="AB399">
        <v>6</v>
      </c>
    </row>
    <row r="400" spans="1:28" x14ac:dyDescent="0.3">
      <c r="A400" t="s">
        <v>881</v>
      </c>
      <c r="B400">
        <v>19</v>
      </c>
      <c r="C400" t="s">
        <v>29</v>
      </c>
      <c r="D400" t="s">
        <v>44</v>
      </c>
      <c r="E400" t="s">
        <v>76</v>
      </c>
      <c r="F400" t="s">
        <v>32</v>
      </c>
      <c r="G400" t="s">
        <v>44</v>
      </c>
      <c r="H400" t="s">
        <v>882</v>
      </c>
      <c r="I400" t="s">
        <v>34</v>
      </c>
      <c r="J400" s="1">
        <v>194.08</v>
      </c>
      <c r="K400">
        <v>3</v>
      </c>
      <c r="L400" t="s">
        <v>48</v>
      </c>
      <c r="M400">
        <v>5</v>
      </c>
      <c r="N400">
        <v>5</v>
      </c>
      <c r="O400">
        <v>1</v>
      </c>
      <c r="P400" t="s">
        <v>59</v>
      </c>
      <c r="Q400" t="s">
        <v>50</v>
      </c>
      <c r="R400">
        <v>0</v>
      </c>
      <c r="S400">
        <v>2</v>
      </c>
      <c r="T400" t="s">
        <v>36</v>
      </c>
      <c r="U400" t="s">
        <v>60</v>
      </c>
      <c r="V400" t="s">
        <v>51</v>
      </c>
      <c r="W400" s="2">
        <v>45592</v>
      </c>
      <c r="X400" t="b">
        <v>1</v>
      </c>
      <c r="Y400" t="b">
        <v>1</v>
      </c>
      <c r="Z400" t="s">
        <v>52</v>
      </c>
      <c r="AA400" t="s">
        <v>53</v>
      </c>
      <c r="AB400">
        <v>13</v>
      </c>
    </row>
    <row r="401" spans="1:28" x14ac:dyDescent="0.3">
      <c r="A401" t="s">
        <v>883</v>
      </c>
      <c r="B401">
        <v>27</v>
      </c>
      <c r="C401" t="s">
        <v>274</v>
      </c>
      <c r="D401" t="s">
        <v>30</v>
      </c>
      <c r="E401" t="s">
        <v>69</v>
      </c>
      <c r="F401" t="s">
        <v>45</v>
      </c>
      <c r="G401" t="s">
        <v>44</v>
      </c>
      <c r="H401" t="s">
        <v>884</v>
      </c>
      <c r="I401" t="s">
        <v>194</v>
      </c>
      <c r="J401" s="1">
        <v>198.45</v>
      </c>
      <c r="K401">
        <v>11</v>
      </c>
      <c r="L401" t="s">
        <v>78</v>
      </c>
      <c r="M401">
        <v>3</v>
      </c>
      <c r="N401">
        <v>5</v>
      </c>
      <c r="O401">
        <v>1</v>
      </c>
      <c r="P401" t="s">
        <v>44</v>
      </c>
      <c r="Q401" t="s">
        <v>50</v>
      </c>
      <c r="R401">
        <v>2</v>
      </c>
      <c r="S401">
        <v>8</v>
      </c>
      <c r="T401" t="s">
        <v>44</v>
      </c>
      <c r="U401" t="s">
        <v>38</v>
      </c>
      <c r="V401" t="s">
        <v>51</v>
      </c>
      <c r="W401" s="2">
        <v>45416</v>
      </c>
      <c r="X401" t="b">
        <v>1</v>
      </c>
      <c r="Y401" t="b">
        <v>0</v>
      </c>
      <c r="Z401" t="s">
        <v>52</v>
      </c>
      <c r="AA401" t="s">
        <v>41</v>
      </c>
      <c r="AB401">
        <v>5</v>
      </c>
    </row>
    <row r="402" spans="1:28" x14ac:dyDescent="0.3">
      <c r="A402" t="s">
        <v>885</v>
      </c>
      <c r="B402">
        <v>23</v>
      </c>
      <c r="C402" t="s">
        <v>43</v>
      </c>
      <c r="D402" t="s">
        <v>44</v>
      </c>
      <c r="E402" t="s">
        <v>31</v>
      </c>
      <c r="F402" t="s">
        <v>56</v>
      </c>
      <c r="G402" t="s">
        <v>30</v>
      </c>
      <c r="H402" t="s">
        <v>886</v>
      </c>
      <c r="I402" t="s">
        <v>123</v>
      </c>
      <c r="J402" s="1">
        <v>216.45</v>
      </c>
      <c r="K402">
        <v>5</v>
      </c>
      <c r="L402" t="s">
        <v>35</v>
      </c>
      <c r="M402">
        <v>5</v>
      </c>
      <c r="N402">
        <v>2</v>
      </c>
      <c r="O402">
        <v>0</v>
      </c>
      <c r="P402" t="s">
        <v>49</v>
      </c>
      <c r="Q402" t="s">
        <v>85</v>
      </c>
      <c r="R402">
        <v>2</v>
      </c>
      <c r="S402">
        <v>7</v>
      </c>
      <c r="T402" t="s">
        <v>59</v>
      </c>
      <c r="U402" t="s">
        <v>38</v>
      </c>
      <c r="V402" t="s">
        <v>39</v>
      </c>
      <c r="W402" s="2">
        <v>45596</v>
      </c>
      <c r="X402" t="b">
        <v>0</v>
      </c>
      <c r="Y402" t="b">
        <v>0</v>
      </c>
      <c r="Z402" t="s">
        <v>40</v>
      </c>
      <c r="AA402" t="s">
        <v>41</v>
      </c>
      <c r="AB402">
        <v>3</v>
      </c>
    </row>
    <row r="403" spans="1:28" x14ac:dyDescent="0.3">
      <c r="A403" t="s">
        <v>887</v>
      </c>
      <c r="B403">
        <v>19</v>
      </c>
      <c r="C403" t="s">
        <v>29</v>
      </c>
      <c r="D403" t="s">
        <v>44</v>
      </c>
      <c r="E403" t="s">
        <v>69</v>
      </c>
      <c r="F403" t="s">
        <v>32</v>
      </c>
      <c r="G403" t="s">
        <v>44</v>
      </c>
      <c r="H403" t="s">
        <v>888</v>
      </c>
      <c r="I403" t="s">
        <v>123</v>
      </c>
      <c r="J403" s="1">
        <v>358.72</v>
      </c>
      <c r="K403">
        <v>5</v>
      </c>
      <c r="L403" t="s">
        <v>48</v>
      </c>
      <c r="M403">
        <v>3</v>
      </c>
      <c r="N403">
        <v>5</v>
      </c>
      <c r="O403">
        <v>1</v>
      </c>
      <c r="P403" t="s">
        <v>59</v>
      </c>
      <c r="Q403" t="s">
        <v>85</v>
      </c>
      <c r="R403">
        <v>0</v>
      </c>
      <c r="S403">
        <v>8</v>
      </c>
      <c r="T403" t="s">
        <v>59</v>
      </c>
      <c r="U403" t="s">
        <v>38</v>
      </c>
      <c r="V403" t="s">
        <v>39</v>
      </c>
      <c r="W403" s="2">
        <v>45328</v>
      </c>
      <c r="X403" t="b">
        <v>1</v>
      </c>
      <c r="Y403" t="b">
        <v>1</v>
      </c>
      <c r="Z403" t="s">
        <v>62</v>
      </c>
      <c r="AA403" t="s">
        <v>53</v>
      </c>
      <c r="AB403">
        <v>12</v>
      </c>
    </row>
    <row r="404" spans="1:28" x14ac:dyDescent="0.3">
      <c r="A404" t="s">
        <v>889</v>
      </c>
      <c r="B404">
        <v>22</v>
      </c>
      <c r="C404" t="s">
        <v>29</v>
      </c>
      <c r="D404" t="s">
        <v>30</v>
      </c>
      <c r="E404" t="s">
        <v>69</v>
      </c>
      <c r="F404" t="s">
        <v>32</v>
      </c>
      <c r="G404" t="s">
        <v>44</v>
      </c>
      <c r="H404" t="s">
        <v>890</v>
      </c>
      <c r="I404" t="s">
        <v>98</v>
      </c>
      <c r="J404" s="1">
        <v>367.56</v>
      </c>
      <c r="K404">
        <v>9</v>
      </c>
      <c r="L404" t="s">
        <v>78</v>
      </c>
      <c r="M404">
        <v>4</v>
      </c>
      <c r="N404">
        <v>5</v>
      </c>
      <c r="O404">
        <v>1</v>
      </c>
      <c r="P404" t="s">
        <v>36</v>
      </c>
      <c r="Q404" t="s">
        <v>50</v>
      </c>
      <c r="R404">
        <v>0</v>
      </c>
      <c r="S404">
        <v>8</v>
      </c>
      <c r="T404" t="s">
        <v>59</v>
      </c>
      <c r="U404" t="s">
        <v>60</v>
      </c>
      <c r="V404" t="s">
        <v>66</v>
      </c>
      <c r="W404" s="2">
        <v>45491</v>
      </c>
      <c r="X404" t="b">
        <v>0</v>
      </c>
      <c r="Y404" t="b">
        <v>0</v>
      </c>
      <c r="Z404" t="s">
        <v>40</v>
      </c>
      <c r="AA404" t="s">
        <v>53</v>
      </c>
      <c r="AB404">
        <v>14</v>
      </c>
    </row>
    <row r="405" spans="1:28" x14ac:dyDescent="0.3">
      <c r="A405" t="s">
        <v>891</v>
      </c>
      <c r="B405">
        <v>40</v>
      </c>
      <c r="C405" t="s">
        <v>43</v>
      </c>
      <c r="D405" t="s">
        <v>30</v>
      </c>
      <c r="E405" t="s">
        <v>76</v>
      </c>
      <c r="F405" t="s">
        <v>45</v>
      </c>
      <c r="G405" t="s">
        <v>44</v>
      </c>
      <c r="H405" t="s">
        <v>892</v>
      </c>
      <c r="I405" t="s">
        <v>183</v>
      </c>
      <c r="J405" s="1">
        <v>88.78</v>
      </c>
      <c r="K405">
        <v>10</v>
      </c>
      <c r="L405" t="s">
        <v>78</v>
      </c>
      <c r="M405">
        <v>5</v>
      </c>
      <c r="N405">
        <v>3</v>
      </c>
      <c r="O405">
        <v>0</v>
      </c>
      <c r="P405" t="s">
        <v>44</v>
      </c>
      <c r="Q405" t="s">
        <v>85</v>
      </c>
      <c r="R405">
        <v>1</v>
      </c>
      <c r="S405">
        <v>7</v>
      </c>
      <c r="T405" t="s">
        <v>49</v>
      </c>
      <c r="U405" t="s">
        <v>79</v>
      </c>
      <c r="V405" t="s">
        <v>51</v>
      </c>
      <c r="W405" s="2">
        <v>45297</v>
      </c>
      <c r="X405" t="b">
        <v>0</v>
      </c>
      <c r="Y405" t="b">
        <v>0</v>
      </c>
      <c r="Z405" t="s">
        <v>74</v>
      </c>
      <c r="AA405" t="s">
        <v>53</v>
      </c>
      <c r="AB405">
        <v>13</v>
      </c>
    </row>
    <row r="406" spans="1:28" x14ac:dyDescent="0.3">
      <c r="A406" t="s">
        <v>893</v>
      </c>
      <c r="B406">
        <v>48</v>
      </c>
      <c r="C406" t="s">
        <v>43</v>
      </c>
      <c r="D406" t="s">
        <v>30</v>
      </c>
      <c r="E406" t="s">
        <v>31</v>
      </c>
      <c r="F406" t="s">
        <v>32</v>
      </c>
      <c r="G406" t="s">
        <v>30</v>
      </c>
      <c r="H406" t="s">
        <v>894</v>
      </c>
      <c r="I406" t="s">
        <v>47</v>
      </c>
      <c r="J406" s="1">
        <v>465.85</v>
      </c>
      <c r="K406">
        <v>10</v>
      </c>
      <c r="L406" t="s">
        <v>78</v>
      </c>
      <c r="M406">
        <v>5</v>
      </c>
      <c r="N406">
        <v>3</v>
      </c>
      <c r="O406">
        <v>2</v>
      </c>
      <c r="P406" t="s">
        <v>36</v>
      </c>
      <c r="Q406" t="s">
        <v>37</v>
      </c>
      <c r="R406">
        <v>2</v>
      </c>
      <c r="S406">
        <v>10</v>
      </c>
      <c r="T406" t="s">
        <v>49</v>
      </c>
      <c r="U406" t="s">
        <v>79</v>
      </c>
      <c r="V406" t="s">
        <v>51</v>
      </c>
      <c r="W406" s="2">
        <v>45386</v>
      </c>
      <c r="X406" t="b">
        <v>1</v>
      </c>
      <c r="Y406" t="b">
        <v>0</v>
      </c>
      <c r="Z406" t="s">
        <v>52</v>
      </c>
      <c r="AA406" t="s">
        <v>53</v>
      </c>
      <c r="AB406">
        <v>7</v>
      </c>
    </row>
    <row r="407" spans="1:28" x14ac:dyDescent="0.3">
      <c r="A407" t="s">
        <v>895</v>
      </c>
      <c r="B407">
        <v>49</v>
      </c>
      <c r="C407" t="s">
        <v>43</v>
      </c>
      <c r="D407" t="s">
        <v>30</v>
      </c>
      <c r="E407" t="s">
        <v>31</v>
      </c>
      <c r="F407" t="s">
        <v>45</v>
      </c>
      <c r="G407" t="s">
        <v>44</v>
      </c>
      <c r="H407" t="s">
        <v>896</v>
      </c>
      <c r="I407" t="s">
        <v>183</v>
      </c>
      <c r="J407" s="1">
        <v>262.61</v>
      </c>
      <c r="K407">
        <v>3</v>
      </c>
      <c r="L407" t="s">
        <v>48</v>
      </c>
      <c r="M407">
        <v>2</v>
      </c>
      <c r="N407">
        <v>5</v>
      </c>
      <c r="O407">
        <v>1</v>
      </c>
      <c r="P407" t="s">
        <v>49</v>
      </c>
      <c r="Q407" t="s">
        <v>37</v>
      </c>
      <c r="R407">
        <v>0</v>
      </c>
      <c r="S407">
        <v>10</v>
      </c>
      <c r="T407" t="s">
        <v>49</v>
      </c>
      <c r="U407" t="s">
        <v>60</v>
      </c>
      <c r="V407" t="s">
        <v>66</v>
      </c>
      <c r="W407" s="2">
        <v>45350</v>
      </c>
      <c r="X407" t="b">
        <v>0</v>
      </c>
      <c r="Y407" t="b">
        <v>1</v>
      </c>
      <c r="Z407" t="s">
        <v>52</v>
      </c>
      <c r="AA407" t="s">
        <v>53</v>
      </c>
      <c r="AB407">
        <v>6</v>
      </c>
    </row>
    <row r="408" spans="1:28" x14ac:dyDescent="0.3">
      <c r="A408" t="s">
        <v>897</v>
      </c>
      <c r="B408">
        <v>45</v>
      </c>
      <c r="C408" t="s">
        <v>274</v>
      </c>
      <c r="D408" t="s">
        <v>30</v>
      </c>
      <c r="E408" t="s">
        <v>69</v>
      </c>
      <c r="F408" t="s">
        <v>56</v>
      </c>
      <c r="G408" t="s">
        <v>30</v>
      </c>
      <c r="H408" t="s">
        <v>898</v>
      </c>
      <c r="I408" t="s">
        <v>65</v>
      </c>
      <c r="J408" s="1">
        <v>91.24</v>
      </c>
      <c r="K408">
        <v>8</v>
      </c>
      <c r="L408" t="s">
        <v>48</v>
      </c>
      <c r="M408">
        <v>4</v>
      </c>
      <c r="N408">
        <v>3</v>
      </c>
      <c r="O408">
        <v>0</v>
      </c>
      <c r="P408" t="s">
        <v>44</v>
      </c>
      <c r="Q408" t="s">
        <v>37</v>
      </c>
      <c r="R408">
        <v>0</v>
      </c>
      <c r="S408">
        <v>4</v>
      </c>
      <c r="T408" t="s">
        <v>59</v>
      </c>
      <c r="U408" t="s">
        <v>38</v>
      </c>
      <c r="V408" t="s">
        <v>86</v>
      </c>
      <c r="W408" s="2">
        <v>45593</v>
      </c>
      <c r="X408" t="b">
        <v>1</v>
      </c>
      <c r="Y408" t="b">
        <v>0</v>
      </c>
      <c r="Z408" t="s">
        <v>52</v>
      </c>
      <c r="AA408" t="s">
        <v>53</v>
      </c>
      <c r="AB408">
        <v>4</v>
      </c>
    </row>
    <row r="409" spans="1:28" x14ac:dyDescent="0.3">
      <c r="A409" t="s">
        <v>899</v>
      </c>
      <c r="B409">
        <v>42</v>
      </c>
      <c r="C409" t="s">
        <v>29</v>
      </c>
      <c r="D409" t="s">
        <v>44</v>
      </c>
      <c r="E409" t="s">
        <v>31</v>
      </c>
      <c r="F409" t="s">
        <v>45</v>
      </c>
      <c r="G409" t="s">
        <v>44</v>
      </c>
      <c r="H409" t="s">
        <v>900</v>
      </c>
      <c r="I409" t="s">
        <v>98</v>
      </c>
      <c r="J409" s="1">
        <v>425.69</v>
      </c>
      <c r="K409">
        <v>5</v>
      </c>
      <c r="L409" t="s">
        <v>48</v>
      </c>
      <c r="M409">
        <v>2</v>
      </c>
      <c r="N409">
        <v>5</v>
      </c>
      <c r="O409">
        <v>0</v>
      </c>
      <c r="P409" t="s">
        <v>44</v>
      </c>
      <c r="Q409" t="s">
        <v>85</v>
      </c>
      <c r="R409">
        <v>0</v>
      </c>
      <c r="S409">
        <v>4</v>
      </c>
      <c r="T409" t="s">
        <v>49</v>
      </c>
      <c r="U409" t="s">
        <v>38</v>
      </c>
      <c r="V409" t="s">
        <v>39</v>
      </c>
      <c r="W409" s="2">
        <v>45464</v>
      </c>
      <c r="X409" t="b">
        <v>0</v>
      </c>
      <c r="Y409" t="b">
        <v>1</v>
      </c>
      <c r="Z409" t="s">
        <v>62</v>
      </c>
      <c r="AA409" t="s">
        <v>41</v>
      </c>
      <c r="AB409">
        <v>4</v>
      </c>
    </row>
    <row r="410" spans="1:28" x14ac:dyDescent="0.3">
      <c r="A410" t="s">
        <v>901</v>
      </c>
      <c r="B410">
        <v>41</v>
      </c>
      <c r="C410" t="s">
        <v>29</v>
      </c>
      <c r="D410" t="s">
        <v>44</v>
      </c>
      <c r="E410" t="s">
        <v>31</v>
      </c>
      <c r="F410" t="s">
        <v>32</v>
      </c>
      <c r="G410" t="s">
        <v>44</v>
      </c>
      <c r="H410" t="s">
        <v>902</v>
      </c>
      <c r="I410" t="s">
        <v>114</v>
      </c>
      <c r="J410" s="1">
        <v>446.11</v>
      </c>
      <c r="K410">
        <v>9</v>
      </c>
      <c r="L410" t="s">
        <v>35</v>
      </c>
      <c r="M410">
        <v>3</v>
      </c>
      <c r="N410">
        <v>1</v>
      </c>
      <c r="O410">
        <v>1</v>
      </c>
      <c r="P410" t="s">
        <v>49</v>
      </c>
      <c r="Q410" t="s">
        <v>85</v>
      </c>
      <c r="R410">
        <v>0</v>
      </c>
      <c r="S410">
        <v>10</v>
      </c>
      <c r="T410" t="s">
        <v>49</v>
      </c>
      <c r="U410" t="s">
        <v>79</v>
      </c>
      <c r="V410" t="s">
        <v>51</v>
      </c>
      <c r="W410" s="2">
        <v>45449</v>
      </c>
      <c r="X410" t="b">
        <v>1</v>
      </c>
      <c r="Y410" t="b">
        <v>1</v>
      </c>
      <c r="Z410" t="s">
        <v>52</v>
      </c>
      <c r="AA410" t="s">
        <v>67</v>
      </c>
      <c r="AB410">
        <v>11</v>
      </c>
    </row>
    <row r="411" spans="1:28" x14ac:dyDescent="0.3">
      <c r="A411" t="s">
        <v>903</v>
      </c>
      <c r="B411">
        <v>23</v>
      </c>
      <c r="C411" t="s">
        <v>88</v>
      </c>
      <c r="D411" t="s">
        <v>44</v>
      </c>
      <c r="E411" t="s">
        <v>55</v>
      </c>
      <c r="F411" t="s">
        <v>45</v>
      </c>
      <c r="G411" t="s">
        <v>44</v>
      </c>
      <c r="H411" t="s">
        <v>904</v>
      </c>
      <c r="I411" t="s">
        <v>120</v>
      </c>
      <c r="J411" s="1">
        <v>490.11</v>
      </c>
      <c r="K411">
        <v>8</v>
      </c>
      <c r="L411" t="s">
        <v>78</v>
      </c>
      <c r="M411">
        <v>3</v>
      </c>
      <c r="N411">
        <v>4</v>
      </c>
      <c r="O411">
        <v>2</v>
      </c>
      <c r="P411" t="s">
        <v>59</v>
      </c>
      <c r="Q411" t="s">
        <v>50</v>
      </c>
      <c r="R411">
        <v>1</v>
      </c>
      <c r="S411">
        <v>1</v>
      </c>
      <c r="T411" t="s">
        <v>59</v>
      </c>
      <c r="U411" t="s">
        <v>60</v>
      </c>
      <c r="V411" t="s">
        <v>66</v>
      </c>
      <c r="W411" s="2">
        <v>45650</v>
      </c>
      <c r="X411" t="b">
        <v>0</v>
      </c>
      <c r="Y411" t="b">
        <v>0</v>
      </c>
      <c r="Z411" t="s">
        <v>74</v>
      </c>
      <c r="AA411" t="s">
        <v>53</v>
      </c>
      <c r="AB411">
        <v>14</v>
      </c>
    </row>
    <row r="412" spans="1:28" x14ac:dyDescent="0.3">
      <c r="A412" t="s">
        <v>905</v>
      </c>
      <c r="B412">
        <v>44</v>
      </c>
      <c r="C412" t="s">
        <v>29</v>
      </c>
      <c r="D412" t="s">
        <v>44</v>
      </c>
      <c r="E412" t="s">
        <v>76</v>
      </c>
      <c r="F412" t="s">
        <v>45</v>
      </c>
      <c r="G412" t="s">
        <v>30</v>
      </c>
      <c r="H412" t="s">
        <v>906</v>
      </c>
      <c r="I412" t="s">
        <v>90</v>
      </c>
      <c r="J412" s="1">
        <v>403.57</v>
      </c>
      <c r="K412">
        <v>6</v>
      </c>
      <c r="L412" t="s">
        <v>78</v>
      </c>
      <c r="M412">
        <v>2</v>
      </c>
      <c r="N412">
        <v>2</v>
      </c>
      <c r="O412">
        <v>2</v>
      </c>
      <c r="P412" t="s">
        <v>44</v>
      </c>
      <c r="Q412" t="s">
        <v>50</v>
      </c>
      <c r="R412">
        <v>2</v>
      </c>
      <c r="S412">
        <v>2</v>
      </c>
      <c r="T412" t="s">
        <v>36</v>
      </c>
      <c r="U412" t="s">
        <v>60</v>
      </c>
      <c r="V412" t="s">
        <v>66</v>
      </c>
      <c r="W412" s="2">
        <v>45610</v>
      </c>
      <c r="X412" t="b">
        <v>0</v>
      </c>
      <c r="Y412" t="b">
        <v>0</v>
      </c>
      <c r="Z412" t="s">
        <v>62</v>
      </c>
      <c r="AA412" t="s">
        <v>67</v>
      </c>
      <c r="AB412">
        <v>1</v>
      </c>
    </row>
    <row r="413" spans="1:28" x14ac:dyDescent="0.3">
      <c r="A413" t="s">
        <v>907</v>
      </c>
      <c r="B413">
        <v>42</v>
      </c>
      <c r="C413" t="s">
        <v>29</v>
      </c>
      <c r="D413" t="s">
        <v>44</v>
      </c>
      <c r="E413" t="s">
        <v>31</v>
      </c>
      <c r="F413" t="s">
        <v>32</v>
      </c>
      <c r="G413" t="s">
        <v>30</v>
      </c>
      <c r="H413" t="s">
        <v>908</v>
      </c>
      <c r="I413" t="s">
        <v>114</v>
      </c>
      <c r="J413" s="1">
        <v>442.15</v>
      </c>
      <c r="K413">
        <v>10</v>
      </c>
      <c r="L413" t="s">
        <v>35</v>
      </c>
      <c r="M413">
        <v>2</v>
      </c>
      <c r="N413">
        <v>3</v>
      </c>
      <c r="O413">
        <v>1</v>
      </c>
      <c r="P413" t="s">
        <v>44</v>
      </c>
      <c r="Q413" t="s">
        <v>50</v>
      </c>
      <c r="R413">
        <v>2</v>
      </c>
      <c r="S413">
        <v>1</v>
      </c>
      <c r="T413" t="s">
        <v>36</v>
      </c>
      <c r="U413" t="s">
        <v>60</v>
      </c>
      <c r="V413" t="s">
        <v>39</v>
      </c>
      <c r="W413" s="2">
        <v>45644</v>
      </c>
      <c r="X413" t="b">
        <v>0</v>
      </c>
      <c r="Y413" t="b">
        <v>1</v>
      </c>
      <c r="Z413" t="s">
        <v>40</v>
      </c>
      <c r="AA413" t="s">
        <v>41</v>
      </c>
      <c r="AB413">
        <v>9</v>
      </c>
    </row>
    <row r="414" spans="1:28" x14ac:dyDescent="0.3">
      <c r="A414" t="s">
        <v>909</v>
      </c>
      <c r="B414">
        <v>49</v>
      </c>
      <c r="C414" t="s">
        <v>29</v>
      </c>
      <c r="D414" t="s">
        <v>30</v>
      </c>
      <c r="E414" t="s">
        <v>69</v>
      </c>
      <c r="F414" t="s">
        <v>32</v>
      </c>
      <c r="G414" t="s">
        <v>44</v>
      </c>
      <c r="H414" t="s">
        <v>910</v>
      </c>
      <c r="I414" t="s">
        <v>90</v>
      </c>
      <c r="J414" s="1">
        <v>78.709999999999994</v>
      </c>
      <c r="K414">
        <v>5</v>
      </c>
      <c r="L414" t="s">
        <v>78</v>
      </c>
      <c r="M414">
        <v>4</v>
      </c>
      <c r="N414">
        <v>3</v>
      </c>
      <c r="O414">
        <v>1</v>
      </c>
      <c r="P414" t="s">
        <v>36</v>
      </c>
      <c r="Q414" t="s">
        <v>37</v>
      </c>
      <c r="R414">
        <v>1</v>
      </c>
      <c r="S414">
        <v>10</v>
      </c>
      <c r="T414" t="s">
        <v>59</v>
      </c>
      <c r="U414" t="s">
        <v>60</v>
      </c>
      <c r="V414" t="s">
        <v>51</v>
      </c>
      <c r="W414" s="2">
        <v>45392</v>
      </c>
      <c r="X414" t="b">
        <v>1</v>
      </c>
      <c r="Y414" t="b">
        <v>1</v>
      </c>
      <c r="Z414" t="s">
        <v>74</v>
      </c>
      <c r="AA414" t="s">
        <v>41</v>
      </c>
      <c r="AB414">
        <v>4</v>
      </c>
    </row>
    <row r="415" spans="1:28" x14ac:dyDescent="0.3">
      <c r="A415" t="s">
        <v>911</v>
      </c>
      <c r="B415">
        <v>45</v>
      </c>
      <c r="C415" t="s">
        <v>29</v>
      </c>
      <c r="D415" t="s">
        <v>30</v>
      </c>
      <c r="E415" t="s">
        <v>69</v>
      </c>
      <c r="F415" t="s">
        <v>45</v>
      </c>
      <c r="G415" t="s">
        <v>44</v>
      </c>
      <c r="H415" t="s">
        <v>912</v>
      </c>
      <c r="I415" t="s">
        <v>71</v>
      </c>
      <c r="J415" s="1">
        <v>491.51</v>
      </c>
      <c r="K415">
        <v>2</v>
      </c>
      <c r="L415" t="s">
        <v>35</v>
      </c>
      <c r="M415">
        <v>2</v>
      </c>
      <c r="N415">
        <v>5</v>
      </c>
      <c r="O415">
        <v>0</v>
      </c>
      <c r="P415" t="s">
        <v>49</v>
      </c>
      <c r="Q415" t="s">
        <v>85</v>
      </c>
      <c r="R415">
        <v>1</v>
      </c>
      <c r="S415">
        <v>1</v>
      </c>
      <c r="T415" t="s">
        <v>44</v>
      </c>
      <c r="U415" t="s">
        <v>60</v>
      </c>
      <c r="V415" t="s">
        <v>51</v>
      </c>
      <c r="W415" s="2">
        <v>45632</v>
      </c>
      <c r="X415" t="b">
        <v>1</v>
      </c>
      <c r="Y415" t="b">
        <v>0</v>
      </c>
      <c r="Z415" t="s">
        <v>40</v>
      </c>
      <c r="AA415" t="s">
        <v>41</v>
      </c>
      <c r="AB415">
        <v>7</v>
      </c>
    </row>
    <row r="416" spans="1:28" x14ac:dyDescent="0.3">
      <c r="A416" t="s">
        <v>913</v>
      </c>
      <c r="B416">
        <v>36</v>
      </c>
      <c r="C416" t="s">
        <v>29</v>
      </c>
      <c r="D416" t="s">
        <v>30</v>
      </c>
      <c r="E416" t="s">
        <v>55</v>
      </c>
      <c r="F416" t="s">
        <v>32</v>
      </c>
      <c r="G416" t="s">
        <v>30</v>
      </c>
      <c r="H416" t="s">
        <v>914</v>
      </c>
      <c r="I416" t="s">
        <v>71</v>
      </c>
      <c r="J416" s="1">
        <v>457.39</v>
      </c>
      <c r="K416">
        <v>12</v>
      </c>
      <c r="L416" t="s">
        <v>48</v>
      </c>
      <c r="M416">
        <v>1</v>
      </c>
      <c r="N416">
        <v>1</v>
      </c>
      <c r="O416">
        <v>1</v>
      </c>
      <c r="P416" t="s">
        <v>44</v>
      </c>
      <c r="Q416" t="s">
        <v>50</v>
      </c>
      <c r="R416">
        <v>1</v>
      </c>
      <c r="S416">
        <v>5</v>
      </c>
      <c r="T416" t="s">
        <v>44</v>
      </c>
      <c r="U416" t="s">
        <v>79</v>
      </c>
      <c r="V416" t="s">
        <v>39</v>
      </c>
      <c r="W416" s="2">
        <v>45594</v>
      </c>
      <c r="X416" t="b">
        <v>1</v>
      </c>
      <c r="Y416" t="b">
        <v>0</v>
      </c>
      <c r="Z416" t="s">
        <v>62</v>
      </c>
      <c r="AA416" t="s">
        <v>53</v>
      </c>
      <c r="AB416">
        <v>9</v>
      </c>
    </row>
    <row r="417" spans="1:28" x14ac:dyDescent="0.3">
      <c r="A417" t="s">
        <v>915</v>
      </c>
      <c r="B417">
        <v>38</v>
      </c>
      <c r="C417" t="s">
        <v>29</v>
      </c>
      <c r="D417" t="s">
        <v>44</v>
      </c>
      <c r="E417" t="s">
        <v>76</v>
      </c>
      <c r="F417" t="s">
        <v>45</v>
      </c>
      <c r="G417" t="s">
        <v>44</v>
      </c>
      <c r="H417" t="s">
        <v>916</v>
      </c>
      <c r="I417" t="s">
        <v>47</v>
      </c>
      <c r="J417" s="1">
        <v>178.61</v>
      </c>
      <c r="K417">
        <v>12</v>
      </c>
      <c r="L417" t="s">
        <v>78</v>
      </c>
      <c r="M417">
        <v>5</v>
      </c>
      <c r="N417">
        <v>1</v>
      </c>
      <c r="O417">
        <v>2</v>
      </c>
      <c r="P417" t="s">
        <v>44</v>
      </c>
      <c r="Q417" t="s">
        <v>50</v>
      </c>
      <c r="R417">
        <v>0</v>
      </c>
      <c r="S417">
        <v>3</v>
      </c>
      <c r="T417" t="s">
        <v>36</v>
      </c>
      <c r="U417" t="s">
        <v>60</v>
      </c>
      <c r="V417" t="s">
        <v>39</v>
      </c>
      <c r="W417" s="2">
        <v>45483</v>
      </c>
      <c r="X417" t="b">
        <v>1</v>
      </c>
      <c r="Y417" t="b">
        <v>0</v>
      </c>
      <c r="Z417" t="s">
        <v>62</v>
      </c>
      <c r="AA417" t="s">
        <v>41</v>
      </c>
      <c r="AB417">
        <v>8</v>
      </c>
    </row>
    <row r="418" spans="1:28" x14ac:dyDescent="0.3">
      <c r="A418" t="s">
        <v>917</v>
      </c>
      <c r="B418">
        <v>44</v>
      </c>
      <c r="C418" t="s">
        <v>43</v>
      </c>
      <c r="D418" t="s">
        <v>30</v>
      </c>
      <c r="E418" t="s">
        <v>55</v>
      </c>
      <c r="F418" t="s">
        <v>45</v>
      </c>
      <c r="G418" t="s">
        <v>30</v>
      </c>
      <c r="H418" t="s">
        <v>918</v>
      </c>
      <c r="I418" t="s">
        <v>104</v>
      </c>
      <c r="J418" s="1">
        <v>492.51</v>
      </c>
      <c r="K418">
        <v>7</v>
      </c>
      <c r="L418" t="s">
        <v>78</v>
      </c>
      <c r="M418">
        <v>1</v>
      </c>
      <c r="N418">
        <v>4</v>
      </c>
      <c r="O418">
        <v>1</v>
      </c>
      <c r="P418" t="s">
        <v>59</v>
      </c>
      <c r="Q418" t="s">
        <v>50</v>
      </c>
      <c r="R418">
        <v>0</v>
      </c>
      <c r="S418">
        <v>2</v>
      </c>
      <c r="T418" t="s">
        <v>49</v>
      </c>
      <c r="U418" t="s">
        <v>79</v>
      </c>
      <c r="V418" t="s">
        <v>51</v>
      </c>
      <c r="W418" s="2">
        <v>45321</v>
      </c>
      <c r="X418" t="b">
        <v>1</v>
      </c>
      <c r="Y418" t="b">
        <v>1</v>
      </c>
      <c r="Z418" t="s">
        <v>52</v>
      </c>
      <c r="AA418" t="s">
        <v>53</v>
      </c>
      <c r="AB418">
        <v>4</v>
      </c>
    </row>
    <row r="419" spans="1:28" x14ac:dyDescent="0.3">
      <c r="A419" t="s">
        <v>919</v>
      </c>
      <c r="B419">
        <v>37</v>
      </c>
      <c r="C419" t="s">
        <v>274</v>
      </c>
      <c r="D419" t="s">
        <v>44</v>
      </c>
      <c r="E419" t="s">
        <v>31</v>
      </c>
      <c r="F419" t="s">
        <v>32</v>
      </c>
      <c r="G419" t="s">
        <v>44</v>
      </c>
      <c r="H419" t="s">
        <v>920</v>
      </c>
      <c r="I419" t="s">
        <v>65</v>
      </c>
      <c r="J419" s="1">
        <v>411.4</v>
      </c>
      <c r="K419">
        <v>3</v>
      </c>
      <c r="L419" t="s">
        <v>48</v>
      </c>
      <c r="M419">
        <v>1</v>
      </c>
      <c r="N419">
        <v>3</v>
      </c>
      <c r="O419">
        <v>0</v>
      </c>
      <c r="P419" t="s">
        <v>44</v>
      </c>
      <c r="Q419" t="s">
        <v>37</v>
      </c>
      <c r="R419">
        <v>2</v>
      </c>
      <c r="S419">
        <v>9</v>
      </c>
      <c r="T419" t="s">
        <v>36</v>
      </c>
      <c r="U419" t="s">
        <v>60</v>
      </c>
      <c r="V419" t="s">
        <v>51</v>
      </c>
      <c r="W419" s="2">
        <v>45516</v>
      </c>
      <c r="X419" t="b">
        <v>1</v>
      </c>
      <c r="Y419" t="b">
        <v>0</v>
      </c>
      <c r="Z419" t="s">
        <v>62</v>
      </c>
      <c r="AA419" t="s">
        <v>53</v>
      </c>
      <c r="AB419">
        <v>6</v>
      </c>
    </row>
    <row r="420" spans="1:28" x14ac:dyDescent="0.3">
      <c r="A420" t="s">
        <v>921</v>
      </c>
      <c r="B420">
        <v>36</v>
      </c>
      <c r="C420" t="s">
        <v>43</v>
      </c>
      <c r="D420" t="s">
        <v>30</v>
      </c>
      <c r="E420" t="s">
        <v>76</v>
      </c>
      <c r="F420" t="s">
        <v>56</v>
      </c>
      <c r="G420" t="s">
        <v>44</v>
      </c>
      <c r="H420" t="s">
        <v>922</v>
      </c>
      <c r="I420" t="s">
        <v>183</v>
      </c>
      <c r="J420" s="1">
        <v>96.52</v>
      </c>
      <c r="K420">
        <v>11</v>
      </c>
      <c r="L420" t="s">
        <v>48</v>
      </c>
      <c r="M420">
        <v>5</v>
      </c>
      <c r="N420">
        <v>3</v>
      </c>
      <c r="O420">
        <v>2</v>
      </c>
      <c r="P420" t="s">
        <v>59</v>
      </c>
      <c r="Q420" t="s">
        <v>50</v>
      </c>
      <c r="R420">
        <v>1</v>
      </c>
      <c r="S420">
        <v>3</v>
      </c>
      <c r="T420" t="s">
        <v>36</v>
      </c>
      <c r="U420" t="s">
        <v>38</v>
      </c>
      <c r="V420" t="s">
        <v>86</v>
      </c>
      <c r="W420" s="2">
        <v>45368</v>
      </c>
      <c r="X420" t="b">
        <v>0</v>
      </c>
      <c r="Y420" t="b">
        <v>0</v>
      </c>
      <c r="Z420" t="s">
        <v>74</v>
      </c>
      <c r="AA420" t="s">
        <v>53</v>
      </c>
      <c r="AB420">
        <v>11</v>
      </c>
    </row>
    <row r="421" spans="1:28" x14ac:dyDescent="0.3">
      <c r="A421" t="s">
        <v>923</v>
      </c>
      <c r="B421">
        <v>34</v>
      </c>
      <c r="C421" t="s">
        <v>43</v>
      </c>
      <c r="D421" t="s">
        <v>44</v>
      </c>
      <c r="E421" t="s">
        <v>31</v>
      </c>
      <c r="F421" t="s">
        <v>45</v>
      </c>
      <c r="G421" t="s">
        <v>30</v>
      </c>
      <c r="H421" t="s">
        <v>924</v>
      </c>
      <c r="I421" t="s">
        <v>93</v>
      </c>
      <c r="J421" s="1">
        <v>65.45</v>
      </c>
      <c r="K421">
        <v>6</v>
      </c>
      <c r="L421" t="s">
        <v>48</v>
      </c>
      <c r="M421">
        <v>2</v>
      </c>
      <c r="N421">
        <v>4</v>
      </c>
      <c r="O421">
        <v>1</v>
      </c>
      <c r="P421" t="s">
        <v>44</v>
      </c>
      <c r="Q421" t="s">
        <v>85</v>
      </c>
      <c r="R421">
        <v>0</v>
      </c>
      <c r="S421">
        <v>2</v>
      </c>
      <c r="T421" t="s">
        <v>49</v>
      </c>
      <c r="U421" t="s">
        <v>60</v>
      </c>
      <c r="V421" t="s">
        <v>39</v>
      </c>
      <c r="W421" s="2">
        <v>45556</v>
      </c>
      <c r="X421" t="b">
        <v>1</v>
      </c>
      <c r="Y421" t="b">
        <v>1</v>
      </c>
      <c r="Z421" t="s">
        <v>62</v>
      </c>
      <c r="AA421" t="s">
        <v>41</v>
      </c>
      <c r="AB421">
        <v>3</v>
      </c>
    </row>
    <row r="422" spans="1:28" x14ac:dyDescent="0.3">
      <c r="A422" t="s">
        <v>925</v>
      </c>
      <c r="B422">
        <v>23</v>
      </c>
      <c r="C422" t="s">
        <v>43</v>
      </c>
      <c r="D422" t="s">
        <v>30</v>
      </c>
      <c r="E422" t="s">
        <v>55</v>
      </c>
      <c r="F422" t="s">
        <v>45</v>
      </c>
      <c r="G422" t="s">
        <v>30</v>
      </c>
      <c r="H422" t="s">
        <v>926</v>
      </c>
      <c r="I422" t="s">
        <v>104</v>
      </c>
      <c r="J422" s="1">
        <v>255.86</v>
      </c>
      <c r="K422">
        <v>3</v>
      </c>
      <c r="L422" t="s">
        <v>78</v>
      </c>
      <c r="M422">
        <v>4</v>
      </c>
      <c r="N422">
        <v>5</v>
      </c>
      <c r="O422">
        <v>2</v>
      </c>
      <c r="P422" t="s">
        <v>44</v>
      </c>
      <c r="Q422" t="s">
        <v>85</v>
      </c>
      <c r="R422">
        <v>0</v>
      </c>
      <c r="S422">
        <v>1</v>
      </c>
      <c r="T422" t="s">
        <v>59</v>
      </c>
      <c r="U422" t="s">
        <v>38</v>
      </c>
      <c r="V422" t="s">
        <v>51</v>
      </c>
      <c r="W422" s="2">
        <v>45376</v>
      </c>
      <c r="X422" t="b">
        <v>1</v>
      </c>
      <c r="Y422" t="b">
        <v>0</v>
      </c>
      <c r="Z422" t="s">
        <v>74</v>
      </c>
      <c r="AA422" t="s">
        <v>41</v>
      </c>
      <c r="AB422">
        <v>4</v>
      </c>
    </row>
    <row r="423" spans="1:28" x14ac:dyDescent="0.3">
      <c r="A423" t="s">
        <v>927</v>
      </c>
      <c r="B423">
        <v>35</v>
      </c>
      <c r="C423" t="s">
        <v>43</v>
      </c>
      <c r="D423" t="s">
        <v>44</v>
      </c>
      <c r="E423" t="s">
        <v>76</v>
      </c>
      <c r="F423" t="s">
        <v>32</v>
      </c>
      <c r="G423" t="s">
        <v>44</v>
      </c>
      <c r="H423" t="s">
        <v>928</v>
      </c>
      <c r="I423" t="s">
        <v>71</v>
      </c>
      <c r="J423" s="1">
        <v>74.69</v>
      </c>
      <c r="K423">
        <v>10</v>
      </c>
      <c r="L423" t="s">
        <v>48</v>
      </c>
      <c r="M423">
        <v>5</v>
      </c>
      <c r="N423">
        <v>3</v>
      </c>
      <c r="O423">
        <v>1</v>
      </c>
      <c r="P423" t="s">
        <v>59</v>
      </c>
      <c r="Q423" t="s">
        <v>37</v>
      </c>
      <c r="R423">
        <v>0</v>
      </c>
      <c r="S423">
        <v>6</v>
      </c>
      <c r="T423" t="s">
        <v>49</v>
      </c>
      <c r="U423" t="s">
        <v>79</v>
      </c>
      <c r="V423" t="s">
        <v>51</v>
      </c>
      <c r="W423" s="2">
        <v>45608</v>
      </c>
      <c r="X423" t="b">
        <v>0</v>
      </c>
      <c r="Y423" t="b">
        <v>1</v>
      </c>
      <c r="Z423" t="s">
        <v>40</v>
      </c>
      <c r="AA423" t="s">
        <v>41</v>
      </c>
      <c r="AB423">
        <v>3</v>
      </c>
    </row>
    <row r="424" spans="1:28" x14ac:dyDescent="0.3">
      <c r="A424" t="s">
        <v>929</v>
      </c>
      <c r="B424">
        <v>45</v>
      </c>
      <c r="C424" t="s">
        <v>43</v>
      </c>
      <c r="D424" t="s">
        <v>30</v>
      </c>
      <c r="E424" t="s">
        <v>69</v>
      </c>
      <c r="F424" t="s">
        <v>56</v>
      </c>
      <c r="G424" t="s">
        <v>30</v>
      </c>
      <c r="H424" t="s">
        <v>930</v>
      </c>
      <c r="I424" t="s">
        <v>65</v>
      </c>
      <c r="J424" s="1">
        <v>430.75</v>
      </c>
      <c r="K424">
        <v>8</v>
      </c>
      <c r="L424" t="s">
        <v>35</v>
      </c>
      <c r="M424">
        <v>3</v>
      </c>
      <c r="N424">
        <v>4</v>
      </c>
      <c r="O424">
        <v>2</v>
      </c>
      <c r="P424" t="s">
        <v>59</v>
      </c>
      <c r="Q424" t="s">
        <v>85</v>
      </c>
      <c r="R424">
        <v>1</v>
      </c>
      <c r="S424">
        <v>5</v>
      </c>
      <c r="T424" t="s">
        <v>36</v>
      </c>
      <c r="U424" t="s">
        <v>38</v>
      </c>
      <c r="V424" t="s">
        <v>86</v>
      </c>
      <c r="W424" s="2">
        <v>45388</v>
      </c>
      <c r="X424" t="b">
        <v>0</v>
      </c>
      <c r="Y424" t="b">
        <v>0</v>
      </c>
      <c r="Z424" t="s">
        <v>40</v>
      </c>
      <c r="AA424" t="s">
        <v>41</v>
      </c>
      <c r="AB424">
        <v>6</v>
      </c>
    </row>
    <row r="425" spans="1:28" x14ac:dyDescent="0.3">
      <c r="A425" t="s">
        <v>931</v>
      </c>
      <c r="B425">
        <v>38</v>
      </c>
      <c r="C425" t="s">
        <v>43</v>
      </c>
      <c r="D425" t="s">
        <v>44</v>
      </c>
      <c r="E425" t="s">
        <v>69</v>
      </c>
      <c r="F425" t="s">
        <v>56</v>
      </c>
      <c r="G425" t="s">
        <v>44</v>
      </c>
      <c r="H425" t="s">
        <v>932</v>
      </c>
      <c r="I425" t="s">
        <v>120</v>
      </c>
      <c r="J425" s="1">
        <v>370.17</v>
      </c>
      <c r="K425">
        <v>2</v>
      </c>
      <c r="L425" t="s">
        <v>35</v>
      </c>
      <c r="M425">
        <v>5</v>
      </c>
      <c r="N425">
        <v>4</v>
      </c>
      <c r="O425">
        <v>2</v>
      </c>
      <c r="P425" t="s">
        <v>49</v>
      </c>
      <c r="Q425" t="s">
        <v>50</v>
      </c>
      <c r="R425">
        <v>1</v>
      </c>
      <c r="S425">
        <v>9</v>
      </c>
      <c r="T425" t="s">
        <v>59</v>
      </c>
      <c r="U425" t="s">
        <v>38</v>
      </c>
      <c r="V425" t="s">
        <v>86</v>
      </c>
      <c r="W425" s="2">
        <v>45619</v>
      </c>
      <c r="X425" t="b">
        <v>0</v>
      </c>
      <c r="Y425" t="b">
        <v>1</v>
      </c>
      <c r="Z425" t="s">
        <v>40</v>
      </c>
      <c r="AA425" t="s">
        <v>67</v>
      </c>
      <c r="AB425">
        <v>1</v>
      </c>
    </row>
    <row r="426" spans="1:28" x14ac:dyDescent="0.3">
      <c r="A426" t="s">
        <v>933</v>
      </c>
      <c r="B426">
        <v>25</v>
      </c>
      <c r="C426" t="s">
        <v>43</v>
      </c>
      <c r="D426" t="s">
        <v>30</v>
      </c>
      <c r="E426" t="s">
        <v>76</v>
      </c>
      <c r="F426" t="s">
        <v>56</v>
      </c>
      <c r="G426" t="s">
        <v>44</v>
      </c>
      <c r="H426" t="s">
        <v>934</v>
      </c>
      <c r="I426" t="s">
        <v>117</v>
      </c>
      <c r="J426" s="1">
        <v>384.26</v>
      </c>
      <c r="K426">
        <v>6</v>
      </c>
      <c r="L426" t="s">
        <v>35</v>
      </c>
      <c r="M426">
        <v>4</v>
      </c>
      <c r="N426">
        <v>2</v>
      </c>
      <c r="O426">
        <v>1</v>
      </c>
      <c r="P426" t="s">
        <v>44</v>
      </c>
      <c r="Q426" t="s">
        <v>50</v>
      </c>
      <c r="R426">
        <v>0</v>
      </c>
      <c r="S426">
        <v>9</v>
      </c>
      <c r="T426" t="s">
        <v>49</v>
      </c>
      <c r="U426" t="s">
        <v>60</v>
      </c>
      <c r="V426" t="s">
        <v>51</v>
      </c>
      <c r="W426" s="2">
        <v>45484</v>
      </c>
      <c r="X426" t="b">
        <v>0</v>
      </c>
      <c r="Y426" t="b">
        <v>1</v>
      </c>
      <c r="Z426" t="s">
        <v>40</v>
      </c>
      <c r="AA426" t="s">
        <v>41</v>
      </c>
      <c r="AB426">
        <v>11</v>
      </c>
    </row>
    <row r="427" spans="1:28" x14ac:dyDescent="0.3">
      <c r="A427" t="s">
        <v>935</v>
      </c>
      <c r="B427">
        <v>26</v>
      </c>
      <c r="C427" t="s">
        <v>43</v>
      </c>
      <c r="D427" t="s">
        <v>30</v>
      </c>
      <c r="E427" t="s">
        <v>31</v>
      </c>
      <c r="F427" t="s">
        <v>56</v>
      </c>
      <c r="G427" t="s">
        <v>30</v>
      </c>
      <c r="H427" t="s">
        <v>936</v>
      </c>
      <c r="I427" t="s">
        <v>65</v>
      </c>
      <c r="J427" s="1">
        <v>128.01</v>
      </c>
      <c r="K427">
        <v>2</v>
      </c>
      <c r="L427" t="s">
        <v>35</v>
      </c>
      <c r="M427">
        <v>4</v>
      </c>
      <c r="N427">
        <v>2</v>
      </c>
      <c r="O427">
        <v>1</v>
      </c>
      <c r="P427" t="s">
        <v>49</v>
      </c>
      <c r="Q427" t="s">
        <v>37</v>
      </c>
      <c r="R427">
        <v>0</v>
      </c>
      <c r="S427">
        <v>1</v>
      </c>
      <c r="T427" t="s">
        <v>44</v>
      </c>
      <c r="U427" t="s">
        <v>60</v>
      </c>
      <c r="V427" t="s">
        <v>61</v>
      </c>
      <c r="W427" s="2">
        <v>45399</v>
      </c>
      <c r="X427" t="b">
        <v>1</v>
      </c>
      <c r="Y427" t="b">
        <v>0</v>
      </c>
      <c r="Z427" t="s">
        <v>40</v>
      </c>
      <c r="AA427" t="s">
        <v>41</v>
      </c>
      <c r="AB427">
        <v>10</v>
      </c>
    </row>
    <row r="428" spans="1:28" x14ac:dyDescent="0.3">
      <c r="A428" t="s">
        <v>937</v>
      </c>
      <c r="B428">
        <v>46</v>
      </c>
      <c r="C428" t="s">
        <v>29</v>
      </c>
      <c r="D428" t="s">
        <v>44</v>
      </c>
      <c r="E428" t="s">
        <v>31</v>
      </c>
      <c r="F428" t="s">
        <v>45</v>
      </c>
      <c r="G428" t="s">
        <v>44</v>
      </c>
      <c r="H428" t="s">
        <v>938</v>
      </c>
      <c r="I428" t="s">
        <v>98</v>
      </c>
      <c r="J428" s="1">
        <v>301.39999999999998</v>
      </c>
      <c r="K428">
        <v>4</v>
      </c>
      <c r="L428" t="s">
        <v>78</v>
      </c>
      <c r="M428">
        <v>5</v>
      </c>
      <c r="N428">
        <v>3</v>
      </c>
      <c r="O428">
        <v>0</v>
      </c>
      <c r="P428" t="s">
        <v>49</v>
      </c>
      <c r="Q428" t="s">
        <v>37</v>
      </c>
      <c r="R428">
        <v>0</v>
      </c>
      <c r="S428">
        <v>5</v>
      </c>
      <c r="T428" t="s">
        <v>36</v>
      </c>
      <c r="U428" t="s">
        <v>79</v>
      </c>
      <c r="V428" t="s">
        <v>61</v>
      </c>
      <c r="W428" s="2">
        <v>45549</v>
      </c>
      <c r="X428" t="b">
        <v>0</v>
      </c>
      <c r="Y428" t="b">
        <v>1</v>
      </c>
      <c r="Z428" t="s">
        <v>74</v>
      </c>
      <c r="AA428" t="s">
        <v>53</v>
      </c>
      <c r="AB428">
        <v>5</v>
      </c>
    </row>
    <row r="429" spans="1:28" x14ac:dyDescent="0.3">
      <c r="A429" t="s">
        <v>939</v>
      </c>
      <c r="B429">
        <v>18</v>
      </c>
      <c r="C429" t="s">
        <v>29</v>
      </c>
      <c r="D429" t="s">
        <v>44</v>
      </c>
      <c r="E429" t="s">
        <v>55</v>
      </c>
      <c r="F429" t="s">
        <v>45</v>
      </c>
      <c r="G429" t="s">
        <v>44</v>
      </c>
      <c r="H429" t="s">
        <v>940</v>
      </c>
      <c r="I429" t="s">
        <v>142</v>
      </c>
      <c r="J429" s="1">
        <v>397.25</v>
      </c>
      <c r="K429">
        <v>6</v>
      </c>
      <c r="L429" t="s">
        <v>35</v>
      </c>
      <c r="M429">
        <v>5</v>
      </c>
      <c r="N429">
        <v>2</v>
      </c>
      <c r="O429">
        <v>1</v>
      </c>
      <c r="P429" t="s">
        <v>59</v>
      </c>
      <c r="Q429" t="s">
        <v>50</v>
      </c>
      <c r="R429">
        <v>1</v>
      </c>
      <c r="S429">
        <v>10</v>
      </c>
      <c r="T429" t="s">
        <v>36</v>
      </c>
      <c r="U429" t="s">
        <v>79</v>
      </c>
      <c r="V429" t="s">
        <v>86</v>
      </c>
      <c r="W429" s="2">
        <v>45512</v>
      </c>
      <c r="X429" t="b">
        <v>0</v>
      </c>
      <c r="Y429" t="b">
        <v>1</v>
      </c>
      <c r="Z429" t="s">
        <v>52</v>
      </c>
      <c r="AA429" t="s">
        <v>41</v>
      </c>
      <c r="AB429">
        <v>2</v>
      </c>
    </row>
    <row r="430" spans="1:28" x14ac:dyDescent="0.3">
      <c r="A430" t="s">
        <v>941</v>
      </c>
      <c r="B430">
        <v>46</v>
      </c>
      <c r="C430" t="s">
        <v>43</v>
      </c>
      <c r="D430" t="s">
        <v>30</v>
      </c>
      <c r="E430" t="s">
        <v>76</v>
      </c>
      <c r="F430" t="s">
        <v>45</v>
      </c>
      <c r="G430" t="s">
        <v>30</v>
      </c>
      <c r="H430" t="s">
        <v>942</v>
      </c>
      <c r="I430" t="s">
        <v>34</v>
      </c>
      <c r="J430" s="1">
        <v>96.18</v>
      </c>
      <c r="K430">
        <v>3</v>
      </c>
      <c r="L430" t="s">
        <v>35</v>
      </c>
      <c r="M430">
        <v>3</v>
      </c>
      <c r="N430">
        <v>4</v>
      </c>
      <c r="O430">
        <v>0</v>
      </c>
      <c r="P430" t="s">
        <v>36</v>
      </c>
      <c r="Q430" t="s">
        <v>37</v>
      </c>
      <c r="R430">
        <v>1</v>
      </c>
      <c r="S430">
        <v>9</v>
      </c>
      <c r="T430" t="s">
        <v>49</v>
      </c>
      <c r="U430" t="s">
        <v>60</v>
      </c>
      <c r="V430" t="s">
        <v>86</v>
      </c>
      <c r="W430" s="2">
        <v>45417</v>
      </c>
      <c r="X430" t="b">
        <v>0</v>
      </c>
      <c r="Y430" t="b">
        <v>0</v>
      </c>
      <c r="Z430" t="s">
        <v>74</v>
      </c>
      <c r="AA430" t="s">
        <v>67</v>
      </c>
      <c r="AB430">
        <v>10</v>
      </c>
    </row>
    <row r="431" spans="1:28" x14ac:dyDescent="0.3">
      <c r="A431" t="s">
        <v>943</v>
      </c>
      <c r="B431">
        <v>19</v>
      </c>
      <c r="C431" t="s">
        <v>29</v>
      </c>
      <c r="D431" t="s">
        <v>44</v>
      </c>
      <c r="E431" t="s">
        <v>76</v>
      </c>
      <c r="F431" t="s">
        <v>32</v>
      </c>
      <c r="G431" t="s">
        <v>44</v>
      </c>
      <c r="H431" t="s">
        <v>944</v>
      </c>
      <c r="I431" t="s">
        <v>123</v>
      </c>
      <c r="J431" s="1">
        <v>390.44</v>
      </c>
      <c r="K431">
        <v>4</v>
      </c>
      <c r="L431" t="s">
        <v>35</v>
      </c>
      <c r="M431">
        <v>5</v>
      </c>
      <c r="N431">
        <v>1</v>
      </c>
      <c r="O431">
        <v>0</v>
      </c>
      <c r="P431" t="s">
        <v>49</v>
      </c>
      <c r="Q431" t="s">
        <v>85</v>
      </c>
      <c r="R431">
        <v>0</v>
      </c>
      <c r="S431">
        <v>4</v>
      </c>
      <c r="T431" t="s">
        <v>44</v>
      </c>
      <c r="U431" t="s">
        <v>79</v>
      </c>
      <c r="V431" t="s">
        <v>66</v>
      </c>
      <c r="W431" s="2">
        <v>45337</v>
      </c>
      <c r="X431" t="b">
        <v>1</v>
      </c>
      <c r="Y431" t="b">
        <v>0</v>
      </c>
      <c r="Z431" t="s">
        <v>40</v>
      </c>
      <c r="AA431" t="s">
        <v>53</v>
      </c>
      <c r="AB431">
        <v>4</v>
      </c>
    </row>
    <row r="432" spans="1:28" x14ac:dyDescent="0.3">
      <c r="A432" t="s">
        <v>945</v>
      </c>
      <c r="B432">
        <v>37</v>
      </c>
      <c r="C432" t="s">
        <v>29</v>
      </c>
      <c r="D432" t="s">
        <v>30</v>
      </c>
      <c r="E432" t="s">
        <v>55</v>
      </c>
      <c r="F432" t="s">
        <v>32</v>
      </c>
      <c r="G432" t="s">
        <v>30</v>
      </c>
      <c r="H432" t="s">
        <v>946</v>
      </c>
      <c r="I432" t="s">
        <v>104</v>
      </c>
      <c r="J432" s="1">
        <v>61.5</v>
      </c>
      <c r="K432">
        <v>11</v>
      </c>
      <c r="L432" t="s">
        <v>35</v>
      </c>
      <c r="M432">
        <v>4</v>
      </c>
      <c r="N432">
        <v>2</v>
      </c>
      <c r="O432">
        <v>0</v>
      </c>
      <c r="P432" t="s">
        <v>49</v>
      </c>
      <c r="Q432" t="s">
        <v>85</v>
      </c>
      <c r="R432">
        <v>0</v>
      </c>
      <c r="S432">
        <v>1</v>
      </c>
      <c r="T432" t="s">
        <v>44</v>
      </c>
      <c r="U432" t="s">
        <v>60</v>
      </c>
      <c r="V432" t="s">
        <v>66</v>
      </c>
      <c r="W432" s="2">
        <v>45317</v>
      </c>
      <c r="X432" t="b">
        <v>1</v>
      </c>
      <c r="Y432" t="b">
        <v>1</v>
      </c>
      <c r="Z432" t="s">
        <v>74</v>
      </c>
      <c r="AA432" t="s">
        <v>67</v>
      </c>
      <c r="AB432">
        <v>8</v>
      </c>
    </row>
    <row r="433" spans="1:28" x14ac:dyDescent="0.3">
      <c r="A433" t="s">
        <v>947</v>
      </c>
      <c r="B433">
        <v>35</v>
      </c>
      <c r="C433" t="s">
        <v>29</v>
      </c>
      <c r="D433" t="s">
        <v>30</v>
      </c>
      <c r="E433" t="s">
        <v>76</v>
      </c>
      <c r="F433" t="s">
        <v>45</v>
      </c>
      <c r="G433" t="s">
        <v>44</v>
      </c>
      <c r="H433" t="s">
        <v>948</v>
      </c>
      <c r="I433" t="s">
        <v>58</v>
      </c>
      <c r="J433" s="1">
        <v>234.44</v>
      </c>
      <c r="K433">
        <v>6</v>
      </c>
      <c r="L433" t="s">
        <v>48</v>
      </c>
      <c r="M433">
        <v>3</v>
      </c>
      <c r="N433">
        <v>5</v>
      </c>
      <c r="O433">
        <v>2</v>
      </c>
      <c r="P433" t="s">
        <v>49</v>
      </c>
      <c r="Q433" t="s">
        <v>85</v>
      </c>
      <c r="R433">
        <v>0</v>
      </c>
      <c r="S433">
        <v>1</v>
      </c>
      <c r="T433" t="s">
        <v>44</v>
      </c>
      <c r="U433" t="s">
        <v>79</v>
      </c>
      <c r="V433" t="s">
        <v>66</v>
      </c>
      <c r="W433" s="2">
        <v>45435</v>
      </c>
      <c r="X433" t="b">
        <v>0</v>
      </c>
      <c r="Y433" t="b">
        <v>1</v>
      </c>
      <c r="Z433" t="s">
        <v>62</v>
      </c>
      <c r="AA433" t="s">
        <v>67</v>
      </c>
      <c r="AB433">
        <v>5</v>
      </c>
    </row>
    <row r="434" spans="1:28" x14ac:dyDescent="0.3">
      <c r="A434" t="s">
        <v>949</v>
      </c>
      <c r="B434">
        <v>43</v>
      </c>
      <c r="C434" t="s">
        <v>43</v>
      </c>
      <c r="D434" t="s">
        <v>30</v>
      </c>
      <c r="E434" t="s">
        <v>55</v>
      </c>
      <c r="F434" t="s">
        <v>56</v>
      </c>
      <c r="G434" t="s">
        <v>30</v>
      </c>
      <c r="H434" t="s">
        <v>950</v>
      </c>
      <c r="I434" t="s">
        <v>126</v>
      </c>
      <c r="J434" s="1">
        <v>318.83999999999997</v>
      </c>
      <c r="K434">
        <v>6</v>
      </c>
      <c r="L434" t="s">
        <v>78</v>
      </c>
      <c r="M434">
        <v>1</v>
      </c>
      <c r="N434">
        <v>1</v>
      </c>
      <c r="O434">
        <v>2</v>
      </c>
      <c r="P434" t="s">
        <v>59</v>
      </c>
      <c r="Q434" t="s">
        <v>85</v>
      </c>
      <c r="R434">
        <v>0</v>
      </c>
      <c r="S434">
        <v>4</v>
      </c>
      <c r="T434" t="s">
        <v>44</v>
      </c>
      <c r="U434" t="s">
        <v>38</v>
      </c>
      <c r="V434" t="s">
        <v>66</v>
      </c>
      <c r="W434" s="2">
        <v>45402</v>
      </c>
      <c r="X434" t="b">
        <v>0</v>
      </c>
      <c r="Y434" t="b">
        <v>1</v>
      </c>
      <c r="Z434" t="s">
        <v>52</v>
      </c>
      <c r="AA434" t="s">
        <v>53</v>
      </c>
      <c r="AB434">
        <v>10</v>
      </c>
    </row>
    <row r="435" spans="1:28" x14ac:dyDescent="0.3">
      <c r="A435" t="s">
        <v>951</v>
      </c>
      <c r="B435">
        <v>28</v>
      </c>
      <c r="C435" t="s">
        <v>43</v>
      </c>
      <c r="D435" t="s">
        <v>30</v>
      </c>
      <c r="E435" t="s">
        <v>55</v>
      </c>
      <c r="F435" t="s">
        <v>56</v>
      </c>
      <c r="G435" t="s">
        <v>44</v>
      </c>
      <c r="H435" t="s">
        <v>952</v>
      </c>
      <c r="I435" t="s">
        <v>126</v>
      </c>
      <c r="J435" s="1">
        <v>327.32</v>
      </c>
      <c r="K435">
        <v>6</v>
      </c>
      <c r="L435" t="s">
        <v>35</v>
      </c>
      <c r="M435">
        <v>4</v>
      </c>
      <c r="N435">
        <v>5</v>
      </c>
      <c r="O435">
        <v>0</v>
      </c>
      <c r="P435" t="s">
        <v>36</v>
      </c>
      <c r="Q435" t="s">
        <v>37</v>
      </c>
      <c r="R435">
        <v>0</v>
      </c>
      <c r="S435">
        <v>4</v>
      </c>
      <c r="T435" t="s">
        <v>44</v>
      </c>
      <c r="U435" t="s">
        <v>38</v>
      </c>
      <c r="V435" t="s">
        <v>66</v>
      </c>
      <c r="W435" s="2">
        <v>45452</v>
      </c>
      <c r="X435" t="b">
        <v>1</v>
      </c>
      <c r="Y435" t="b">
        <v>1</v>
      </c>
      <c r="Z435" t="s">
        <v>62</v>
      </c>
      <c r="AA435" t="s">
        <v>67</v>
      </c>
      <c r="AB435">
        <v>13</v>
      </c>
    </row>
    <row r="436" spans="1:28" x14ac:dyDescent="0.3">
      <c r="A436" t="s">
        <v>953</v>
      </c>
      <c r="B436">
        <v>25</v>
      </c>
      <c r="C436" t="s">
        <v>43</v>
      </c>
      <c r="D436" t="s">
        <v>30</v>
      </c>
      <c r="E436" t="s">
        <v>76</v>
      </c>
      <c r="F436" t="s">
        <v>56</v>
      </c>
      <c r="G436" t="s">
        <v>44</v>
      </c>
      <c r="H436" t="s">
        <v>954</v>
      </c>
      <c r="I436" t="s">
        <v>82</v>
      </c>
      <c r="J436" s="1">
        <v>475.64</v>
      </c>
      <c r="K436">
        <v>3</v>
      </c>
      <c r="L436" t="s">
        <v>78</v>
      </c>
      <c r="M436">
        <v>3</v>
      </c>
      <c r="N436">
        <v>4</v>
      </c>
      <c r="O436">
        <v>1</v>
      </c>
      <c r="P436" t="s">
        <v>59</v>
      </c>
      <c r="Q436" t="s">
        <v>85</v>
      </c>
      <c r="R436">
        <v>1</v>
      </c>
      <c r="S436">
        <v>2</v>
      </c>
      <c r="T436" t="s">
        <v>49</v>
      </c>
      <c r="U436" t="s">
        <v>60</v>
      </c>
      <c r="V436" t="s">
        <v>51</v>
      </c>
      <c r="W436" s="2">
        <v>45337</v>
      </c>
      <c r="X436" t="b">
        <v>1</v>
      </c>
      <c r="Y436" t="b">
        <v>1</v>
      </c>
      <c r="Z436" t="s">
        <v>74</v>
      </c>
      <c r="AA436" t="s">
        <v>53</v>
      </c>
      <c r="AB436">
        <v>9</v>
      </c>
    </row>
    <row r="437" spans="1:28" x14ac:dyDescent="0.3">
      <c r="A437" t="s">
        <v>955</v>
      </c>
      <c r="B437">
        <v>47</v>
      </c>
      <c r="C437" t="s">
        <v>43</v>
      </c>
      <c r="D437" t="s">
        <v>44</v>
      </c>
      <c r="E437" t="s">
        <v>69</v>
      </c>
      <c r="F437" t="s">
        <v>56</v>
      </c>
      <c r="G437" t="s">
        <v>30</v>
      </c>
      <c r="H437" t="s">
        <v>956</v>
      </c>
      <c r="I437" t="s">
        <v>107</v>
      </c>
      <c r="J437" s="1">
        <v>68.59</v>
      </c>
      <c r="K437">
        <v>9</v>
      </c>
      <c r="L437" t="s">
        <v>35</v>
      </c>
      <c r="M437">
        <v>3</v>
      </c>
      <c r="N437">
        <v>4</v>
      </c>
      <c r="O437">
        <v>0</v>
      </c>
      <c r="P437" t="s">
        <v>49</v>
      </c>
      <c r="Q437" t="s">
        <v>37</v>
      </c>
      <c r="R437">
        <v>2</v>
      </c>
      <c r="S437">
        <v>5</v>
      </c>
      <c r="T437" t="s">
        <v>36</v>
      </c>
      <c r="U437" t="s">
        <v>60</v>
      </c>
      <c r="V437" t="s">
        <v>51</v>
      </c>
      <c r="W437" s="2">
        <v>45400</v>
      </c>
      <c r="X437" t="b">
        <v>0</v>
      </c>
      <c r="Y437" t="b">
        <v>1</v>
      </c>
      <c r="Z437" t="s">
        <v>52</v>
      </c>
      <c r="AA437" t="s">
        <v>53</v>
      </c>
      <c r="AB437">
        <v>5</v>
      </c>
    </row>
    <row r="438" spans="1:28" x14ac:dyDescent="0.3">
      <c r="A438" t="s">
        <v>957</v>
      </c>
      <c r="B438">
        <v>45</v>
      </c>
      <c r="C438" t="s">
        <v>212</v>
      </c>
      <c r="D438" t="s">
        <v>30</v>
      </c>
      <c r="E438" t="s">
        <v>76</v>
      </c>
      <c r="F438" t="s">
        <v>32</v>
      </c>
      <c r="G438" t="s">
        <v>30</v>
      </c>
      <c r="H438" t="s">
        <v>958</v>
      </c>
      <c r="I438" t="s">
        <v>104</v>
      </c>
      <c r="J438" s="1">
        <v>133.04</v>
      </c>
      <c r="K438">
        <v>12</v>
      </c>
      <c r="L438" t="s">
        <v>78</v>
      </c>
      <c r="M438">
        <v>1</v>
      </c>
      <c r="N438">
        <v>3</v>
      </c>
      <c r="O438">
        <v>2</v>
      </c>
      <c r="P438" t="s">
        <v>44</v>
      </c>
      <c r="Q438" t="s">
        <v>50</v>
      </c>
      <c r="R438">
        <v>2</v>
      </c>
      <c r="S438">
        <v>6</v>
      </c>
      <c r="T438" t="s">
        <v>36</v>
      </c>
      <c r="U438" t="s">
        <v>79</v>
      </c>
      <c r="V438" t="s">
        <v>86</v>
      </c>
      <c r="W438" s="2">
        <v>45480</v>
      </c>
      <c r="X438" t="b">
        <v>1</v>
      </c>
      <c r="Y438" t="b">
        <v>1</v>
      </c>
      <c r="Z438" t="s">
        <v>62</v>
      </c>
      <c r="AA438" t="s">
        <v>53</v>
      </c>
      <c r="AB438">
        <v>11</v>
      </c>
    </row>
    <row r="439" spans="1:28" x14ac:dyDescent="0.3">
      <c r="A439" t="s">
        <v>959</v>
      </c>
      <c r="B439">
        <v>24</v>
      </c>
      <c r="C439" t="s">
        <v>190</v>
      </c>
      <c r="D439" t="s">
        <v>44</v>
      </c>
      <c r="E439" t="s">
        <v>31</v>
      </c>
      <c r="F439" t="s">
        <v>45</v>
      </c>
      <c r="G439" t="s">
        <v>30</v>
      </c>
      <c r="H439" t="s">
        <v>960</v>
      </c>
      <c r="I439" t="s">
        <v>98</v>
      </c>
      <c r="J439" s="1">
        <v>196.63</v>
      </c>
      <c r="K439">
        <v>9</v>
      </c>
      <c r="L439" t="s">
        <v>78</v>
      </c>
      <c r="M439">
        <v>4</v>
      </c>
      <c r="N439">
        <v>2</v>
      </c>
      <c r="O439">
        <v>2</v>
      </c>
      <c r="P439" t="s">
        <v>49</v>
      </c>
      <c r="Q439" t="s">
        <v>37</v>
      </c>
      <c r="R439">
        <v>1</v>
      </c>
      <c r="S439">
        <v>6</v>
      </c>
      <c r="T439" t="s">
        <v>59</v>
      </c>
      <c r="U439" t="s">
        <v>38</v>
      </c>
      <c r="V439" t="s">
        <v>66</v>
      </c>
      <c r="W439" s="2">
        <v>45641</v>
      </c>
      <c r="X439" t="b">
        <v>1</v>
      </c>
      <c r="Y439" t="b">
        <v>0</v>
      </c>
      <c r="Z439" t="s">
        <v>40</v>
      </c>
      <c r="AA439" t="s">
        <v>41</v>
      </c>
      <c r="AB439">
        <v>7</v>
      </c>
    </row>
    <row r="440" spans="1:28" x14ac:dyDescent="0.3">
      <c r="A440" t="s">
        <v>961</v>
      </c>
      <c r="B440">
        <v>30</v>
      </c>
      <c r="C440" t="s">
        <v>43</v>
      </c>
      <c r="D440" t="s">
        <v>30</v>
      </c>
      <c r="E440" t="s">
        <v>76</v>
      </c>
      <c r="F440" t="s">
        <v>32</v>
      </c>
      <c r="G440" t="s">
        <v>44</v>
      </c>
      <c r="H440" t="s">
        <v>962</v>
      </c>
      <c r="I440" t="s">
        <v>65</v>
      </c>
      <c r="J440" s="1">
        <v>473.96</v>
      </c>
      <c r="K440">
        <v>12</v>
      </c>
      <c r="L440" t="s">
        <v>48</v>
      </c>
      <c r="M440">
        <v>2</v>
      </c>
      <c r="N440">
        <v>1</v>
      </c>
      <c r="O440">
        <v>1</v>
      </c>
      <c r="P440" t="s">
        <v>49</v>
      </c>
      <c r="Q440" t="s">
        <v>37</v>
      </c>
      <c r="R440">
        <v>2</v>
      </c>
      <c r="S440">
        <v>9</v>
      </c>
      <c r="T440" t="s">
        <v>36</v>
      </c>
      <c r="U440" t="s">
        <v>38</v>
      </c>
      <c r="V440" t="s">
        <v>51</v>
      </c>
      <c r="W440" s="2">
        <v>45501</v>
      </c>
      <c r="X440" t="b">
        <v>1</v>
      </c>
      <c r="Y440" t="b">
        <v>0</v>
      </c>
      <c r="Z440" t="s">
        <v>62</v>
      </c>
      <c r="AA440" t="s">
        <v>67</v>
      </c>
      <c r="AB440">
        <v>14</v>
      </c>
    </row>
    <row r="441" spans="1:28" x14ac:dyDescent="0.3">
      <c r="A441" t="s">
        <v>963</v>
      </c>
      <c r="B441">
        <v>24</v>
      </c>
      <c r="C441" t="s">
        <v>29</v>
      </c>
      <c r="D441" t="s">
        <v>44</v>
      </c>
      <c r="E441" t="s">
        <v>31</v>
      </c>
      <c r="F441" t="s">
        <v>45</v>
      </c>
      <c r="G441" t="s">
        <v>30</v>
      </c>
      <c r="H441" t="s">
        <v>964</v>
      </c>
      <c r="I441" t="s">
        <v>98</v>
      </c>
      <c r="J441" s="1">
        <v>472.52</v>
      </c>
      <c r="K441">
        <v>8</v>
      </c>
      <c r="L441" t="s">
        <v>78</v>
      </c>
      <c r="M441">
        <v>2</v>
      </c>
      <c r="N441">
        <v>4</v>
      </c>
      <c r="O441">
        <v>0</v>
      </c>
      <c r="P441" t="s">
        <v>59</v>
      </c>
      <c r="Q441" t="s">
        <v>37</v>
      </c>
      <c r="R441">
        <v>2</v>
      </c>
      <c r="S441">
        <v>8</v>
      </c>
      <c r="T441" t="s">
        <v>49</v>
      </c>
      <c r="U441" t="s">
        <v>38</v>
      </c>
      <c r="V441" t="s">
        <v>86</v>
      </c>
      <c r="W441" s="2">
        <v>45315</v>
      </c>
      <c r="X441" t="b">
        <v>0</v>
      </c>
      <c r="Y441" t="b">
        <v>1</v>
      </c>
      <c r="Z441" t="s">
        <v>74</v>
      </c>
      <c r="AA441" t="s">
        <v>41</v>
      </c>
      <c r="AB441">
        <v>14</v>
      </c>
    </row>
    <row r="442" spans="1:28" x14ac:dyDescent="0.3">
      <c r="A442" t="s">
        <v>965</v>
      </c>
      <c r="B442">
        <v>27</v>
      </c>
      <c r="C442" t="s">
        <v>29</v>
      </c>
      <c r="D442" t="s">
        <v>30</v>
      </c>
      <c r="E442" t="s">
        <v>31</v>
      </c>
      <c r="F442" t="s">
        <v>32</v>
      </c>
      <c r="G442" t="s">
        <v>30</v>
      </c>
      <c r="H442" t="s">
        <v>966</v>
      </c>
      <c r="I442" t="s">
        <v>123</v>
      </c>
      <c r="J442" s="1">
        <v>335.8</v>
      </c>
      <c r="K442">
        <v>9</v>
      </c>
      <c r="L442" t="s">
        <v>35</v>
      </c>
      <c r="M442">
        <v>3</v>
      </c>
      <c r="N442">
        <v>5</v>
      </c>
      <c r="O442">
        <v>1</v>
      </c>
      <c r="P442" t="s">
        <v>36</v>
      </c>
      <c r="Q442" t="s">
        <v>37</v>
      </c>
      <c r="R442">
        <v>2</v>
      </c>
      <c r="S442">
        <v>7</v>
      </c>
      <c r="T442" t="s">
        <v>59</v>
      </c>
      <c r="U442" t="s">
        <v>60</v>
      </c>
      <c r="V442" t="s">
        <v>61</v>
      </c>
      <c r="W442" s="2">
        <v>45332</v>
      </c>
      <c r="X442" t="b">
        <v>1</v>
      </c>
      <c r="Y442" t="b">
        <v>0</v>
      </c>
      <c r="Z442" t="s">
        <v>52</v>
      </c>
      <c r="AA442" t="s">
        <v>53</v>
      </c>
      <c r="AB442">
        <v>5</v>
      </c>
    </row>
    <row r="443" spans="1:28" x14ac:dyDescent="0.3">
      <c r="A443" t="s">
        <v>967</v>
      </c>
      <c r="B443">
        <v>25</v>
      </c>
      <c r="C443" t="s">
        <v>43</v>
      </c>
      <c r="D443" t="s">
        <v>30</v>
      </c>
      <c r="E443" t="s">
        <v>55</v>
      </c>
      <c r="F443" t="s">
        <v>45</v>
      </c>
      <c r="G443" t="s">
        <v>44</v>
      </c>
      <c r="H443" t="s">
        <v>968</v>
      </c>
      <c r="I443" t="s">
        <v>98</v>
      </c>
      <c r="J443" s="1">
        <v>85.57</v>
      </c>
      <c r="K443">
        <v>12</v>
      </c>
      <c r="L443" t="s">
        <v>48</v>
      </c>
      <c r="M443">
        <v>2</v>
      </c>
      <c r="N443">
        <v>1</v>
      </c>
      <c r="O443">
        <v>1</v>
      </c>
      <c r="P443" t="s">
        <v>59</v>
      </c>
      <c r="Q443" t="s">
        <v>85</v>
      </c>
      <c r="R443">
        <v>2</v>
      </c>
      <c r="S443">
        <v>4</v>
      </c>
      <c r="T443" t="s">
        <v>49</v>
      </c>
      <c r="U443" t="s">
        <v>38</v>
      </c>
      <c r="V443" t="s">
        <v>61</v>
      </c>
      <c r="W443" s="2">
        <v>45535</v>
      </c>
      <c r="X443" t="b">
        <v>1</v>
      </c>
      <c r="Y443" t="b">
        <v>1</v>
      </c>
      <c r="Z443" t="s">
        <v>74</v>
      </c>
      <c r="AA443" t="s">
        <v>41</v>
      </c>
      <c r="AB443">
        <v>9</v>
      </c>
    </row>
    <row r="444" spans="1:28" x14ac:dyDescent="0.3">
      <c r="A444" t="s">
        <v>969</v>
      </c>
      <c r="B444">
        <v>44</v>
      </c>
      <c r="C444" t="s">
        <v>88</v>
      </c>
      <c r="D444" t="s">
        <v>30</v>
      </c>
      <c r="E444" t="s">
        <v>55</v>
      </c>
      <c r="F444" t="s">
        <v>56</v>
      </c>
      <c r="G444" t="s">
        <v>30</v>
      </c>
      <c r="H444" t="s">
        <v>970</v>
      </c>
      <c r="I444" t="s">
        <v>188</v>
      </c>
      <c r="J444" s="1">
        <v>108.5</v>
      </c>
      <c r="K444">
        <v>11</v>
      </c>
      <c r="L444" t="s">
        <v>35</v>
      </c>
      <c r="M444">
        <v>5</v>
      </c>
      <c r="N444">
        <v>5</v>
      </c>
      <c r="O444">
        <v>0</v>
      </c>
      <c r="P444" t="s">
        <v>36</v>
      </c>
      <c r="Q444" t="s">
        <v>85</v>
      </c>
      <c r="R444">
        <v>1</v>
      </c>
      <c r="S444">
        <v>2</v>
      </c>
      <c r="T444" t="s">
        <v>49</v>
      </c>
      <c r="U444" t="s">
        <v>60</v>
      </c>
      <c r="V444" t="s">
        <v>51</v>
      </c>
      <c r="W444" s="2">
        <v>45489</v>
      </c>
      <c r="X444" t="b">
        <v>0</v>
      </c>
      <c r="Y444" t="b">
        <v>0</v>
      </c>
      <c r="Z444" t="s">
        <v>52</v>
      </c>
      <c r="AA444" t="s">
        <v>41</v>
      </c>
      <c r="AB444">
        <v>10</v>
      </c>
    </row>
    <row r="445" spans="1:28" x14ac:dyDescent="0.3">
      <c r="A445" t="s">
        <v>971</v>
      </c>
      <c r="B445">
        <v>26</v>
      </c>
      <c r="C445" t="s">
        <v>43</v>
      </c>
      <c r="D445" t="s">
        <v>30</v>
      </c>
      <c r="E445" t="s">
        <v>76</v>
      </c>
      <c r="F445" t="s">
        <v>32</v>
      </c>
      <c r="G445" t="s">
        <v>30</v>
      </c>
      <c r="H445" t="s">
        <v>972</v>
      </c>
      <c r="I445" t="s">
        <v>47</v>
      </c>
      <c r="J445" s="1">
        <v>172.5</v>
      </c>
      <c r="K445">
        <v>8</v>
      </c>
      <c r="L445" t="s">
        <v>78</v>
      </c>
      <c r="M445">
        <v>1</v>
      </c>
      <c r="N445">
        <v>3</v>
      </c>
      <c r="O445">
        <v>0</v>
      </c>
      <c r="P445" t="s">
        <v>49</v>
      </c>
      <c r="Q445" t="s">
        <v>37</v>
      </c>
      <c r="R445">
        <v>0</v>
      </c>
      <c r="S445">
        <v>8</v>
      </c>
      <c r="T445" t="s">
        <v>59</v>
      </c>
      <c r="U445" t="s">
        <v>79</v>
      </c>
      <c r="V445" t="s">
        <v>39</v>
      </c>
      <c r="W445" s="2">
        <v>45492</v>
      </c>
      <c r="X445" t="b">
        <v>1</v>
      </c>
      <c r="Y445" t="b">
        <v>0</v>
      </c>
      <c r="Z445" t="s">
        <v>62</v>
      </c>
      <c r="AA445" t="s">
        <v>41</v>
      </c>
      <c r="AB445">
        <v>7</v>
      </c>
    </row>
    <row r="446" spans="1:28" x14ac:dyDescent="0.3">
      <c r="A446" t="s">
        <v>973</v>
      </c>
      <c r="B446">
        <v>18</v>
      </c>
      <c r="C446" t="s">
        <v>29</v>
      </c>
      <c r="D446" t="s">
        <v>44</v>
      </c>
      <c r="E446" t="s">
        <v>55</v>
      </c>
      <c r="F446" t="s">
        <v>45</v>
      </c>
      <c r="G446" t="s">
        <v>30</v>
      </c>
      <c r="H446" t="s">
        <v>974</v>
      </c>
      <c r="I446" t="s">
        <v>117</v>
      </c>
      <c r="J446" s="1">
        <v>212.8</v>
      </c>
      <c r="K446">
        <v>6</v>
      </c>
      <c r="L446" t="s">
        <v>35</v>
      </c>
      <c r="M446">
        <v>3</v>
      </c>
      <c r="N446">
        <v>2</v>
      </c>
      <c r="O446">
        <v>2</v>
      </c>
      <c r="P446" t="s">
        <v>36</v>
      </c>
      <c r="Q446" t="s">
        <v>85</v>
      </c>
      <c r="R446">
        <v>1</v>
      </c>
      <c r="S446">
        <v>7</v>
      </c>
      <c r="T446" t="s">
        <v>44</v>
      </c>
      <c r="U446" t="s">
        <v>38</v>
      </c>
      <c r="V446" t="s">
        <v>39</v>
      </c>
      <c r="W446" s="2">
        <v>45429</v>
      </c>
      <c r="X446" t="b">
        <v>1</v>
      </c>
      <c r="Y446" t="b">
        <v>1</v>
      </c>
      <c r="Z446" t="s">
        <v>74</v>
      </c>
      <c r="AA446" t="s">
        <v>53</v>
      </c>
      <c r="AB446">
        <v>1</v>
      </c>
    </row>
    <row r="447" spans="1:28" x14ac:dyDescent="0.3">
      <c r="A447" t="s">
        <v>975</v>
      </c>
      <c r="B447">
        <v>47</v>
      </c>
      <c r="C447" t="s">
        <v>29</v>
      </c>
      <c r="D447" t="s">
        <v>30</v>
      </c>
      <c r="E447" t="s">
        <v>31</v>
      </c>
      <c r="F447" t="s">
        <v>32</v>
      </c>
      <c r="G447" t="s">
        <v>44</v>
      </c>
      <c r="H447" t="s">
        <v>976</v>
      </c>
      <c r="I447" t="s">
        <v>123</v>
      </c>
      <c r="J447" s="1">
        <v>324.41000000000003</v>
      </c>
      <c r="K447">
        <v>7</v>
      </c>
      <c r="L447" t="s">
        <v>35</v>
      </c>
      <c r="M447">
        <v>4</v>
      </c>
      <c r="N447">
        <v>4</v>
      </c>
      <c r="O447">
        <v>1</v>
      </c>
      <c r="P447" t="s">
        <v>36</v>
      </c>
      <c r="Q447" t="s">
        <v>50</v>
      </c>
      <c r="R447">
        <v>0</v>
      </c>
      <c r="S447">
        <v>5</v>
      </c>
      <c r="T447" t="s">
        <v>49</v>
      </c>
      <c r="U447" t="s">
        <v>38</v>
      </c>
      <c r="V447" t="s">
        <v>61</v>
      </c>
      <c r="W447" s="2">
        <v>45411</v>
      </c>
      <c r="X447" t="b">
        <v>1</v>
      </c>
      <c r="Y447" t="b">
        <v>1</v>
      </c>
      <c r="Z447" t="s">
        <v>40</v>
      </c>
      <c r="AA447" t="s">
        <v>41</v>
      </c>
      <c r="AB447">
        <v>4</v>
      </c>
    </row>
    <row r="448" spans="1:28" x14ac:dyDescent="0.3">
      <c r="A448" t="s">
        <v>977</v>
      </c>
      <c r="B448">
        <v>36</v>
      </c>
      <c r="C448" t="s">
        <v>43</v>
      </c>
      <c r="D448" t="s">
        <v>44</v>
      </c>
      <c r="E448" t="s">
        <v>69</v>
      </c>
      <c r="F448" t="s">
        <v>45</v>
      </c>
      <c r="G448" t="s">
        <v>30</v>
      </c>
      <c r="H448" t="s">
        <v>978</v>
      </c>
      <c r="I448" t="s">
        <v>194</v>
      </c>
      <c r="J448" s="1">
        <v>342.39</v>
      </c>
      <c r="K448">
        <v>8</v>
      </c>
      <c r="L448" t="s">
        <v>48</v>
      </c>
      <c r="M448">
        <v>1</v>
      </c>
      <c r="N448">
        <v>5</v>
      </c>
      <c r="O448">
        <v>2</v>
      </c>
      <c r="P448" t="s">
        <v>59</v>
      </c>
      <c r="Q448" t="s">
        <v>85</v>
      </c>
      <c r="R448">
        <v>2</v>
      </c>
      <c r="S448">
        <v>3</v>
      </c>
      <c r="T448" t="s">
        <v>44</v>
      </c>
      <c r="U448" t="s">
        <v>79</v>
      </c>
      <c r="V448" t="s">
        <v>66</v>
      </c>
      <c r="W448" s="2">
        <v>45295</v>
      </c>
      <c r="X448" t="b">
        <v>0</v>
      </c>
      <c r="Y448" t="b">
        <v>0</v>
      </c>
      <c r="Z448" t="s">
        <v>40</v>
      </c>
      <c r="AA448" t="s">
        <v>53</v>
      </c>
      <c r="AB448">
        <v>9</v>
      </c>
    </row>
    <row r="449" spans="1:28" x14ac:dyDescent="0.3">
      <c r="A449" t="s">
        <v>979</v>
      </c>
      <c r="B449">
        <v>23</v>
      </c>
      <c r="C449" t="s">
        <v>29</v>
      </c>
      <c r="D449" t="s">
        <v>44</v>
      </c>
      <c r="E449" t="s">
        <v>76</v>
      </c>
      <c r="F449" t="s">
        <v>32</v>
      </c>
      <c r="G449" t="s">
        <v>44</v>
      </c>
      <c r="H449" t="s">
        <v>980</v>
      </c>
      <c r="I449" t="s">
        <v>104</v>
      </c>
      <c r="J449" s="1">
        <v>446.86</v>
      </c>
      <c r="K449">
        <v>9</v>
      </c>
      <c r="L449" t="s">
        <v>48</v>
      </c>
      <c r="M449">
        <v>2</v>
      </c>
      <c r="N449">
        <v>1</v>
      </c>
      <c r="O449">
        <v>2</v>
      </c>
      <c r="P449" t="s">
        <v>36</v>
      </c>
      <c r="Q449" t="s">
        <v>85</v>
      </c>
      <c r="R449">
        <v>0</v>
      </c>
      <c r="S449">
        <v>2</v>
      </c>
      <c r="T449" t="s">
        <v>49</v>
      </c>
      <c r="U449" t="s">
        <v>79</v>
      </c>
      <c r="V449" t="s">
        <v>51</v>
      </c>
      <c r="W449" s="2">
        <v>45603</v>
      </c>
      <c r="X449" t="b">
        <v>0</v>
      </c>
      <c r="Y449" t="b">
        <v>0</v>
      </c>
      <c r="Z449" t="s">
        <v>52</v>
      </c>
      <c r="AA449" t="s">
        <v>41</v>
      </c>
      <c r="AB449">
        <v>5</v>
      </c>
    </row>
    <row r="450" spans="1:28" x14ac:dyDescent="0.3">
      <c r="A450" t="s">
        <v>981</v>
      </c>
      <c r="B450">
        <v>49</v>
      </c>
      <c r="C450" t="s">
        <v>43</v>
      </c>
      <c r="D450" t="s">
        <v>44</v>
      </c>
      <c r="E450" t="s">
        <v>76</v>
      </c>
      <c r="F450" t="s">
        <v>56</v>
      </c>
      <c r="G450" t="s">
        <v>44</v>
      </c>
      <c r="H450" t="s">
        <v>982</v>
      </c>
      <c r="I450" t="s">
        <v>117</v>
      </c>
      <c r="J450" s="1">
        <v>463.15</v>
      </c>
      <c r="K450">
        <v>3</v>
      </c>
      <c r="L450" t="s">
        <v>35</v>
      </c>
      <c r="M450">
        <v>1</v>
      </c>
      <c r="N450">
        <v>1</v>
      </c>
      <c r="O450">
        <v>1</v>
      </c>
      <c r="P450" t="s">
        <v>36</v>
      </c>
      <c r="Q450" t="s">
        <v>37</v>
      </c>
      <c r="R450">
        <v>1</v>
      </c>
      <c r="S450">
        <v>9</v>
      </c>
      <c r="T450" t="s">
        <v>44</v>
      </c>
      <c r="U450" t="s">
        <v>60</v>
      </c>
      <c r="V450" t="s">
        <v>61</v>
      </c>
      <c r="W450" s="2">
        <v>45407</v>
      </c>
      <c r="X450" t="b">
        <v>1</v>
      </c>
      <c r="Y450" t="b">
        <v>1</v>
      </c>
      <c r="Z450" t="s">
        <v>40</v>
      </c>
      <c r="AA450" t="s">
        <v>53</v>
      </c>
      <c r="AB450">
        <v>9</v>
      </c>
    </row>
    <row r="451" spans="1:28" x14ac:dyDescent="0.3">
      <c r="A451" t="s">
        <v>983</v>
      </c>
      <c r="B451">
        <v>27</v>
      </c>
      <c r="C451" t="s">
        <v>29</v>
      </c>
      <c r="D451" t="s">
        <v>44</v>
      </c>
      <c r="E451" t="s">
        <v>76</v>
      </c>
      <c r="F451" t="s">
        <v>32</v>
      </c>
      <c r="G451" t="s">
        <v>44</v>
      </c>
      <c r="H451" t="s">
        <v>984</v>
      </c>
      <c r="I451" t="s">
        <v>158</v>
      </c>
      <c r="J451" s="1">
        <v>122.99</v>
      </c>
      <c r="K451">
        <v>12</v>
      </c>
      <c r="L451" t="s">
        <v>48</v>
      </c>
      <c r="M451">
        <v>1</v>
      </c>
      <c r="N451">
        <v>5</v>
      </c>
      <c r="O451">
        <v>1</v>
      </c>
      <c r="P451" t="s">
        <v>44</v>
      </c>
      <c r="Q451" t="s">
        <v>85</v>
      </c>
      <c r="R451">
        <v>1</v>
      </c>
      <c r="S451">
        <v>8</v>
      </c>
      <c r="T451" t="s">
        <v>36</v>
      </c>
      <c r="U451" t="s">
        <v>79</v>
      </c>
      <c r="V451" t="s">
        <v>86</v>
      </c>
      <c r="W451" s="2">
        <v>45568</v>
      </c>
      <c r="X451" t="b">
        <v>1</v>
      </c>
      <c r="Y451" t="b">
        <v>0</v>
      </c>
      <c r="Z451" t="s">
        <v>74</v>
      </c>
      <c r="AA451" t="s">
        <v>41</v>
      </c>
      <c r="AB451">
        <v>1</v>
      </c>
    </row>
    <row r="452" spans="1:28" x14ac:dyDescent="0.3">
      <c r="A452" t="s">
        <v>985</v>
      </c>
      <c r="B452">
        <v>43</v>
      </c>
      <c r="C452" t="s">
        <v>43</v>
      </c>
      <c r="D452" t="s">
        <v>44</v>
      </c>
      <c r="E452" t="s">
        <v>69</v>
      </c>
      <c r="F452" t="s">
        <v>56</v>
      </c>
      <c r="G452" t="s">
        <v>44</v>
      </c>
      <c r="H452" t="s">
        <v>986</v>
      </c>
      <c r="I452" t="s">
        <v>188</v>
      </c>
      <c r="J452" s="1">
        <v>322.39999999999998</v>
      </c>
      <c r="K452">
        <v>7</v>
      </c>
      <c r="L452" t="s">
        <v>35</v>
      </c>
      <c r="M452">
        <v>4</v>
      </c>
      <c r="N452">
        <v>2</v>
      </c>
      <c r="O452">
        <v>1</v>
      </c>
      <c r="P452" t="s">
        <v>49</v>
      </c>
      <c r="Q452" t="s">
        <v>85</v>
      </c>
      <c r="R452">
        <v>2</v>
      </c>
      <c r="S452">
        <v>3</v>
      </c>
      <c r="T452" t="s">
        <v>49</v>
      </c>
      <c r="U452" t="s">
        <v>38</v>
      </c>
      <c r="V452" t="s">
        <v>86</v>
      </c>
      <c r="W452" s="2">
        <v>45511</v>
      </c>
      <c r="X452" t="b">
        <v>1</v>
      </c>
      <c r="Y452" t="b">
        <v>1</v>
      </c>
      <c r="Z452" t="s">
        <v>40</v>
      </c>
      <c r="AA452" t="s">
        <v>67</v>
      </c>
      <c r="AB452">
        <v>2</v>
      </c>
    </row>
    <row r="453" spans="1:28" x14ac:dyDescent="0.3">
      <c r="A453" t="s">
        <v>987</v>
      </c>
      <c r="B453">
        <v>19</v>
      </c>
      <c r="C453" t="s">
        <v>29</v>
      </c>
      <c r="D453" t="s">
        <v>44</v>
      </c>
      <c r="E453" t="s">
        <v>31</v>
      </c>
      <c r="F453" t="s">
        <v>45</v>
      </c>
      <c r="G453" t="s">
        <v>30</v>
      </c>
      <c r="H453" t="s">
        <v>988</v>
      </c>
      <c r="I453" t="s">
        <v>104</v>
      </c>
      <c r="J453" s="1">
        <v>73.19</v>
      </c>
      <c r="K453">
        <v>5</v>
      </c>
      <c r="L453" t="s">
        <v>35</v>
      </c>
      <c r="M453">
        <v>2</v>
      </c>
      <c r="N453">
        <v>5</v>
      </c>
      <c r="O453">
        <v>1</v>
      </c>
      <c r="P453" t="s">
        <v>59</v>
      </c>
      <c r="Q453" t="s">
        <v>50</v>
      </c>
      <c r="R453">
        <v>2</v>
      </c>
      <c r="S453">
        <v>8</v>
      </c>
      <c r="T453" t="s">
        <v>44</v>
      </c>
      <c r="U453" t="s">
        <v>60</v>
      </c>
      <c r="V453" t="s">
        <v>51</v>
      </c>
      <c r="W453" s="2">
        <v>45393</v>
      </c>
      <c r="X453" t="b">
        <v>0</v>
      </c>
      <c r="Y453" t="b">
        <v>1</v>
      </c>
      <c r="Z453" t="s">
        <v>40</v>
      </c>
      <c r="AA453" t="s">
        <v>41</v>
      </c>
      <c r="AB453">
        <v>3</v>
      </c>
    </row>
    <row r="454" spans="1:28" x14ac:dyDescent="0.3">
      <c r="A454" t="s">
        <v>989</v>
      </c>
      <c r="B454">
        <v>41</v>
      </c>
      <c r="C454" t="s">
        <v>29</v>
      </c>
      <c r="D454" t="s">
        <v>30</v>
      </c>
      <c r="E454" t="s">
        <v>31</v>
      </c>
      <c r="F454" t="s">
        <v>56</v>
      </c>
      <c r="G454" t="s">
        <v>44</v>
      </c>
      <c r="H454" t="s">
        <v>856</v>
      </c>
      <c r="I454" t="s">
        <v>126</v>
      </c>
      <c r="J454" s="1">
        <v>279.08</v>
      </c>
      <c r="K454">
        <v>10</v>
      </c>
      <c r="L454" t="s">
        <v>78</v>
      </c>
      <c r="M454">
        <v>4</v>
      </c>
      <c r="N454">
        <v>2</v>
      </c>
      <c r="O454">
        <v>1</v>
      </c>
      <c r="P454" t="s">
        <v>44</v>
      </c>
      <c r="Q454" t="s">
        <v>50</v>
      </c>
      <c r="R454">
        <v>2</v>
      </c>
      <c r="S454">
        <v>7</v>
      </c>
      <c r="T454" t="s">
        <v>49</v>
      </c>
      <c r="U454" t="s">
        <v>60</v>
      </c>
      <c r="V454" t="s">
        <v>39</v>
      </c>
      <c r="W454" s="2">
        <v>45407</v>
      </c>
      <c r="X454" t="b">
        <v>0</v>
      </c>
      <c r="Y454" t="b">
        <v>1</v>
      </c>
      <c r="Z454" t="s">
        <v>52</v>
      </c>
      <c r="AA454" t="s">
        <v>41</v>
      </c>
      <c r="AB454">
        <v>3</v>
      </c>
    </row>
    <row r="455" spans="1:28" x14ac:dyDescent="0.3">
      <c r="A455" t="s">
        <v>990</v>
      </c>
      <c r="B455">
        <v>29</v>
      </c>
      <c r="C455" t="s">
        <v>29</v>
      </c>
      <c r="D455" t="s">
        <v>30</v>
      </c>
      <c r="E455" t="s">
        <v>55</v>
      </c>
      <c r="F455" t="s">
        <v>45</v>
      </c>
      <c r="G455" t="s">
        <v>30</v>
      </c>
      <c r="H455" t="s">
        <v>991</v>
      </c>
      <c r="I455" t="s">
        <v>194</v>
      </c>
      <c r="J455" s="1">
        <v>478.85</v>
      </c>
      <c r="K455">
        <v>10</v>
      </c>
      <c r="L455" t="s">
        <v>48</v>
      </c>
      <c r="M455">
        <v>4</v>
      </c>
      <c r="N455">
        <v>2</v>
      </c>
      <c r="O455">
        <v>2</v>
      </c>
      <c r="P455" t="s">
        <v>36</v>
      </c>
      <c r="Q455" t="s">
        <v>50</v>
      </c>
      <c r="R455">
        <v>2</v>
      </c>
      <c r="S455">
        <v>2</v>
      </c>
      <c r="T455" t="s">
        <v>36</v>
      </c>
      <c r="U455" t="s">
        <v>79</v>
      </c>
      <c r="V455" t="s">
        <v>86</v>
      </c>
      <c r="W455" s="2">
        <v>45410</v>
      </c>
      <c r="X455" t="b">
        <v>0</v>
      </c>
      <c r="Y455" t="b">
        <v>0</v>
      </c>
      <c r="Z455" t="s">
        <v>74</v>
      </c>
      <c r="AA455" t="s">
        <v>41</v>
      </c>
      <c r="AB455">
        <v>4</v>
      </c>
    </row>
    <row r="456" spans="1:28" x14ac:dyDescent="0.3">
      <c r="A456" t="s">
        <v>992</v>
      </c>
      <c r="B456">
        <v>25</v>
      </c>
      <c r="C456" t="s">
        <v>43</v>
      </c>
      <c r="D456" t="s">
        <v>44</v>
      </c>
      <c r="E456" t="s">
        <v>69</v>
      </c>
      <c r="F456" t="s">
        <v>56</v>
      </c>
      <c r="G456" t="s">
        <v>44</v>
      </c>
      <c r="H456" t="s">
        <v>993</v>
      </c>
      <c r="I456" t="s">
        <v>47</v>
      </c>
      <c r="J456" s="1">
        <v>86.39</v>
      </c>
      <c r="K456">
        <v>5</v>
      </c>
      <c r="L456" t="s">
        <v>35</v>
      </c>
      <c r="M456">
        <v>4</v>
      </c>
      <c r="N456">
        <v>5</v>
      </c>
      <c r="O456">
        <v>1</v>
      </c>
      <c r="P456" t="s">
        <v>44</v>
      </c>
      <c r="Q456" t="s">
        <v>37</v>
      </c>
      <c r="R456">
        <v>1</v>
      </c>
      <c r="S456">
        <v>1</v>
      </c>
      <c r="T456" t="s">
        <v>49</v>
      </c>
      <c r="U456" t="s">
        <v>79</v>
      </c>
      <c r="V456" t="s">
        <v>61</v>
      </c>
      <c r="W456" s="2">
        <v>45544</v>
      </c>
      <c r="X456" t="b">
        <v>0</v>
      </c>
      <c r="Y456" t="b">
        <v>0</v>
      </c>
      <c r="Z456" t="s">
        <v>40</v>
      </c>
      <c r="AA456" t="s">
        <v>53</v>
      </c>
      <c r="AB456">
        <v>7</v>
      </c>
    </row>
    <row r="457" spans="1:28" x14ac:dyDescent="0.3">
      <c r="A457" t="s">
        <v>994</v>
      </c>
      <c r="B457">
        <v>45</v>
      </c>
      <c r="C457" t="s">
        <v>43</v>
      </c>
      <c r="D457" t="s">
        <v>44</v>
      </c>
      <c r="E457" t="s">
        <v>69</v>
      </c>
      <c r="F457" t="s">
        <v>32</v>
      </c>
      <c r="G457" t="s">
        <v>30</v>
      </c>
      <c r="H457" t="s">
        <v>995</v>
      </c>
      <c r="I457" t="s">
        <v>123</v>
      </c>
      <c r="J457" s="1">
        <v>192.35</v>
      </c>
      <c r="K457">
        <v>11</v>
      </c>
      <c r="L457" t="s">
        <v>35</v>
      </c>
      <c r="M457">
        <v>3</v>
      </c>
      <c r="N457">
        <v>5</v>
      </c>
      <c r="O457">
        <v>2</v>
      </c>
      <c r="P457" t="s">
        <v>44</v>
      </c>
      <c r="Q457" t="s">
        <v>50</v>
      </c>
      <c r="R457">
        <v>2</v>
      </c>
      <c r="S457">
        <v>1</v>
      </c>
      <c r="T457" t="s">
        <v>44</v>
      </c>
      <c r="U457" t="s">
        <v>60</v>
      </c>
      <c r="V457" t="s">
        <v>39</v>
      </c>
      <c r="W457" s="2">
        <v>45420</v>
      </c>
      <c r="X457" t="b">
        <v>1</v>
      </c>
      <c r="Y457" t="b">
        <v>0</v>
      </c>
      <c r="Z457" t="s">
        <v>62</v>
      </c>
      <c r="AA457" t="s">
        <v>67</v>
      </c>
      <c r="AB457">
        <v>11</v>
      </c>
    </row>
    <row r="458" spans="1:28" x14ac:dyDescent="0.3">
      <c r="A458" t="s">
        <v>996</v>
      </c>
      <c r="B458">
        <v>36</v>
      </c>
      <c r="C458" t="s">
        <v>29</v>
      </c>
      <c r="D458" t="s">
        <v>30</v>
      </c>
      <c r="E458" t="s">
        <v>76</v>
      </c>
      <c r="F458" t="s">
        <v>32</v>
      </c>
      <c r="G458" t="s">
        <v>44</v>
      </c>
      <c r="H458" t="s">
        <v>997</v>
      </c>
      <c r="I458" t="s">
        <v>188</v>
      </c>
      <c r="J458" s="1">
        <v>235.32</v>
      </c>
      <c r="K458">
        <v>7</v>
      </c>
      <c r="L458" t="s">
        <v>78</v>
      </c>
      <c r="M458">
        <v>2</v>
      </c>
      <c r="N458">
        <v>1</v>
      </c>
      <c r="O458">
        <v>1</v>
      </c>
      <c r="P458" t="s">
        <v>49</v>
      </c>
      <c r="Q458" t="s">
        <v>85</v>
      </c>
      <c r="R458">
        <v>1</v>
      </c>
      <c r="S458">
        <v>10</v>
      </c>
      <c r="T458" t="s">
        <v>44</v>
      </c>
      <c r="U458" t="s">
        <v>79</v>
      </c>
      <c r="V458" t="s">
        <v>51</v>
      </c>
      <c r="W458" s="2">
        <v>45452</v>
      </c>
      <c r="X458" t="b">
        <v>0</v>
      </c>
      <c r="Y458" t="b">
        <v>1</v>
      </c>
      <c r="Z458" t="s">
        <v>62</v>
      </c>
      <c r="AA458" t="s">
        <v>67</v>
      </c>
      <c r="AB458">
        <v>11</v>
      </c>
    </row>
    <row r="459" spans="1:28" x14ac:dyDescent="0.3">
      <c r="A459" t="s">
        <v>998</v>
      </c>
      <c r="B459">
        <v>21</v>
      </c>
      <c r="C459" t="s">
        <v>29</v>
      </c>
      <c r="D459" t="s">
        <v>44</v>
      </c>
      <c r="E459" t="s">
        <v>69</v>
      </c>
      <c r="F459" t="s">
        <v>45</v>
      </c>
      <c r="G459" t="s">
        <v>44</v>
      </c>
      <c r="H459" t="s">
        <v>999</v>
      </c>
      <c r="I459" t="s">
        <v>117</v>
      </c>
      <c r="J459" s="1">
        <v>212.63</v>
      </c>
      <c r="K459">
        <v>8</v>
      </c>
      <c r="L459" t="s">
        <v>78</v>
      </c>
      <c r="M459">
        <v>4</v>
      </c>
      <c r="N459">
        <v>2</v>
      </c>
      <c r="O459">
        <v>1</v>
      </c>
      <c r="P459" t="s">
        <v>59</v>
      </c>
      <c r="Q459" t="s">
        <v>85</v>
      </c>
      <c r="R459">
        <v>0</v>
      </c>
      <c r="S459">
        <v>4</v>
      </c>
      <c r="T459" t="s">
        <v>44</v>
      </c>
      <c r="U459" t="s">
        <v>79</v>
      </c>
      <c r="V459" t="s">
        <v>61</v>
      </c>
      <c r="W459" s="2">
        <v>45531</v>
      </c>
      <c r="X459" t="b">
        <v>0</v>
      </c>
      <c r="Y459" t="b">
        <v>1</v>
      </c>
      <c r="Z459" t="s">
        <v>40</v>
      </c>
      <c r="AA459" t="s">
        <v>41</v>
      </c>
      <c r="AB459">
        <v>6</v>
      </c>
    </row>
    <row r="460" spans="1:28" x14ac:dyDescent="0.3">
      <c r="A460" t="s">
        <v>1000</v>
      </c>
      <c r="B460">
        <v>47</v>
      </c>
      <c r="C460" t="s">
        <v>29</v>
      </c>
      <c r="D460" t="s">
        <v>30</v>
      </c>
      <c r="E460" t="s">
        <v>69</v>
      </c>
      <c r="F460" t="s">
        <v>56</v>
      </c>
      <c r="G460" t="s">
        <v>44</v>
      </c>
      <c r="H460" t="s">
        <v>1001</v>
      </c>
      <c r="I460" t="s">
        <v>47</v>
      </c>
      <c r="J460" s="1">
        <v>246.63</v>
      </c>
      <c r="K460">
        <v>8</v>
      </c>
      <c r="L460" t="s">
        <v>48</v>
      </c>
      <c r="M460">
        <v>2</v>
      </c>
      <c r="N460">
        <v>3</v>
      </c>
      <c r="O460">
        <v>1</v>
      </c>
      <c r="P460" t="s">
        <v>36</v>
      </c>
      <c r="Q460" t="s">
        <v>37</v>
      </c>
      <c r="R460">
        <v>2</v>
      </c>
      <c r="S460">
        <v>3</v>
      </c>
      <c r="T460" t="s">
        <v>36</v>
      </c>
      <c r="U460" t="s">
        <v>38</v>
      </c>
      <c r="V460" t="s">
        <v>39</v>
      </c>
      <c r="W460" s="2">
        <v>45383</v>
      </c>
      <c r="X460" t="b">
        <v>1</v>
      </c>
      <c r="Y460" t="b">
        <v>0</v>
      </c>
      <c r="Z460" t="s">
        <v>62</v>
      </c>
      <c r="AA460" t="s">
        <v>67</v>
      </c>
      <c r="AB460">
        <v>10</v>
      </c>
    </row>
    <row r="461" spans="1:28" x14ac:dyDescent="0.3">
      <c r="A461" t="s">
        <v>1002</v>
      </c>
      <c r="B461">
        <v>26</v>
      </c>
      <c r="C461" t="s">
        <v>29</v>
      </c>
      <c r="D461" t="s">
        <v>30</v>
      </c>
      <c r="E461" t="s">
        <v>69</v>
      </c>
      <c r="F461" t="s">
        <v>32</v>
      </c>
      <c r="G461" t="s">
        <v>44</v>
      </c>
      <c r="H461" t="s">
        <v>256</v>
      </c>
      <c r="I461" t="s">
        <v>126</v>
      </c>
      <c r="J461" s="1">
        <v>228.47</v>
      </c>
      <c r="K461">
        <v>9</v>
      </c>
      <c r="L461" t="s">
        <v>78</v>
      </c>
      <c r="M461">
        <v>3</v>
      </c>
      <c r="N461">
        <v>3</v>
      </c>
      <c r="O461">
        <v>1</v>
      </c>
      <c r="P461" t="s">
        <v>36</v>
      </c>
      <c r="Q461" t="s">
        <v>85</v>
      </c>
      <c r="R461">
        <v>1</v>
      </c>
      <c r="S461">
        <v>7</v>
      </c>
      <c r="T461" t="s">
        <v>36</v>
      </c>
      <c r="U461" t="s">
        <v>79</v>
      </c>
      <c r="V461" t="s">
        <v>39</v>
      </c>
      <c r="W461" s="2">
        <v>45533</v>
      </c>
      <c r="X461" t="b">
        <v>0</v>
      </c>
      <c r="Y461" t="b">
        <v>1</v>
      </c>
      <c r="Z461" t="s">
        <v>62</v>
      </c>
      <c r="AA461" t="s">
        <v>67</v>
      </c>
      <c r="AB461">
        <v>12</v>
      </c>
    </row>
    <row r="462" spans="1:28" x14ac:dyDescent="0.3">
      <c r="A462" t="s">
        <v>1003</v>
      </c>
      <c r="B462">
        <v>25</v>
      </c>
      <c r="C462" t="s">
        <v>29</v>
      </c>
      <c r="D462" t="s">
        <v>30</v>
      </c>
      <c r="E462" t="s">
        <v>55</v>
      </c>
      <c r="F462" t="s">
        <v>56</v>
      </c>
      <c r="G462" t="s">
        <v>44</v>
      </c>
      <c r="H462" t="s">
        <v>1004</v>
      </c>
      <c r="I462" t="s">
        <v>34</v>
      </c>
      <c r="J462" s="1">
        <v>343.77</v>
      </c>
      <c r="K462">
        <v>6</v>
      </c>
      <c r="L462" t="s">
        <v>78</v>
      </c>
      <c r="M462">
        <v>4</v>
      </c>
      <c r="N462">
        <v>3</v>
      </c>
      <c r="O462">
        <v>2</v>
      </c>
      <c r="P462" t="s">
        <v>59</v>
      </c>
      <c r="Q462" t="s">
        <v>37</v>
      </c>
      <c r="R462">
        <v>2</v>
      </c>
      <c r="S462">
        <v>9</v>
      </c>
      <c r="T462" t="s">
        <v>44</v>
      </c>
      <c r="U462" t="s">
        <v>79</v>
      </c>
      <c r="V462" t="s">
        <v>86</v>
      </c>
      <c r="W462" s="2">
        <v>45553</v>
      </c>
      <c r="X462" t="b">
        <v>1</v>
      </c>
      <c r="Y462" t="b">
        <v>1</v>
      </c>
      <c r="Z462" t="s">
        <v>52</v>
      </c>
      <c r="AA462" t="s">
        <v>67</v>
      </c>
      <c r="AB462">
        <v>6</v>
      </c>
    </row>
    <row r="463" spans="1:28" x14ac:dyDescent="0.3">
      <c r="A463" t="s">
        <v>1005</v>
      </c>
      <c r="B463">
        <v>26</v>
      </c>
      <c r="C463" t="s">
        <v>88</v>
      </c>
      <c r="D463" t="s">
        <v>30</v>
      </c>
      <c r="E463" t="s">
        <v>31</v>
      </c>
      <c r="F463" t="s">
        <v>32</v>
      </c>
      <c r="G463" t="s">
        <v>44</v>
      </c>
      <c r="H463" t="s">
        <v>1006</v>
      </c>
      <c r="I463" t="s">
        <v>158</v>
      </c>
      <c r="J463" s="1">
        <v>339.32</v>
      </c>
      <c r="K463">
        <v>9</v>
      </c>
      <c r="L463" t="s">
        <v>48</v>
      </c>
      <c r="M463">
        <v>2</v>
      </c>
      <c r="N463">
        <v>4</v>
      </c>
      <c r="O463">
        <v>0</v>
      </c>
      <c r="P463" t="s">
        <v>49</v>
      </c>
      <c r="Q463" t="s">
        <v>85</v>
      </c>
      <c r="R463">
        <v>1</v>
      </c>
      <c r="S463">
        <v>4</v>
      </c>
      <c r="T463" t="s">
        <v>44</v>
      </c>
      <c r="U463" t="s">
        <v>38</v>
      </c>
      <c r="V463" t="s">
        <v>66</v>
      </c>
      <c r="W463" s="2">
        <v>45540</v>
      </c>
      <c r="X463" t="b">
        <v>0</v>
      </c>
      <c r="Y463" t="b">
        <v>0</v>
      </c>
      <c r="Z463" t="s">
        <v>40</v>
      </c>
      <c r="AA463" t="s">
        <v>41</v>
      </c>
      <c r="AB463">
        <v>7</v>
      </c>
    </row>
    <row r="464" spans="1:28" x14ac:dyDescent="0.3">
      <c r="A464" t="s">
        <v>1007</v>
      </c>
      <c r="B464">
        <v>34</v>
      </c>
      <c r="C464" t="s">
        <v>43</v>
      </c>
      <c r="D464" t="s">
        <v>44</v>
      </c>
      <c r="E464" t="s">
        <v>76</v>
      </c>
      <c r="F464" t="s">
        <v>32</v>
      </c>
      <c r="G464" t="s">
        <v>30</v>
      </c>
      <c r="H464" t="s">
        <v>1008</v>
      </c>
      <c r="I464" t="s">
        <v>183</v>
      </c>
      <c r="J464" s="1">
        <v>327.05</v>
      </c>
      <c r="K464">
        <v>9</v>
      </c>
      <c r="L464" t="s">
        <v>35</v>
      </c>
      <c r="M464">
        <v>5</v>
      </c>
      <c r="N464">
        <v>4</v>
      </c>
      <c r="O464">
        <v>0</v>
      </c>
      <c r="P464" t="s">
        <v>59</v>
      </c>
      <c r="Q464" t="s">
        <v>37</v>
      </c>
      <c r="R464">
        <v>2</v>
      </c>
      <c r="S464">
        <v>3</v>
      </c>
      <c r="T464" t="s">
        <v>44</v>
      </c>
      <c r="U464" t="s">
        <v>79</v>
      </c>
      <c r="V464" t="s">
        <v>86</v>
      </c>
      <c r="W464" s="2">
        <v>45510</v>
      </c>
      <c r="X464" t="b">
        <v>0</v>
      </c>
      <c r="Y464" t="b">
        <v>1</v>
      </c>
      <c r="Z464" t="s">
        <v>40</v>
      </c>
      <c r="AA464" t="s">
        <v>41</v>
      </c>
      <c r="AB464">
        <v>7</v>
      </c>
    </row>
    <row r="465" spans="1:28" x14ac:dyDescent="0.3">
      <c r="A465" t="s">
        <v>1009</v>
      </c>
      <c r="B465">
        <v>48</v>
      </c>
      <c r="C465" t="s">
        <v>43</v>
      </c>
      <c r="D465" t="s">
        <v>44</v>
      </c>
      <c r="E465" t="s">
        <v>76</v>
      </c>
      <c r="F465" t="s">
        <v>56</v>
      </c>
      <c r="G465" t="s">
        <v>30</v>
      </c>
      <c r="H465" t="s">
        <v>1010</v>
      </c>
      <c r="I465" t="s">
        <v>126</v>
      </c>
      <c r="J465" s="1">
        <v>334.45</v>
      </c>
      <c r="K465">
        <v>2</v>
      </c>
      <c r="L465" t="s">
        <v>48</v>
      </c>
      <c r="M465">
        <v>2</v>
      </c>
      <c r="N465">
        <v>5</v>
      </c>
      <c r="O465">
        <v>0</v>
      </c>
      <c r="P465" t="s">
        <v>49</v>
      </c>
      <c r="Q465" t="s">
        <v>50</v>
      </c>
      <c r="R465">
        <v>2</v>
      </c>
      <c r="S465">
        <v>9</v>
      </c>
      <c r="T465" t="s">
        <v>44</v>
      </c>
      <c r="U465" t="s">
        <v>38</v>
      </c>
      <c r="V465" t="s">
        <v>39</v>
      </c>
      <c r="W465" s="2">
        <v>45461</v>
      </c>
      <c r="X465" t="b">
        <v>1</v>
      </c>
      <c r="Y465" t="b">
        <v>0</v>
      </c>
      <c r="Z465" t="s">
        <v>62</v>
      </c>
      <c r="AA465" t="s">
        <v>41</v>
      </c>
      <c r="AB465">
        <v>6</v>
      </c>
    </row>
    <row r="466" spans="1:28" x14ac:dyDescent="0.3">
      <c r="A466" t="s">
        <v>1011</v>
      </c>
      <c r="B466">
        <v>19</v>
      </c>
      <c r="C466" t="s">
        <v>43</v>
      </c>
      <c r="D466" t="s">
        <v>44</v>
      </c>
      <c r="E466" t="s">
        <v>55</v>
      </c>
      <c r="F466" t="s">
        <v>32</v>
      </c>
      <c r="G466" t="s">
        <v>30</v>
      </c>
      <c r="H466" t="s">
        <v>1012</v>
      </c>
      <c r="I466" t="s">
        <v>47</v>
      </c>
      <c r="J466" s="1">
        <v>366.16</v>
      </c>
      <c r="K466">
        <v>12</v>
      </c>
      <c r="L466" t="s">
        <v>35</v>
      </c>
      <c r="M466">
        <v>4</v>
      </c>
      <c r="N466">
        <v>4</v>
      </c>
      <c r="O466">
        <v>2</v>
      </c>
      <c r="P466" t="s">
        <v>49</v>
      </c>
      <c r="Q466" t="s">
        <v>37</v>
      </c>
      <c r="R466">
        <v>1</v>
      </c>
      <c r="S466">
        <v>5</v>
      </c>
      <c r="T466" t="s">
        <v>59</v>
      </c>
      <c r="U466" t="s">
        <v>79</v>
      </c>
      <c r="V466" t="s">
        <v>39</v>
      </c>
      <c r="W466" s="2">
        <v>45530</v>
      </c>
      <c r="X466" t="b">
        <v>0</v>
      </c>
      <c r="Y466" t="b">
        <v>0</v>
      </c>
      <c r="Z466" t="s">
        <v>40</v>
      </c>
      <c r="AA466" t="s">
        <v>41</v>
      </c>
      <c r="AB466">
        <v>4</v>
      </c>
    </row>
    <row r="467" spans="1:28" x14ac:dyDescent="0.3">
      <c r="A467" t="s">
        <v>1013</v>
      </c>
      <c r="B467">
        <v>37</v>
      </c>
      <c r="C467" t="s">
        <v>29</v>
      </c>
      <c r="D467" t="s">
        <v>44</v>
      </c>
      <c r="E467" t="s">
        <v>69</v>
      </c>
      <c r="F467" t="s">
        <v>32</v>
      </c>
      <c r="G467" t="s">
        <v>30</v>
      </c>
      <c r="H467" t="s">
        <v>1014</v>
      </c>
      <c r="I467" t="s">
        <v>158</v>
      </c>
      <c r="J467" s="1">
        <v>481.78</v>
      </c>
      <c r="K467">
        <v>8</v>
      </c>
      <c r="L467" t="s">
        <v>48</v>
      </c>
      <c r="M467">
        <v>5</v>
      </c>
      <c r="N467">
        <v>2</v>
      </c>
      <c r="O467">
        <v>0</v>
      </c>
      <c r="P467" t="s">
        <v>49</v>
      </c>
      <c r="Q467" t="s">
        <v>85</v>
      </c>
      <c r="R467">
        <v>2</v>
      </c>
      <c r="S467">
        <v>4</v>
      </c>
      <c r="T467" t="s">
        <v>59</v>
      </c>
      <c r="U467" t="s">
        <v>38</v>
      </c>
      <c r="V467" t="s">
        <v>61</v>
      </c>
      <c r="W467" s="2">
        <v>45406</v>
      </c>
      <c r="X467" t="b">
        <v>1</v>
      </c>
      <c r="Y467" t="b">
        <v>1</v>
      </c>
      <c r="Z467" t="s">
        <v>52</v>
      </c>
      <c r="AA467" t="s">
        <v>67</v>
      </c>
      <c r="AB467">
        <v>1</v>
      </c>
    </row>
    <row r="468" spans="1:28" x14ac:dyDescent="0.3">
      <c r="A468" t="s">
        <v>1015</v>
      </c>
      <c r="B468">
        <v>23</v>
      </c>
      <c r="C468" t="s">
        <v>29</v>
      </c>
      <c r="D468" t="s">
        <v>44</v>
      </c>
      <c r="E468" t="s">
        <v>69</v>
      </c>
      <c r="F468" t="s">
        <v>32</v>
      </c>
      <c r="G468" t="s">
        <v>30</v>
      </c>
      <c r="H468" t="s">
        <v>1016</v>
      </c>
      <c r="I468" t="s">
        <v>34</v>
      </c>
      <c r="J468" s="1">
        <v>131.47999999999999</v>
      </c>
      <c r="K468">
        <v>8</v>
      </c>
      <c r="L468" t="s">
        <v>35</v>
      </c>
      <c r="M468">
        <v>3</v>
      </c>
      <c r="N468">
        <v>5</v>
      </c>
      <c r="O468">
        <v>0</v>
      </c>
      <c r="P468" t="s">
        <v>36</v>
      </c>
      <c r="Q468" t="s">
        <v>37</v>
      </c>
      <c r="R468">
        <v>2</v>
      </c>
      <c r="S468">
        <v>1</v>
      </c>
      <c r="T468" t="s">
        <v>59</v>
      </c>
      <c r="U468" t="s">
        <v>38</v>
      </c>
      <c r="V468" t="s">
        <v>39</v>
      </c>
      <c r="W468" s="2">
        <v>45512</v>
      </c>
      <c r="X468" t="b">
        <v>1</v>
      </c>
      <c r="Y468" t="b">
        <v>1</v>
      </c>
      <c r="Z468" t="s">
        <v>52</v>
      </c>
      <c r="AA468" t="s">
        <v>41</v>
      </c>
      <c r="AB468">
        <v>12</v>
      </c>
    </row>
    <row r="469" spans="1:28" x14ac:dyDescent="0.3">
      <c r="A469" t="s">
        <v>1017</v>
      </c>
      <c r="B469">
        <v>34</v>
      </c>
      <c r="C469" t="s">
        <v>29</v>
      </c>
      <c r="D469" t="s">
        <v>44</v>
      </c>
      <c r="E469" t="s">
        <v>69</v>
      </c>
      <c r="F469" t="s">
        <v>56</v>
      </c>
      <c r="G469" t="s">
        <v>44</v>
      </c>
      <c r="H469" t="s">
        <v>1018</v>
      </c>
      <c r="I469" t="s">
        <v>104</v>
      </c>
      <c r="J469" s="1">
        <v>402.86</v>
      </c>
      <c r="K469">
        <v>11</v>
      </c>
      <c r="L469" t="s">
        <v>48</v>
      </c>
      <c r="M469">
        <v>3</v>
      </c>
      <c r="N469">
        <v>5</v>
      </c>
      <c r="O469">
        <v>1</v>
      </c>
      <c r="P469" t="s">
        <v>44</v>
      </c>
      <c r="Q469" t="s">
        <v>50</v>
      </c>
      <c r="R469">
        <v>0</v>
      </c>
      <c r="S469">
        <v>2</v>
      </c>
      <c r="T469" t="s">
        <v>36</v>
      </c>
      <c r="U469" t="s">
        <v>79</v>
      </c>
      <c r="V469" t="s">
        <v>86</v>
      </c>
      <c r="W469" s="2">
        <v>45540</v>
      </c>
      <c r="X469" t="b">
        <v>0</v>
      </c>
      <c r="Y469" t="b">
        <v>0</v>
      </c>
      <c r="Z469" t="s">
        <v>62</v>
      </c>
      <c r="AA469" t="s">
        <v>53</v>
      </c>
      <c r="AB469">
        <v>8</v>
      </c>
    </row>
    <row r="470" spans="1:28" x14ac:dyDescent="0.3">
      <c r="A470" t="s">
        <v>1019</v>
      </c>
      <c r="B470">
        <v>42</v>
      </c>
      <c r="C470" t="s">
        <v>43</v>
      </c>
      <c r="D470" t="s">
        <v>44</v>
      </c>
      <c r="E470" t="s">
        <v>55</v>
      </c>
      <c r="F470" t="s">
        <v>32</v>
      </c>
      <c r="G470" t="s">
        <v>30</v>
      </c>
      <c r="H470" t="s">
        <v>1020</v>
      </c>
      <c r="I470" t="s">
        <v>34</v>
      </c>
      <c r="J470" s="1">
        <v>333.18</v>
      </c>
      <c r="K470">
        <v>6</v>
      </c>
      <c r="L470" t="s">
        <v>48</v>
      </c>
      <c r="M470">
        <v>1</v>
      </c>
      <c r="N470">
        <v>1</v>
      </c>
      <c r="O470">
        <v>0</v>
      </c>
      <c r="P470" t="s">
        <v>49</v>
      </c>
      <c r="Q470" t="s">
        <v>85</v>
      </c>
      <c r="R470">
        <v>2</v>
      </c>
      <c r="S470">
        <v>5</v>
      </c>
      <c r="T470" t="s">
        <v>59</v>
      </c>
      <c r="U470" t="s">
        <v>60</v>
      </c>
      <c r="V470" t="s">
        <v>66</v>
      </c>
      <c r="W470" s="2">
        <v>45398</v>
      </c>
      <c r="X470" t="b">
        <v>1</v>
      </c>
      <c r="Y470" t="b">
        <v>0</v>
      </c>
      <c r="Z470" t="s">
        <v>74</v>
      </c>
      <c r="AA470" t="s">
        <v>67</v>
      </c>
      <c r="AB470">
        <v>8</v>
      </c>
    </row>
    <row r="471" spans="1:28" x14ac:dyDescent="0.3">
      <c r="A471" t="s">
        <v>1021</v>
      </c>
      <c r="B471">
        <v>28</v>
      </c>
      <c r="C471" t="s">
        <v>29</v>
      </c>
      <c r="D471" t="s">
        <v>44</v>
      </c>
      <c r="E471" t="s">
        <v>69</v>
      </c>
      <c r="F471" t="s">
        <v>56</v>
      </c>
      <c r="G471" t="s">
        <v>30</v>
      </c>
      <c r="H471" t="s">
        <v>1022</v>
      </c>
      <c r="I471" t="s">
        <v>135</v>
      </c>
      <c r="J471" s="1">
        <v>73.23</v>
      </c>
      <c r="K471">
        <v>8</v>
      </c>
      <c r="L471" t="s">
        <v>78</v>
      </c>
      <c r="M471">
        <v>2</v>
      </c>
      <c r="N471">
        <v>2</v>
      </c>
      <c r="O471">
        <v>2</v>
      </c>
      <c r="P471" t="s">
        <v>59</v>
      </c>
      <c r="Q471" t="s">
        <v>85</v>
      </c>
      <c r="R471">
        <v>1</v>
      </c>
      <c r="S471">
        <v>2</v>
      </c>
      <c r="T471" t="s">
        <v>59</v>
      </c>
      <c r="U471" t="s">
        <v>60</v>
      </c>
      <c r="V471" t="s">
        <v>39</v>
      </c>
      <c r="W471" s="2">
        <v>45490</v>
      </c>
      <c r="X471" t="b">
        <v>1</v>
      </c>
      <c r="Y471" t="b">
        <v>1</v>
      </c>
      <c r="Z471" t="s">
        <v>40</v>
      </c>
      <c r="AA471" t="s">
        <v>41</v>
      </c>
      <c r="AB471">
        <v>6</v>
      </c>
    </row>
    <row r="472" spans="1:28" x14ac:dyDescent="0.3">
      <c r="A472" t="s">
        <v>1023</v>
      </c>
      <c r="B472">
        <v>28</v>
      </c>
      <c r="C472" t="s">
        <v>43</v>
      </c>
      <c r="D472" t="s">
        <v>44</v>
      </c>
      <c r="E472" t="s">
        <v>76</v>
      </c>
      <c r="F472" t="s">
        <v>56</v>
      </c>
      <c r="G472" t="s">
        <v>30</v>
      </c>
      <c r="H472" t="s">
        <v>1024</v>
      </c>
      <c r="I472" t="s">
        <v>71</v>
      </c>
      <c r="J472" s="1">
        <v>450.47</v>
      </c>
      <c r="K472">
        <v>11</v>
      </c>
      <c r="L472" t="s">
        <v>78</v>
      </c>
      <c r="M472">
        <v>5</v>
      </c>
      <c r="N472">
        <v>2</v>
      </c>
      <c r="O472">
        <v>2</v>
      </c>
      <c r="P472" t="s">
        <v>36</v>
      </c>
      <c r="Q472" t="s">
        <v>50</v>
      </c>
      <c r="R472">
        <v>2</v>
      </c>
      <c r="S472">
        <v>3</v>
      </c>
      <c r="T472" t="s">
        <v>36</v>
      </c>
      <c r="U472" t="s">
        <v>60</v>
      </c>
      <c r="V472" t="s">
        <v>39</v>
      </c>
      <c r="W472" s="2">
        <v>45369</v>
      </c>
      <c r="X472" t="b">
        <v>1</v>
      </c>
      <c r="Y472" t="b">
        <v>1</v>
      </c>
      <c r="Z472" t="s">
        <v>52</v>
      </c>
      <c r="AA472" t="s">
        <v>67</v>
      </c>
      <c r="AB472">
        <v>10</v>
      </c>
    </row>
    <row r="473" spans="1:28" x14ac:dyDescent="0.3">
      <c r="A473" t="s">
        <v>1025</v>
      </c>
      <c r="B473">
        <v>33</v>
      </c>
      <c r="C473" t="s">
        <v>43</v>
      </c>
      <c r="D473" t="s">
        <v>30</v>
      </c>
      <c r="E473" t="s">
        <v>55</v>
      </c>
      <c r="F473" t="s">
        <v>45</v>
      </c>
      <c r="G473" t="s">
        <v>44</v>
      </c>
      <c r="H473" t="s">
        <v>1026</v>
      </c>
      <c r="I473" t="s">
        <v>47</v>
      </c>
      <c r="J473" s="1">
        <v>175.74</v>
      </c>
      <c r="K473">
        <v>5</v>
      </c>
      <c r="L473" t="s">
        <v>78</v>
      </c>
      <c r="M473">
        <v>5</v>
      </c>
      <c r="N473">
        <v>4</v>
      </c>
      <c r="O473">
        <v>1</v>
      </c>
      <c r="P473" t="s">
        <v>49</v>
      </c>
      <c r="Q473" t="s">
        <v>50</v>
      </c>
      <c r="R473">
        <v>0</v>
      </c>
      <c r="S473">
        <v>6</v>
      </c>
      <c r="T473" t="s">
        <v>36</v>
      </c>
      <c r="U473" t="s">
        <v>38</v>
      </c>
      <c r="V473" t="s">
        <v>86</v>
      </c>
      <c r="W473" s="2">
        <v>45491</v>
      </c>
      <c r="X473" t="b">
        <v>0</v>
      </c>
      <c r="Y473" t="b">
        <v>1</v>
      </c>
      <c r="Z473" t="s">
        <v>62</v>
      </c>
      <c r="AA473" t="s">
        <v>41</v>
      </c>
      <c r="AB473">
        <v>6</v>
      </c>
    </row>
    <row r="474" spans="1:28" x14ac:dyDescent="0.3">
      <c r="A474" t="s">
        <v>1027</v>
      </c>
      <c r="B474">
        <v>31</v>
      </c>
      <c r="C474" t="s">
        <v>29</v>
      </c>
      <c r="D474" t="s">
        <v>30</v>
      </c>
      <c r="E474" t="s">
        <v>55</v>
      </c>
      <c r="F474" t="s">
        <v>56</v>
      </c>
      <c r="G474" t="s">
        <v>44</v>
      </c>
      <c r="H474" t="s">
        <v>1028</v>
      </c>
      <c r="I474" t="s">
        <v>107</v>
      </c>
      <c r="J474" s="1">
        <v>182.6</v>
      </c>
      <c r="K474">
        <v>4</v>
      </c>
      <c r="L474" t="s">
        <v>78</v>
      </c>
      <c r="M474">
        <v>5</v>
      </c>
      <c r="N474">
        <v>2</v>
      </c>
      <c r="O474">
        <v>0.3</v>
      </c>
      <c r="P474" t="s">
        <v>59</v>
      </c>
      <c r="Q474" t="s">
        <v>50</v>
      </c>
      <c r="R474">
        <v>2</v>
      </c>
      <c r="S474">
        <v>9</v>
      </c>
      <c r="T474" t="s">
        <v>44</v>
      </c>
      <c r="U474" t="s">
        <v>38</v>
      </c>
      <c r="V474" t="s">
        <v>51</v>
      </c>
      <c r="W474" s="2">
        <v>45443</v>
      </c>
      <c r="X474" t="b">
        <v>0</v>
      </c>
      <c r="Y474" t="b">
        <v>1</v>
      </c>
      <c r="Z474" t="s">
        <v>52</v>
      </c>
      <c r="AA474" t="s">
        <v>67</v>
      </c>
      <c r="AB474">
        <v>5</v>
      </c>
    </row>
    <row r="475" spans="1:28" x14ac:dyDescent="0.3">
      <c r="A475" t="s">
        <v>1029</v>
      </c>
      <c r="B475">
        <v>20</v>
      </c>
      <c r="C475" t="s">
        <v>29</v>
      </c>
      <c r="D475" t="s">
        <v>30</v>
      </c>
      <c r="E475" t="s">
        <v>69</v>
      </c>
      <c r="F475" t="s">
        <v>32</v>
      </c>
      <c r="G475" t="s">
        <v>44</v>
      </c>
      <c r="H475" t="s">
        <v>1030</v>
      </c>
      <c r="I475" t="s">
        <v>246</v>
      </c>
      <c r="J475" s="1">
        <v>497.8</v>
      </c>
      <c r="K475">
        <v>2</v>
      </c>
      <c r="L475" t="s">
        <v>78</v>
      </c>
      <c r="M475">
        <v>3</v>
      </c>
      <c r="N475">
        <v>5</v>
      </c>
      <c r="O475">
        <v>0.2</v>
      </c>
      <c r="P475" t="s">
        <v>44</v>
      </c>
      <c r="Q475" t="s">
        <v>37</v>
      </c>
      <c r="R475">
        <v>1</v>
      </c>
      <c r="S475">
        <v>2</v>
      </c>
      <c r="T475" t="s">
        <v>49</v>
      </c>
      <c r="U475" t="s">
        <v>60</v>
      </c>
      <c r="V475" t="s">
        <v>66</v>
      </c>
      <c r="W475" s="2">
        <v>45312</v>
      </c>
      <c r="X475" t="b">
        <v>1</v>
      </c>
      <c r="Y475" t="b">
        <v>0</v>
      </c>
      <c r="Z475" t="s">
        <v>52</v>
      </c>
      <c r="AA475" t="s">
        <v>41</v>
      </c>
      <c r="AB475">
        <v>9</v>
      </c>
    </row>
    <row r="476" spans="1:28" x14ac:dyDescent="0.3">
      <c r="A476" t="s">
        <v>1031</v>
      </c>
      <c r="B476">
        <v>32</v>
      </c>
      <c r="C476" t="s">
        <v>43</v>
      </c>
      <c r="D476" t="s">
        <v>44</v>
      </c>
      <c r="E476" t="s">
        <v>76</v>
      </c>
      <c r="F476" t="s">
        <v>45</v>
      </c>
      <c r="G476" t="s">
        <v>44</v>
      </c>
      <c r="H476" t="s">
        <v>1032</v>
      </c>
      <c r="I476" t="s">
        <v>47</v>
      </c>
      <c r="J476" s="1">
        <v>171.17</v>
      </c>
      <c r="K476">
        <v>4</v>
      </c>
      <c r="L476" t="s">
        <v>48</v>
      </c>
      <c r="M476">
        <v>1</v>
      </c>
      <c r="N476">
        <v>3</v>
      </c>
      <c r="O476">
        <v>0</v>
      </c>
      <c r="P476" t="s">
        <v>44</v>
      </c>
      <c r="Q476" t="s">
        <v>37</v>
      </c>
      <c r="R476">
        <v>0</v>
      </c>
      <c r="S476">
        <v>4</v>
      </c>
      <c r="T476" t="s">
        <v>49</v>
      </c>
      <c r="U476" t="s">
        <v>79</v>
      </c>
      <c r="V476" t="s">
        <v>61</v>
      </c>
      <c r="W476" s="2">
        <v>45458</v>
      </c>
      <c r="X476" t="b">
        <v>0</v>
      </c>
      <c r="Y476" t="b">
        <v>1</v>
      </c>
      <c r="Z476" t="s">
        <v>52</v>
      </c>
      <c r="AA476" t="s">
        <v>53</v>
      </c>
      <c r="AB476">
        <v>12</v>
      </c>
    </row>
    <row r="477" spans="1:28" x14ac:dyDescent="0.3">
      <c r="A477" t="s">
        <v>1033</v>
      </c>
      <c r="B477">
        <v>27</v>
      </c>
      <c r="C477" t="s">
        <v>29</v>
      </c>
      <c r="D477" t="s">
        <v>30</v>
      </c>
      <c r="E477" t="s">
        <v>55</v>
      </c>
      <c r="F477" t="s">
        <v>32</v>
      </c>
      <c r="G477" t="s">
        <v>44</v>
      </c>
      <c r="H477" t="s">
        <v>1034</v>
      </c>
      <c r="I477" t="s">
        <v>246</v>
      </c>
      <c r="J477" s="1">
        <v>425.82</v>
      </c>
      <c r="K477">
        <v>3</v>
      </c>
      <c r="L477" t="s">
        <v>48</v>
      </c>
      <c r="M477">
        <v>4</v>
      </c>
      <c r="N477">
        <v>5</v>
      </c>
      <c r="O477">
        <v>1</v>
      </c>
      <c r="P477" t="s">
        <v>59</v>
      </c>
      <c r="Q477" t="s">
        <v>50</v>
      </c>
      <c r="R477">
        <v>1</v>
      </c>
      <c r="S477">
        <v>6</v>
      </c>
      <c r="T477" t="s">
        <v>44</v>
      </c>
      <c r="U477" t="s">
        <v>60</v>
      </c>
      <c r="V477" t="s">
        <v>86</v>
      </c>
      <c r="W477" s="2">
        <v>45401</v>
      </c>
      <c r="X477" t="b">
        <v>1</v>
      </c>
      <c r="Y477" t="b">
        <v>1</v>
      </c>
      <c r="Z477" t="s">
        <v>52</v>
      </c>
      <c r="AA477" t="s">
        <v>53</v>
      </c>
      <c r="AB477">
        <v>11</v>
      </c>
    </row>
    <row r="478" spans="1:28" x14ac:dyDescent="0.3">
      <c r="A478" t="s">
        <v>1035</v>
      </c>
      <c r="B478">
        <v>19</v>
      </c>
      <c r="C478" t="s">
        <v>29</v>
      </c>
      <c r="D478" t="s">
        <v>30</v>
      </c>
      <c r="E478" t="s">
        <v>69</v>
      </c>
      <c r="F478" t="s">
        <v>32</v>
      </c>
      <c r="G478" t="s">
        <v>30</v>
      </c>
      <c r="H478" t="s">
        <v>1036</v>
      </c>
      <c r="I478" t="s">
        <v>90</v>
      </c>
      <c r="J478" s="1">
        <v>210.58</v>
      </c>
      <c r="K478">
        <v>10</v>
      </c>
      <c r="L478" t="s">
        <v>48</v>
      </c>
      <c r="M478">
        <v>5</v>
      </c>
      <c r="N478">
        <v>1</v>
      </c>
      <c r="O478">
        <v>2</v>
      </c>
      <c r="P478" t="s">
        <v>59</v>
      </c>
      <c r="Q478" t="s">
        <v>37</v>
      </c>
      <c r="R478">
        <v>1</v>
      </c>
      <c r="S478">
        <v>3</v>
      </c>
      <c r="T478" t="s">
        <v>59</v>
      </c>
      <c r="U478" t="s">
        <v>38</v>
      </c>
      <c r="V478" t="s">
        <v>61</v>
      </c>
      <c r="W478" s="2">
        <v>45547</v>
      </c>
      <c r="X478" t="b">
        <v>1</v>
      </c>
      <c r="Y478" t="b">
        <v>1</v>
      </c>
      <c r="Z478" t="s">
        <v>74</v>
      </c>
      <c r="AA478" t="s">
        <v>41</v>
      </c>
      <c r="AB478">
        <v>8</v>
      </c>
    </row>
    <row r="479" spans="1:28" x14ac:dyDescent="0.3">
      <c r="A479" t="s">
        <v>1037</v>
      </c>
      <c r="B479">
        <v>50</v>
      </c>
      <c r="C479" t="s">
        <v>43</v>
      </c>
      <c r="D479" t="s">
        <v>30</v>
      </c>
      <c r="E479" t="s">
        <v>55</v>
      </c>
      <c r="F479" t="s">
        <v>45</v>
      </c>
      <c r="G479" t="s">
        <v>30</v>
      </c>
      <c r="H479" t="s">
        <v>1038</v>
      </c>
      <c r="I479" t="s">
        <v>188</v>
      </c>
      <c r="J479" s="1">
        <v>199.64</v>
      </c>
      <c r="K479">
        <v>11</v>
      </c>
      <c r="L479" t="s">
        <v>78</v>
      </c>
      <c r="M479">
        <v>5</v>
      </c>
      <c r="N479">
        <v>4</v>
      </c>
      <c r="O479">
        <v>1</v>
      </c>
      <c r="P479" t="s">
        <v>44</v>
      </c>
      <c r="Q479" t="s">
        <v>37</v>
      </c>
      <c r="R479">
        <v>1</v>
      </c>
      <c r="S479">
        <v>5</v>
      </c>
      <c r="T479" t="s">
        <v>44</v>
      </c>
      <c r="U479" t="s">
        <v>79</v>
      </c>
      <c r="V479" t="s">
        <v>51</v>
      </c>
      <c r="W479" s="2">
        <v>45539</v>
      </c>
      <c r="X479" t="b">
        <v>0</v>
      </c>
      <c r="Y479" t="b">
        <v>1</v>
      </c>
      <c r="Z479" t="s">
        <v>74</v>
      </c>
      <c r="AA479" t="s">
        <v>67</v>
      </c>
      <c r="AB479">
        <v>8</v>
      </c>
    </row>
    <row r="480" spans="1:28" x14ac:dyDescent="0.3">
      <c r="A480" t="s">
        <v>1039</v>
      </c>
      <c r="B480">
        <v>40</v>
      </c>
      <c r="C480" t="s">
        <v>212</v>
      </c>
      <c r="D480" t="s">
        <v>44</v>
      </c>
      <c r="E480" t="s">
        <v>31</v>
      </c>
      <c r="F480" t="s">
        <v>32</v>
      </c>
      <c r="G480" t="s">
        <v>30</v>
      </c>
      <c r="H480" t="s">
        <v>1040</v>
      </c>
      <c r="I480" t="s">
        <v>114</v>
      </c>
      <c r="J480" s="1">
        <v>162.22</v>
      </c>
      <c r="K480">
        <v>10</v>
      </c>
      <c r="L480" t="s">
        <v>48</v>
      </c>
      <c r="M480">
        <v>5</v>
      </c>
      <c r="N480">
        <v>5</v>
      </c>
      <c r="O480">
        <v>0.2</v>
      </c>
      <c r="P480" t="s">
        <v>44</v>
      </c>
      <c r="Q480" t="s">
        <v>37</v>
      </c>
      <c r="R480">
        <v>1</v>
      </c>
      <c r="S480">
        <v>1</v>
      </c>
      <c r="T480" t="s">
        <v>49</v>
      </c>
      <c r="U480" t="s">
        <v>79</v>
      </c>
      <c r="V480" t="s">
        <v>66</v>
      </c>
      <c r="W480" s="2">
        <v>45410</v>
      </c>
      <c r="X480" t="b">
        <v>1</v>
      </c>
      <c r="Y480" t="b">
        <v>1</v>
      </c>
      <c r="Z480" t="s">
        <v>52</v>
      </c>
      <c r="AA480" t="s">
        <v>41</v>
      </c>
      <c r="AB480">
        <v>8</v>
      </c>
    </row>
    <row r="481" spans="1:28" x14ac:dyDescent="0.3">
      <c r="A481" t="s">
        <v>1041</v>
      </c>
      <c r="B481">
        <v>20</v>
      </c>
      <c r="C481" t="s">
        <v>43</v>
      </c>
      <c r="D481" t="s">
        <v>44</v>
      </c>
      <c r="E481" t="s">
        <v>31</v>
      </c>
      <c r="F481" t="s">
        <v>32</v>
      </c>
      <c r="G481" t="s">
        <v>44</v>
      </c>
      <c r="H481" t="s">
        <v>1042</v>
      </c>
      <c r="I481" t="s">
        <v>90</v>
      </c>
      <c r="J481" s="1">
        <v>401.75</v>
      </c>
      <c r="K481">
        <v>8</v>
      </c>
      <c r="L481" t="s">
        <v>78</v>
      </c>
      <c r="M481">
        <v>3</v>
      </c>
      <c r="N481">
        <v>4</v>
      </c>
      <c r="O481">
        <v>0.3</v>
      </c>
      <c r="P481" t="s">
        <v>36</v>
      </c>
      <c r="Q481" t="s">
        <v>37</v>
      </c>
      <c r="R481">
        <v>1</v>
      </c>
      <c r="S481">
        <v>8</v>
      </c>
      <c r="T481" t="s">
        <v>44</v>
      </c>
      <c r="U481" t="s">
        <v>60</v>
      </c>
      <c r="V481" t="s">
        <v>51</v>
      </c>
      <c r="W481" s="2">
        <v>45634</v>
      </c>
      <c r="X481" t="b">
        <v>0</v>
      </c>
      <c r="Y481" t="b">
        <v>1</v>
      </c>
      <c r="Z481" t="s">
        <v>52</v>
      </c>
      <c r="AA481" t="s">
        <v>53</v>
      </c>
      <c r="AB481">
        <v>6</v>
      </c>
    </row>
    <row r="482" spans="1:28" x14ac:dyDescent="0.3">
      <c r="A482" t="s">
        <v>1043</v>
      </c>
      <c r="B482">
        <v>24</v>
      </c>
      <c r="C482" t="s">
        <v>29</v>
      </c>
      <c r="D482" t="s">
        <v>30</v>
      </c>
      <c r="E482" t="s">
        <v>31</v>
      </c>
      <c r="F482" t="s">
        <v>56</v>
      </c>
      <c r="G482" t="s">
        <v>30</v>
      </c>
      <c r="H482" t="s">
        <v>1044</v>
      </c>
      <c r="I482" t="s">
        <v>98</v>
      </c>
      <c r="J482" s="1">
        <v>365.88</v>
      </c>
      <c r="K482">
        <v>12</v>
      </c>
      <c r="L482" t="s">
        <v>78</v>
      </c>
      <c r="M482">
        <v>3</v>
      </c>
      <c r="N482">
        <v>3</v>
      </c>
      <c r="O482">
        <v>2</v>
      </c>
      <c r="P482" t="s">
        <v>49</v>
      </c>
      <c r="Q482" t="s">
        <v>85</v>
      </c>
      <c r="R482">
        <v>0</v>
      </c>
      <c r="S482">
        <v>9</v>
      </c>
      <c r="T482" t="s">
        <v>44</v>
      </c>
      <c r="U482" t="s">
        <v>60</v>
      </c>
      <c r="V482" t="s">
        <v>66</v>
      </c>
      <c r="W482" s="2">
        <v>45601</v>
      </c>
      <c r="X482" t="b">
        <v>1</v>
      </c>
      <c r="Y482" t="b">
        <v>0</v>
      </c>
      <c r="Z482" t="s">
        <v>40</v>
      </c>
      <c r="AA482" t="s">
        <v>67</v>
      </c>
      <c r="AB482">
        <v>7</v>
      </c>
    </row>
    <row r="483" spans="1:28" x14ac:dyDescent="0.3">
      <c r="A483" t="s">
        <v>1045</v>
      </c>
      <c r="B483">
        <v>46</v>
      </c>
      <c r="C483" t="s">
        <v>43</v>
      </c>
      <c r="D483" t="s">
        <v>30</v>
      </c>
      <c r="E483" t="s">
        <v>55</v>
      </c>
      <c r="F483" t="s">
        <v>45</v>
      </c>
      <c r="G483" t="s">
        <v>30</v>
      </c>
      <c r="H483" t="s">
        <v>1046</v>
      </c>
      <c r="I483" t="s">
        <v>188</v>
      </c>
      <c r="J483" s="1">
        <v>58.29</v>
      </c>
      <c r="K483">
        <v>6</v>
      </c>
      <c r="L483" t="s">
        <v>35</v>
      </c>
      <c r="M483">
        <v>2</v>
      </c>
      <c r="N483">
        <v>3</v>
      </c>
      <c r="O483">
        <v>2</v>
      </c>
      <c r="P483" t="s">
        <v>49</v>
      </c>
      <c r="Q483" t="s">
        <v>37</v>
      </c>
      <c r="R483">
        <v>1</v>
      </c>
      <c r="S483">
        <v>7</v>
      </c>
      <c r="T483" t="s">
        <v>59</v>
      </c>
      <c r="U483" t="s">
        <v>38</v>
      </c>
      <c r="V483" t="s">
        <v>66</v>
      </c>
      <c r="W483" s="2">
        <v>45335</v>
      </c>
      <c r="X483" t="b">
        <v>0</v>
      </c>
      <c r="Y483" t="b">
        <v>1</v>
      </c>
      <c r="Z483" t="s">
        <v>62</v>
      </c>
      <c r="AA483" t="s">
        <v>53</v>
      </c>
      <c r="AB483">
        <v>14</v>
      </c>
    </row>
    <row r="484" spans="1:28" x14ac:dyDescent="0.3">
      <c r="A484" t="s">
        <v>1047</v>
      </c>
      <c r="B484">
        <v>50</v>
      </c>
      <c r="C484" t="s">
        <v>43</v>
      </c>
      <c r="D484" t="s">
        <v>44</v>
      </c>
      <c r="E484" t="s">
        <v>31</v>
      </c>
      <c r="F484" t="s">
        <v>56</v>
      </c>
      <c r="G484" t="s">
        <v>44</v>
      </c>
      <c r="H484" t="s">
        <v>64</v>
      </c>
      <c r="I484" t="s">
        <v>142</v>
      </c>
      <c r="J484" s="1">
        <v>66.86</v>
      </c>
      <c r="K484">
        <v>3</v>
      </c>
      <c r="L484" t="s">
        <v>35</v>
      </c>
      <c r="M484">
        <v>1</v>
      </c>
      <c r="N484">
        <v>1</v>
      </c>
      <c r="O484">
        <v>1</v>
      </c>
      <c r="P484" t="s">
        <v>49</v>
      </c>
      <c r="Q484" t="s">
        <v>85</v>
      </c>
      <c r="R484">
        <v>0</v>
      </c>
      <c r="S484">
        <v>10</v>
      </c>
      <c r="T484" t="s">
        <v>49</v>
      </c>
      <c r="U484" t="s">
        <v>79</v>
      </c>
      <c r="V484" t="s">
        <v>66</v>
      </c>
      <c r="W484" s="2">
        <v>45316</v>
      </c>
      <c r="X484" t="b">
        <v>1</v>
      </c>
      <c r="Y484" t="b">
        <v>1</v>
      </c>
      <c r="Z484" t="s">
        <v>52</v>
      </c>
      <c r="AA484" t="s">
        <v>67</v>
      </c>
      <c r="AB484">
        <v>9</v>
      </c>
    </row>
    <row r="485" spans="1:28" x14ac:dyDescent="0.3">
      <c r="A485" t="s">
        <v>1048</v>
      </c>
      <c r="B485">
        <v>29</v>
      </c>
      <c r="C485" t="s">
        <v>29</v>
      </c>
      <c r="D485" t="s">
        <v>44</v>
      </c>
      <c r="E485" t="s">
        <v>55</v>
      </c>
      <c r="F485" t="s">
        <v>32</v>
      </c>
      <c r="G485" t="s">
        <v>30</v>
      </c>
      <c r="H485" t="s">
        <v>1049</v>
      </c>
      <c r="I485" t="s">
        <v>158</v>
      </c>
      <c r="J485" s="1">
        <v>279.33999999999997</v>
      </c>
      <c r="K485">
        <v>5</v>
      </c>
      <c r="L485" t="s">
        <v>35</v>
      </c>
      <c r="M485">
        <v>3</v>
      </c>
      <c r="N485">
        <v>1</v>
      </c>
      <c r="O485">
        <v>0</v>
      </c>
      <c r="P485" t="s">
        <v>49</v>
      </c>
      <c r="Q485" t="s">
        <v>85</v>
      </c>
      <c r="R485">
        <v>2</v>
      </c>
      <c r="S485">
        <v>6</v>
      </c>
      <c r="T485" t="s">
        <v>59</v>
      </c>
      <c r="U485" t="s">
        <v>38</v>
      </c>
      <c r="V485" t="s">
        <v>51</v>
      </c>
      <c r="W485" s="2">
        <v>45526</v>
      </c>
      <c r="X485" t="b">
        <v>0</v>
      </c>
      <c r="Y485" t="b">
        <v>1</v>
      </c>
      <c r="Z485" t="s">
        <v>52</v>
      </c>
      <c r="AA485" t="s">
        <v>41</v>
      </c>
      <c r="AB485">
        <v>11</v>
      </c>
    </row>
    <row r="486" spans="1:28" x14ac:dyDescent="0.3">
      <c r="A486" t="s">
        <v>1050</v>
      </c>
      <c r="B486">
        <v>34</v>
      </c>
      <c r="C486" t="s">
        <v>148</v>
      </c>
      <c r="D486" t="s">
        <v>44</v>
      </c>
      <c r="E486" t="s">
        <v>76</v>
      </c>
      <c r="F486" t="s">
        <v>32</v>
      </c>
      <c r="G486" t="s">
        <v>44</v>
      </c>
      <c r="H486" t="s">
        <v>1051</v>
      </c>
      <c r="I486" t="s">
        <v>117</v>
      </c>
      <c r="J486" s="1">
        <v>358.5</v>
      </c>
      <c r="K486">
        <v>3</v>
      </c>
      <c r="L486" t="s">
        <v>78</v>
      </c>
      <c r="M486">
        <v>3</v>
      </c>
      <c r="N486">
        <v>4</v>
      </c>
      <c r="O486">
        <v>2</v>
      </c>
      <c r="P486" t="s">
        <v>49</v>
      </c>
      <c r="Q486" t="s">
        <v>85</v>
      </c>
      <c r="R486">
        <v>2</v>
      </c>
      <c r="S486">
        <v>3</v>
      </c>
      <c r="T486" t="s">
        <v>36</v>
      </c>
      <c r="U486" t="s">
        <v>38</v>
      </c>
      <c r="V486" t="s">
        <v>86</v>
      </c>
      <c r="W486" s="2">
        <v>45610</v>
      </c>
      <c r="X486" t="b">
        <v>0</v>
      </c>
      <c r="Y486" t="b">
        <v>1</v>
      </c>
      <c r="Z486" t="s">
        <v>62</v>
      </c>
      <c r="AA486" t="s">
        <v>53</v>
      </c>
      <c r="AB486">
        <v>8</v>
      </c>
    </row>
    <row r="487" spans="1:28" x14ac:dyDescent="0.3">
      <c r="A487" t="s">
        <v>1052</v>
      </c>
      <c r="B487">
        <v>44</v>
      </c>
      <c r="C487" t="s">
        <v>29</v>
      </c>
      <c r="D487" t="s">
        <v>44</v>
      </c>
      <c r="E487" t="s">
        <v>69</v>
      </c>
      <c r="F487" t="s">
        <v>32</v>
      </c>
      <c r="G487" t="s">
        <v>44</v>
      </c>
      <c r="H487" t="s">
        <v>1053</v>
      </c>
      <c r="I487" t="s">
        <v>246</v>
      </c>
      <c r="J487" s="1">
        <v>360.92</v>
      </c>
      <c r="K487">
        <v>7</v>
      </c>
      <c r="L487" t="s">
        <v>78</v>
      </c>
      <c r="M487">
        <v>2</v>
      </c>
      <c r="N487">
        <v>1</v>
      </c>
      <c r="O487">
        <v>2</v>
      </c>
      <c r="P487" t="s">
        <v>36</v>
      </c>
      <c r="Q487" t="s">
        <v>85</v>
      </c>
      <c r="R487">
        <v>0</v>
      </c>
      <c r="S487">
        <v>9</v>
      </c>
      <c r="T487" t="s">
        <v>59</v>
      </c>
      <c r="U487" t="s">
        <v>60</v>
      </c>
      <c r="V487" t="s">
        <v>51</v>
      </c>
      <c r="W487" s="2">
        <v>45606</v>
      </c>
      <c r="X487" t="b">
        <v>0</v>
      </c>
      <c r="Y487" t="b">
        <v>1</v>
      </c>
      <c r="Z487" t="s">
        <v>62</v>
      </c>
      <c r="AA487" t="s">
        <v>53</v>
      </c>
      <c r="AB487">
        <v>8</v>
      </c>
    </row>
    <row r="488" spans="1:28" x14ac:dyDescent="0.3">
      <c r="A488" t="s">
        <v>1054</v>
      </c>
      <c r="B488">
        <v>38</v>
      </c>
      <c r="C488" t="s">
        <v>352</v>
      </c>
      <c r="D488" t="s">
        <v>30</v>
      </c>
      <c r="E488" t="s">
        <v>31</v>
      </c>
      <c r="F488" t="s">
        <v>56</v>
      </c>
      <c r="G488" t="s">
        <v>44</v>
      </c>
      <c r="H488" t="s">
        <v>1055</v>
      </c>
      <c r="I488" t="s">
        <v>158</v>
      </c>
      <c r="J488" s="1">
        <v>374.36</v>
      </c>
      <c r="K488">
        <v>4</v>
      </c>
      <c r="L488" t="s">
        <v>78</v>
      </c>
      <c r="M488">
        <v>2</v>
      </c>
      <c r="N488">
        <v>2</v>
      </c>
      <c r="O488">
        <v>0</v>
      </c>
      <c r="P488" t="s">
        <v>36</v>
      </c>
      <c r="Q488" t="s">
        <v>37</v>
      </c>
      <c r="R488">
        <v>1</v>
      </c>
      <c r="S488">
        <v>9</v>
      </c>
      <c r="T488" t="s">
        <v>36</v>
      </c>
      <c r="U488" t="s">
        <v>60</v>
      </c>
      <c r="V488" t="s">
        <v>66</v>
      </c>
      <c r="W488" s="2">
        <v>45568</v>
      </c>
      <c r="X488" t="b">
        <v>0</v>
      </c>
      <c r="Y488" t="b">
        <v>0</v>
      </c>
      <c r="Z488" t="s">
        <v>52</v>
      </c>
      <c r="AA488" t="s">
        <v>53</v>
      </c>
      <c r="AB488">
        <v>1</v>
      </c>
    </row>
    <row r="489" spans="1:28" x14ac:dyDescent="0.3">
      <c r="A489" t="s">
        <v>1056</v>
      </c>
      <c r="B489">
        <v>22</v>
      </c>
      <c r="C489" t="s">
        <v>148</v>
      </c>
      <c r="D489" t="s">
        <v>44</v>
      </c>
      <c r="E489" t="s">
        <v>69</v>
      </c>
      <c r="F489" t="s">
        <v>45</v>
      </c>
      <c r="G489" t="s">
        <v>30</v>
      </c>
      <c r="H489" t="s">
        <v>1057</v>
      </c>
      <c r="I489" t="s">
        <v>123</v>
      </c>
      <c r="J489" s="1">
        <v>435.37</v>
      </c>
      <c r="K489">
        <v>11</v>
      </c>
      <c r="L489" t="s">
        <v>78</v>
      </c>
      <c r="M489">
        <v>4</v>
      </c>
      <c r="N489">
        <v>2</v>
      </c>
      <c r="O489">
        <v>1</v>
      </c>
      <c r="P489" t="s">
        <v>59</v>
      </c>
      <c r="Q489" t="s">
        <v>85</v>
      </c>
      <c r="R489">
        <v>0</v>
      </c>
      <c r="S489">
        <v>3</v>
      </c>
      <c r="T489" t="s">
        <v>44</v>
      </c>
      <c r="U489" t="s">
        <v>38</v>
      </c>
      <c r="V489" t="s">
        <v>39</v>
      </c>
      <c r="W489" s="2">
        <v>45534</v>
      </c>
      <c r="X489" t="b">
        <v>1</v>
      </c>
      <c r="Y489" t="b">
        <v>1</v>
      </c>
      <c r="Z489" t="s">
        <v>74</v>
      </c>
      <c r="AA489" t="s">
        <v>53</v>
      </c>
      <c r="AB489">
        <v>4</v>
      </c>
    </row>
    <row r="490" spans="1:28" x14ac:dyDescent="0.3">
      <c r="A490" t="s">
        <v>1058</v>
      </c>
      <c r="B490">
        <v>44</v>
      </c>
      <c r="C490" t="s">
        <v>43</v>
      </c>
      <c r="D490" t="s">
        <v>44</v>
      </c>
      <c r="E490" t="s">
        <v>55</v>
      </c>
      <c r="F490" t="s">
        <v>56</v>
      </c>
      <c r="G490" t="s">
        <v>44</v>
      </c>
      <c r="H490" t="s">
        <v>1059</v>
      </c>
      <c r="I490" t="s">
        <v>65</v>
      </c>
      <c r="J490" s="1">
        <v>459.3</v>
      </c>
      <c r="K490">
        <v>9</v>
      </c>
      <c r="L490" t="s">
        <v>78</v>
      </c>
      <c r="M490">
        <v>4</v>
      </c>
      <c r="N490">
        <v>4</v>
      </c>
      <c r="O490">
        <v>1</v>
      </c>
      <c r="P490" t="s">
        <v>36</v>
      </c>
      <c r="Q490" t="s">
        <v>37</v>
      </c>
      <c r="R490">
        <v>2</v>
      </c>
      <c r="S490">
        <v>5</v>
      </c>
      <c r="T490" t="s">
        <v>49</v>
      </c>
      <c r="U490" t="s">
        <v>79</v>
      </c>
      <c r="V490" t="s">
        <v>66</v>
      </c>
      <c r="W490" s="2">
        <v>45574</v>
      </c>
      <c r="X490" t="b">
        <v>0</v>
      </c>
      <c r="Y490" t="b">
        <v>1</v>
      </c>
      <c r="Z490" t="s">
        <v>74</v>
      </c>
      <c r="AA490" t="s">
        <v>41</v>
      </c>
      <c r="AB490">
        <v>1</v>
      </c>
    </row>
    <row r="491" spans="1:28" x14ac:dyDescent="0.3">
      <c r="A491" t="s">
        <v>1060</v>
      </c>
      <c r="B491">
        <v>43</v>
      </c>
      <c r="C491" t="s">
        <v>29</v>
      </c>
      <c r="D491" t="s">
        <v>44</v>
      </c>
      <c r="E491" t="s">
        <v>76</v>
      </c>
      <c r="F491" t="s">
        <v>56</v>
      </c>
      <c r="G491" t="s">
        <v>30</v>
      </c>
      <c r="H491" t="s">
        <v>1061</v>
      </c>
      <c r="I491" t="s">
        <v>246</v>
      </c>
      <c r="J491" s="1">
        <v>426.89</v>
      </c>
      <c r="K491">
        <v>2</v>
      </c>
      <c r="L491" t="s">
        <v>35</v>
      </c>
      <c r="M491">
        <v>5</v>
      </c>
      <c r="N491">
        <v>1</v>
      </c>
      <c r="O491">
        <v>1</v>
      </c>
      <c r="P491" t="s">
        <v>44</v>
      </c>
      <c r="Q491" t="s">
        <v>50</v>
      </c>
      <c r="R491">
        <v>1</v>
      </c>
      <c r="S491">
        <v>3</v>
      </c>
      <c r="T491" t="s">
        <v>59</v>
      </c>
      <c r="U491" t="s">
        <v>60</v>
      </c>
      <c r="V491" t="s">
        <v>51</v>
      </c>
      <c r="W491" s="2">
        <v>45598</v>
      </c>
      <c r="X491" t="b">
        <v>1</v>
      </c>
      <c r="Y491" t="b">
        <v>0</v>
      </c>
      <c r="Z491" t="s">
        <v>52</v>
      </c>
      <c r="AA491" t="s">
        <v>67</v>
      </c>
      <c r="AB491">
        <v>10</v>
      </c>
    </row>
    <row r="492" spans="1:28" x14ac:dyDescent="0.3">
      <c r="A492" t="s">
        <v>1062</v>
      </c>
      <c r="B492">
        <v>25</v>
      </c>
      <c r="C492" t="s">
        <v>43</v>
      </c>
      <c r="D492" t="s">
        <v>30</v>
      </c>
      <c r="E492" t="s">
        <v>76</v>
      </c>
      <c r="F492" t="s">
        <v>56</v>
      </c>
      <c r="G492" t="s">
        <v>44</v>
      </c>
      <c r="H492" t="s">
        <v>1063</v>
      </c>
      <c r="I492" t="s">
        <v>101</v>
      </c>
      <c r="J492" s="1">
        <v>365.37</v>
      </c>
      <c r="K492">
        <v>6</v>
      </c>
      <c r="L492" t="s">
        <v>35</v>
      </c>
      <c r="M492">
        <v>1</v>
      </c>
      <c r="N492">
        <v>2</v>
      </c>
      <c r="O492">
        <v>1</v>
      </c>
      <c r="P492" t="s">
        <v>59</v>
      </c>
      <c r="Q492" t="s">
        <v>85</v>
      </c>
      <c r="R492">
        <v>1</v>
      </c>
      <c r="S492">
        <v>5</v>
      </c>
      <c r="T492" t="s">
        <v>59</v>
      </c>
      <c r="U492" t="s">
        <v>60</v>
      </c>
      <c r="V492" t="s">
        <v>51</v>
      </c>
      <c r="W492" s="2">
        <v>45475</v>
      </c>
      <c r="X492" t="b">
        <v>1</v>
      </c>
      <c r="Y492" t="b">
        <v>1</v>
      </c>
      <c r="Z492" t="s">
        <v>52</v>
      </c>
      <c r="AA492" t="s">
        <v>67</v>
      </c>
      <c r="AB492">
        <v>7</v>
      </c>
    </row>
    <row r="493" spans="1:28" x14ac:dyDescent="0.3">
      <c r="A493" t="s">
        <v>1064</v>
      </c>
      <c r="B493">
        <v>21</v>
      </c>
      <c r="C493" t="s">
        <v>29</v>
      </c>
      <c r="D493" t="s">
        <v>30</v>
      </c>
      <c r="E493" t="s">
        <v>76</v>
      </c>
      <c r="F493" t="s">
        <v>56</v>
      </c>
      <c r="G493" t="s">
        <v>44</v>
      </c>
      <c r="H493" t="s">
        <v>1065</v>
      </c>
      <c r="I493" t="s">
        <v>93</v>
      </c>
      <c r="J493" s="1">
        <v>487.25</v>
      </c>
      <c r="K493">
        <v>4</v>
      </c>
      <c r="L493" t="s">
        <v>78</v>
      </c>
      <c r="M493">
        <v>3</v>
      </c>
      <c r="N493">
        <v>2</v>
      </c>
      <c r="O493">
        <v>1</v>
      </c>
      <c r="P493" t="s">
        <v>44</v>
      </c>
      <c r="Q493" t="s">
        <v>85</v>
      </c>
      <c r="R493">
        <v>0</v>
      </c>
      <c r="S493">
        <v>4</v>
      </c>
      <c r="T493" t="s">
        <v>44</v>
      </c>
      <c r="U493" t="s">
        <v>79</v>
      </c>
      <c r="V493" t="s">
        <v>86</v>
      </c>
      <c r="W493" s="2">
        <v>45573</v>
      </c>
      <c r="X493" t="b">
        <v>0</v>
      </c>
      <c r="Y493" t="b">
        <v>0</v>
      </c>
      <c r="Z493" t="s">
        <v>52</v>
      </c>
      <c r="AA493" t="s">
        <v>53</v>
      </c>
      <c r="AB493">
        <v>1</v>
      </c>
    </row>
    <row r="494" spans="1:28" x14ac:dyDescent="0.3">
      <c r="A494" t="s">
        <v>1066</v>
      </c>
      <c r="B494">
        <v>29</v>
      </c>
      <c r="C494" t="s">
        <v>29</v>
      </c>
      <c r="D494" t="s">
        <v>30</v>
      </c>
      <c r="E494" t="s">
        <v>31</v>
      </c>
      <c r="F494" t="s">
        <v>45</v>
      </c>
      <c r="G494" t="s">
        <v>44</v>
      </c>
      <c r="H494" t="s">
        <v>1067</v>
      </c>
      <c r="I494" t="s">
        <v>123</v>
      </c>
      <c r="J494" s="1">
        <v>187.22</v>
      </c>
      <c r="K494">
        <v>10</v>
      </c>
      <c r="L494" t="s">
        <v>78</v>
      </c>
      <c r="M494">
        <v>5</v>
      </c>
      <c r="N494">
        <v>3</v>
      </c>
      <c r="O494">
        <v>0</v>
      </c>
      <c r="P494" t="s">
        <v>49</v>
      </c>
      <c r="Q494" t="s">
        <v>85</v>
      </c>
      <c r="R494">
        <v>1</v>
      </c>
      <c r="S494">
        <v>4</v>
      </c>
      <c r="T494" t="s">
        <v>59</v>
      </c>
      <c r="U494" t="s">
        <v>79</v>
      </c>
      <c r="V494" t="s">
        <v>39</v>
      </c>
      <c r="W494" s="2">
        <v>45447</v>
      </c>
      <c r="X494" t="b">
        <v>0</v>
      </c>
      <c r="Y494" t="b">
        <v>0</v>
      </c>
      <c r="Z494" t="s">
        <v>52</v>
      </c>
      <c r="AA494" t="s">
        <v>53</v>
      </c>
      <c r="AB494">
        <v>4</v>
      </c>
    </row>
    <row r="495" spans="1:28" x14ac:dyDescent="0.3">
      <c r="A495" t="s">
        <v>1068</v>
      </c>
      <c r="B495">
        <v>41</v>
      </c>
      <c r="C495" t="s">
        <v>43</v>
      </c>
      <c r="D495" t="s">
        <v>44</v>
      </c>
      <c r="E495" t="s">
        <v>76</v>
      </c>
      <c r="F495" t="s">
        <v>56</v>
      </c>
      <c r="G495" t="s">
        <v>44</v>
      </c>
      <c r="H495" t="s">
        <v>1069</v>
      </c>
      <c r="I495" t="s">
        <v>126</v>
      </c>
      <c r="J495" s="1">
        <v>396.82</v>
      </c>
      <c r="K495">
        <v>7</v>
      </c>
      <c r="L495" t="s">
        <v>35</v>
      </c>
      <c r="M495">
        <v>3</v>
      </c>
      <c r="N495">
        <v>4</v>
      </c>
      <c r="O495">
        <v>1</v>
      </c>
      <c r="P495" t="s">
        <v>36</v>
      </c>
      <c r="Q495" t="s">
        <v>37</v>
      </c>
      <c r="R495">
        <v>1</v>
      </c>
      <c r="S495">
        <v>9</v>
      </c>
      <c r="T495" t="s">
        <v>44</v>
      </c>
      <c r="U495" t="s">
        <v>79</v>
      </c>
      <c r="V495" t="s">
        <v>39</v>
      </c>
      <c r="W495" s="2">
        <v>45517</v>
      </c>
      <c r="X495" t="b">
        <v>1</v>
      </c>
      <c r="Y495" t="b">
        <v>1</v>
      </c>
      <c r="Z495" t="s">
        <v>40</v>
      </c>
      <c r="AA495" t="s">
        <v>41</v>
      </c>
      <c r="AB495">
        <v>9</v>
      </c>
    </row>
    <row r="496" spans="1:28" x14ac:dyDescent="0.3">
      <c r="A496" t="s">
        <v>1070</v>
      </c>
      <c r="B496">
        <v>38</v>
      </c>
      <c r="C496" t="s">
        <v>148</v>
      </c>
      <c r="D496" t="s">
        <v>44</v>
      </c>
      <c r="E496" t="s">
        <v>76</v>
      </c>
      <c r="F496" t="s">
        <v>56</v>
      </c>
      <c r="G496" t="s">
        <v>44</v>
      </c>
      <c r="H496" t="s">
        <v>1071</v>
      </c>
      <c r="I496" t="s">
        <v>194</v>
      </c>
      <c r="J496" s="1">
        <v>246.74</v>
      </c>
      <c r="K496">
        <v>10</v>
      </c>
      <c r="L496" t="s">
        <v>78</v>
      </c>
      <c r="M496">
        <v>2</v>
      </c>
      <c r="N496">
        <v>3</v>
      </c>
      <c r="O496">
        <v>0</v>
      </c>
      <c r="P496" t="s">
        <v>49</v>
      </c>
      <c r="Q496" t="s">
        <v>50</v>
      </c>
      <c r="R496">
        <v>1</v>
      </c>
      <c r="S496">
        <v>6</v>
      </c>
      <c r="T496" t="s">
        <v>44</v>
      </c>
      <c r="U496" t="s">
        <v>79</v>
      </c>
      <c r="V496" t="s">
        <v>51</v>
      </c>
      <c r="W496" s="2">
        <v>45378</v>
      </c>
      <c r="X496" t="b">
        <v>0</v>
      </c>
      <c r="Y496" t="b">
        <v>0</v>
      </c>
      <c r="Z496" t="s">
        <v>40</v>
      </c>
      <c r="AA496" t="s">
        <v>67</v>
      </c>
      <c r="AB496">
        <v>8</v>
      </c>
    </row>
    <row r="497" spans="1:28" x14ac:dyDescent="0.3">
      <c r="A497" t="s">
        <v>1072</v>
      </c>
      <c r="B497">
        <v>26</v>
      </c>
      <c r="C497" t="s">
        <v>43</v>
      </c>
      <c r="D497" t="s">
        <v>44</v>
      </c>
      <c r="E497" t="s">
        <v>69</v>
      </c>
      <c r="F497" t="s">
        <v>32</v>
      </c>
      <c r="G497" t="s">
        <v>44</v>
      </c>
      <c r="H497" t="s">
        <v>1073</v>
      </c>
      <c r="I497" t="s">
        <v>98</v>
      </c>
      <c r="J497" s="1">
        <v>128.74</v>
      </c>
      <c r="K497">
        <v>12</v>
      </c>
      <c r="L497" t="s">
        <v>35</v>
      </c>
      <c r="M497">
        <v>5</v>
      </c>
      <c r="N497">
        <v>1</v>
      </c>
      <c r="O497">
        <v>1</v>
      </c>
      <c r="P497" t="s">
        <v>49</v>
      </c>
      <c r="Q497" t="s">
        <v>37</v>
      </c>
      <c r="R497">
        <v>1</v>
      </c>
      <c r="S497">
        <v>8</v>
      </c>
      <c r="T497" t="s">
        <v>44</v>
      </c>
      <c r="U497" t="s">
        <v>79</v>
      </c>
      <c r="V497" t="s">
        <v>51</v>
      </c>
      <c r="W497" s="2">
        <v>45297</v>
      </c>
      <c r="X497" t="b">
        <v>0</v>
      </c>
      <c r="Y497" t="b">
        <v>1</v>
      </c>
      <c r="Z497" t="s">
        <v>74</v>
      </c>
      <c r="AA497" t="s">
        <v>53</v>
      </c>
      <c r="AB497">
        <v>1</v>
      </c>
    </row>
    <row r="498" spans="1:28" x14ac:dyDescent="0.3">
      <c r="A498" t="s">
        <v>1074</v>
      </c>
      <c r="B498">
        <v>41</v>
      </c>
      <c r="C498" t="s">
        <v>29</v>
      </c>
      <c r="D498" t="s">
        <v>30</v>
      </c>
      <c r="E498" t="s">
        <v>69</v>
      </c>
      <c r="F498" t="s">
        <v>56</v>
      </c>
      <c r="G498" t="s">
        <v>30</v>
      </c>
      <c r="H498" t="s">
        <v>1075</v>
      </c>
      <c r="I498" t="s">
        <v>126</v>
      </c>
      <c r="J498" s="1">
        <v>339.63</v>
      </c>
      <c r="K498">
        <v>2</v>
      </c>
      <c r="L498" t="s">
        <v>48</v>
      </c>
      <c r="M498">
        <v>3</v>
      </c>
      <c r="N498">
        <v>3</v>
      </c>
      <c r="O498">
        <v>2</v>
      </c>
      <c r="P498" t="s">
        <v>49</v>
      </c>
      <c r="Q498" t="s">
        <v>85</v>
      </c>
      <c r="R498">
        <v>2</v>
      </c>
      <c r="S498">
        <v>1</v>
      </c>
      <c r="T498" t="s">
        <v>59</v>
      </c>
      <c r="U498" t="s">
        <v>38</v>
      </c>
      <c r="V498" t="s">
        <v>51</v>
      </c>
      <c r="W498" s="2">
        <v>45530</v>
      </c>
      <c r="X498" t="b">
        <v>1</v>
      </c>
      <c r="Y498" t="b">
        <v>0</v>
      </c>
      <c r="Z498" t="s">
        <v>62</v>
      </c>
      <c r="AA498" t="s">
        <v>41</v>
      </c>
      <c r="AB498">
        <v>6</v>
      </c>
    </row>
    <row r="499" spans="1:28" x14ac:dyDescent="0.3">
      <c r="A499" t="s">
        <v>1076</v>
      </c>
      <c r="B499">
        <v>46</v>
      </c>
      <c r="C499" t="s">
        <v>29</v>
      </c>
      <c r="D499" t="s">
        <v>44</v>
      </c>
      <c r="E499" t="s">
        <v>55</v>
      </c>
      <c r="F499" t="s">
        <v>32</v>
      </c>
      <c r="G499" t="s">
        <v>44</v>
      </c>
      <c r="H499" t="s">
        <v>1077</v>
      </c>
      <c r="I499" t="s">
        <v>90</v>
      </c>
      <c r="J499" s="1">
        <v>223.58</v>
      </c>
      <c r="K499">
        <v>11</v>
      </c>
      <c r="L499" t="s">
        <v>35</v>
      </c>
      <c r="M499">
        <v>4</v>
      </c>
      <c r="N499">
        <v>3</v>
      </c>
      <c r="O499">
        <v>0</v>
      </c>
      <c r="P499" t="s">
        <v>44</v>
      </c>
      <c r="Q499" t="s">
        <v>85</v>
      </c>
      <c r="R499">
        <v>0</v>
      </c>
      <c r="S499">
        <v>6</v>
      </c>
      <c r="T499" t="s">
        <v>36</v>
      </c>
      <c r="U499" t="s">
        <v>38</v>
      </c>
      <c r="V499" t="s">
        <v>51</v>
      </c>
      <c r="W499" s="2">
        <v>45432</v>
      </c>
      <c r="X499" t="b">
        <v>0</v>
      </c>
      <c r="Y499" t="b">
        <v>0</v>
      </c>
      <c r="Z499" t="s">
        <v>62</v>
      </c>
      <c r="AA499" t="s">
        <v>41</v>
      </c>
      <c r="AB499">
        <v>11</v>
      </c>
    </row>
    <row r="500" spans="1:28" x14ac:dyDescent="0.3">
      <c r="A500" t="s">
        <v>1078</v>
      </c>
      <c r="B500">
        <v>39</v>
      </c>
      <c r="C500" t="s">
        <v>352</v>
      </c>
      <c r="D500" t="s">
        <v>44</v>
      </c>
      <c r="E500" t="s">
        <v>69</v>
      </c>
      <c r="F500" t="s">
        <v>32</v>
      </c>
      <c r="G500" t="s">
        <v>30</v>
      </c>
      <c r="H500" t="s">
        <v>1079</v>
      </c>
      <c r="I500" t="s">
        <v>34</v>
      </c>
      <c r="J500" s="1">
        <v>446.92</v>
      </c>
      <c r="K500">
        <v>5</v>
      </c>
      <c r="L500" t="s">
        <v>35</v>
      </c>
      <c r="M500">
        <v>1</v>
      </c>
      <c r="N500">
        <v>1</v>
      </c>
      <c r="O500">
        <v>1</v>
      </c>
      <c r="P500" t="s">
        <v>49</v>
      </c>
      <c r="Q500" t="s">
        <v>85</v>
      </c>
      <c r="R500">
        <v>2</v>
      </c>
      <c r="S500">
        <v>6</v>
      </c>
      <c r="T500" t="s">
        <v>36</v>
      </c>
      <c r="U500" t="s">
        <v>60</v>
      </c>
      <c r="V500" t="s">
        <v>51</v>
      </c>
      <c r="W500" s="2">
        <v>45492</v>
      </c>
      <c r="X500" t="b">
        <v>1</v>
      </c>
      <c r="Y500" t="b">
        <v>0</v>
      </c>
      <c r="Z500" t="s">
        <v>74</v>
      </c>
      <c r="AA500" t="s">
        <v>67</v>
      </c>
      <c r="AB500">
        <v>10</v>
      </c>
    </row>
    <row r="501" spans="1:28" x14ac:dyDescent="0.3">
      <c r="A501" t="s">
        <v>1080</v>
      </c>
      <c r="B501">
        <v>43</v>
      </c>
      <c r="C501" t="s">
        <v>43</v>
      </c>
      <c r="D501" t="s">
        <v>30</v>
      </c>
      <c r="E501" t="s">
        <v>76</v>
      </c>
      <c r="F501" t="s">
        <v>32</v>
      </c>
      <c r="G501" t="s">
        <v>30</v>
      </c>
      <c r="H501" t="s">
        <v>1081</v>
      </c>
      <c r="I501" t="s">
        <v>117</v>
      </c>
      <c r="J501" s="1">
        <v>175.65</v>
      </c>
      <c r="K501">
        <v>11</v>
      </c>
      <c r="L501" t="s">
        <v>35</v>
      </c>
      <c r="M501">
        <v>4</v>
      </c>
      <c r="N501">
        <v>3</v>
      </c>
      <c r="O501">
        <v>2</v>
      </c>
      <c r="P501" t="s">
        <v>59</v>
      </c>
      <c r="Q501" t="s">
        <v>50</v>
      </c>
      <c r="R501">
        <v>1</v>
      </c>
      <c r="S501">
        <v>7</v>
      </c>
      <c r="T501" t="s">
        <v>36</v>
      </c>
      <c r="U501" t="s">
        <v>38</v>
      </c>
      <c r="V501" t="s">
        <v>66</v>
      </c>
      <c r="W501" s="2">
        <v>45634</v>
      </c>
      <c r="X501" t="b">
        <v>0</v>
      </c>
      <c r="Y501" t="b">
        <v>1</v>
      </c>
      <c r="Z501" t="s">
        <v>52</v>
      </c>
      <c r="AA501" t="s">
        <v>67</v>
      </c>
      <c r="AB501">
        <v>8</v>
      </c>
    </row>
    <row r="502" spans="1:28" x14ac:dyDescent="0.3">
      <c r="A502" t="s">
        <v>1082</v>
      </c>
      <c r="B502">
        <v>44</v>
      </c>
      <c r="C502" t="s">
        <v>148</v>
      </c>
      <c r="D502" t="s">
        <v>30</v>
      </c>
      <c r="E502" t="s">
        <v>31</v>
      </c>
      <c r="F502" t="s">
        <v>32</v>
      </c>
      <c r="G502" t="s">
        <v>30</v>
      </c>
      <c r="H502" t="s">
        <v>1083</v>
      </c>
      <c r="I502" t="s">
        <v>183</v>
      </c>
      <c r="J502" s="1">
        <v>491.49</v>
      </c>
      <c r="K502">
        <v>10</v>
      </c>
      <c r="L502" t="s">
        <v>35</v>
      </c>
      <c r="M502">
        <v>1</v>
      </c>
      <c r="N502">
        <v>1</v>
      </c>
      <c r="O502">
        <v>0</v>
      </c>
      <c r="P502" t="s">
        <v>59</v>
      </c>
      <c r="Q502" t="s">
        <v>37</v>
      </c>
      <c r="R502">
        <v>2</v>
      </c>
      <c r="S502">
        <v>7</v>
      </c>
      <c r="T502" t="s">
        <v>36</v>
      </c>
      <c r="U502" t="s">
        <v>79</v>
      </c>
      <c r="V502" t="s">
        <v>51</v>
      </c>
      <c r="W502" s="2">
        <v>45440</v>
      </c>
      <c r="X502" t="b">
        <v>0</v>
      </c>
      <c r="Y502" t="b">
        <v>0</v>
      </c>
      <c r="Z502" t="s">
        <v>74</v>
      </c>
      <c r="AA502" t="s">
        <v>53</v>
      </c>
      <c r="AB502">
        <v>1</v>
      </c>
    </row>
    <row r="503" spans="1:28" x14ac:dyDescent="0.3">
      <c r="A503" t="s">
        <v>1084</v>
      </c>
      <c r="B503">
        <v>26</v>
      </c>
      <c r="C503" t="s">
        <v>43</v>
      </c>
      <c r="D503" t="s">
        <v>30</v>
      </c>
      <c r="E503" t="s">
        <v>69</v>
      </c>
      <c r="F503" t="s">
        <v>32</v>
      </c>
      <c r="G503" t="s">
        <v>30</v>
      </c>
      <c r="H503" t="s">
        <v>1085</v>
      </c>
      <c r="I503" t="s">
        <v>188</v>
      </c>
      <c r="J503" s="1">
        <v>88.4</v>
      </c>
      <c r="K503">
        <v>5</v>
      </c>
      <c r="L503" t="s">
        <v>48</v>
      </c>
      <c r="M503">
        <v>5</v>
      </c>
      <c r="N503">
        <v>2</v>
      </c>
      <c r="O503">
        <v>0</v>
      </c>
      <c r="P503" t="s">
        <v>49</v>
      </c>
      <c r="Q503" t="s">
        <v>50</v>
      </c>
      <c r="R503">
        <v>0</v>
      </c>
      <c r="S503">
        <v>4</v>
      </c>
      <c r="T503" t="s">
        <v>49</v>
      </c>
      <c r="U503" t="s">
        <v>79</v>
      </c>
      <c r="V503" t="s">
        <v>86</v>
      </c>
      <c r="W503" s="2">
        <v>45438</v>
      </c>
      <c r="X503" t="b">
        <v>1</v>
      </c>
      <c r="Y503" t="b">
        <v>0</v>
      </c>
      <c r="Z503" t="s">
        <v>40</v>
      </c>
      <c r="AA503" t="s">
        <v>41</v>
      </c>
      <c r="AB503">
        <v>4</v>
      </c>
    </row>
    <row r="504" spans="1:28" x14ac:dyDescent="0.3">
      <c r="A504" t="s">
        <v>1086</v>
      </c>
      <c r="B504">
        <v>29</v>
      </c>
      <c r="C504" t="s">
        <v>43</v>
      </c>
      <c r="D504" t="s">
        <v>30</v>
      </c>
      <c r="E504" t="s">
        <v>69</v>
      </c>
      <c r="F504" t="s">
        <v>56</v>
      </c>
      <c r="G504" t="s">
        <v>44</v>
      </c>
      <c r="H504" t="s">
        <v>1087</v>
      </c>
      <c r="I504" t="s">
        <v>58</v>
      </c>
      <c r="J504" s="1">
        <v>430.9</v>
      </c>
      <c r="K504">
        <v>8</v>
      </c>
      <c r="L504" t="s">
        <v>78</v>
      </c>
      <c r="M504">
        <v>4</v>
      </c>
      <c r="N504">
        <v>5</v>
      </c>
      <c r="O504">
        <v>1</v>
      </c>
      <c r="P504" t="s">
        <v>44</v>
      </c>
      <c r="Q504" t="s">
        <v>50</v>
      </c>
      <c r="R504">
        <v>0</v>
      </c>
      <c r="S504">
        <v>6</v>
      </c>
      <c r="T504" t="s">
        <v>36</v>
      </c>
      <c r="U504" t="s">
        <v>38</v>
      </c>
      <c r="V504" t="s">
        <v>39</v>
      </c>
      <c r="W504" s="2">
        <v>45449</v>
      </c>
      <c r="X504" t="b">
        <v>0</v>
      </c>
      <c r="Y504" t="b">
        <v>0</v>
      </c>
      <c r="Z504" t="s">
        <v>52</v>
      </c>
      <c r="AA504" t="s">
        <v>53</v>
      </c>
      <c r="AB504">
        <v>11</v>
      </c>
    </row>
    <row r="505" spans="1:28" x14ac:dyDescent="0.3">
      <c r="A505" t="s">
        <v>1088</v>
      </c>
      <c r="B505">
        <v>50</v>
      </c>
      <c r="C505" t="s">
        <v>43</v>
      </c>
      <c r="D505" t="s">
        <v>44</v>
      </c>
      <c r="E505" t="s">
        <v>69</v>
      </c>
      <c r="F505" t="s">
        <v>45</v>
      </c>
      <c r="G505" t="s">
        <v>44</v>
      </c>
      <c r="H505" t="s">
        <v>1089</v>
      </c>
      <c r="I505" t="s">
        <v>93</v>
      </c>
      <c r="J505" s="1">
        <v>435.23</v>
      </c>
      <c r="K505">
        <v>2</v>
      </c>
      <c r="L505" t="s">
        <v>48</v>
      </c>
      <c r="M505">
        <v>2</v>
      </c>
      <c r="N505">
        <v>4</v>
      </c>
      <c r="O505">
        <v>0</v>
      </c>
      <c r="P505" t="s">
        <v>36</v>
      </c>
      <c r="Q505" t="s">
        <v>37</v>
      </c>
      <c r="R505">
        <v>2</v>
      </c>
      <c r="S505">
        <v>2</v>
      </c>
      <c r="T505" t="s">
        <v>49</v>
      </c>
      <c r="U505" t="s">
        <v>60</v>
      </c>
      <c r="V505" t="s">
        <v>86</v>
      </c>
      <c r="W505" s="2">
        <v>45349</v>
      </c>
      <c r="X505" t="b">
        <v>0</v>
      </c>
      <c r="Y505" t="b">
        <v>1</v>
      </c>
      <c r="Z505" t="s">
        <v>62</v>
      </c>
      <c r="AA505" t="s">
        <v>67</v>
      </c>
      <c r="AB505">
        <v>13</v>
      </c>
    </row>
    <row r="506" spans="1:28" x14ac:dyDescent="0.3">
      <c r="A506" t="s">
        <v>1090</v>
      </c>
      <c r="B506">
        <v>19</v>
      </c>
      <c r="C506" t="s">
        <v>29</v>
      </c>
      <c r="D506" t="s">
        <v>44</v>
      </c>
      <c r="E506" t="s">
        <v>76</v>
      </c>
      <c r="F506" t="s">
        <v>56</v>
      </c>
      <c r="G506" t="s">
        <v>30</v>
      </c>
      <c r="H506" t="s">
        <v>1091</v>
      </c>
      <c r="I506" t="s">
        <v>126</v>
      </c>
      <c r="J506" s="1">
        <v>218.65</v>
      </c>
      <c r="K506">
        <v>3</v>
      </c>
      <c r="L506" t="s">
        <v>78</v>
      </c>
      <c r="M506">
        <v>4</v>
      </c>
      <c r="N506">
        <v>2</v>
      </c>
      <c r="O506">
        <v>2</v>
      </c>
      <c r="P506" t="s">
        <v>59</v>
      </c>
      <c r="Q506" t="s">
        <v>85</v>
      </c>
      <c r="R506">
        <v>0</v>
      </c>
      <c r="S506">
        <v>9</v>
      </c>
      <c r="T506" t="s">
        <v>49</v>
      </c>
      <c r="U506" t="s">
        <v>60</v>
      </c>
      <c r="V506" t="s">
        <v>39</v>
      </c>
      <c r="W506" s="2">
        <v>45490</v>
      </c>
      <c r="X506" t="b">
        <v>1</v>
      </c>
      <c r="Y506" t="b">
        <v>1</v>
      </c>
      <c r="Z506" t="s">
        <v>62</v>
      </c>
      <c r="AA506" t="s">
        <v>53</v>
      </c>
      <c r="AB506">
        <v>4</v>
      </c>
    </row>
    <row r="507" spans="1:28" x14ac:dyDescent="0.3">
      <c r="A507" t="s">
        <v>1092</v>
      </c>
      <c r="B507">
        <v>27</v>
      </c>
      <c r="C507" t="s">
        <v>43</v>
      </c>
      <c r="D507" t="s">
        <v>44</v>
      </c>
      <c r="E507" t="s">
        <v>69</v>
      </c>
      <c r="F507" t="s">
        <v>45</v>
      </c>
      <c r="G507" t="s">
        <v>30</v>
      </c>
      <c r="H507" t="s">
        <v>1093</v>
      </c>
      <c r="I507" t="s">
        <v>142</v>
      </c>
      <c r="J507" s="1">
        <v>207.66</v>
      </c>
      <c r="K507">
        <v>10</v>
      </c>
      <c r="L507" t="s">
        <v>48</v>
      </c>
      <c r="M507">
        <v>2</v>
      </c>
      <c r="N507">
        <v>3</v>
      </c>
      <c r="O507">
        <v>1</v>
      </c>
      <c r="P507" t="s">
        <v>44</v>
      </c>
      <c r="Q507" t="s">
        <v>85</v>
      </c>
      <c r="R507">
        <v>2</v>
      </c>
      <c r="S507">
        <v>2</v>
      </c>
      <c r="T507" t="s">
        <v>49</v>
      </c>
      <c r="U507" t="s">
        <v>79</v>
      </c>
      <c r="V507" t="s">
        <v>66</v>
      </c>
      <c r="W507" s="2">
        <v>45481</v>
      </c>
      <c r="X507" t="b">
        <v>0</v>
      </c>
      <c r="Y507" t="b">
        <v>1</v>
      </c>
      <c r="Z507" t="s">
        <v>52</v>
      </c>
      <c r="AA507" t="s">
        <v>53</v>
      </c>
      <c r="AB507">
        <v>8</v>
      </c>
    </row>
    <row r="508" spans="1:28" x14ac:dyDescent="0.3">
      <c r="A508" t="s">
        <v>1094</v>
      </c>
      <c r="B508">
        <v>34</v>
      </c>
      <c r="C508" t="s">
        <v>29</v>
      </c>
      <c r="D508" t="s">
        <v>44</v>
      </c>
      <c r="E508" t="s">
        <v>31</v>
      </c>
      <c r="F508" t="s">
        <v>45</v>
      </c>
      <c r="G508" t="s">
        <v>44</v>
      </c>
      <c r="H508" t="s">
        <v>1095</v>
      </c>
      <c r="I508" t="s">
        <v>135</v>
      </c>
      <c r="J508" s="1">
        <v>141.09</v>
      </c>
      <c r="K508">
        <v>7</v>
      </c>
      <c r="L508" t="s">
        <v>48</v>
      </c>
      <c r="M508">
        <v>3</v>
      </c>
      <c r="N508">
        <v>4</v>
      </c>
      <c r="O508">
        <v>0</v>
      </c>
      <c r="P508" t="s">
        <v>44</v>
      </c>
      <c r="Q508" t="s">
        <v>85</v>
      </c>
      <c r="R508">
        <v>2</v>
      </c>
      <c r="S508">
        <v>3</v>
      </c>
      <c r="T508" t="s">
        <v>44</v>
      </c>
      <c r="U508" t="s">
        <v>79</v>
      </c>
      <c r="V508" t="s">
        <v>61</v>
      </c>
      <c r="W508" s="2">
        <v>45462</v>
      </c>
      <c r="X508" t="b">
        <v>0</v>
      </c>
      <c r="Y508" t="b">
        <v>1</v>
      </c>
      <c r="Z508" t="s">
        <v>52</v>
      </c>
      <c r="AA508" t="s">
        <v>67</v>
      </c>
      <c r="AB508">
        <v>1</v>
      </c>
    </row>
    <row r="509" spans="1:28" x14ac:dyDescent="0.3">
      <c r="A509" t="s">
        <v>1096</v>
      </c>
      <c r="B509">
        <v>39</v>
      </c>
      <c r="C509" t="s">
        <v>43</v>
      </c>
      <c r="D509" t="s">
        <v>44</v>
      </c>
      <c r="E509" t="s">
        <v>76</v>
      </c>
      <c r="F509" t="s">
        <v>32</v>
      </c>
      <c r="G509" t="s">
        <v>30</v>
      </c>
      <c r="H509" t="s">
        <v>1097</v>
      </c>
      <c r="I509" t="s">
        <v>114</v>
      </c>
      <c r="J509" s="1">
        <v>142.69999999999999</v>
      </c>
      <c r="K509">
        <v>6</v>
      </c>
      <c r="L509" t="s">
        <v>48</v>
      </c>
      <c r="M509">
        <v>3</v>
      </c>
      <c r="N509">
        <v>2</v>
      </c>
      <c r="O509">
        <v>1</v>
      </c>
      <c r="P509" t="s">
        <v>36</v>
      </c>
      <c r="Q509" t="s">
        <v>85</v>
      </c>
      <c r="R509">
        <v>0</v>
      </c>
      <c r="S509">
        <v>4</v>
      </c>
      <c r="T509" t="s">
        <v>36</v>
      </c>
      <c r="U509" t="s">
        <v>79</v>
      </c>
      <c r="V509" t="s">
        <v>39</v>
      </c>
      <c r="W509" s="2">
        <v>45429</v>
      </c>
      <c r="X509" t="b">
        <v>0</v>
      </c>
      <c r="Y509" t="b">
        <v>1</v>
      </c>
      <c r="Z509" t="s">
        <v>62</v>
      </c>
      <c r="AA509" t="s">
        <v>41</v>
      </c>
      <c r="AB509">
        <v>11</v>
      </c>
    </row>
    <row r="510" spans="1:28" x14ac:dyDescent="0.3">
      <c r="A510" t="s">
        <v>1098</v>
      </c>
      <c r="B510">
        <v>44</v>
      </c>
      <c r="C510" t="s">
        <v>43</v>
      </c>
      <c r="D510" t="s">
        <v>44</v>
      </c>
      <c r="E510" t="s">
        <v>76</v>
      </c>
      <c r="F510" t="s">
        <v>56</v>
      </c>
      <c r="G510" t="s">
        <v>44</v>
      </c>
      <c r="H510" t="s">
        <v>1099</v>
      </c>
      <c r="I510" t="s">
        <v>101</v>
      </c>
      <c r="J510" s="1">
        <v>64.09</v>
      </c>
      <c r="K510">
        <v>10</v>
      </c>
      <c r="L510" t="s">
        <v>78</v>
      </c>
      <c r="M510">
        <v>5</v>
      </c>
      <c r="N510">
        <v>5</v>
      </c>
      <c r="O510">
        <v>0</v>
      </c>
      <c r="P510" t="s">
        <v>36</v>
      </c>
      <c r="Q510" t="s">
        <v>37</v>
      </c>
      <c r="R510">
        <v>0</v>
      </c>
      <c r="S510">
        <v>6</v>
      </c>
      <c r="T510" t="s">
        <v>59</v>
      </c>
      <c r="U510" t="s">
        <v>79</v>
      </c>
      <c r="V510" t="s">
        <v>39</v>
      </c>
      <c r="W510" s="2">
        <v>45585</v>
      </c>
      <c r="X510" t="b">
        <v>1</v>
      </c>
      <c r="Y510" t="b">
        <v>0</v>
      </c>
      <c r="Z510" t="s">
        <v>40</v>
      </c>
      <c r="AA510" t="s">
        <v>67</v>
      </c>
      <c r="AB510">
        <v>7</v>
      </c>
    </row>
    <row r="511" spans="1:28" x14ac:dyDescent="0.3">
      <c r="A511" t="s">
        <v>1100</v>
      </c>
      <c r="B511">
        <v>20</v>
      </c>
      <c r="C511" t="s">
        <v>29</v>
      </c>
      <c r="D511" t="s">
        <v>30</v>
      </c>
      <c r="E511" t="s">
        <v>31</v>
      </c>
      <c r="F511" t="s">
        <v>45</v>
      </c>
      <c r="G511" t="s">
        <v>30</v>
      </c>
      <c r="H511" t="s">
        <v>820</v>
      </c>
      <c r="I511" t="s">
        <v>126</v>
      </c>
      <c r="J511" s="1">
        <v>126.26</v>
      </c>
      <c r="K511">
        <v>2</v>
      </c>
      <c r="L511" t="s">
        <v>78</v>
      </c>
      <c r="M511">
        <v>4</v>
      </c>
      <c r="N511">
        <v>5</v>
      </c>
      <c r="O511">
        <v>1</v>
      </c>
      <c r="P511" t="s">
        <v>36</v>
      </c>
      <c r="Q511" t="s">
        <v>37</v>
      </c>
      <c r="R511">
        <v>1</v>
      </c>
      <c r="S511">
        <v>6</v>
      </c>
      <c r="T511" t="s">
        <v>36</v>
      </c>
      <c r="U511" t="s">
        <v>60</v>
      </c>
      <c r="V511" t="s">
        <v>61</v>
      </c>
      <c r="W511" s="2">
        <v>45554</v>
      </c>
      <c r="X511" t="b">
        <v>1</v>
      </c>
      <c r="Y511" t="b">
        <v>0</v>
      </c>
      <c r="Z511" t="s">
        <v>74</v>
      </c>
      <c r="AA511" t="s">
        <v>53</v>
      </c>
      <c r="AB511">
        <v>13</v>
      </c>
    </row>
    <row r="512" spans="1:28" x14ac:dyDescent="0.3">
      <c r="A512" t="s">
        <v>1101</v>
      </c>
      <c r="B512">
        <v>42</v>
      </c>
      <c r="C512" t="s">
        <v>29</v>
      </c>
      <c r="D512" t="s">
        <v>30</v>
      </c>
      <c r="E512" t="s">
        <v>55</v>
      </c>
      <c r="F512" t="s">
        <v>45</v>
      </c>
      <c r="G512" t="s">
        <v>44</v>
      </c>
      <c r="H512" t="s">
        <v>1102</v>
      </c>
      <c r="I512" t="s">
        <v>107</v>
      </c>
      <c r="J512" s="1">
        <v>195.05</v>
      </c>
      <c r="K512">
        <v>5</v>
      </c>
      <c r="L512" t="s">
        <v>48</v>
      </c>
      <c r="M512">
        <v>2</v>
      </c>
      <c r="N512">
        <v>1</v>
      </c>
      <c r="O512">
        <v>2</v>
      </c>
      <c r="P512" t="s">
        <v>49</v>
      </c>
      <c r="Q512" t="s">
        <v>50</v>
      </c>
      <c r="R512">
        <v>0</v>
      </c>
      <c r="S512">
        <v>10</v>
      </c>
      <c r="T512" t="s">
        <v>44</v>
      </c>
      <c r="U512" t="s">
        <v>60</v>
      </c>
      <c r="V512" t="s">
        <v>66</v>
      </c>
      <c r="W512" s="2">
        <v>45433</v>
      </c>
      <c r="X512" t="b">
        <v>1</v>
      </c>
      <c r="Y512" t="b">
        <v>0</v>
      </c>
      <c r="Z512" t="s">
        <v>62</v>
      </c>
      <c r="AA512" t="s">
        <v>41</v>
      </c>
      <c r="AB512">
        <v>11</v>
      </c>
    </row>
    <row r="513" spans="1:28" x14ac:dyDescent="0.3">
      <c r="A513" t="s">
        <v>1103</v>
      </c>
      <c r="B513">
        <v>22</v>
      </c>
      <c r="C513" t="s">
        <v>29</v>
      </c>
      <c r="D513" t="s">
        <v>30</v>
      </c>
      <c r="E513" t="s">
        <v>31</v>
      </c>
      <c r="F513" t="s">
        <v>56</v>
      </c>
      <c r="G513" t="s">
        <v>44</v>
      </c>
      <c r="H513" t="s">
        <v>1104</v>
      </c>
      <c r="I513" t="s">
        <v>158</v>
      </c>
      <c r="J513" s="1">
        <v>432.84</v>
      </c>
      <c r="K513">
        <v>7</v>
      </c>
      <c r="L513" t="s">
        <v>35</v>
      </c>
      <c r="M513">
        <v>4</v>
      </c>
      <c r="N513">
        <v>5</v>
      </c>
      <c r="O513">
        <v>2</v>
      </c>
      <c r="P513" t="s">
        <v>44</v>
      </c>
      <c r="Q513" t="s">
        <v>85</v>
      </c>
      <c r="R513">
        <v>0</v>
      </c>
      <c r="S513">
        <v>1</v>
      </c>
      <c r="T513" t="s">
        <v>44</v>
      </c>
      <c r="U513" t="s">
        <v>38</v>
      </c>
      <c r="V513" t="s">
        <v>61</v>
      </c>
      <c r="W513" s="2">
        <v>45327</v>
      </c>
      <c r="X513" t="b">
        <v>0</v>
      </c>
      <c r="Y513" t="b">
        <v>0</v>
      </c>
      <c r="Z513" t="s">
        <v>52</v>
      </c>
      <c r="AA513" t="s">
        <v>41</v>
      </c>
      <c r="AB513">
        <v>4</v>
      </c>
    </row>
    <row r="514" spans="1:28" x14ac:dyDescent="0.3">
      <c r="A514" t="s">
        <v>1105</v>
      </c>
      <c r="B514">
        <v>30</v>
      </c>
      <c r="C514" t="s">
        <v>43</v>
      </c>
      <c r="D514" t="s">
        <v>44</v>
      </c>
      <c r="E514" t="s">
        <v>31</v>
      </c>
      <c r="F514" t="s">
        <v>32</v>
      </c>
      <c r="G514" t="s">
        <v>30</v>
      </c>
      <c r="H514" t="s">
        <v>1106</v>
      </c>
      <c r="I514" t="s">
        <v>246</v>
      </c>
      <c r="J514" s="1">
        <v>404.12</v>
      </c>
      <c r="K514">
        <v>6</v>
      </c>
      <c r="L514" t="s">
        <v>48</v>
      </c>
      <c r="M514">
        <v>1</v>
      </c>
      <c r="N514">
        <v>3</v>
      </c>
      <c r="O514">
        <v>1</v>
      </c>
      <c r="P514" t="s">
        <v>44</v>
      </c>
      <c r="Q514" t="s">
        <v>85</v>
      </c>
      <c r="R514">
        <v>0</v>
      </c>
      <c r="S514">
        <v>4</v>
      </c>
      <c r="T514" t="s">
        <v>59</v>
      </c>
      <c r="U514" t="s">
        <v>60</v>
      </c>
      <c r="V514" t="s">
        <v>61</v>
      </c>
      <c r="W514" s="2">
        <v>45351</v>
      </c>
      <c r="X514" t="b">
        <v>0</v>
      </c>
      <c r="Y514" t="b">
        <v>0</v>
      </c>
      <c r="Z514" t="s">
        <v>62</v>
      </c>
      <c r="AA514" t="s">
        <v>67</v>
      </c>
      <c r="AB514">
        <v>11</v>
      </c>
    </row>
    <row r="515" spans="1:28" x14ac:dyDescent="0.3">
      <c r="A515" t="s">
        <v>1107</v>
      </c>
      <c r="B515">
        <v>39</v>
      </c>
      <c r="C515" t="s">
        <v>43</v>
      </c>
      <c r="D515" t="s">
        <v>44</v>
      </c>
      <c r="E515" t="s">
        <v>76</v>
      </c>
      <c r="F515" t="s">
        <v>56</v>
      </c>
      <c r="G515" t="s">
        <v>44</v>
      </c>
      <c r="H515" t="s">
        <v>1108</v>
      </c>
      <c r="I515" t="s">
        <v>158</v>
      </c>
      <c r="J515" s="1">
        <v>438.26</v>
      </c>
      <c r="K515">
        <v>10</v>
      </c>
      <c r="L515" t="s">
        <v>48</v>
      </c>
      <c r="M515">
        <v>3</v>
      </c>
      <c r="N515">
        <v>4</v>
      </c>
      <c r="O515">
        <v>1</v>
      </c>
      <c r="P515" t="s">
        <v>36</v>
      </c>
      <c r="Q515" t="s">
        <v>37</v>
      </c>
      <c r="R515">
        <v>1</v>
      </c>
      <c r="S515">
        <v>3</v>
      </c>
      <c r="T515" t="s">
        <v>49</v>
      </c>
      <c r="U515" t="s">
        <v>60</v>
      </c>
      <c r="V515" t="s">
        <v>61</v>
      </c>
      <c r="W515" s="2">
        <v>45477</v>
      </c>
      <c r="X515" t="b">
        <v>1</v>
      </c>
      <c r="Y515" t="b">
        <v>0</v>
      </c>
      <c r="Z515" t="s">
        <v>74</v>
      </c>
      <c r="AA515" t="s">
        <v>67</v>
      </c>
      <c r="AB515">
        <v>10</v>
      </c>
    </row>
    <row r="516" spans="1:28" x14ac:dyDescent="0.3">
      <c r="A516" t="s">
        <v>1109</v>
      </c>
      <c r="B516">
        <v>19</v>
      </c>
      <c r="C516" t="s">
        <v>29</v>
      </c>
      <c r="D516" t="s">
        <v>44</v>
      </c>
      <c r="E516" t="s">
        <v>55</v>
      </c>
      <c r="F516" t="s">
        <v>32</v>
      </c>
      <c r="G516" t="s">
        <v>44</v>
      </c>
      <c r="H516" t="s">
        <v>1110</v>
      </c>
      <c r="I516" t="s">
        <v>246</v>
      </c>
      <c r="J516" s="1">
        <v>233.02</v>
      </c>
      <c r="K516">
        <v>4</v>
      </c>
      <c r="L516" t="s">
        <v>35</v>
      </c>
      <c r="M516">
        <v>3</v>
      </c>
      <c r="N516">
        <v>3</v>
      </c>
      <c r="O516">
        <v>1</v>
      </c>
      <c r="P516" t="s">
        <v>49</v>
      </c>
      <c r="Q516" t="s">
        <v>50</v>
      </c>
      <c r="R516">
        <v>0</v>
      </c>
      <c r="S516">
        <v>3</v>
      </c>
      <c r="T516" t="s">
        <v>49</v>
      </c>
      <c r="U516" t="s">
        <v>60</v>
      </c>
      <c r="V516" t="s">
        <v>86</v>
      </c>
      <c r="W516" s="2">
        <v>45594</v>
      </c>
      <c r="X516" t="b">
        <v>0</v>
      </c>
      <c r="Y516" t="b">
        <v>0</v>
      </c>
      <c r="Z516" t="s">
        <v>62</v>
      </c>
      <c r="AA516" t="s">
        <v>53</v>
      </c>
      <c r="AB516">
        <v>8</v>
      </c>
    </row>
    <row r="517" spans="1:28" x14ac:dyDescent="0.3">
      <c r="A517" t="s">
        <v>1111</v>
      </c>
      <c r="B517">
        <v>26</v>
      </c>
      <c r="C517" t="s">
        <v>29</v>
      </c>
      <c r="D517" t="s">
        <v>30</v>
      </c>
      <c r="E517" t="s">
        <v>69</v>
      </c>
      <c r="F517" t="s">
        <v>32</v>
      </c>
      <c r="G517" t="s">
        <v>30</v>
      </c>
      <c r="H517" t="s">
        <v>1112</v>
      </c>
      <c r="I517" t="s">
        <v>114</v>
      </c>
      <c r="J517" s="1">
        <v>273.41000000000003</v>
      </c>
      <c r="K517">
        <v>7</v>
      </c>
      <c r="L517" t="s">
        <v>78</v>
      </c>
      <c r="M517">
        <v>3</v>
      </c>
      <c r="N517">
        <v>5</v>
      </c>
      <c r="O517">
        <v>2</v>
      </c>
      <c r="P517" t="s">
        <v>59</v>
      </c>
      <c r="Q517" t="s">
        <v>85</v>
      </c>
      <c r="R517">
        <v>0</v>
      </c>
      <c r="S517">
        <v>9</v>
      </c>
      <c r="T517" t="s">
        <v>49</v>
      </c>
      <c r="U517" t="s">
        <v>38</v>
      </c>
      <c r="V517" t="s">
        <v>66</v>
      </c>
      <c r="W517" s="2">
        <v>45582</v>
      </c>
      <c r="X517" t="b">
        <v>1</v>
      </c>
      <c r="Y517" t="b">
        <v>0</v>
      </c>
      <c r="Z517" t="s">
        <v>74</v>
      </c>
      <c r="AA517" t="s">
        <v>53</v>
      </c>
      <c r="AB517">
        <v>2</v>
      </c>
    </row>
    <row r="518" spans="1:28" x14ac:dyDescent="0.3">
      <c r="A518" t="s">
        <v>1113</v>
      </c>
      <c r="B518">
        <v>21</v>
      </c>
      <c r="C518" t="s">
        <v>29</v>
      </c>
      <c r="D518" t="s">
        <v>44</v>
      </c>
      <c r="E518" t="s">
        <v>31</v>
      </c>
      <c r="F518" t="s">
        <v>45</v>
      </c>
      <c r="G518" t="s">
        <v>30</v>
      </c>
      <c r="H518" t="s">
        <v>1114</v>
      </c>
      <c r="I518" t="s">
        <v>71</v>
      </c>
      <c r="J518" s="1">
        <v>338.96</v>
      </c>
      <c r="K518">
        <v>10</v>
      </c>
      <c r="L518" t="s">
        <v>78</v>
      </c>
      <c r="M518">
        <v>1</v>
      </c>
      <c r="N518">
        <v>4</v>
      </c>
      <c r="O518">
        <v>2</v>
      </c>
      <c r="P518" t="s">
        <v>44</v>
      </c>
      <c r="Q518" t="s">
        <v>37</v>
      </c>
      <c r="R518">
        <v>1</v>
      </c>
      <c r="S518">
        <v>9</v>
      </c>
      <c r="T518" t="s">
        <v>44</v>
      </c>
      <c r="U518" t="s">
        <v>79</v>
      </c>
      <c r="V518" t="s">
        <v>61</v>
      </c>
      <c r="W518" s="2">
        <v>45600</v>
      </c>
      <c r="X518" t="b">
        <v>1</v>
      </c>
      <c r="Y518" t="b">
        <v>1</v>
      </c>
      <c r="Z518" t="s">
        <v>52</v>
      </c>
      <c r="AA518" t="s">
        <v>53</v>
      </c>
      <c r="AB518">
        <v>4</v>
      </c>
    </row>
    <row r="519" spans="1:28" x14ac:dyDescent="0.3">
      <c r="A519" t="s">
        <v>1115</v>
      </c>
      <c r="B519">
        <v>37</v>
      </c>
      <c r="C519" t="s">
        <v>43</v>
      </c>
      <c r="D519" t="s">
        <v>30</v>
      </c>
      <c r="E519" t="s">
        <v>76</v>
      </c>
      <c r="F519" t="s">
        <v>56</v>
      </c>
      <c r="G519" t="s">
        <v>44</v>
      </c>
      <c r="H519" t="s">
        <v>1116</v>
      </c>
      <c r="I519" t="s">
        <v>98</v>
      </c>
      <c r="J519" s="1">
        <v>75.91</v>
      </c>
      <c r="K519">
        <v>12</v>
      </c>
      <c r="L519" t="s">
        <v>35</v>
      </c>
      <c r="M519">
        <v>3</v>
      </c>
      <c r="N519">
        <v>5</v>
      </c>
      <c r="O519">
        <v>2</v>
      </c>
      <c r="P519" t="s">
        <v>59</v>
      </c>
      <c r="Q519" t="s">
        <v>85</v>
      </c>
      <c r="R519">
        <v>0</v>
      </c>
      <c r="S519">
        <v>6</v>
      </c>
      <c r="T519" t="s">
        <v>36</v>
      </c>
      <c r="U519" t="s">
        <v>79</v>
      </c>
      <c r="V519" t="s">
        <v>51</v>
      </c>
      <c r="W519" s="2">
        <v>45617</v>
      </c>
      <c r="X519" t="b">
        <v>1</v>
      </c>
      <c r="Y519" t="b">
        <v>1</v>
      </c>
      <c r="Z519" t="s">
        <v>74</v>
      </c>
      <c r="AA519" t="s">
        <v>41</v>
      </c>
      <c r="AB519">
        <v>1</v>
      </c>
    </row>
    <row r="520" spans="1:28" x14ac:dyDescent="0.3">
      <c r="A520" t="s">
        <v>1117</v>
      </c>
      <c r="B520">
        <v>23</v>
      </c>
      <c r="C520" t="s">
        <v>43</v>
      </c>
      <c r="D520" t="s">
        <v>44</v>
      </c>
      <c r="E520" t="s">
        <v>31</v>
      </c>
      <c r="F520" t="s">
        <v>45</v>
      </c>
      <c r="G520" t="s">
        <v>44</v>
      </c>
      <c r="H520" t="s">
        <v>1118</v>
      </c>
      <c r="I520" t="s">
        <v>93</v>
      </c>
      <c r="J520" s="1">
        <v>425.21</v>
      </c>
      <c r="K520">
        <v>12</v>
      </c>
      <c r="L520" t="s">
        <v>78</v>
      </c>
      <c r="M520">
        <v>2</v>
      </c>
      <c r="N520">
        <v>4</v>
      </c>
      <c r="O520">
        <v>2</v>
      </c>
      <c r="P520" t="s">
        <v>59</v>
      </c>
      <c r="Q520" t="s">
        <v>37</v>
      </c>
      <c r="R520">
        <v>0</v>
      </c>
      <c r="S520">
        <v>4</v>
      </c>
      <c r="T520" t="s">
        <v>44</v>
      </c>
      <c r="U520" t="s">
        <v>79</v>
      </c>
      <c r="V520" t="s">
        <v>66</v>
      </c>
      <c r="W520" s="2">
        <v>45376</v>
      </c>
      <c r="X520" t="b">
        <v>1</v>
      </c>
      <c r="Y520" t="b">
        <v>1</v>
      </c>
      <c r="Z520" t="s">
        <v>74</v>
      </c>
      <c r="AA520" t="s">
        <v>67</v>
      </c>
      <c r="AB520">
        <v>12</v>
      </c>
    </row>
    <row r="521" spans="1:28" x14ac:dyDescent="0.3">
      <c r="A521" t="s">
        <v>1119</v>
      </c>
      <c r="B521">
        <v>46</v>
      </c>
      <c r="C521" t="s">
        <v>43</v>
      </c>
      <c r="D521" t="s">
        <v>30</v>
      </c>
      <c r="E521" t="s">
        <v>31</v>
      </c>
      <c r="F521" t="s">
        <v>56</v>
      </c>
      <c r="G521" t="s">
        <v>30</v>
      </c>
      <c r="H521" t="s">
        <v>1120</v>
      </c>
      <c r="I521" t="s">
        <v>120</v>
      </c>
      <c r="J521" s="1">
        <v>268.8</v>
      </c>
      <c r="K521">
        <v>2</v>
      </c>
      <c r="L521" t="s">
        <v>48</v>
      </c>
      <c r="M521">
        <v>1</v>
      </c>
      <c r="N521">
        <v>3</v>
      </c>
      <c r="O521">
        <v>0</v>
      </c>
      <c r="P521" t="s">
        <v>44</v>
      </c>
      <c r="Q521" t="s">
        <v>85</v>
      </c>
      <c r="R521">
        <v>1</v>
      </c>
      <c r="S521">
        <v>7</v>
      </c>
      <c r="T521" t="s">
        <v>36</v>
      </c>
      <c r="U521" t="s">
        <v>79</v>
      </c>
      <c r="V521" t="s">
        <v>61</v>
      </c>
      <c r="W521" s="2">
        <v>45402</v>
      </c>
      <c r="X521" t="b">
        <v>0</v>
      </c>
      <c r="Y521" t="b">
        <v>0</v>
      </c>
      <c r="Z521" t="s">
        <v>40</v>
      </c>
      <c r="AA521" t="s">
        <v>53</v>
      </c>
      <c r="AB521">
        <v>12</v>
      </c>
    </row>
    <row r="522" spans="1:28" x14ac:dyDescent="0.3">
      <c r="A522" t="s">
        <v>1121</v>
      </c>
      <c r="B522">
        <v>35</v>
      </c>
      <c r="C522" t="s">
        <v>29</v>
      </c>
      <c r="D522" t="s">
        <v>30</v>
      </c>
      <c r="E522" t="s">
        <v>76</v>
      </c>
      <c r="F522" t="s">
        <v>56</v>
      </c>
      <c r="G522" t="s">
        <v>44</v>
      </c>
      <c r="H522" t="s">
        <v>1122</v>
      </c>
      <c r="I522" t="s">
        <v>104</v>
      </c>
      <c r="J522" s="1">
        <v>170.71</v>
      </c>
      <c r="K522">
        <v>10</v>
      </c>
      <c r="L522" t="s">
        <v>35</v>
      </c>
      <c r="M522">
        <v>5</v>
      </c>
      <c r="N522">
        <v>3</v>
      </c>
      <c r="O522">
        <v>0</v>
      </c>
      <c r="P522" t="s">
        <v>59</v>
      </c>
      <c r="Q522" t="s">
        <v>37</v>
      </c>
      <c r="R522">
        <v>1</v>
      </c>
      <c r="S522">
        <v>9</v>
      </c>
      <c r="T522" t="s">
        <v>59</v>
      </c>
      <c r="U522" t="s">
        <v>79</v>
      </c>
      <c r="V522" t="s">
        <v>39</v>
      </c>
      <c r="W522" s="2">
        <v>45396</v>
      </c>
      <c r="X522" t="b">
        <v>1</v>
      </c>
      <c r="Y522" t="b">
        <v>1</v>
      </c>
      <c r="Z522" t="s">
        <v>74</v>
      </c>
      <c r="AA522" t="s">
        <v>41</v>
      </c>
      <c r="AB522">
        <v>7</v>
      </c>
    </row>
    <row r="523" spans="1:28" x14ac:dyDescent="0.3">
      <c r="A523" t="s">
        <v>1123</v>
      </c>
      <c r="B523">
        <v>33</v>
      </c>
      <c r="C523" t="s">
        <v>190</v>
      </c>
      <c r="D523" t="s">
        <v>30</v>
      </c>
      <c r="E523" t="s">
        <v>69</v>
      </c>
      <c r="F523" t="s">
        <v>45</v>
      </c>
      <c r="G523" t="s">
        <v>30</v>
      </c>
      <c r="H523" t="s">
        <v>1124</v>
      </c>
      <c r="I523" t="s">
        <v>101</v>
      </c>
      <c r="J523" s="1">
        <v>444.05</v>
      </c>
      <c r="K523">
        <v>10</v>
      </c>
      <c r="L523" t="s">
        <v>78</v>
      </c>
      <c r="M523">
        <v>5</v>
      </c>
      <c r="N523">
        <v>4</v>
      </c>
      <c r="O523">
        <v>0</v>
      </c>
      <c r="P523" t="s">
        <v>59</v>
      </c>
      <c r="Q523" t="s">
        <v>50</v>
      </c>
      <c r="R523">
        <v>1</v>
      </c>
      <c r="S523">
        <v>8</v>
      </c>
      <c r="T523" t="s">
        <v>49</v>
      </c>
      <c r="U523" t="s">
        <v>79</v>
      </c>
      <c r="V523" t="s">
        <v>51</v>
      </c>
      <c r="W523" s="2">
        <v>45447</v>
      </c>
      <c r="X523" t="b">
        <v>1</v>
      </c>
      <c r="Y523" t="b">
        <v>1</v>
      </c>
      <c r="Z523" t="s">
        <v>52</v>
      </c>
      <c r="AA523" t="s">
        <v>53</v>
      </c>
      <c r="AB523">
        <v>8</v>
      </c>
    </row>
    <row r="524" spans="1:28" x14ac:dyDescent="0.3">
      <c r="A524" t="s">
        <v>1125</v>
      </c>
      <c r="B524">
        <v>47</v>
      </c>
      <c r="C524" t="s">
        <v>43</v>
      </c>
      <c r="D524" t="s">
        <v>30</v>
      </c>
      <c r="E524" t="s">
        <v>76</v>
      </c>
      <c r="F524" t="s">
        <v>45</v>
      </c>
      <c r="G524" t="s">
        <v>30</v>
      </c>
      <c r="H524" t="s">
        <v>1126</v>
      </c>
      <c r="I524" t="s">
        <v>34</v>
      </c>
      <c r="J524" s="1">
        <v>255.1</v>
      </c>
      <c r="K524">
        <v>5</v>
      </c>
      <c r="L524" t="s">
        <v>35</v>
      </c>
      <c r="M524">
        <v>5</v>
      </c>
      <c r="N524">
        <v>1</v>
      </c>
      <c r="O524">
        <v>2</v>
      </c>
      <c r="P524" t="s">
        <v>44</v>
      </c>
      <c r="Q524" t="s">
        <v>85</v>
      </c>
      <c r="R524">
        <v>1</v>
      </c>
      <c r="S524">
        <v>1</v>
      </c>
      <c r="T524" t="s">
        <v>59</v>
      </c>
      <c r="U524" t="s">
        <v>79</v>
      </c>
      <c r="V524" t="s">
        <v>51</v>
      </c>
      <c r="W524" s="2">
        <v>45319</v>
      </c>
      <c r="X524" t="b">
        <v>1</v>
      </c>
      <c r="Y524" t="b">
        <v>0</v>
      </c>
      <c r="Z524" t="s">
        <v>74</v>
      </c>
      <c r="AA524" t="s">
        <v>41</v>
      </c>
      <c r="AB524">
        <v>14</v>
      </c>
    </row>
    <row r="525" spans="1:28" x14ac:dyDescent="0.3">
      <c r="A525" t="s">
        <v>1127</v>
      </c>
      <c r="B525">
        <v>32</v>
      </c>
      <c r="C525" t="s">
        <v>43</v>
      </c>
      <c r="D525" t="s">
        <v>44</v>
      </c>
      <c r="E525" t="s">
        <v>69</v>
      </c>
      <c r="F525" t="s">
        <v>32</v>
      </c>
      <c r="G525" t="s">
        <v>44</v>
      </c>
      <c r="H525" t="s">
        <v>1128</v>
      </c>
      <c r="I525" t="s">
        <v>142</v>
      </c>
      <c r="J525" s="1">
        <v>236.44</v>
      </c>
      <c r="K525">
        <v>6</v>
      </c>
      <c r="L525" t="s">
        <v>35</v>
      </c>
      <c r="M525">
        <v>4</v>
      </c>
      <c r="N525">
        <v>4</v>
      </c>
      <c r="O525">
        <v>0</v>
      </c>
      <c r="P525" t="s">
        <v>49</v>
      </c>
      <c r="Q525" t="s">
        <v>85</v>
      </c>
      <c r="R525">
        <v>2</v>
      </c>
      <c r="S525">
        <v>2</v>
      </c>
      <c r="T525" t="s">
        <v>36</v>
      </c>
      <c r="U525" t="s">
        <v>60</v>
      </c>
      <c r="V525" t="s">
        <v>51</v>
      </c>
      <c r="W525" s="2">
        <v>45427</v>
      </c>
      <c r="X525" t="b">
        <v>0</v>
      </c>
      <c r="Y525" t="b">
        <v>0</v>
      </c>
      <c r="Z525" t="s">
        <v>62</v>
      </c>
      <c r="AA525" t="s">
        <v>53</v>
      </c>
      <c r="AB525">
        <v>6</v>
      </c>
    </row>
    <row r="526" spans="1:28" x14ac:dyDescent="0.3">
      <c r="A526" t="s">
        <v>1129</v>
      </c>
      <c r="B526">
        <v>20</v>
      </c>
      <c r="C526" t="s">
        <v>43</v>
      </c>
      <c r="D526" t="s">
        <v>30</v>
      </c>
      <c r="E526" t="s">
        <v>69</v>
      </c>
      <c r="F526" t="s">
        <v>32</v>
      </c>
      <c r="G526" t="s">
        <v>44</v>
      </c>
      <c r="H526" t="s">
        <v>1130</v>
      </c>
      <c r="I526" t="s">
        <v>71</v>
      </c>
      <c r="J526" s="1">
        <v>201.69</v>
      </c>
      <c r="K526">
        <v>11</v>
      </c>
      <c r="L526" t="s">
        <v>35</v>
      </c>
      <c r="M526">
        <v>4</v>
      </c>
      <c r="N526">
        <v>5</v>
      </c>
      <c r="O526">
        <v>0</v>
      </c>
      <c r="P526" t="s">
        <v>44</v>
      </c>
      <c r="Q526" t="s">
        <v>85</v>
      </c>
      <c r="R526">
        <v>2</v>
      </c>
      <c r="S526">
        <v>8</v>
      </c>
      <c r="T526" t="s">
        <v>59</v>
      </c>
      <c r="U526" t="s">
        <v>38</v>
      </c>
      <c r="V526" t="s">
        <v>66</v>
      </c>
      <c r="W526" s="2">
        <v>45492</v>
      </c>
      <c r="X526" t="b">
        <v>1</v>
      </c>
      <c r="Y526" t="b">
        <v>0</v>
      </c>
      <c r="Z526" t="s">
        <v>74</v>
      </c>
      <c r="AA526" t="s">
        <v>41</v>
      </c>
      <c r="AB526">
        <v>3</v>
      </c>
    </row>
    <row r="527" spans="1:28" x14ac:dyDescent="0.3">
      <c r="A527" t="s">
        <v>1131</v>
      </c>
      <c r="B527">
        <v>37</v>
      </c>
      <c r="C527" t="s">
        <v>29</v>
      </c>
      <c r="D527" t="s">
        <v>44</v>
      </c>
      <c r="E527" t="s">
        <v>55</v>
      </c>
      <c r="F527" t="s">
        <v>32</v>
      </c>
      <c r="G527" t="s">
        <v>30</v>
      </c>
      <c r="H527" t="s">
        <v>1132</v>
      </c>
      <c r="I527" t="s">
        <v>135</v>
      </c>
      <c r="J527" s="1">
        <v>390.51</v>
      </c>
      <c r="K527">
        <v>6</v>
      </c>
      <c r="L527" t="s">
        <v>78</v>
      </c>
      <c r="M527">
        <v>3</v>
      </c>
      <c r="N527">
        <v>2</v>
      </c>
      <c r="O527">
        <v>0</v>
      </c>
      <c r="P527" t="s">
        <v>49</v>
      </c>
      <c r="Q527" t="s">
        <v>85</v>
      </c>
      <c r="R527">
        <v>0</v>
      </c>
      <c r="S527">
        <v>2</v>
      </c>
      <c r="T527" t="s">
        <v>44</v>
      </c>
      <c r="U527" t="s">
        <v>79</v>
      </c>
      <c r="V527" t="s">
        <v>86</v>
      </c>
      <c r="W527" s="2">
        <v>45397</v>
      </c>
      <c r="X527" t="b">
        <v>0</v>
      </c>
      <c r="Y527" t="b">
        <v>0</v>
      </c>
      <c r="Z527" t="s">
        <v>52</v>
      </c>
      <c r="AA527" t="s">
        <v>67</v>
      </c>
      <c r="AB527">
        <v>6</v>
      </c>
    </row>
    <row r="528" spans="1:28" x14ac:dyDescent="0.3">
      <c r="A528" t="s">
        <v>1133</v>
      </c>
      <c r="B528">
        <v>35</v>
      </c>
      <c r="C528" t="s">
        <v>190</v>
      </c>
      <c r="D528" t="s">
        <v>44</v>
      </c>
      <c r="E528" t="s">
        <v>76</v>
      </c>
      <c r="F528" t="s">
        <v>56</v>
      </c>
      <c r="G528" t="s">
        <v>44</v>
      </c>
      <c r="H528" t="s">
        <v>1134</v>
      </c>
      <c r="I528" t="s">
        <v>183</v>
      </c>
      <c r="J528" s="1">
        <v>442.29</v>
      </c>
      <c r="K528">
        <v>9</v>
      </c>
      <c r="L528" t="s">
        <v>35</v>
      </c>
      <c r="M528">
        <v>1</v>
      </c>
      <c r="N528">
        <v>2</v>
      </c>
      <c r="O528">
        <v>0</v>
      </c>
      <c r="P528" t="s">
        <v>49</v>
      </c>
      <c r="Q528" t="s">
        <v>37</v>
      </c>
      <c r="R528">
        <v>1</v>
      </c>
      <c r="S528">
        <v>2</v>
      </c>
      <c r="T528" t="s">
        <v>59</v>
      </c>
      <c r="U528" t="s">
        <v>38</v>
      </c>
      <c r="V528" t="s">
        <v>51</v>
      </c>
      <c r="W528" s="2">
        <v>45546</v>
      </c>
      <c r="X528" t="b">
        <v>0</v>
      </c>
      <c r="Y528" t="b">
        <v>0</v>
      </c>
      <c r="Z528" t="s">
        <v>74</v>
      </c>
      <c r="AA528" t="s">
        <v>67</v>
      </c>
      <c r="AB528">
        <v>13</v>
      </c>
    </row>
    <row r="529" spans="1:28" x14ac:dyDescent="0.3">
      <c r="A529" t="s">
        <v>1135</v>
      </c>
      <c r="B529">
        <v>18</v>
      </c>
      <c r="C529" t="s">
        <v>29</v>
      </c>
      <c r="D529" t="s">
        <v>30</v>
      </c>
      <c r="E529" t="s">
        <v>55</v>
      </c>
      <c r="F529" t="s">
        <v>45</v>
      </c>
      <c r="G529" t="s">
        <v>44</v>
      </c>
      <c r="H529" t="s">
        <v>1136</v>
      </c>
      <c r="I529" t="s">
        <v>71</v>
      </c>
      <c r="J529" s="1">
        <v>89.6</v>
      </c>
      <c r="K529">
        <v>7</v>
      </c>
      <c r="L529" t="s">
        <v>48</v>
      </c>
      <c r="M529">
        <v>5</v>
      </c>
      <c r="N529">
        <v>3</v>
      </c>
      <c r="O529">
        <v>2</v>
      </c>
      <c r="P529" t="s">
        <v>36</v>
      </c>
      <c r="Q529" t="s">
        <v>50</v>
      </c>
      <c r="R529">
        <v>1</v>
      </c>
      <c r="S529">
        <v>5</v>
      </c>
      <c r="T529" t="s">
        <v>59</v>
      </c>
      <c r="U529" t="s">
        <v>79</v>
      </c>
      <c r="V529" t="s">
        <v>86</v>
      </c>
      <c r="W529" s="2">
        <v>45361</v>
      </c>
      <c r="X529" t="b">
        <v>0</v>
      </c>
      <c r="Y529" t="b">
        <v>0</v>
      </c>
      <c r="Z529" t="s">
        <v>74</v>
      </c>
      <c r="AA529" t="s">
        <v>53</v>
      </c>
      <c r="AB529">
        <v>8</v>
      </c>
    </row>
    <row r="530" spans="1:28" x14ac:dyDescent="0.3">
      <c r="A530" t="s">
        <v>1137</v>
      </c>
      <c r="B530">
        <v>27</v>
      </c>
      <c r="C530" t="s">
        <v>43</v>
      </c>
      <c r="D530" t="s">
        <v>30</v>
      </c>
      <c r="E530" t="s">
        <v>69</v>
      </c>
      <c r="F530" t="s">
        <v>45</v>
      </c>
      <c r="G530" t="s">
        <v>44</v>
      </c>
      <c r="H530" t="s">
        <v>1138</v>
      </c>
      <c r="I530" t="s">
        <v>90</v>
      </c>
      <c r="J530" s="1">
        <v>166.74</v>
      </c>
      <c r="K530">
        <v>6</v>
      </c>
      <c r="L530" t="s">
        <v>35</v>
      </c>
      <c r="M530">
        <v>2</v>
      </c>
      <c r="N530">
        <v>5</v>
      </c>
      <c r="O530">
        <v>0</v>
      </c>
      <c r="P530" t="s">
        <v>44</v>
      </c>
      <c r="Q530" t="s">
        <v>50</v>
      </c>
      <c r="R530">
        <v>0</v>
      </c>
      <c r="S530">
        <v>6</v>
      </c>
      <c r="T530" t="s">
        <v>59</v>
      </c>
      <c r="U530" t="s">
        <v>79</v>
      </c>
      <c r="V530" t="s">
        <v>66</v>
      </c>
      <c r="W530" s="2">
        <v>45305</v>
      </c>
      <c r="X530" t="b">
        <v>0</v>
      </c>
      <c r="Y530" t="b">
        <v>0</v>
      </c>
      <c r="Z530" t="s">
        <v>62</v>
      </c>
      <c r="AA530" t="s">
        <v>41</v>
      </c>
      <c r="AB530">
        <v>1</v>
      </c>
    </row>
    <row r="531" spans="1:28" x14ac:dyDescent="0.3">
      <c r="A531" t="s">
        <v>1139</v>
      </c>
      <c r="B531">
        <v>29</v>
      </c>
      <c r="C531" t="s">
        <v>29</v>
      </c>
      <c r="D531" t="s">
        <v>44</v>
      </c>
      <c r="E531" t="s">
        <v>31</v>
      </c>
      <c r="F531" t="s">
        <v>32</v>
      </c>
      <c r="G531" t="s">
        <v>30</v>
      </c>
      <c r="H531" t="s">
        <v>1140</v>
      </c>
      <c r="I531" t="s">
        <v>93</v>
      </c>
      <c r="J531" s="1">
        <v>299.27999999999997</v>
      </c>
      <c r="K531">
        <v>12</v>
      </c>
      <c r="L531" t="s">
        <v>35</v>
      </c>
      <c r="M531">
        <v>4</v>
      </c>
      <c r="N531">
        <v>5</v>
      </c>
      <c r="O531">
        <v>1</v>
      </c>
      <c r="P531" t="s">
        <v>44</v>
      </c>
      <c r="Q531" t="s">
        <v>37</v>
      </c>
      <c r="R531">
        <v>0</v>
      </c>
      <c r="S531">
        <v>9</v>
      </c>
      <c r="T531" t="s">
        <v>44</v>
      </c>
      <c r="U531" t="s">
        <v>60</v>
      </c>
      <c r="V531" t="s">
        <v>61</v>
      </c>
      <c r="W531" s="2">
        <v>45441</v>
      </c>
      <c r="X531" t="b">
        <v>0</v>
      </c>
      <c r="Y531" t="b">
        <v>0</v>
      </c>
      <c r="Z531" t="s">
        <v>52</v>
      </c>
      <c r="AA531" t="s">
        <v>53</v>
      </c>
      <c r="AB531">
        <v>3</v>
      </c>
    </row>
    <row r="532" spans="1:28" x14ac:dyDescent="0.3">
      <c r="A532" t="s">
        <v>1141</v>
      </c>
      <c r="B532">
        <v>24</v>
      </c>
      <c r="C532" t="s">
        <v>43</v>
      </c>
      <c r="D532" t="s">
        <v>44</v>
      </c>
      <c r="E532" t="s">
        <v>69</v>
      </c>
      <c r="F532" t="s">
        <v>56</v>
      </c>
      <c r="G532" t="s">
        <v>44</v>
      </c>
      <c r="H532" t="s">
        <v>1142</v>
      </c>
      <c r="I532" t="s">
        <v>90</v>
      </c>
      <c r="J532" s="1">
        <v>404.57</v>
      </c>
      <c r="K532">
        <v>5</v>
      </c>
      <c r="L532" t="s">
        <v>35</v>
      </c>
      <c r="M532">
        <v>4</v>
      </c>
      <c r="N532">
        <v>3</v>
      </c>
      <c r="O532">
        <v>0</v>
      </c>
      <c r="P532" t="s">
        <v>49</v>
      </c>
      <c r="Q532" t="s">
        <v>50</v>
      </c>
      <c r="R532">
        <v>2</v>
      </c>
      <c r="S532">
        <v>7</v>
      </c>
      <c r="T532" t="s">
        <v>36</v>
      </c>
      <c r="U532" t="s">
        <v>60</v>
      </c>
      <c r="V532" t="s">
        <v>61</v>
      </c>
      <c r="W532" s="2">
        <v>45535</v>
      </c>
      <c r="X532" t="b">
        <v>0</v>
      </c>
      <c r="Y532" t="b">
        <v>1</v>
      </c>
      <c r="Z532" t="s">
        <v>40</v>
      </c>
      <c r="AA532" t="s">
        <v>67</v>
      </c>
      <c r="AB532">
        <v>14</v>
      </c>
    </row>
    <row r="533" spans="1:28" x14ac:dyDescent="0.3">
      <c r="A533" t="s">
        <v>1143</v>
      </c>
      <c r="B533">
        <v>27</v>
      </c>
      <c r="C533" t="s">
        <v>43</v>
      </c>
      <c r="D533" t="s">
        <v>44</v>
      </c>
      <c r="E533" t="s">
        <v>55</v>
      </c>
      <c r="F533" t="s">
        <v>32</v>
      </c>
      <c r="G533" t="s">
        <v>44</v>
      </c>
      <c r="H533" t="s">
        <v>1144</v>
      </c>
      <c r="I533" t="s">
        <v>120</v>
      </c>
      <c r="J533" s="1">
        <v>344.81</v>
      </c>
      <c r="K533">
        <v>10</v>
      </c>
      <c r="L533" t="s">
        <v>48</v>
      </c>
      <c r="M533">
        <v>3</v>
      </c>
      <c r="N533">
        <v>1</v>
      </c>
      <c r="O533">
        <v>2</v>
      </c>
      <c r="P533" t="s">
        <v>59</v>
      </c>
      <c r="Q533" t="s">
        <v>37</v>
      </c>
      <c r="R533">
        <v>1</v>
      </c>
      <c r="S533">
        <v>9</v>
      </c>
      <c r="T533" t="s">
        <v>44</v>
      </c>
      <c r="U533" t="s">
        <v>79</v>
      </c>
      <c r="V533" t="s">
        <v>66</v>
      </c>
      <c r="W533" s="2">
        <v>45649</v>
      </c>
      <c r="X533" t="b">
        <v>1</v>
      </c>
      <c r="Y533" t="b">
        <v>1</v>
      </c>
      <c r="Z533" t="s">
        <v>52</v>
      </c>
      <c r="AA533" t="s">
        <v>67</v>
      </c>
      <c r="AB533">
        <v>14</v>
      </c>
    </row>
    <row r="534" spans="1:28" x14ac:dyDescent="0.3">
      <c r="A534" t="s">
        <v>1145</v>
      </c>
      <c r="B534">
        <v>34</v>
      </c>
      <c r="C534" t="s">
        <v>43</v>
      </c>
      <c r="D534" t="s">
        <v>44</v>
      </c>
      <c r="E534" t="s">
        <v>55</v>
      </c>
      <c r="F534" t="s">
        <v>56</v>
      </c>
      <c r="G534" t="s">
        <v>44</v>
      </c>
      <c r="H534" t="s">
        <v>1146</v>
      </c>
      <c r="I534" t="s">
        <v>104</v>
      </c>
      <c r="J534" s="1">
        <v>217.84</v>
      </c>
      <c r="K534">
        <v>10</v>
      </c>
      <c r="L534" t="s">
        <v>78</v>
      </c>
      <c r="M534">
        <v>2</v>
      </c>
      <c r="N534">
        <v>2</v>
      </c>
      <c r="O534">
        <v>2</v>
      </c>
      <c r="P534" t="s">
        <v>36</v>
      </c>
      <c r="Q534" t="s">
        <v>85</v>
      </c>
      <c r="R534">
        <v>0</v>
      </c>
      <c r="S534">
        <v>8</v>
      </c>
      <c r="T534" t="s">
        <v>44</v>
      </c>
      <c r="U534" t="s">
        <v>38</v>
      </c>
      <c r="V534" t="s">
        <v>86</v>
      </c>
      <c r="W534" s="2">
        <v>45307</v>
      </c>
      <c r="X534" t="b">
        <v>1</v>
      </c>
      <c r="Y534" t="b">
        <v>1</v>
      </c>
      <c r="Z534" t="s">
        <v>52</v>
      </c>
      <c r="AA534" t="s">
        <v>53</v>
      </c>
      <c r="AB534">
        <v>11</v>
      </c>
    </row>
    <row r="535" spans="1:28" x14ac:dyDescent="0.3">
      <c r="A535" t="s">
        <v>1147</v>
      </c>
      <c r="B535">
        <v>21</v>
      </c>
      <c r="C535" t="s">
        <v>43</v>
      </c>
      <c r="D535" t="s">
        <v>30</v>
      </c>
      <c r="E535" t="s">
        <v>76</v>
      </c>
      <c r="F535" t="s">
        <v>32</v>
      </c>
      <c r="G535" t="s">
        <v>30</v>
      </c>
      <c r="H535" t="s">
        <v>1148</v>
      </c>
      <c r="I535" t="s">
        <v>90</v>
      </c>
      <c r="J535" s="1">
        <v>445.34</v>
      </c>
      <c r="K535">
        <v>9</v>
      </c>
      <c r="L535" t="s">
        <v>48</v>
      </c>
      <c r="M535">
        <v>5</v>
      </c>
      <c r="N535">
        <v>2</v>
      </c>
      <c r="O535">
        <v>1</v>
      </c>
      <c r="P535" t="s">
        <v>59</v>
      </c>
      <c r="Q535" t="s">
        <v>37</v>
      </c>
      <c r="R535">
        <v>1</v>
      </c>
      <c r="S535">
        <v>3</v>
      </c>
      <c r="T535" t="s">
        <v>44</v>
      </c>
      <c r="U535" t="s">
        <v>38</v>
      </c>
      <c r="V535" t="s">
        <v>86</v>
      </c>
      <c r="W535" s="2">
        <v>45355</v>
      </c>
      <c r="X535" t="b">
        <v>1</v>
      </c>
      <c r="Y535" t="b">
        <v>1</v>
      </c>
      <c r="Z535" t="s">
        <v>62</v>
      </c>
      <c r="AA535" t="s">
        <v>41</v>
      </c>
      <c r="AB535">
        <v>3</v>
      </c>
    </row>
    <row r="536" spans="1:28" x14ac:dyDescent="0.3">
      <c r="A536" t="s">
        <v>1149</v>
      </c>
      <c r="B536">
        <v>18</v>
      </c>
      <c r="C536" t="s">
        <v>43</v>
      </c>
      <c r="D536" t="s">
        <v>44</v>
      </c>
      <c r="E536" t="s">
        <v>69</v>
      </c>
      <c r="F536" t="s">
        <v>45</v>
      </c>
      <c r="G536" t="s">
        <v>44</v>
      </c>
      <c r="H536" t="s">
        <v>1150</v>
      </c>
      <c r="I536" t="s">
        <v>65</v>
      </c>
      <c r="J536" s="1">
        <v>151.72999999999999</v>
      </c>
      <c r="K536">
        <v>3</v>
      </c>
      <c r="L536" t="s">
        <v>48</v>
      </c>
      <c r="M536">
        <v>2</v>
      </c>
      <c r="N536">
        <v>4</v>
      </c>
      <c r="O536">
        <v>1</v>
      </c>
      <c r="P536" t="s">
        <v>49</v>
      </c>
      <c r="Q536" t="s">
        <v>85</v>
      </c>
      <c r="R536">
        <v>1</v>
      </c>
      <c r="S536">
        <v>3</v>
      </c>
      <c r="T536" t="s">
        <v>36</v>
      </c>
      <c r="U536" t="s">
        <v>60</v>
      </c>
      <c r="V536" t="s">
        <v>66</v>
      </c>
      <c r="W536" s="2">
        <v>45559</v>
      </c>
      <c r="X536" t="b">
        <v>0</v>
      </c>
      <c r="Y536" t="b">
        <v>1</v>
      </c>
      <c r="Z536" t="s">
        <v>52</v>
      </c>
      <c r="AA536" t="s">
        <v>67</v>
      </c>
      <c r="AB536">
        <v>11</v>
      </c>
    </row>
    <row r="537" spans="1:28" x14ac:dyDescent="0.3">
      <c r="A537" t="s">
        <v>1151</v>
      </c>
      <c r="B537">
        <v>50</v>
      </c>
      <c r="C537" t="s">
        <v>88</v>
      </c>
      <c r="D537" t="s">
        <v>44</v>
      </c>
      <c r="E537" t="s">
        <v>31</v>
      </c>
      <c r="F537" t="s">
        <v>45</v>
      </c>
      <c r="G537" t="s">
        <v>44</v>
      </c>
      <c r="H537" t="s">
        <v>1152</v>
      </c>
      <c r="I537" t="s">
        <v>117</v>
      </c>
      <c r="J537" s="1">
        <v>123.73</v>
      </c>
      <c r="K537">
        <v>9</v>
      </c>
      <c r="L537" t="s">
        <v>78</v>
      </c>
      <c r="M537">
        <v>1</v>
      </c>
      <c r="N537">
        <v>4</v>
      </c>
      <c r="O537">
        <v>0</v>
      </c>
      <c r="P537" t="s">
        <v>44</v>
      </c>
      <c r="Q537" t="s">
        <v>50</v>
      </c>
      <c r="R537">
        <v>2</v>
      </c>
      <c r="S537">
        <v>5</v>
      </c>
      <c r="T537" t="s">
        <v>44</v>
      </c>
      <c r="U537" t="s">
        <v>60</v>
      </c>
      <c r="V537" t="s">
        <v>39</v>
      </c>
      <c r="W537" s="2">
        <v>45572</v>
      </c>
      <c r="X537" t="b">
        <v>0</v>
      </c>
      <c r="Y537" t="b">
        <v>1</v>
      </c>
      <c r="Z537" t="s">
        <v>40</v>
      </c>
      <c r="AA537" t="s">
        <v>41</v>
      </c>
      <c r="AB537">
        <v>10</v>
      </c>
    </row>
    <row r="538" spans="1:28" x14ac:dyDescent="0.3">
      <c r="A538" t="s">
        <v>1153</v>
      </c>
      <c r="B538">
        <v>31</v>
      </c>
      <c r="C538" t="s">
        <v>43</v>
      </c>
      <c r="D538" t="s">
        <v>30</v>
      </c>
      <c r="E538" t="s">
        <v>55</v>
      </c>
      <c r="F538" t="s">
        <v>56</v>
      </c>
      <c r="G538" t="s">
        <v>44</v>
      </c>
      <c r="H538" t="s">
        <v>1154</v>
      </c>
      <c r="I538" t="s">
        <v>194</v>
      </c>
      <c r="J538" s="1">
        <v>370.54</v>
      </c>
      <c r="K538">
        <v>2</v>
      </c>
      <c r="L538" t="s">
        <v>48</v>
      </c>
      <c r="M538">
        <v>3</v>
      </c>
      <c r="N538">
        <v>3</v>
      </c>
      <c r="O538">
        <v>0</v>
      </c>
      <c r="P538" t="s">
        <v>59</v>
      </c>
      <c r="Q538" t="s">
        <v>85</v>
      </c>
      <c r="R538">
        <v>1</v>
      </c>
      <c r="S538">
        <v>9</v>
      </c>
      <c r="T538" t="s">
        <v>59</v>
      </c>
      <c r="U538" t="s">
        <v>60</v>
      </c>
      <c r="V538" t="s">
        <v>39</v>
      </c>
      <c r="W538" s="2">
        <v>45376</v>
      </c>
      <c r="X538" t="b">
        <v>1</v>
      </c>
      <c r="Y538" t="b">
        <v>0</v>
      </c>
      <c r="Z538" t="s">
        <v>62</v>
      </c>
      <c r="AA538" t="s">
        <v>41</v>
      </c>
      <c r="AB538">
        <v>7</v>
      </c>
    </row>
    <row r="539" spans="1:28" x14ac:dyDescent="0.3">
      <c r="A539" t="s">
        <v>1155</v>
      </c>
      <c r="B539">
        <v>45</v>
      </c>
      <c r="C539" t="s">
        <v>43</v>
      </c>
      <c r="D539" t="s">
        <v>44</v>
      </c>
      <c r="E539" t="s">
        <v>31</v>
      </c>
      <c r="F539" t="s">
        <v>56</v>
      </c>
      <c r="G539" t="s">
        <v>44</v>
      </c>
      <c r="H539" t="s">
        <v>1156</v>
      </c>
      <c r="I539" t="s">
        <v>123</v>
      </c>
      <c r="J539" s="1">
        <v>152.87</v>
      </c>
      <c r="K539">
        <v>3</v>
      </c>
      <c r="L539" t="s">
        <v>48</v>
      </c>
      <c r="M539">
        <v>1</v>
      </c>
      <c r="N539">
        <v>5</v>
      </c>
      <c r="O539">
        <v>2</v>
      </c>
      <c r="P539" t="s">
        <v>44</v>
      </c>
      <c r="Q539" t="s">
        <v>85</v>
      </c>
      <c r="R539">
        <v>1</v>
      </c>
      <c r="S539">
        <v>8</v>
      </c>
      <c r="T539" t="s">
        <v>36</v>
      </c>
      <c r="U539" t="s">
        <v>38</v>
      </c>
      <c r="V539" t="s">
        <v>61</v>
      </c>
      <c r="W539" s="2">
        <v>45524</v>
      </c>
      <c r="X539" t="b">
        <v>0</v>
      </c>
      <c r="Y539" t="b">
        <v>0</v>
      </c>
      <c r="Z539" t="s">
        <v>62</v>
      </c>
      <c r="AA539" t="s">
        <v>67</v>
      </c>
      <c r="AB539">
        <v>11</v>
      </c>
    </row>
    <row r="540" spans="1:28" x14ac:dyDescent="0.3">
      <c r="A540" t="s">
        <v>1157</v>
      </c>
      <c r="B540">
        <v>29</v>
      </c>
      <c r="C540" t="s">
        <v>43</v>
      </c>
      <c r="D540" t="s">
        <v>30</v>
      </c>
      <c r="E540" t="s">
        <v>55</v>
      </c>
      <c r="F540" t="s">
        <v>56</v>
      </c>
      <c r="G540" t="s">
        <v>30</v>
      </c>
      <c r="H540" t="s">
        <v>1158</v>
      </c>
      <c r="I540" t="s">
        <v>142</v>
      </c>
      <c r="J540" s="1">
        <v>295.75</v>
      </c>
      <c r="K540">
        <v>4</v>
      </c>
      <c r="L540" t="s">
        <v>35</v>
      </c>
      <c r="M540">
        <v>1</v>
      </c>
      <c r="N540">
        <v>1</v>
      </c>
      <c r="O540">
        <v>0</v>
      </c>
      <c r="P540" t="s">
        <v>44</v>
      </c>
      <c r="Q540" t="s">
        <v>37</v>
      </c>
      <c r="R540">
        <v>1</v>
      </c>
      <c r="S540">
        <v>10</v>
      </c>
      <c r="T540" t="s">
        <v>59</v>
      </c>
      <c r="U540" t="s">
        <v>38</v>
      </c>
      <c r="V540" t="s">
        <v>39</v>
      </c>
      <c r="W540" s="2">
        <v>45633</v>
      </c>
      <c r="X540" t="b">
        <v>1</v>
      </c>
      <c r="Y540" t="b">
        <v>1</v>
      </c>
      <c r="Z540" t="s">
        <v>40</v>
      </c>
      <c r="AA540" t="s">
        <v>53</v>
      </c>
      <c r="AB540">
        <v>8</v>
      </c>
    </row>
    <row r="541" spans="1:28" x14ac:dyDescent="0.3">
      <c r="A541" t="s">
        <v>1159</v>
      </c>
      <c r="B541">
        <v>36</v>
      </c>
      <c r="C541" t="s">
        <v>43</v>
      </c>
      <c r="D541" t="s">
        <v>44</v>
      </c>
      <c r="E541" t="s">
        <v>69</v>
      </c>
      <c r="F541" t="s">
        <v>45</v>
      </c>
      <c r="G541" t="s">
        <v>30</v>
      </c>
      <c r="H541" t="s">
        <v>1160</v>
      </c>
      <c r="I541" t="s">
        <v>58</v>
      </c>
      <c r="J541" s="1">
        <v>358.11</v>
      </c>
      <c r="K541">
        <v>11</v>
      </c>
      <c r="L541" t="s">
        <v>35</v>
      </c>
      <c r="M541">
        <v>5</v>
      </c>
      <c r="N541">
        <v>1</v>
      </c>
      <c r="O541">
        <v>0</v>
      </c>
      <c r="P541" t="s">
        <v>44</v>
      </c>
      <c r="Q541" t="s">
        <v>85</v>
      </c>
      <c r="R541">
        <v>0</v>
      </c>
      <c r="S541">
        <v>3</v>
      </c>
      <c r="T541" t="s">
        <v>44</v>
      </c>
      <c r="U541" t="s">
        <v>79</v>
      </c>
      <c r="V541" t="s">
        <v>39</v>
      </c>
      <c r="W541" s="2">
        <v>45538</v>
      </c>
      <c r="X541" t="b">
        <v>0</v>
      </c>
      <c r="Y541" t="b">
        <v>0</v>
      </c>
      <c r="Z541" t="s">
        <v>40</v>
      </c>
      <c r="AA541" t="s">
        <v>53</v>
      </c>
      <c r="AB541">
        <v>11</v>
      </c>
    </row>
    <row r="542" spans="1:28" x14ac:dyDescent="0.3">
      <c r="A542" t="s">
        <v>1161</v>
      </c>
      <c r="B542">
        <v>27</v>
      </c>
      <c r="C542" t="s">
        <v>29</v>
      </c>
      <c r="D542" t="s">
        <v>44</v>
      </c>
      <c r="E542" t="s">
        <v>69</v>
      </c>
      <c r="F542" t="s">
        <v>56</v>
      </c>
      <c r="G542" t="s">
        <v>44</v>
      </c>
      <c r="H542" t="s">
        <v>1162</v>
      </c>
      <c r="I542" t="s">
        <v>246</v>
      </c>
      <c r="J542" s="1">
        <v>63.6</v>
      </c>
      <c r="K542">
        <v>12</v>
      </c>
      <c r="L542" t="s">
        <v>35</v>
      </c>
      <c r="M542">
        <v>5</v>
      </c>
      <c r="N542">
        <v>1</v>
      </c>
      <c r="O542">
        <v>0</v>
      </c>
      <c r="P542" t="s">
        <v>44</v>
      </c>
      <c r="Q542" t="s">
        <v>50</v>
      </c>
      <c r="R542">
        <v>2</v>
      </c>
      <c r="S542">
        <v>1</v>
      </c>
      <c r="T542" t="s">
        <v>36</v>
      </c>
      <c r="U542" t="s">
        <v>79</v>
      </c>
      <c r="V542" t="s">
        <v>51</v>
      </c>
      <c r="W542" s="2">
        <v>45331</v>
      </c>
      <c r="X542" t="b">
        <v>0</v>
      </c>
      <c r="Y542" t="b">
        <v>1</v>
      </c>
      <c r="Z542" t="s">
        <v>52</v>
      </c>
      <c r="AA542" t="s">
        <v>41</v>
      </c>
      <c r="AB542">
        <v>6</v>
      </c>
    </row>
    <row r="543" spans="1:28" x14ac:dyDescent="0.3">
      <c r="A543" t="s">
        <v>1163</v>
      </c>
      <c r="B543">
        <v>24</v>
      </c>
      <c r="C543" t="s">
        <v>43</v>
      </c>
      <c r="D543" t="s">
        <v>44</v>
      </c>
      <c r="E543" t="s">
        <v>55</v>
      </c>
      <c r="F543" t="s">
        <v>45</v>
      </c>
      <c r="G543" t="s">
        <v>30</v>
      </c>
      <c r="H543" t="s">
        <v>1164</v>
      </c>
      <c r="I543" t="s">
        <v>82</v>
      </c>
      <c r="J543" s="1">
        <v>419.53</v>
      </c>
      <c r="K543">
        <v>3</v>
      </c>
      <c r="L543" t="s">
        <v>35</v>
      </c>
      <c r="M543">
        <v>1</v>
      </c>
      <c r="N543">
        <v>5</v>
      </c>
      <c r="O543">
        <v>2</v>
      </c>
      <c r="P543" t="s">
        <v>44</v>
      </c>
      <c r="Q543" t="s">
        <v>50</v>
      </c>
      <c r="R543">
        <v>2</v>
      </c>
      <c r="S543">
        <v>10</v>
      </c>
      <c r="T543" t="s">
        <v>49</v>
      </c>
      <c r="U543" t="s">
        <v>38</v>
      </c>
      <c r="V543" t="s">
        <v>66</v>
      </c>
      <c r="W543" s="2">
        <v>45378</v>
      </c>
      <c r="X543" t="b">
        <v>0</v>
      </c>
      <c r="Y543" t="b">
        <v>0</v>
      </c>
      <c r="Z543" t="s">
        <v>52</v>
      </c>
      <c r="AA543" t="s">
        <v>67</v>
      </c>
      <c r="AB543">
        <v>6</v>
      </c>
    </row>
    <row r="544" spans="1:28" x14ac:dyDescent="0.3">
      <c r="A544" t="s">
        <v>1165</v>
      </c>
      <c r="B544">
        <v>49</v>
      </c>
      <c r="C544" t="s">
        <v>274</v>
      </c>
      <c r="D544" t="s">
        <v>44</v>
      </c>
      <c r="E544" t="s">
        <v>69</v>
      </c>
      <c r="F544" t="s">
        <v>45</v>
      </c>
      <c r="G544" t="s">
        <v>30</v>
      </c>
      <c r="H544" t="s">
        <v>1166</v>
      </c>
      <c r="I544" t="s">
        <v>158</v>
      </c>
      <c r="J544" s="1">
        <v>491.92</v>
      </c>
      <c r="K544">
        <v>10</v>
      </c>
      <c r="L544" t="s">
        <v>48</v>
      </c>
      <c r="M544">
        <v>5</v>
      </c>
      <c r="N544">
        <v>3</v>
      </c>
      <c r="O544">
        <v>0</v>
      </c>
      <c r="P544" t="s">
        <v>49</v>
      </c>
      <c r="Q544" t="s">
        <v>85</v>
      </c>
      <c r="R544">
        <v>1</v>
      </c>
      <c r="S544">
        <v>1</v>
      </c>
      <c r="T544" t="s">
        <v>59</v>
      </c>
      <c r="U544" t="s">
        <v>79</v>
      </c>
      <c r="V544" t="s">
        <v>39</v>
      </c>
      <c r="W544" s="2">
        <v>45655</v>
      </c>
      <c r="X544" t="b">
        <v>0</v>
      </c>
      <c r="Y544" t="b">
        <v>0</v>
      </c>
      <c r="Z544" t="s">
        <v>52</v>
      </c>
      <c r="AA544" t="s">
        <v>53</v>
      </c>
      <c r="AB544">
        <v>2</v>
      </c>
    </row>
    <row r="545" spans="1:28" x14ac:dyDescent="0.3">
      <c r="A545" t="s">
        <v>1167</v>
      </c>
      <c r="B545">
        <v>21</v>
      </c>
      <c r="C545" t="s">
        <v>88</v>
      </c>
      <c r="D545" t="s">
        <v>30</v>
      </c>
      <c r="E545" t="s">
        <v>76</v>
      </c>
      <c r="F545" t="s">
        <v>45</v>
      </c>
      <c r="G545" t="s">
        <v>44</v>
      </c>
      <c r="H545" t="s">
        <v>1168</v>
      </c>
      <c r="I545" t="s">
        <v>90</v>
      </c>
      <c r="J545" s="1">
        <v>114.44</v>
      </c>
      <c r="K545">
        <v>4</v>
      </c>
      <c r="L545" t="s">
        <v>78</v>
      </c>
      <c r="M545">
        <v>5</v>
      </c>
      <c r="N545">
        <v>3</v>
      </c>
      <c r="O545">
        <v>2</v>
      </c>
      <c r="P545" t="s">
        <v>59</v>
      </c>
      <c r="Q545" t="s">
        <v>50</v>
      </c>
      <c r="R545">
        <v>1</v>
      </c>
      <c r="S545">
        <v>9</v>
      </c>
      <c r="T545" t="s">
        <v>36</v>
      </c>
      <c r="U545" t="s">
        <v>79</v>
      </c>
      <c r="V545" t="s">
        <v>39</v>
      </c>
      <c r="W545" s="2">
        <v>45585</v>
      </c>
      <c r="X545" t="b">
        <v>0</v>
      </c>
      <c r="Y545" t="b">
        <v>0</v>
      </c>
      <c r="Z545" t="s">
        <v>74</v>
      </c>
      <c r="AA545" t="s">
        <v>67</v>
      </c>
      <c r="AB545">
        <v>1</v>
      </c>
    </row>
    <row r="546" spans="1:28" x14ac:dyDescent="0.3">
      <c r="A546" t="s">
        <v>1169</v>
      </c>
      <c r="B546">
        <v>19</v>
      </c>
      <c r="C546" t="s">
        <v>29</v>
      </c>
      <c r="D546" t="s">
        <v>30</v>
      </c>
      <c r="E546" t="s">
        <v>31</v>
      </c>
      <c r="F546" t="s">
        <v>56</v>
      </c>
      <c r="G546" t="s">
        <v>44</v>
      </c>
      <c r="H546" t="s">
        <v>1170</v>
      </c>
      <c r="I546" t="s">
        <v>93</v>
      </c>
      <c r="J546" s="1">
        <v>388.82</v>
      </c>
      <c r="K546">
        <v>10</v>
      </c>
      <c r="L546" t="s">
        <v>35</v>
      </c>
      <c r="M546">
        <v>2</v>
      </c>
      <c r="N546">
        <v>3</v>
      </c>
      <c r="O546">
        <v>0</v>
      </c>
      <c r="P546" t="s">
        <v>59</v>
      </c>
      <c r="Q546" t="s">
        <v>85</v>
      </c>
      <c r="R546">
        <v>0</v>
      </c>
      <c r="S546">
        <v>8</v>
      </c>
      <c r="T546" t="s">
        <v>59</v>
      </c>
      <c r="U546" t="s">
        <v>79</v>
      </c>
      <c r="V546" t="s">
        <v>66</v>
      </c>
      <c r="W546" s="2">
        <v>45538</v>
      </c>
      <c r="X546" t="b">
        <v>0</v>
      </c>
      <c r="Y546" t="b">
        <v>0</v>
      </c>
      <c r="Z546" t="s">
        <v>40</v>
      </c>
      <c r="AA546" t="s">
        <v>41</v>
      </c>
      <c r="AB546">
        <v>6</v>
      </c>
    </row>
    <row r="547" spans="1:28" x14ac:dyDescent="0.3">
      <c r="A547" t="s">
        <v>1171</v>
      </c>
      <c r="B547">
        <v>23</v>
      </c>
      <c r="C547" t="s">
        <v>29</v>
      </c>
      <c r="D547" t="s">
        <v>30</v>
      </c>
      <c r="E547" t="s">
        <v>31</v>
      </c>
      <c r="F547" t="s">
        <v>32</v>
      </c>
      <c r="G547" t="s">
        <v>44</v>
      </c>
      <c r="H547" t="s">
        <v>1172</v>
      </c>
      <c r="I547" t="s">
        <v>93</v>
      </c>
      <c r="J547" s="1">
        <v>58.32</v>
      </c>
      <c r="K547">
        <v>7</v>
      </c>
      <c r="L547" t="s">
        <v>48</v>
      </c>
      <c r="M547">
        <v>1</v>
      </c>
      <c r="N547">
        <v>5</v>
      </c>
      <c r="O547">
        <v>0</v>
      </c>
      <c r="P547" t="s">
        <v>59</v>
      </c>
      <c r="Q547" t="s">
        <v>50</v>
      </c>
      <c r="R547">
        <v>1</v>
      </c>
      <c r="S547">
        <v>6</v>
      </c>
      <c r="T547" t="s">
        <v>59</v>
      </c>
      <c r="U547" t="s">
        <v>60</v>
      </c>
      <c r="V547" t="s">
        <v>51</v>
      </c>
      <c r="W547" s="2">
        <v>45364</v>
      </c>
      <c r="X547" t="b">
        <v>1</v>
      </c>
      <c r="Y547" t="b">
        <v>1</v>
      </c>
      <c r="Z547" t="s">
        <v>40</v>
      </c>
      <c r="AA547" t="s">
        <v>53</v>
      </c>
      <c r="AB547">
        <v>8</v>
      </c>
    </row>
    <row r="548" spans="1:28" x14ac:dyDescent="0.3">
      <c r="A548" t="s">
        <v>1173</v>
      </c>
      <c r="B548">
        <v>28</v>
      </c>
      <c r="C548" t="s">
        <v>29</v>
      </c>
      <c r="D548" t="s">
        <v>44</v>
      </c>
      <c r="E548" t="s">
        <v>76</v>
      </c>
      <c r="F548" t="s">
        <v>56</v>
      </c>
      <c r="G548" t="s">
        <v>44</v>
      </c>
      <c r="H548" t="s">
        <v>1174</v>
      </c>
      <c r="I548" t="s">
        <v>158</v>
      </c>
      <c r="J548" s="1">
        <v>464.76</v>
      </c>
      <c r="K548">
        <v>2</v>
      </c>
      <c r="L548" t="s">
        <v>35</v>
      </c>
      <c r="M548">
        <v>5</v>
      </c>
      <c r="N548">
        <v>1</v>
      </c>
      <c r="O548">
        <v>0</v>
      </c>
      <c r="P548" t="s">
        <v>59</v>
      </c>
      <c r="Q548" t="s">
        <v>85</v>
      </c>
      <c r="R548">
        <v>0</v>
      </c>
      <c r="S548">
        <v>3</v>
      </c>
      <c r="T548" t="s">
        <v>59</v>
      </c>
      <c r="U548" t="s">
        <v>79</v>
      </c>
      <c r="V548" t="s">
        <v>61</v>
      </c>
      <c r="W548" s="2">
        <v>45326</v>
      </c>
      <c r="X548" t="b">
        <v>0</v>
      </c>
      <c r="Y548" t="b">
        <v>1</v>
      </c>
      <c r="Z548" t="s">
        <v>40</v>
      </c>
      <c r="AA548" t="s">
        <v>41</v>
      </c>
      <c r="AB548">
        <v>3</v>
      </c>
    </row>
    <row r="549" spans="1:28" x14ac:dyDescent="0.3">
      <c r="A549" t="s">
        <v>1175</v>
      </c>
      <c r="B549">
        <v>27</v>
      </c>
      <c r="C549" t="s">
        <v>29</v>
      </c>
      <c r="D549" t="s">
        <v>44</v>
      </c>
      <c r="E549" t="s">
        <v>76</v>
      </c>
      <c r="F549" t="s">
        <v>56</v>
      </c>
      <c r="G549" t="s">
        <v>44</v>
      </c>
      <c r="H549" t="s">
        <v>1176</v>
      </c>
      <c r="I549" t="s">
        <v>65</v>
      </c>
      <c r="J549" s="1">
        <v>116.92</v>
      </c>
      <c r="K549">
        <v>7</v>
      </c>
      <c r="L549" t="s">
        <v>35</v>
      </c>
      <c r="M549">
        <v>2</v>
      </c>
      <c r="N549">
        <v>3</v>
      </c>
      <c r="O549">
        <v>2</v>
      </c>
      <c r="P549" t="s">
        <v>36</v>
      </c>
      <c r="Q549" t="s">
        <v>85</v>
      </c>
      <c r="R549">
        <v>2</v>
      </c>
      <c r="S549">
        <v>3</v>
      </c>
      <c r="T549" t="s">
        <v>59</v>
      </c>
      <c r="U549" t="s">
        <v>79</v>
      </c>
      <c r="V549" t="s">
        <v>61</v>
      </c>
      <c r="W549" s="2">
        <v>45382</v>
      </c>
      <c r="X549" t="b">
        <v>1</v>
      </c>
      <c r="Y549" t="b">
        <v>0</v>
      </c>
      <c r="Z549" t="s">
        <v>62</v>
      </c>
      <c r="AA549" t="s">
        <v>41</v>
      </c>
      <c r="AB549">
        <v>14</v>
      </c>
    </row>
    <row r="550" spans="1:28" x14ac:dyDescent="0.3">
      <c r="A550" t="s">
        <v>1177</v>
      </c>
      <c r="B550">
        <v>47</v>
      </c>
      <c r="C550" t="s">
        <v>29</v>
      </c>
      <c r="D550" t="s">
        <v>44</v>
      </c>
      <c r="E550" t="s">
        <v>76</v>
      </c>
      <c r="F550" t="s">
        <v>32</v>
      </c>
      <c r="G550" t="s">
        <v>30</v>
      </c>
      <c r="H550" t="s">
        <v>1178</v>
      </c>
      <c r="I550" t="s">
        <v>246</v>
      </c>
      <c r="J550" s="1">
        <v>396.76</v>
      </c>
      <c r="K550">
        <v>8</v>
      </c>
      <c r="L550" t="s">
        <v>78</v>
      </c>
      <c r="M550">
        <v>3</v>
      </c>
      <c r="N550">
        <v>3</v>
      </c>
      <c r="O550">
        <v>1</v>
      </c>
      <c r="P550" t="s">
        <v>36</v>
      </c>
      <c r="Q550" t="s">
        <v>85</v>
      </c>
      <c r="R550">
        <v>2</v>
      </c>
      <c r="S550">
        <v>4</v>
      </c>
      <c r="T550" t="s">
        <v>44</v>
      </c>
      <c r="U550" t="s">
        <v>38</v>
      </c>
      <c r="V550" t="s">
        <v>86</v>
      </c>
      <c r="W550" s="2">
        <v>45490</v>
      </c>
      <c r="X550" t="b">
        <v>1</v>
      </c>
      <c r="Y550" t="b">
        <v>1</v>
      </c>
      <c r="Z550" t="s">
        <v>74</v>
      </c>
      <c r="AA550" t="s">
        <v>67</v>
      </c>
      <c r="AB550">
        <v>8</v>
      </c>
    </row>
    <row r="551" spans="1:28" x14ac:dyDescent="0.3">
      <c r="A551" t="s">
        <v>1179</v>
      </c>
      <c r="B551">
        <v>20</v>
      </c>
      <c r="C551" t="s">
        <v>274</v>
      </c>
      <c r="D551" t="s">
        <v>44</v>
      </c>
      <c r="E551" t="s">
        <v>69</v>
      </c>
      <c r="F551" t="s">
        <v>56</v>
      </c>
      <c r="G551" t="s">
        <v>30</v>
      </c>
      <c r="H551" t="s">
        <v>1180</v>
      </c>
      <c r="I551" t="s">
        <v>114</v>
      </c>
      <c r="J551" s="1">
        <v>393.35</v>
      </c>
      <c r="K551">
        <v>7</v>
      </c>
      <c r="L551" t="s">
        <v>35</v>
      </c>
      <c r="M551">
        <v>3</v>
      </c>
      <c r="N551">
        <v>4</v>
      </c>
      <c r="O551">
        <v>2</v>
      </c>
      <c r="P551" t="s">
        <v>44</v>
      </c>
      <c r="Q551" t="s">
        <v>50</v>
      </c>
      <c r="R551">
        <v>0</v>
      </c>
      <c r="S551">
        <v>4</v>
      </c>
      <c r="T551" t="s">
        <v>44</v>
      </c>
      <c r="U551" t="s">
        <v>38</v>
      </c>
      <c r="V551" t="s">
        <v>39</v>
      </c>
      <c r="W551" s="2">
        <v>45459</v>
      </c>
      <c r="X551" t="b">
        <v>1</v>
      </c>
      <c r="Y551" t="b">
        <v>1</v>
      </c>
      <c r="Z551" t="s">
        <v>40</v>
      </c>
      <c r="AA551" t="s">
        <v>41</v>
      </c>
      <c r="AB551">
        <v>12</v>
      </c>
    </row>
    <row r="552" spans="1:28" x14ac:dyDescent="0.3">
      <c r="A552" t="s">
        <v>1181</v>
      </c>
      <c r="B552">
        <v>26</v>
      </c>
      <c r="C552" t="s">
        <v>29</v>
      </c>
      <c r="D552" t="s">
        <v>44</v>
      </c>
      <c r="E552" t="s">
        <v>55</v>
      </c>
      <c r="F552" t="s">
        <v>56</v>
      </c>
      <c r="G552" t="s">
        <v>44</v>
      </c>
      <c r="H552" t="s">
        <v>1182</v>
      </c>
      <c r="I552" t="s">
        <v>117</v>
      </c>
      <c r="J552" s="1">
        <v>114.03</v>
      </c>
      <c r="K552">
        <v>7</v>
      </c>
      <c r="L552" t="s">
        <v>35</v>
      </c>
      <c r="M552">
        <v>4</v>
      </c>
      <c r="N552">
        <v>3</v>
      </c>
      <c r="O552">
        <v>0</v>
      </c>
      <c r="P552" t="s">
        <v>49</v>
      </c>
      <c r="Q552" t="s">
        <v>50</v>
      </c>
      <c r="R552">
        <v>1</v>
      </c>
      <c r="S552">
        <v>10</v>
      </c>
      <c r="T552" t="s">
        <v>44</v>
      </c>
      <c r="U552" t="s">
        <v>38</v>
      </c>
      <c r="V552" t="s">
        <v>39</v>
      </c>
      <c r="W552" s="2">
        <v>45395</v>
      </c>
      <c r="X552" t="b">
        <v>1</v>
      </c>
      <c r="Y552" t="b">
        <v>1</v>
      </c>
      <c r="Z552" t="s">
        <v>74</v>
      </c>
      <c r="AA552" t="s">
        <v>41</v>
      </c>
      <c r="AB552">
        <v>6</v>
      </c>
    </row>
    <row r="553" spans="1:28" x14ac:dyDescent="0.3">
      <c r="A553" t="s">
        <v>1183</v>
      </c>
      <c r="B553">
        <v>49</v>
      </c>
      <c r="C553" t="s">
        <v>43</v>
      </c>
      <c r="D553" t="s">
        <v>44</v>
      </c>
      <c r="E553" t="s">
        <v>55</v>
      </c>
      <c r="F553" t="s">
        <v>32</v>
      </c>
      <c r="G553" t="s">
        <v>30</v>
      </c>
      <c r="H553" t="s">
        <v>1184</v>
      </c>
      <c r="I553" t="s">
        <v>142</v>
      </c>
      <c r="J553" s="1">
        <v>109.97</v>
      </c>
      <c r="K553">
        <v>4</v>
      </c>
      <c r="L553" t="s">
        <v>48</v>
      </c>
      <c r="M553">
        <v>4</v>
      </c>
      <c r="N553">
        <v>4</v>
      </c>
      <c r="O553">
        <v>1</v>
      </c>
      <c r="P553" t="s">
        <v>36</v>
      </c>
      <c r="Q553" t="s">
        <v>85</v>
      </c>
      <c r="R553">
        <v>1</v>
      </c>
      <c r="S553">
        <v>5</v>
      </c>
      <c r="T553" t="s">
        <v>36</v>
      </c>
      <c r="U553" t="s">
        <v>38</v>
      </c>
      <c r="V553" t="s">
        <v>39</v>
      </c>
      <c r="W553" s="2">
        <v>45516</v>
      </c>
      <c r="X553" t="b">
        <v>1</v>
      </c>
      <c r="Y553" t="b">
        <v>0</v>
      </c>
      <c r="Z553" t="s">
        <v>52</v>
      </c>
      <c r="AA553" t="s">
        <v>41</v>
      </c>
      <c r="AB553">
        <v>1</v>
      </c>
    </row>
    <row r="554" spans="1:28" x14ac:dyDescent="0.3">
      <c r="A554" t="s">
        <v>1185</v>
      </c>
      <c r="B554">
        <v>39</v>
      </c>
      <c r="C554" t="s">
        <v>29</v>
      </c>
      <c r="D554" t="s">
        <v>44</v>
      </c>
      <c r="E554" t="s">
        <v>69</v>
      </c>
      <c r="F554" t="s">
        <v>56</v>
      </c>
      <c r="G554" t="s">
        <v>44</v>
      </c>
      <c r="H554" t="s">
        <v>1186</v>
      </c>
      <c r="I554" t="s">
        <v>188</v>
      </c>
      <c r="J554" s="1">
        <v>310.23</v>
      </c>
      <c r="K554">
        <v>12</v>
      </c>
      <c r="L554" t="s">
        <v>48</v>
      </c>
      <c r="M554">
        <v>1</v>
      </c>
      <c r="N554">
        <v>4</v>
      </c>
      <c r="O554">
        <v>0</v>
      </c>
      <c r="P554" t="s">
        <v>36</v>
      </c>
      <c r="Q554" t="s">
        <v>37</v>
      </c>
      <c r="R554">
        <v>0</v>
      </c>
      <c r="S554">
        <v>6</v>
      </c>
      <c r="T554" t="s">
        <v>36</v>
      </c>
      <c r="U554" t="s">
        <v>79</v>
      </c>
      <c r="V554" t="s">
        <v>51</v>
      </c>
      <c r="W554" s="2">
        <v>45643</v>
      </c>
      <c r="X554" t="b">
        <v>1</v>
      </c>
      <c r="Y554" t="b">
        <v>0</v>
      </c>
      <c r="Z554" t="s">
        <v>62</v>
      </c>
      <c r="AA554" t="s">
        <v>67</v>
      </c>
      <c r="AB554">
        <v>3</v>
      </c>
    </row>
    <row r="555" spans="1:28" x14ac:dyDescent="0.3">
      <c r="A555" t="s">
        <v>1187</v>
      </c>
      <c r="B555">
        <v>22</v>
      </c>
      <c r="C555" t="s">
        <v>43</v>
      </c>
      <c r="D555" t="s">
        <v>30</v>
      </c>
      <c r="E555" t="s">
        <v>76</v>
      </c>
      <c r="F555" t="s">
        <v>56</v>
      </c>
      <c r="G555" t="s">
        <v>30</v>
      </c>
      <c r="H555" t="s">
        <v>1178</v>
      </c>
      <c r="I555" t="s">
        <v>194</v>
      </c>
      <c r="J555" s="1">
        <v>383.13</v>
      </c>
      <c r="K555">
        <v>3</v>
      </c>
      <c r="L555" t="s">
        <v>35</v>
      </c>
      <c r="M555">
        <v>4</v>
      </c>
      <c r="N555">
        <v>5</v>
      </c>
      <c r="O555">
        <v>0</v>
      </c>
      <c r="P555" t="s">
        <v>49</v>
      </c>
      <c r="Q555" t="s">
        <v>50</v>
      </c>
      <c r="R555">
        <v>2</v>
      </c>
      <c r="S555">
        <v>6</v>
      </c>
      <c r="T555" t="s">
        <v>36</v>
      </c>
      <c r="U555" t="s">
        <v>79</v>
      </c>
      <c r="V555" t="s">
        <v>86</v>
      </c>
      <c r="W555" s="2">
        <v>45560</v>
      </c>
      <c r="X555" t="b">
        <v>0</v>
      </c>
      <c r="Y555" t="b">
        <v>0</v>
      </c>
      <c r="Z555" t="s">
        <v>40</v>
      </c>
      <c r="AA555" t="s">
        <v>41</v>
      </c>
      <c r="AB555">
        <v>7</v>
      </c>
    </row>
    <row r="556" spans="1:28" x14ac:dyDescent="0.3">
      <c r="A556" t="s">
        <v>1188</v>
      </c>
      <c r="B556">
        <v>25</v>
      </c>
      <c r="C556" t="s">
        <v>43</v>
      </c>
      <c r="D556" t="s">
        <v>44</v>
      </c>
      <c r="E556" t="s">
        <v>55</v>
      </c>
      <c r="F556" t="s">
        <v>45</v>
      </c>
      <c r="G556" t="s">
        <v>30</v>
      </c>
      <c r="H556" t="s">
        <v>1189</v>
      </c>
      <c r="I556" t="s">
        <v>142</v>
      </c>
      <c r="J556" s="1">
        <v>434.86</v>
      </c>
      <c r="K556">
        <v>11</v>
      </c>
      <c r="L556" t="s">
        <v>48</v>
      </c>
      <c r="M556">
        <v>2</v>
      </c>
      <c r="N556">
        <v>5</v>
      </c>
      <c r="O556">
        <v>2</v>
      </c>
      <c r="P556" t="s">
        <v>44</v>
      </c>
      <c r="Q556" t="s">
        <v>37</v>
      </c>
      <c r="R556">
        <v>0</v>
      </c>
      <c r="S556">
        <v>4</v>
      </c>
      <c r="T556" t="s">
        <v>49</v>
      </c>
      <c r="U556" t="s">
        <v>60</v>
      </c>
      <c r="V556" t="s">
        <v>66</v>
      </c>
      <c r="W556" s="2">
        <v>45467</v>
      </c>
      <c r="X556" t="b">
        <v>1</v>
      </c>
      <c r="Y556" t="b">
        <v>0</v>
      </c>
      <c r="Z556" t="s">
        <v>62</v>
      </c>
      <c r="AA556" t="s">
        <v>67</v>
      </c>
      <c r="AB556">
        <v>11</v>
      </c>
    </row>
    <row r="557" spans="1:28" x14ac:dyDescent="0.3">
      <c r="A557" t="s">
        <v>1190</v>
      </c>
      <c r="B557">
        <v>30</v>
      </c>
      <c r="C557" t="s">
        <v>29</v>
      </c>
      <c r="D557" t="s">
        <v>30</v>
      </c>
      <c r="E557" t="s">
        <v>31</v>
      </c>
      <c r="F557" t="s">
        <v>32</v>
      </c>
      <c r="G557" t="s">
        <v>30</v>
      </c>
      <c r="H557" t="s">
        <v>1191</v>
      </c>
      <c r="I557" t="s">
        <v>58</v>
      </c>
      <c r="J557" s="1">
        <v>489.1</v>
      </c>
      <c r="K557">
        <v>9</v>
      </c>
      <c r="L557" t="s">
        <v>35</v>
      </c>
      <c r="M557">
        <v>3</v>
      </c>
      <c r="N557">
        <v>4</v>
      </c>
      <c r="O557">
        <v>1</v>
      </c>
      <c r="P557" t="s">
        <v>59</v>
      </c>
      <c r="Q557" t="s">
        <v>37</v>
      </c>
      <c r="R557">
        <v>2</v>
      </c>
      <c r="S557">
        <v>4</v>
      </c>
      <c r="T557" t="s">
        <v>49</v>
      </c>
      <c r="U557" t="s">
        <v>60</v>
      </c>
      <c r="V557" t="s">
        <v>39</v>
      </c>
      <c r="W557" s="2">
        <v>45614</v>
      </c>
      <c r="X557" t="b">
        <v>1</v>
      </c>
      <c r="Y557" t="b">
        <v>0</v>
      </c>
      <c r="Z557" t="s">
        <v>40</v>
      </c>
      <c r="AA557" t="s">
        <v>53</v>
      </c>
      <c r="AB557">
        <v>13</v>
      </c>
    </row>
    <row r="558" spans="1:28" x14ac:dyDescent="0.3">
      <c r="A558" t="s">
        <v>1192</v>
      </c>
      <c r="B558">
        <v>19</v>
      </c>
      <c r="C558" t="s">
        <v>212</v>
      </c>
      <c r="D558" t="s">
        <v>44</v>
      </c>
      <c r="E558" t="s">
        <v>31</v>
      </c>
      <c r="F558" t="s">
        <v>32</v>
      </c>
      <c r="G558" t="s">
        <v>44</v>
      </c>
      <c r="H558" t="s">
        <v>1193</v>
      </c>
      <c r="I558" t="s">
        <v>246</v>
      </c>
      <c r="J558" s="1">
        <v>288.14999999999998</v>
      </c>
      <c r="K558">
        <v>3</v>
      </c>
      <c r="L558" t="s">
        <v>78</v>
      </c>
      <c r="M558">
        <v>1</v>
      </c>
      <c r="N558">
        <v>4</v>
      </c>
      <c r="O558">
        <v>1</v>
      </c>
      <c r="P558" t="s">
        <v>44</v>
      </c>
      <c r="Q558" t="s">
        <v>37</v>
      </c>
      <c r="R558">
        <v>1</v>
      </c>
      <c r="S558">
        <v>4</v>
      </c>
      <c r="T558" t="s">
        <v>49</v>
      </c>
      <c r="U558" t="s">
        <v>38</v>
      </c>
      <c r="V558" t="s">
        <v>86</v>
      </c>
      <c r="W558" s="2">
        <v>45510</v>
      </c>
      <c r="X558" t="b">
        <v>1</v>
      </c>
      <c r="Y558" t="b">
        <v>0</v>
      </c>
      <c r="Z558" t="s">
        <v>62</v>
      </c>
      <c r="AA558" t="s">
        <v>53</v>
      </c>
      <c r="AB558">
        <v>13</v>
      </c>
    </row>
    <row r="559" spans="1:28" x14ac:dyDescent="0.3">
      <c r="A559" t="s">
        <v>1194</v>
      </c>
      <c r="B559">
        <v>35</v>
      </c>
      <c r="C559" t="s">
        <v>43</v>
      </c>
      <c r="D559" t="s">
        <v>44</v>
      </c>
      <c r="E559" t="s">
        <v>76</v>
      </c>
      <c r="F559" t="s">
        <v>56</v>
      </c>
      <c r="G559" t="s">
        <v>30</v>
      </c>
      <c r="H559" t="s">
        <v>1195</v>
      </c>
      <c r="I559" t="s">
        <v>183</v>
      </c>
      <c r="J559" s="1">
        <v>105.87</v>
      </c>
      <c r="K559">
        <v>12</v>
      </c>
      <c r="L559" t="s">
        <v>35</v>
      </c>
      <c r="M559">
        <v>3</v>
      </c>
      <c r="N559">
        <v>2</v>
      </c>
      <c r="O559">
        <v>1</v>
      </c>
      <c r="P559" t="s">
        <v>59</v>
      </c>
      <c r="Q559" t="s">
        <v>50</v>
      </c>
      <c r="R559">
        <v>1</v>
      </c>
      <c r="S559">
        <v>1</v>
      </c>
      <c r="T559" t="s">
        <v>49</v>
      </c>
      <c r="U559" t="s">
        <v>38</v>
      </c>
      <c r="V559" t="s">
        <v>86</v>
      </c>
      <c r="W559" s="2">
        <v>45550</v>
      </c>
      <c r="X559" t="b">
        <v>0</v>
      </c>
      <c r="Y559" t="b">
        <v>0</v>
      </c>
      <c r="Z559" t="s">
        <v>74</v>
      </c>
      <c r="AA559" t="s">
        <v>67</v>
      </c>
      <c r="AB559">
        <v>4</v>
      </c>
    </row>
    <row r="560" spans="1:28" x14ac:dyDescent="0.3">
      <c r="A560" t="s">
        <v>1196</v>
      </c>
      <c r="B560">
        <v>45</v>
      </c>
      <c r="C560" t="s">
        <v>43</v>
      </c>
      <c r="D560" t="s">
        <v>30</v>
      </c>
      <c r="E560" t="s">
        <v>69</v>
      </c>
      <c r="F560" t="s">
        <v>45</v>
      </c>
      <c r="G560" t="s">
        <v>44</v>
      </c>
      <c r="H560" t="s">
        <v>1197</v>
      </c>
      <c r="I560" t="s">
        <v>98</v>
      </c>
      <c r="J560" s="1">
        <v>163.4</v>
      </c>
      <c r="K560">
        <v>3</v>
      </c>
      <c r="L560" t="s">
        <v>48</v>
      </c>
      <c r="M560">
        <v>3</v>
      </c>
      <c r="N560">
        <v>5</v>
      </c>
      <c r="O560">
        <v>1</v>
      </c>
      <c r="P560" t="s">
        <v>44</v>
      </c>
      <c r="Q560" t="s">
        <v>37</v>
      </c>
      <c r="R560">
        <v>2</v>
      </c>
      <c r="S560">
        <v>10</v>
      </c>
      <c r="T560" t="s">
        <v>44</v>
      </c>
      <c r="U560" t="s">
        <v>79</v>
      </c>
      <c r="V560" t="s">
        <v>86</v>
      </c>
      <c r="W560" s="2">
        <v>45481</v>
      </c>
      <c r="X560" t="b">
        <v>1</v>
      </c>
      <c r="Y560" t="b">
        <v>0</v>
      </c>
      <c r="Z560" t="s">
        <v>74</v>
      </c>
      <c r="AA560" t="s">
        <v>53</v>
      </c>
      <c r="AB560">
        <v>7</v>
      </c>
    </row>
    <row r="561" spans="1:28" x14ac:dyDescent="0.3">
      <c r="A561" t="s">
        <v>1198</v>
      </c>
      <c r="B561">
        <v>20</v>
      </c>
      <c r="C561" t="s">
        <v>43</v>
      </c>
      <c r="D561" t="s">
        <v>44</v>
      </c>
      <c r="E561" t="s">
        <v>55</v>
      </c>
      <c r="F561" t="s">
        <v>45</v>
      </c>
      <c r="G561" t="s">
        <v>44</v>
      </c>
      <c r="H561" t="s">
        <v>1199</v>
      </c>
      <c r="I561" t="s">
        <v>34</v>
      </c>
      <c r="J561" s="1">
        <v>422.92</v>
      </c>
      <c r="K561">
        <v>6</v>
      </c>
      <c r="L561" t="s">
        <v>35</v>
      </c>
      <c r="M561">
        <v>4</v>
      </c>
      <c r="N561">
        <v>1</v>
      </c>
      <c r="O561">
        <v>2</v>
      </c>
      <c r="P561" t="s">
        <v>36</v>
      </c>
      <c r="Q561" t="s">
        <v>37</v>
      </c>
      <c r="R561">
        <v>0</v>
      </c>
      <c r="S561">
        <v>6</v>
      </c>
      <c r="T561" t="s">
        <v>59</v>
      </c>
      <c r="U561" t="s">
        <v>79</v>
      </c>
      <c r="V561" t="s">
        <v>61</v>
      </c>
      <c r="W561" s="2">
        <v>45582</v>
      </c>
      <c r="X561" t="b">
        <v>0</v>
      </c>
      <c r="Y561" t="b">
        <v>1</v>
      </c>
      <c r="Z561" t="s">
        <v>74</v>
      </c>
      <c r="AA561" t="s">
        <v>41</v>
      </c>
      <c r="AB561">
        <v>6</v>
      </c>
    </row>
    <row r="562" spans="1:28" x14ac:dyDescent="0.3">
      <c r="A562" t="s">
        <v>1200</v>
      </c>
      <c r="B562">
        <v>48</v>
      </c>
      <c r="C562" t="s">
        <v>43</v>
      </c>
      <c r="D562" t="s">
        <v>30</v>
      </c>
      <c r="E562" t="s">
        <v>76</v>
      </c>
      <c r="F562" t="s">
        <v>45</v>
      </c>
      <c r="G562" t="s">
        <v>44</v>
      </c>
      <c r="H562" t="s">
        <v>1201</v>
      </c>
      <c r="I562" t="s">
        <v>34</v>
      </c>
      <c r="J562" s="1">
        <v>361.48</v>
      </c>
      <c r="K562">
        <v>10</v>
      </c>
      <c r="L562" t="s">
        <v>78</v>
      </c>
      <c r="M562">
        <v>1</v>
      </c>
      <c r="N562">
        <v>4</v>
      </c>
      <c r="O562">
        <v>1</v>
      </c>
      <c r="P562" t="s">
        <v>49</v>
      </c>
      <c r="Q562" t="s">
        <v>37</v>
      </c>
      <c r="R562">
        <v>2</v>
      </c>
      <c r="S562">
        <v>9</v>
      </c>
      <c r="T562" t="s">
        <v>44</v>
      </c>
      <c r="U562" t="s">
        <v>38</v>
      </c>
      <c r="V562" t="s">
        <v>86</v>
      </c>
      <c r="W562" s="2">
        <v>45459</v>
      </c>
      <c r="X562" t="b">
        <v>1</v>
      </c>
      <c r="Y562" t="b">
        <v>1</v>
      </c>
      <c r="Z562" t="s">
        <v>52</v>
      </c>
      <c r="AA562" t="s">
        <v>67</v>
      </c>
      <c r="AB562">
        <v>13</v>
      </c>
    </row>
    <row r="563" spans="1:28" x14ac:dyDescent="0.3">
      <c r="A563" t="s">
        <v>1202</v>
      </c>
      <c r="B563">
        <v>23</v>
      </c>
      <c r="C563" t="s">
        <v>43</v>
      </c>
      <c r="D563" t="s">
        <v>30</v>
      </c>
      <c r="E563" t="s">
        <v>55</v>
      </c>
      <c r="F563" t="s">
        <v>56</v>
      </c>
      <c r="G563" t="s">
        <v>44</v>
      </c>
      <c r="H563" t="s">
        <v>1203</v>
      </c>
      <c r="I563" t="s">
        <v>107</v>
      </c>
      <c r="J563" s="1">
        <v>270.82</v>
      </c>
      <c r="K563">
        <v>2</v>
      </c>
      <c r="L563" t="s">
        <v>48</v>
      </c>
      <c r="M563">
        <v>4</v>
      </c>
      <c r="N563">
        <v>2</v>
      </c>
      <c r="O563">
        <v>0</v>
      </c>
      <c r="P563" t="s">
        <v>36</v>
      </c>
      <c r="Q563" t="s">
        <v>37</v>
      </c>
      <c r="R563">
        <v>1</v>
      </c>
      <c r="S563">
        <v>8</v>
      </c>
      <c r="T563" t="s">
        <v>59</v>
      </c>
      <c r="U563" t="s">
        <v>38</v>
      </c>
      <c r="V563" t="s">
        <v>66</v>
      </c>
      <c r="W563" s="2">
        <v>45595</v>
      </c>
      <c r="X563" t="b">
        <v>1</v>
      </c>
      <c r="Y563" t="b">
        <v>0</v>
      </c>
      <c r="Z563" t="s">
        <v>52</v>
      </c>
      <c r="AA563" t="s">
        <v>53</v>
      </c>
      <c r="AB563">
        <v>13</v>
      </c>
    </row>
    <row r="564" spans="1:28" x14ac:dyDescent="0.3">
      <c r="A564" t="s">
        <v>1204</v>
      </c>
      <c r="B564">
        <v>49</v>
      </c>
      <c r="C564" t="s">
        <v>29</v>
      </c>
      <c r="D564" t="s">
        <v>44</v>
      </c>
      <c r="E564" t="s">
        <v>69</v>
      </c>
      <c r="F564" t="s">
        <v>45</v>
      </c>
      <c r="G564" t="s">
        <v>44</v>
      </c>
      <c r="H564" t="s">
        <v>1205</v>
      </c>
      <c r="I564" t="s">
        <v>126</v>
      </c>
      <c r="J564" s="1">
        <v>372.26</v>
      </c>
      <c r="K564">
        <v>11</v>
      </c>
      <c r="L564" t="s">
        <v>48</v>
      </c>
      <c r="M564">
        <v>1</v>
      </c>
      <c r="N564">
        <v>5</v>
      </c>
      <c r="O564">
        <v>2</v>
      </c>
      <c r="P564" t="s">
        <v>36</v>
      </c>
      <c r="Q564" t="s">
        <v>85</v>
      </c>
      <c r="R564">
        <v>1</v>
      </c>
      <c r="S564">
        <v>8</v>
      </c>
      <c r="T564" t="s">
        <v>44</v>
      </c>
      <c r="U564" t="s">
        <v>60</v>
      </c>
      <c r="V564" t="s">
        <v>51</v>
      </c>
      <c r="W564" s="2">
        <v>45517</v>
      </c>
      <c r="X564" t="b">
        <v>0</v>
      </c>
      <c r="Y564" t="b">
        <v>1</v>
      </c>
      <c r="Z564" t="s">
        <v>52</v>
      </c>
      <c r="AA564" t="s">
        <v>67</v>
      </c>
      <c r="AB564">
        <v>6</v>
      </c>
    </row>
    <row r="565" spans="1:28" x14ac:dyDescent="0.3">
      <c r="A565" t="s">
        <v>1206</v>
      </c>
      <c r="B565">
        <v>23</v>
      </c>
      <c r="C565" t="s">
        <v>29</v>
      </c>
      <c r="D565" t="s">
        <v>30</v>
      </c>
      <c r="E565" t="s">
        <v>69</v>
      </c>
      <c r="F565" t="s">
        <v>32</v>
      </c>
      <c r="G565" t="s">
        <v>44</v>
      </c>
      <c r="H565" t="s">
        <v>1207</v>
      </c>
      <c r="I565" t="s">
        <v>117</v>
      </c>
      <c r="J565" s="1">
        <v>208.59</v>
      </c>
      <c r="K565">
        <v>3</v>
      </c>
      <c r="L565" t="s">
        <v>35</v>
      </c>
      <c r="M565">
        <v>1</v>
      </c>
      <c r="N565">
        <v>1</v>
      </c>
      <c r="O565">
        <v>2</v>
      </c>
      <c r="P565" t="s">
        <v>49</v>
      </c>
      <c r="Q565" t="s">
        <v>37</v>
      </c>
      <c r="R565">
        <v>0</v>
      </c>
      <c r="S565">
        <v>4</v>
      </c>
      <c r="T565" t="s">
        <v>36</v>
      </c>
      <c r="U565" t="s">
        <v>79</v>
      </c>
      <c r="V565" t="s">
        <v>51</v>
      </c>
      <c r="W565" s="2">
        <v>45538</v>
      </c>
      <c r="X565" t="b">
        <v>1</v>
      </c>
      <c r="Y565" t="b">
        <v>0</v>
      </c>
      <c r="Z565" t="s">
        <v>62</v>
      </c>
      <c r="AA565" t="s">
        <v>67</v>
      </c>
      <c r="AB565">
        <v>1</v>
      </c>
    </row>
    <row r="566" spans="1:28" x14ac:dyDescent="0.3">
      <c r="A566" t="s">
        <v>1208</v>
      </c>
      <c r="B566">
        <v>39</v>
      </c>
      <c r="C566" t="s">
        <v>43</v>
      </c>
      <c r="D566" t="s">
        <v>30</v>
      </c>
      <c r="E566" t="s">
        <v>69</v>
      </c>
      <c r="F566" t="s">
        <v>45</v>
      </c>
      <c r="G566" t="s">
        <v>44</v>
      </c>
      <c r="H566" t="s">
        <v>1209</v>
      </c>
      <c r="I566" t="s">
        <v>34</v>
      </c>
      <c r="J566" s="1">
        <v>163.22</v>
      </c>
      <c r="K566">
        <v>8</v>
      </c>
      <c r="L566" t="s">
        <v>78</v>
      </c>
      <c r="M566">
        <v>5</v>
      </c>
      <c r="N566">
        <v>3</v>
      </c>
      <c r="O566">
        <v>0</v>
      </c>
      <c r="P566" t="s">
        <v>44</v>
      </c>
      <c r="Q566" t="s">
        <v>37</v>
      </c>
      <c r="R566">
        <v>1</v>
      </c>
      <c r="S566">
        <v>3</v>
      </c>
      <c r="T566" t="s">
        <v>36</v>
      </c>
      <c r="U566" t="s">
        <v>60</v>
      </c>
      <c r="V566" t="s">
        <v>51</v>
      </c>
      <c r="W566" s="2">
        <v>45474</v>
      </c>
      <c r="X566" t="b">
        <v>0</v>
      </c>
      <c r="Y566" t="b">
        <v>1</v>
      </c>
      <c r="Z566" t="s">
        <v>52</v>
      </c>
      <c r="AA566" t="s">
        <v>41</v>
      </c>
      <c r="AB566">
        <v>8</v>
      </c>
    </row>
    <row r="567" spans="1:28" x14ac:dyDescent="0.3">
      <c r="A567" t="s">
        <v>1210</v>
      </c>
      <c r="B567">
        <v>45</v>
      </c>
      <c r="C567" t="s">
        <v>43</v>
      </c>
      <c r="D567" t="s">
        <v>44</v>
      </c>
      <c r="E567" t="s">
        <v>31</v>
      </c>
      <c r="F567" t="s">
        <v>45</v>
      </c>
      <c r="G567" t="s">
        <v>44</v>
      </c>
      <c r="H567" t="s">
        <v>1211</v>
      </c>
      <c r="I567" t="s">
        <v>101</v>
      </c>
      <c r="J567" s="1">
        <v>364.98</v>
      </c>
      <c r="K567">
        <v>7</v>
      </c>
      <c r="L567" t="s">
        <v>48</v>
      </c>
      <c r="M567">
        <v>4</v>
      </c>
      <c r="N567">
        <v>1</v>
      </c>
      <c r="O567">
        <v>0</v>
      </c>
      <c r="P567" t="s">
        <v>59</v>
      </c>
      <c r="Q567" t="s">
        <v>85</v>
      </c>
      <c r="R567">
        <v>0</v>
      </c>
      <c r="S567">
        <v>1</v>
      </c>
      <c r="T567" t="s">
        <v>36</v>
      </c>
      <c r="U567" t="s">
        <v>79</v>
      </c>
      <c r="V567" t="s">
        <v>86</v>
      </c>
      <c r="W567" s="2">
        <v>45423</v>
      </c>
      <c r="X567" t="b">
        <v>1</v>
      </c>
      <c r="Y567" t="b">
        <v>0</v>
      </c>
      <c r="Z567" t="s">
        <v>52</v>
      </c>
      <c r="AA567" t="s">
        <v>53</v>
      </c>
      <c r="AB567">
        <v>8</v>
      </c>
    </row>
    <row r="568" spans="1:28" x14ac:dyDescent="0.3">
      <c r="A568" t="s">
        <v>1212</v>
      </c>
      <c r="B568">
        <v>31</v>
      </c>
      <c r="C568" t="s">
        <v>352</v>
      </c>
      <c r="D568" t="s">
        <v>44</v>
      </c>
      <c r="E568" t="s">
        <v>76</v>
      </c>
      <c r="F568" t="s">
        <v>56</v>
      </c>
      <c r="G568" t="s">
        <v>44</v>
      </c>
      <c r="H568" t="s">
        <v>1213</v>
      </c>
      <c r="I568" t="s">
        <v>158</v>
      </c>
      <c r="J568" s="1">
        <v>142.43</v>
      </c>
      <c r="K568">
        <v>3</v>
      </c>
      <c r="L568" t="s">
        <v>48</v>
      </c>
      <c r="M568">
        <v>2</v>
      </c>
      <c r="N568">
        <v>5</v>
      </c>
      <c r="O568">
        <v>2</v>
      </c>
      <c r="P568" t="s">
        <v>44</v>
      </c>
      <c r="Q568" t="s">
        <v>85</v>
      </c>
      <c r="R568">
        <v>1</v>
      </c>
      <c r="S568">
        <v>9</v>
      </c>
      <c r="T568" t="s">
        <v>36</v>
      </c>
      <c r="U568" t="s">
        <v>79</v>
      </c>
      <c r="V568" t="s">
        <v>51</v>
      </c>
      <c r="W568" s="2">
        <v>45563</v>
      </c>
      <c r="X568" t="b">
        <v>1</v>
      </c>
      <c r="Y568" t="b">
        <v>0</v>
      </c>
      <c r="Z568" t="s">
        <v>74</v>
      </c>
      <c r="AA568" t="s">
        <v>67</v>
      </c>
      <c r="AB568">
        <v>8</v>
      </c>
    </row>
    <row r="569" spans="1:28" x14ac:dyDescent="0.3">
      <c r="A569" t="s">
        <v>1214</v>
      </c>
      <c r="B569">
        <v>19</v>
      </c>
      <c r="C569" t="s">
        <v>29</v>
      </c>
      <c r="D569" t="s">
        <v>30</v>
      </c>
      <c r="E569" t="s">
        <v>31</v>
      </c>
      <c r="F569" t="s">
        <v>32</v>
      </c>
      <c r="G569" t="s">
        <v>44</v>
      </c>
      <c r="H569" t="s">
        <v>1215</v>
      </c>
      <c r="I569" t="s">
        <v>117</v>
      </c>
      <c r="J569" s="1">
        <v>449.72</v>
      </c>
      <c r="K569">
        <v>3</v>
      </c>
      <c r="L569" t="s">
        <v>35</v>
      </c>
      <c r="M569">
        <v>3</v>
      </c>
      <c r="N569">
        <v>3</v>
      </c>
      <c r="O569">
        <v>0</v>
      </c>
      <c r="P569" t="s">
        <v>44</v>
      </c>
      <c r="Q569" t="s">
        <v>37</v>
      </c>
      <c r="R569">
        <v>1</v>
      </c>
      <c r="S569">
        <v>9</v>
      </c>
      <c r="T569" t="s">
        <v>36</v>
      </c>
      <c r="U569" t="s">
        <v>60</v>
      </c>
      <c r="V569" t="s">
        <v>66</v>
      </c>
      <c r="W569" s="2">
        <v>45340</v>
      </c>
      <c r="X569" t="b">
        <v>1</v>
      </c>
      <c r="Y569" t="b">
        <v>1</v>
      </c>
      <c r="Z569" t="s">
        <v>52</v>
      </c>
      <c r="AA569" t="s">
        <v>67</v>
      </c>
      <c r="AB569">
        <v>3</v>
      </c>
    </row>
    <row r="570" spans="1:28" x14ac:dyDescent="0.3">
      <c r="A570" t="s">
        <v>1216</v>
      </c>
      <c r="B570">
        <v>27</v>
      </c>
      <c r="C570" t="s">
        <v>43</v>
      </c>
      <c r="D570" t="s">
        <v>30</v>
      </c>
      <c r="E570" t="s">
        <v>55</v>
      </c>
      <c r="F570" t="s">
        <v>32</v>
      </c>
      <c r="G570" t="s">
        <v>44</v>
      </c>
      <c r="H570" t="s">
        <v>1217</v>
      </c>
      <c r="I570" t="s">
        <v>34</v>
      </c>
      <c r="J570" s="1">
        <v>241.56</v>
      </c>
      <c r="K570">
        <v>12</v>
      </c>
      <c r="L570" t="s">
        <v>35</v>
      </c>
      <c r="M570">
        <v>3</v>
      </c>
      <c r="N570">
        <v>2</v>
      </c>
      <c r="O570">
        <v>0</v>
      </c>
      <c r="P570" t="s">
        <v>44</v>
      </c>
      <c r="Q570" t="s">
        <v>50</v>
      </c>
      <c r="R570">
        <v>0</v>
      </c>
      <c r="S570">
        <v>5</v>
      </c>
      <c r="T570" t="s">
        <v>44</v>
      </c>
      <c r="U570" t="s">
        <v>38</v>
      </c>
      <c r="V570" t="s">
        <v>51</v>
      </c>
      <c r="W570" s="2">
        <v>45624</v>
      </c>
      <c r="X570" t="b">
        <v>1</v>
      </c>
      <c r="Y570" t="b">
        <v>0</v>
      </c>
      <c r="Z570" t="s">
        <v>40</v>
      </c>
      <c r="AA570" t="s">
        <v>67</v>
      </c>
      <c r="AB570">
        <v>2</v>
      </c>
    </row>
    <row r="571" spans="1:28" x14ac:dyDescent="0.3">
      <c r="A571" t="s">
        <v>1218</v>
      </c>
      <c r="B571">
        <v>32</v>
      </c>
      <c r="C571" t="s">
        <v>88</v>
      </c>
      <c r="D571" t="s">
        <v>30</v>
      </c>
      <c r="E571" t="s">
        <v>76</v>
      </c>
      <c r="F571" t="s">
        <v>56</v>
      </c>
      <c r="G571" t="s">
        <v>44</v>
      </c>
      <c r="H571" t="s">
        <v>1219</v>
      </c>
      <c r="I571" t="s">
        <v>183</v>
      </c>
      <c r="J571" s="1">
        <v>249.73</v>
      </c>
      <c r="K571">
        <v>5</v>
      </c>
      <c r="L571" t="s">
        <v>35</v>
      </c>
      <c r="M571">
        <v>1</v>
      </c>
      <c r="N571">
        <v>4</v>
      </c>
      <c r="O571">
        <v>2</v>
      </c>
      <c r="P571" t="s">
        <v>59</v>
      </c>
      <c r="Q571" t="s">
        <v>85</v>
      </c>
      <c r="R571">
        <v>1</v>
      </c>
      <c r="S571">
        <v>4</v>
      </c>
      <c r="T571" t="s">
        <v>59</v>
      </c>
      <c r="U571" t="s">
        <v>79</v>
      </c>
      <c r="V571" t="s">
        <v>86</v>
      </c>
      <c r="W571" s="2">
        <v>45611</v>
      </c>
      <c r="X571" t="b">
        <v>1</v>
      </c>
      <c r="Y571" t="b">
        <v>0</v>
      </c>
      <c r="Z571" t="s">
        <v>52</v>
      </c>
      <c r="AA571" t="s">
        <v>41</v>
      </c>
      <c r="AB571">
        <v>1</v>
      </c>
    </row>
    <row r="572" spans="1:28" x14ac:dyDescent="0.3">
      <c r="A572" t="s">
        <v>1220</v>
      </c>
      <c r="B572">
        <v>24</v>
      </c>
      <c r="C572" t="s">
        <v>43</v>
      </c>
      <c r="D572" t="s">
        <v>30</v>
      </c>
      <c r="E572" t="s">
        <v>31</v>
      </c>
      <c r="F572" t="s">
        <v>56</v>
      </c>
      <c r="G572" t="s">
        <v>44</v>
      </c>
      <c r="H572" t="s">
        <v>1221</v>
      </c>
      <c r="I572" t="s">
        <v>65</v>
      </c>
      <c r="J572" s="1">
        <v>437.3</v>
      </c>
      <c r="K572">
        <v>7</v>
      </c>
      <c r="L572" t="s">
        <v>35</v>
      </c>
      <c r="M572">
        <v>2</v>
      </c>
      <c r="N572">
        <v>4</v>
      </c>
      <c r="O572">
        <v>0</v>
      </c>
      <c r="P572" t="s">
        <v>44</v>
      </c>
      <c r="Q572" t="s">
        <v>37</v>
      </c>
      <c r="R572">
        <v>0</v>
      </c>
      <c r="S572">
        <v>7</v>
      </c>
      <c r="T572" t="s">
        <v>36</v>
      </c>
      <c r="U572" t="s">
        <v>38</v>
      </c>
      <c r="V572" t="s">
        <v>86</v>
      </c>
      <c r="W572" s="2">
        <v>45497</v>
      </c>
      <c r="X572" t="b">
        <v>1</v>
      </c>
      <c r="Y572" t="b">
        <v>1</v>
      </c>
      <c r="Z572" t="s">
        <v>62</v>
      </c>
      <c r="AA572" t="s">
        <v>41</v>
      </c>
      <c r="AB572">
        <v>1</v>
      </c>
    </row>
    <row r="573" spans="1:28" x14ac:dyDescent="0.3">
      <c r="A573" t="s">
        <v>1222</v>
      </c>
      <c r="B573">
        <v>22</v>
      </c>
      <c r="C573" t="s">
        <v>43</v>
      </c>
      <c r="D573" t="s">
        <v>30</v>
      </c>
      <c r="E573" t="s">
        <v>31</v>
      </c>
      <c r="F573" t="s">
        <v>56</v>
      </c>
      <c r="G573" t="s">
        <v>44</v>
      </c>
      <c r="H573" t="s">
        <v>1223</v>
      </c>
      <c r="I573" t="s">
        <v>158</v>
      </c>
      <c r="J573" s="1">
        <v>277.29000000000002</v>
      </c>
      <c r="K573">
        <v>4</v>
      </c>
      <c r="L573" t="s">
        <v>35</v>
      </c>
      <c r="M573">
        <v>1</v>
      </c>
      <c r="N573">
        <v>4</v>
      </c>
      <c r="O573">
        <v>1</v>
      </c>
      <c r="P573" t="s">
        <v>36</v>
      </c>
      <c r="Q573" t="s">
        <v>37</v>
      </c>
      <c r="R573">
        <v>2</v>
      </c>
      <c r="S573">
        <v>8</v>
      </c>
      <c r="T573" t="s">
        <v>59</v>
      </c>
      <c r="U573" t="s">
        <v>60</v>
      </c>
      <c r="V573" t="s">
        <v>39</v>
      </c>
      <c r="W573" s="2">
        <v>45318</v>
      </c>
      <c r="X573" t="b">
        <v>1</v>
      </c>
      <c r="Y573" t="b">
        <v>1</v>
      </c>
      <c r="Z573" t="s">
        <v>52</v>
      </c>
      <c r="AA573" t="s">
        <v>41</v>
      </c>
      <c r="AB573">
        <v>4</v>
      </c>
    </row>
    <row r="574" spans="1:28" x14ac:dyDescent="0.3">
      <c r="A574" t="s">
        <v>1224</v>
      </c>
      <c r="B574">
        <v>46</v>
      </c>
      <c r="C574" t="s">
        <v>43</v>
      </c>
      <c r="D574" t="s">
        <v>44</v>
      </c>
      <c r="E574" t="s">
        <v>55</v>
      </c>
      <c r="F574" t="s">
        <v>45</v>
      </c>
      <c r="G574" t="s">
        <v>30</v>
      </c>
      <c r="H574" t="s">
        <v>1225</v>
      </c>
      <c r="I574" t="s">
        <v>117</v>
      </c>
      <c r="J574" s="1">
        <v>445.93</v>
      </c>
      <c r="K574">
        <v>6</v>
      </c>
      <c r="L574" t="s">
        <v>78</v>
      </c>
      <c r="M574">
        <v>5</v>
      </c>
      <c r="N574">
        <v>5</v>
      </c>
      <c r="O574">
        <v>2</v>
      </c>
      <c r="P574" t="s">
        <v>44</v>
      </c>
      <c r="Q574" t="s">
        <v>37</v>
      </c>
      <c r="R574">
        <v>2</v>
      </c>
      <c r="S574">
        <v>4</v>
      </c>
      <c r="T574" t="s">
        <v>44</v>
      </c>
      <c r="U574" t="s">
        <v>60</v>
      </c>
      <c r="V574" t="s">
        <v>61</v>
      </c>
      <c r="W574" s="2">
        <v>45427</v>
      </c>
      <c r="X574" t="b">
        <v>0</v>
      </c>
      <c r="Y574" t="b">
        <v>1</v>
      </c>
      <c r="Z574" t="s">
        <v>40</v>
      </c>
      <c r="AA574" t="s">
        <v>41</v>
      </c>
      <c r="AB574">
        <v>13</v>
      </c>
    </row>
    <row r="575" spans="1:28" x14ac:dyDescent="0.3">
      <c r="A575" t="s">
        <v>1226</v>
      </c>
      <c r="B575">
        <v>37</v>
      </c>
      <c r="C575" t="s">
        <v>29</v>
      </c>
      <c r="D575" t="s">
        <v>30</v>
      </c>
      <c r="E575" t="s">
        <v>31</v>
      </c>
      <c r="F575" t="s">
        <v>32</v>
      </c>
      <c r="G575" t="s">
        <v>30</v>
      </c>
      <c r="H575" t="s">
        <v>1227</v>
      </c>
      <c r="I575" t="s">
        <v>120</v>
      </c>
      <c r="J575" s="1">
        <v>242.79</v>
      </c>
      <c r="K575">
        <v>6</v>
      </c>
      <c r="L575" t="s">
        <v>35</v>
      </c>
      <c r="M575">
        <v>2</v>
      </c>
      <c r="N575">
        <v>4</v>
      </c>
      <c r="O575">
        <v>0</v>
      </c>
      <c r="P575" t="s">
        <v>44</v>
      </c>
      <c r="Q575" t="s">
        <v>37</v>
      </c>
      <c r="R575">
        <v>1</v>
      </c>
      <c r="S575">
        <v>7</v>
      </c>
      <c r="T575" t="s">
        <v>36</v>
      </c>
      <c r="U575" t="s">
        <v>60</v>
      </c>
      <c r="V575" t="s">
        <v>66</v>
      </c>
      <c r="W575" s="2">
        <v>45311</v>
      </c>
      <c r="X575" t="b">
        <v>1</v>
      </c>
      <c r="Y575" t="b">
        <v>0</v>
      </c>
      <c r="Z575" t="s">
        <v>62</v>
      </c>
      <c r="AA575" t="s">
        <v>67</v>
      </c>
      <c r="AB575">
        <v>7</v>
      </c>
    </row>
    <row r="576" spans="1:28" x14ac:dyDescent="0.3">
      <c r="A576" t="s">
        <v>1228</v>
      </c>
      <c r="B576">
        <v>34</v>
      </c>
      <c r="C576" t="s">
        <v>43</v>
      </c>
      <c r="D576" t="s">
        <v>44</v>
      </c>
      <c r="E576" t="s">
        <v>55</v>
      </c>
      <c r="F576" t="s">
        <v>32</v>
      </c>
      <c r="G576" t="s">
        <v>44</v>
      </c>
      <c r="H576" t="s">
        <v>1229</v>
      </c>
      <c r="I576" t="s">
        <v>194</v>
      </c>
      <c r="J576" s="1">
        <v>393.09</v>
      </c>
      <c r="K576">
        <v>8</v>
      </c>
      <c r="L576" t="s">
        <v>78</v>
      </c>
      <c r="M576">
        <v>5</v>
      </c>
      <c r="N576">
        <v>3</v>
      </c>
      <c r="O576">
        <v>2</v>
      </c>
      <c r="P576" t="s">
        <v>49</v>
      </c>
      <c r="Q576" t="s">
        <v>37</v>
      </c>
      <c r="R576">
        <v>0</v>
      </c>
      <c r="S576">
        <v>3</v>
      </c>
      <c r="T576" t="s">
        <v>49</v>
      </c>
      <c r="U576" t="s">
        <v>38</v>
      </c>
      <c r="V576" t="s">
        <v>86</v>
      </c>
      <c r="W576" s="2">
        <v>45393</v>
      </c>
      <c r="X576" t="b">
        <v>0</v>
      </c>
      <c r="Y576" t="b">
        <v>1</v>
      </c>
      <c r="Z576" t="s">
        <v>74</v>
      </c>
      <c r="AA576" t="s">
        <v>53</v>
      </c>
      <c r="AB576">
        <v>1</v>
      </c>
    </row>
    <row r="577" spans="1:28" x14ac:dyDescent="0.3">
      <c r="A577" t="s">
        <v>1230</v>
      </c>
      <c r="B577">
        <v>32</v>
      </c>
      <c r="C577" t="s">
        <v>43</v>
      </c>
      <c r="D577" t="s">
        <v>30</v>
      </c>
      <c r="E577" t="s">
        <v>55</v>
      </c>
      <c r="F577" t="s">
        <v>56</v>
      </c>
      <c r="G577" t="s">
        <v>44</v>
      </c>
      <c r="H577" t="s">
        <v>1231</v>
      </c>
      <c r="I577" t="s">
        <v>158</v>
      </c>
      <c r="J577" s="1">
        <v>167.61</v>
      </c>
      <c r="K577">
        <v>2</v>
      </c>
      <c r="L577" t="s">
        <v>78</v>
      </c>
      <c r="M577">
        <v>3</v>
      </c>
      <c r="N577">
        <v>5</v>
      </c>
      <c r="O577">
        <v>1</v>
      </c>
      <c r="P577" t="s">
        <v>36</v>
      </c>
      <c r="Q577" t="s">
        <v>50</v>
      </c>
      <c r="R577">
        <v>2</v>
      </c>
      <c r="S577">
        <v>2</v>
      </c>
      <c r="T577" t="s">
        <v>59</v>
      </c>
      <c r="U577" t="s">
        <v>79</v>
      </c>
      <c r="V577" t="s">
        <v>66</v>
      </c>
      <c r="W577" s="2">
        <v>45606</v>
      </c>
      <c r="X577" t="b">
        <v>1</v>
      </c>
      <c r="Y577" t="b">
        <v>0</v>
      </c>
      <c r="Z577" t="s">
        <v>40</v>
      </c>
      <c r="AA577" t="s">
        <v>41</v>
      </c>
      <c r="AB577">
        <v>13</v>
      </c>
    </row>
    <row r="578" spans="1:28" x14ac:dyDescent="0.3">
      <c r="A578" t="s">
        <v>1232</v>
      </c>
      <c r="B578">
        <v>44</v>
      </c>
      <c r="C578" t="s">
        <v>43</v>
      </c>
      <c r="D578" t="s">
        <v>44</v>
      </c>
      <c r="E578" t="s">
        <v>76</v>
      </c>
      <c r="F578" t="s">
        <v>45</v>
      </c>
      <c r="G578" t="s">
        <v>30</v>
      </c>
      <c r="H578" t="s">
        <v>1233</v>
      </c>
      <c r="I578" t="s">
        <v>34</v>
      </c>
      <c r="J578" s="1">
        <v>324.22000000000003</v>
      </c>
      <c r="K578">
        <v>2</v>
      </c>
      <c r="L578" t="s">
        <v>48</v>
      </c>
      <c r="M578">
        <v>4</v>
      </c>
      <c r="N578">
        <v>2</v>
      </c>
      <c r="O578">
        <v>0</v>
      </c>
      <c r="P578" t="s">
        <v>36</v>
      </c>
      <c r="Q578" t="s">
        <v>37</v>
      </c>
      <c r="R578">
        <v>1</v>
      </c>
      <c r="S578">
        <v>6</v>
      </c>
      <c r="T578" t="s">
        <v>49</v>
      </c>
      <c r="U578" t="s">
        <v>79</v>
      </c>
      <c r="V578" t="s">
        <v>51</v>
      </c>
      <c r="W578" s="2">
        <v>45400</v>
      </c>
      <c r="X578" t="b">
        <v>0</v>
      </c>
      <c r="Y578" t="b">
        <v>0</v>
      </c>
      <c r="Z578" t="s">
        <v>52</v>
      </c>
      <c r="AA578" t="s">
        <v>67</v>
      </c>
      <c r="AB578">
        <v>14</v>
      </c>
    </row>
    <row r="579" spans="1:28" x14ac:dyDescent="0.3">
      <c r="A579" t="s">
        <v>1234</v>
      </c>
      <c r="B579">
        <v>24</v>
      </c>
      <c r="C579" t="s">
        <v>29</v>
      </c>
      <c r="D579" t="s">
        <v>30</v>
      </c>
      <c r="E579" t="s">
        <v>76</v>
      </c>
      <c r="F579" t="s">
        <v>32</v>
      </c>
      <c r="G579" t="s">
        <v>30</v>
      </c>
      <c r="H579" t="s">
        <v>1235</v>
      </c>
      <c r="I579" t="s">
        <v>93</v>
      </c>
      <c r="J579" s="1">
        <v>159.30000000000001</v>
      </c>
      <c r="K579">
        <v>11</v>
      </c>
      <c r="L579" t="s">
        <v>35</v>
      </c>
      <c r="M579">
        <v>5</v>
      </c>
      <c r="N579">
        <v>4</v>
      </c>
      <c r="O579">
        <v>0</v>
      </c>
      <c r="P579" t="s">
        <v>49</v>
      </c>
      <c r="Q579" t="s">
        <v>37</v>
      </c>
      <c r="R579">
        <v>0</v>
      </c>
      <c r="S579">
        <v>6</v>
      </c>
      <c r="T579" t="s">
        <v>44</v>
      </c>
      <c r="U579" t="s">
        <v>38</v>
      </c>
      <c r="V579" t="s">
        <v>51</v>
      </c>
      <c r="W579" s="2">
        <v>45406</v>
      </c>
      <c r="X579" t="b">
        <v>0</v>
      </c>
      <c r="Y579" t="b">
        <v>1</v>
      </c>
      <c r="Z579" t="s">
        <v>62</v>
      </c>
      <c r="AA579" t="s">
        <v>67</v>
      </c>
      <c r="AB579">
        <v>2</v>
      </c>
    </row>
    <row r="580" spans="1:28" x14ac:dyDescent="0.3">
      <c r="A580" t="s">
        <v>1236</v>
      </c>
      <c r="B580">
        <v>22</v>
      </c>
      <c r="C580" t="s">
        <v>352</v>
      </c>
      <c r="D580" t="s">
        <v>30</v>
      </c>
      <c r="E580" t="s">
        <v>69</v>
      </c>
      <c r="F580" t="s">
        <v>56</v>
      </c>
      <c r="G580" t="s">
        <v>30</v>
      </c>
      <c r="H580" t="s">
        <v>1237</v>
      </c>
      <c r="I580" t="s">
        <v>98</v>
      </c>
      <c r="J580" s="1">
        <v>324.39</v>
      </c>
      <c r="K580">
        <v>5</v>
      </c>
      <c r="L580" t="s">
        <v>78</v>
      </c>
      <c r="M580">
        <v>2</v>
      </c>
      <c r="N580">
        <v>2</v>
      </c>
      <c r="O580">
        <v>0</v>
      </c>
      <c r="P580" t="s">
        <v>44</v>
      </c>
      <c r="Q580" t="s">
        <v>85</v>
      </c>
      <c r="R580">
        <v>1</v>
      </c>
      <c r="S580">
        <v>6</v>
      </c>
      <c r="T580" t="s">
        <v>49</v>
      </c>
      <c r="U580" t="s">
        <v>79</v>
      </c>
      <c r="V580" t="s">
        <v>51</v>
      </c>
      <c r="W580" s="2">
        <v>45615</v>
      </c>
      <c r="X580" t="b">
        <v>1</v>
      </c>
      <c r="Y580" t="b">
        <v>0</v>
      </c>
      <c r="Z580" t="s">
        <v>40</v>
      </c>
      <c r="AA580" t="s">
        <v>67</v>
      </c>
      <c r="AB580">
        <v>1</v>
      </c>
    </row>
    <row r="581" spans="1:28" x14ac:dyDescent="0.3">
      <c r="A581" t="s">
        <v>1238</v>
      </c>
      <c r="B581">
        <v>37</v>
      </c>
      <c r="C581" t="s">
        <v>274</v>
      </c>
      <c r="D581" t="s">
        <v>44</v>
      </c>
      <c r="E581" t="s">
        <v>55</v>
      </c>
      <c r="F581" t="s">
        <v>45</v>
      </c>
      <c r="G581" t="s">
        <v>44</v>
      </c>
      <c r="H581" t="s">
        <v>1239</v>
      </c>
      <c r="I581" t="s">
        <v>183</v>
      </c>
      <c r="J581" s="1">
        <v>198.89</v>
      </c>
      <c r="K581">
        <v>2</v>
      </c>
      <c r="L581" t="s">
        <v>48</v>
      </c>
      <c r="M581">
        <v>2</v>
      </c>
      <c r="N581">
        <v>2</v>
      </c>
      <c r="O581">
        <v>0</v>
      </c>
      <c r="P581" t="s">
        <v>44</v>
      </c>
      <c r="Q581" t="s">
        <v>50</v>
      </c>
      <c r="R581">
        <v>0</v>
      </c>
      <c r="S581">
        <v>4</v>
      </c>
      <c r="T581" t="s">
        <v>59</v>
      </c>
      <c r="U581" t="s">
        <v>38</v>
      </c>
      <c r="V581" t="s">
        <v>39</v>
      </c>
      <c r="W581" s="2">
        <v>45303</v>
      </c>
      <c r="X581" t="b">
        <v>0</v>
      </c>
      <c r="Y581" t="b">
        <v>0</v>
      </c>
      <c r="Z581" t="s">
        <v>62</v>
      </c>
      <c r="AA581" t="s">
        <v>53</v>
      </c>
      <c r="AB581">
        <v>1</v>
      </c>
    </row>
    <row r="582" spans="1:28" x14ac:dyDescent="0.3">
      <c r="A582" t="s">
        <v>1240</v>
      </c>
      <c r="B582">
        <v>41</v>
      </c>
      <c r="C582" t="s">
        <v>29</v>
      </c>
      <c r="D582" t="s">
        <v>30</v>
      </c>
      <c r="E582" t="s">
        <v>76</v>
      </c>
      <c r="F582" t="s">
        <v>56</v>
      </c>
      <c r="G582" t="s">
        <v>44</v>
      </c>
      <c r="H582" t="s">
        <v>1241</v>
      </c>
      <c r="I582" t="s">
        <v>183</v>
      </c>
      <c r="J582" s="1">
        <v>287.18</v>
      </c>
      <c r="K582">
        <v>7</v>
      </c>
      <c r="L582" t="s">
        <v>48</v>
      </c>
      <c r="M582">
        <v>4</v>
      </c>
      <c r="N582">
        <v>5</v>
      </c>
      <c r="O582">
        <v>0</v>
      </c>
      <c r="P582" t="s">
        <v>36</v>
      </c>
      <c r="Q582" t="s">
        <v>50</v>
      </c>
      <c r="R582">
        <v>0</v>
      </c>
      <c r="S582">
        <v>1</v>
      </c>
      <c r="T582" t="s">
        <v>36</v>
      </c>
      <c r="U582" t="s">
        <v>38</v>
      </c>
      <c r="V582" t="s">
        <v>61</v>
      </c>
      <c r="W582" s="2">
        <v>45362</v>
      </c>
      <c r="X582" t="b">
        <v>1</v>
      </c>
      <c r="Y582" t="b">
        <v>0</v>
      </c>
      <c r="Z582" t="s">
        <v>74</v>
      </c>
      <c r="AA582" t="s">
        <v>41</v>
      </c>
      <c r="AB582">
        <v>8</v>
      </c>
    </row>
    <row r="583" spans="1:28" x14ac:dyDescent="0.3">
      <c r="A583" t="s">
        <v>1242</v>
      </c>
      <c r="B583">
        <v>32</v>
      </c>
      <c r="C583" t="s">
        <v>43</v>
      </c>
      <c r="D583" t="s">
        <v>44</v>
      </c>
      <c r="E583" t="s">
        <v>76</v>
      </c>
      <c r="F583" t="s">
        <v>45</v>
      </c>
      <c r="G583" t="s">
        <v>30</v>
      </c>
      <c r="H583" t="s">
        <v>1243</v>
      </c>
      <c r="I583" t="s">
        <v>58</v>
      </c>
      <c r="J583" s="1">
        <v>162.24</v>
      </c>
      <c r="K583">
        <v>7</v>
      </c>
      <c r="L583" t="s">
        <v>48</v>
      </c>
      <c r="M583">
        <v>5</v>
      </c>
      <c r="N583">
        <v>3</v>
      </c>
      <c r="O583">
        <v>1</v>
      </c>
      <c r="P583" t="s">
        <v>36</v>
      </c>
      <c r="Q583" t="s">
        <v>85</v>
      </c>
      <c r="R583">
        <v>2</v>
      </c>
      <c r="S583">
        <v>6</v>
      </c>
      <c r="T583" t="s">
        <v>59</v>
      </c>
      <c r="U583" t="s">
        <v>60</v>
      </c>
      <c r="V583" t="s">
        <v>51</v>
      </c>
      <c r="W583" s="2">
        <v>45576</v>
      </c>
      <c r="X583" t="b">
        <v>0</v>
      </c>
      <c r="Y583" t="b">
        <v>0</v>
      </c>
      <c r="Z583" t="s">
        <v>52</v>
      </c>
      <c r="AA583" t="s">
        <v>67</v>
      </c>
      <c r="AB583">
        <v>7</v>
      </c>
    </row>
    <row r="584" spans="1:28" x14ac:dyDescent="0.3">
      <c r="A584" t="s">
        <v>1244</v>
      </c>
      <c r="B584">
        <v>37</v>
      </c>
      <c r="C584" t="s">
        <v>29</v>
      </c>
      <c r="D584" t="s">
        <v>44</v>
      </c>
      <c r="E584" t="s">
        <v>76</v>
      </c>
      <c r="F584" t="s">
        <v>32</v>
      </c>
      <c r="G584" t="s">
        <v>44</v>
      </c>
      <c r="H584" t="s">
        <v>1245</v>
      </c>
      <c r="I584" t="s">
        <v>135</v>
      </c>
      <c r="J584" s="1">
        <v>92.97</v>
      </c>
      <c r="K584">
        <v>6</v>
      </c>
      <c r="L584" t="s">
        <v>48</v>
      </c>
      <c r="M584">
        <v>5</v>
      </c>
      <c r="N584">
        <v>5</v>
      </c>
      <c r="O584">
        <v>0</v>
      </c>
      <c r="P584" t="s">
        <v>49</v>
      </c>
      <c r="Q584" t="s">
        <v>85</v>
      </c>
      <c r="R584">
        <v>0</v>
      </c>
      <c r="S584">
        <v>7</v>
      </c>
      <c r="T584" t="s">
        <v>59</v>
      </c>
      <c r="U584" t="s">
        <v>79</v>
      </c>
      <c r="V584" t="s">
        <v>66</v>
      </c>
      <c r="W584" s="2">
        <v>45641</v>
      </c>
      <c r="X584" t="b">
        <v>0</v>
      </c>
      <c r="Y584" t="b">
        <v>1</v>
      </c>
      <c r="Z584" t="s">
        <v>62</v>
      </c>
      <c r="AA584" t="s">
        <v>53</v>
      </c>
      <c r="AB584">
        <v>7</v>
      </c>
    </row>
    <row r="585" spans="1:28" x14ac:dyDescent="0.3">
      <c r="A585" t="s">
        <v>1246</v>
      </c>
      <c r="B585">
        <v>41</v>
      </c>
      <c r="C585" t="s">
        <v>43</v>
      </c>
      <c r="D585" t="s">
        <v>30</v>
      </c>
      <c r="E585" t="s">
        <v>69</v>
      </c>
      <c r="F585" t="s">
        <v>45</v>
      </c>
      <c r="G585" t="s">
        <v>30</v>
      </c>
      <c r="H585" t="s">
        <v>1247</v>
      </c>
      <c r="I585" t="s">
        <v>47</v>
      </c>
      <c r="J585" s="1">
        <v>144.38999999999999</v>
      </c>
      <c r="K585">
        <v>12</v>
      </c>
      <c r="L585" t="s">
        <v>48</v>
      </c>
      <c r="M585">
        <v>5</v>
      </c>
      <c r="N585">
        <v>3</v>
      </c>
      <c r="O585">
        <v>2</v>
      </c>
      <c r="P585" t="s">
        <v>44</v>
      </c>
      <c r="Q585" t="s">
        <v>85</v>
      </c>
      <c r="R585">
        <v>0</v>
      </c>
      <c r="S585">
        <v>4</v>
      </c>
      <c r="T585" t="s">
        <v>59</v>
      </c>
      <c r="U585" t="s">
        <v>79</v>
      </c>
      <c r="V585" t="s">
        <v>86</v>
      </c>
      <c r="W585" s="2">
        <v>45454</v>
      </c>
      <c r="X585" t="b">
        <v>1</v>
      </c>
      <c r="Y585" t="b">
        <v>1</v>
      </c>
      <c r="Z585" t="s">
        <v>62</v>
      </c>
      <c r="AA585" t="s">
        <v>53</v>
      </c>
      <c r="AB585">
        <v>12</v>
      </c>
    </row>
    <row r="586" spans="1:28" x14ac:dyDescent="0.3">
      <c r="A586" t="s">
        <v>1248</v>
      </c>
      <c r="B586">
        <v>37</v>
      </c>
      <c r="C586" t="s">
        <v>29</v>
      </c>
      <c r="D586" t="s">
        <v>44</v>
      </c>
      <c r="E586" t="s">
        <v>55</v>
      </c>
      <c r="F586" t="s">
        <v>45</v>
      </c>
      <c r="G586" t="s">
        <v>44</v>
      </c>
      <c r="H586" t="s">
        <v>1249</v>
      </c>
      <c r="I586" t="s">
        <v>82</v>
      </c>
      <c r="J586" s="1">
        <v>253.37</v>
      </c>
      <c r="K586">
        <v>12</v>
      </c>
      <c r="L586" t="s">
        <v>48</v>
      </c>
      <c r="M586">
        <v>2</v>
      </c>
      <c r="N586">
        <v>5</v>
      </c>
      <c r="O586">
        <v>0</v>
      </c>
      <c r="P586" t="s">
        <v>36</v>
      </c>
      <c r="Q586" t="s">
        <v>85</v>
      </c>
      <c r="R586">
        <v>0</v>
      </c>
      <c r="S586">
        <v>9</v>
      </c>
      <c r="T586" t="s">
        <v>59</v>
      </c>
      <c r="U586" t="s">
        <v>38</v>
      </c>
      <c r="V586" t="s">
        <v>39</v>
      </c>
      <c r="W586" s="2">
        <v>45420</v>
      </c>
      <c r="X586" t="b">
        <v>0</v>
      </c>
      <c r="Y586" t="b">
        <v>1</v>
      </c>
      <c r="Z586" t="s">
        <v>74</v>
      </c>
      <c r="AA586" t="s">
        <v>67</v>
      </c>
      <c r="AB586">
        <v>6</v>
      </c>
    </row>
    <row r="587" spans="1:28" x14ac:dyDescent="0.3">
      <c r="A587" t="s">
        <v>1250</v>
      </c>
      <c r="B587">
        <v>43</v>
      </c>
      <c r="C587" t="s">
        <v>43</v>
      </c>
      <c r="D587" t="s">
        <v>30</v>
      </c>
      <c r="E587" t="s">
        <v>69</v>
      </c>
      <c r="F587" t="s">
        <v>45</v>
      </c>
      <c r="G587" t="s">
        <v>44</v>
      </c>
      <c r="H587" t="s">
        <v>1251</v>
      </c>
      <c r="I587" t="s">
        <v>101</v>
      </c>
      <c r="J587" s="1">
        <v>209.62</v>
      </c>
      <c r="K587">
        <v>12</v>
      </c>
      <c r="L587" t="s">
        <v>35</v>
      </c>
      <c r="M587">
        <v>1</v>
      </c>
      <c r="N587">
        <v>2</v>
      </c>
      <c r="O587">
        <v>1</v>
      </c>
      <c r="P587" t="s">
        <v>49</v>
      </c>
      <c r="Q587" t="s">
        <v>85</v>
      </c>
      <c r="R587">
        <v>0</v>
      </c>
      <c r="S587">
        <v>7</v>
      </c>
      <c r="T587" t="s">
        <v>49</v>
      </c>
      <c r="U587" t="s">
        <v>38</v>
      </c>
      <c r="V587" t="s">
        <v>66</v>
      </c>
      <c r="W587" s="2">
        <v>45577</v>
      </c>
      <c r="X587" t="b">
        <v>1</v>
      </c>
      <c r="Y587" t="b">
        <v>0</v>
      </c>
      <c r="Z587" t="s">
        <v>74</v>
      </c>
      <c r="AA587" t="s">
        <v>53</v>
      </c>
      <c r="AB587">
        <v>9</v>
      </c>
    </row>
    <row r="588" spans="1:28" x14ac:dyDescent="0.3">
      <c r="A588" t="s">
        <v>1252</v>
      </c>
      <c r="B588">
        <v>49</v>
      </c>
      <c r="C588" t="s">
        <v>43</v>
      </c>
      <c r="D588" t="s">
        <v>44</v>
      </c>
      <c r="E588" t="s">
        <v>55</v>
      </c>
      <c r="F588" t="s">
        <v>45</v>
      </c>
      <c r="G588" t="s">
        <v>30</v>
      </c>
      <c r="H588" t="s">
        <v>1253</v>
      </c>
      <c r="I588" t="s">
        <v>123</v>
      </c>
      <c r="J588" s="1">
        <v>411.62</v>
      </c>
      <c r="K588">
        <v>6</v>
      </c>
      <c r="L588" t="s">
        <v>35</v>
      </c>
      <c r="M588">
        <v>2</v>
      </c>
      <c r="N588">
        <v>1</v>
      </c>
      <c r="O588">
        <v>0</v>
      </c>
      <c r="P588" t="s">
        <v>49</v>
      </c>
      <c r="Q588" t="s">
        <v>37</v>
      </c>
      <c r="R588">
        <v>2</v>
      </c>
      <c r="S588">
        <v>7</v>
      </c>
      <c r="T588" t="s">
        <v>49</v>
      </c>
      <c r="U588" t="s">
        <v>38</v>
      </c>
      <c r="V588" t="s">
        <v>51</v>
      </c>
      <c r="W588" s="2">
        <v>45570</v>
      </c>
      <c r="X588" t="b">
        <v>1</v>
      </c>
      <c r="Y588" t="b">
        <v>0</v>
      </c>
      <c r="Z588" t="s">
        <v>52</v>
      </c>
      <c r="AA588" t="s">
        <v>67</v>
      </c>
      <c r="AB588">
        <v>12</v>
      </c>
    </row>
    <row r="589" spans="1:28" x14ac:dyDescent="0.3">
      <c r="A589" t="s">
        <v>1254</v>
      </c>
      <c r="B589">
        <v>27</v>
      </c>
      <c r="C589" t="s">
        <v>29</v>
      </c>
      <c r="D589" t="s">
        <v>44</v>
      </c>
      <c r="E589" t="s">
        <v>55</v>
      </c>
      <c r="F589" t="s">
        <v>32</v>
      </c>
      <c r="G589" t="s">
        <v>44</v>
      </c>
      <c r="H589" t="s">
        <v>1255</v>
      </c>
      <c r="I589" t="s">
        <v>47</v>
      </c>
      <c r="J589" s="1">
        <v>388.01</v>
      </c>
      <c r="K589">
        <v>2</v>
      </c>
      <c r="L589" t="s">
        <v>78</v>
      </c>
      <c r="M589">
        <v>1</v>
      </c>
      <c r="N589">
        <v>5</v>
      </c>
      <c r="O589">
        <v>1</v>
      </c>
      <c r="P589" t="s">
        <v>44</v>
      </c>
      <c r="Q589" t="s">
        <v>85</v>
      </c>
      <c r="R589">
        <v>1</v>
      </c>
      <c r="S589">
        <v>2</v>
      </c>
      <c r="T589" t="s">
        <v>36</v>
      </c>
      <c r="U589" t="s">
        <v>38</v>
      </c>
      <c r="V589" t="s">
        <v>51</v>
      </c>
      <c r="W589" s="2">
        <v>45615</v>
      </c>
      <c r="X589" t="b">
        <v>0</v>
      </c>
      <c r="Y589" t="b">
        <v>1</v>
      </c>
      <c r="Z589" t="s">
        <v>52</v>
      </c>
      <c r="AA589" t="s">
        <v>53</v>
      </c>
      <c r="AB589">
        <v>10</v>
      </c>
    </row>
    <row r="590" spans="1:28" x14ac:dyDescent="0.3">
      <c r="A590" t="s">
        <v>1256</v>
      </c>
      <c r="B590">
        <v>41</v>
      </c>
      <c r="C590" t="s">
        <v>43</v>
      </c>
      <c r="D590" t="s">
        <v>30</v>
      </c>
      <c r="E590" t="s">
        <v>69</v>
      </c>
      <c r="F590" t="s">
        <v>45</v>
      </c>
      <c r="G590" t="s">
        <v>44</v>
      </c>
      <c r="H590" t="s">
        <v>1257</v>
      </c>
      <c r="I590" t="s">
        <v>104</v>
      </c>
      <c r="J590" s="1">
        <v>50.78</v>
      </c>
      <c r="K590">
        <v>6</v>
      </c>
      <c r="L590" t="s">
        <v>78</v>
      </c>
      <c r="M590">
        <v>5</v>
      </c>
      <c r="N590">
        <v>1</v>
      </c>
      <c r="O590">
        <v>1</v>
      </c>
      <c r="P590" t="s">
        <v>59</v>
      </c>
      <c r="Q590" t="s">
        <v>37</v>
      </c>
      <c r="R590">
        <v>1</v>
      </c>
      <c r="S590">
        <v>8</v>
      </c>
      <c r="T590" t="s">
        <v>36</v>
      </c>
      <c r="U590" t="s">
        <v>38</v>
      </c>
      <c r="V590" t="s">
        <v>61</v>
      </c>
      <c r="W590" s="2">
        <v>45303</v>
      </c>
      <c r="X590" t="b">
        <v>0</v>
      </c>
      <c r="Y590" t="b">
        <v>1</v>
      </c>
      <c r="Z590" t="s">
        <v>40</v>
      </c>
      <c r="AA590" t="s">
        <v>53</v>
      </c>
      <c r="AB590">
        <v>9</v>
      </c>
    </row>
    <row r="591" spans="1:28" x14ac:dyDescent="0.3">
      <c r="A591" t="s">
        <v>1258</v>
      </c>
      <c r="B591">
        <v>33</v>
      </c>
      <c r="C591" t="s">
        <v>43</v>
      </c>
      <c r="D591" t="s">
        <v>44</v>
      </c>
      <c r="E591" t="s">
        <v>76</v>
      </c>
      <c r="F591" t="s">
        <v>32</v>
      </c>
      <c r="G591" t="s">
        <v>30</v>
      </c>
      <c r="H591" t="s">
        <v>1259</v>
      </c>
      <c r="I591" t="s">
        <v>114</v>
      </c>
      <c r="J591" s="1">
        <v>159.82</v>
      </c>
      <c r="K591">
        <v>2</v>
      </c>
      <c r="L591" t="s">
        <v>48</v>
      </c>
      <c r="M591">
        <v>2</v>
      </c>
      <c r="N591">
        <v>1</v>
      </c>
      <c r="O591">
        <v>1</v>
      </c>
      <c r="P591" t="s">
        <v>44</v>
      </c>
      <c r="Q591" t="s">
        <v>85</v>
      </c>
      <c r="R591">
        <v>2</v>
      </c>
      <c r="S591">
        <v>8</v>
      </c>
      <c r="T591" t="s">
        <v>49</v>
      </c>
      <c r="U591" t="s">
        <v>38</v>
      </c>
      <c r="V591" t="s">
        <v>86</v>
      </c>
      <c r="W591" s="2">
        <v>45635</v>
      </c>
      <c r="X591" t="b">
        <v>1</v>
      </c>
      <c r="Y591" t="b">
        <v>1</v>
      </c>
      <c r="Z591" t="s">
        <v>74</v>
      </c>
      <c r="AA591" t="s">
        <v>41</v>
      </c>
      <c r="AB591">
        <v>10</v>
      </c>
    </row>
    <row r="592" spans="1:28" x14ac:dyDescent="0.3">
      <c r="A592" t="s">
        <v>1260</v>
      </c>
      <c r="B592">
        <v>46</v>
      </c>
      <c r="C592" t="s">
        <v>43</v>
      </c>
      <c r="D592" t="s">
        <v>30</v>
      </c>
      <c r="E592" t="s">
        <v>76</v>
      </c>
      <c r="F592" t="s">
        <v>56</v>
      </c>
      <c r="G592" t="s">
        <v>30</v>
      </c>
      <c r="H592" t="s">
        <v>1261</v>
      </c>
      <c r="I592" t="s">
        <v>194</v>
      </c>
      <c r="J592" s="1">
        <v>79.430000000000007</v>
      </c>
      <c r="K592">
        <v>3</v>
      </c>
      <c r="L592" t="s">
        <v>48</v>
      </c>
      <c r="M592">
        <v>1</v>
      </c>
      <c r="N592">
        <v>5</v>
      </c>
      <c r="O592">
        <v>0</v>
      </c>
      <c r="P592" t="s">
        <v>49</v>
      </c>
      <c r="Q592" t="s">
        <v>37</v>
      </c>
      <c r="R592">
        <v>2</v>
      </c>
      <c r="S592">
        <v>7</v>
      </c>
      <c r="T592" t="s">
        <v>36</v>
      </c>
      <c r="U592" t="s">
        <v>60</v>
      </c>
      <c r="V592" t="s">
        <v>51</v>
      </c>
      <c r="W592" s="2">
        <v>45306</v>
      </c>
      <c r="X592" t="b">
        <v>0</v>
      </c>
      <c r="Y592" t="b">
        <v>0</v>
      </c>
      <c r="Z592" t="s">
        <v>52</v>
      </c>
      <c r="AA592" t="s">
        <v>41</v>
      </c>
      <c r="AB592">
        <v>6</v>
      </c>
    </row>
    <row r="593" spans="1:28" x14ac:dyDescent="0.3">
      <c r="A593" t="s">
        <v>1262</v>
      </c>
      <c r="B593">
        <v>42</v>
      </c>
      <c r="C593" t="s">
        <v>29</v>
      </c>
      <c r="D593" t="s">
        <v>30</v>
      </c>
      <c r="E593" t="s">
        <v>31</v>
      </c>
      <c r="F593" t="s">
        <v>32</v>
      </c>
      <c r="G593" t="s">
        <v>30</v>
      </c>
      <c r="H593" t="s">
        <v>1263</v>
      </c>
      <c r="I593" t="s">
        <v>194</v>
      </c>
      <c r="J593" s="1">
        <v>131.36000000000001</v>
      </c>
      <c r="K593">
        <v>4</v>
      </c>
      <c r="L593" t="s">
        <v>48</v>
      </c>
      <c r="M593">
        <v>4</v>
      </c>
      <c r="N593">
        <v>4</v>
      </c>
      <c r="O593">
        <v>2</v>
      </c>
      <c r="P593" t="s">
        <v>36</v>
      </c>
      <c r="Q593" t="s">
        <v>37</v>
      </c>
      <c r="R593">
        <v>1</v>
      </c>
      <c r="S593">
        <v>6</v>
      </c>
      <c r="T593" t="s">
        <v>44</v>
      </c>
      <c r="U593" t="s">
        <v>60</v>
      </c>
      <c r="V593" t="s">
        <v>61</v>
      </c>
      <c r="W593" s="2">
        <v>45617</v>
      </c>
      <c r="X593" t="b">
        <v>0</v>
      </c>
      <c r="Y593" t="b">
        <v>0</v>
      </c>
      <c r="Z593" t="s">
        <v>52</v>
      </c>
      <c r="AA593" t="s">
        <v>67</v>
      </c>
      <c r="AB593">
        <v>3</v>
      </c>
    </row>
    <row r="594" spans="1:28" x14ac:dyDescent="0.3">
      <c r="A594" t="s">
        <v>1264</v>
      </c>
      <c r="B594">
        <v>27</v>
      </c>
      <c r="C594" t="s">
        <v>43</v>
      </c>
      <c r="D594" t="s">
        <v>30</v>
      </c>
      <c r="E594" t="s">
        <v>69</v>
      </c>
      <c r="F594" t="s">
        <v>45</v>
      </c>
      <c r="G594" t="s">
        <v>30</v>
      </c>
      <c r="H594" t="s">
        <v>1265</v>
      </c>
      <c r="I594" t="s">
        <v>188</v>
      </c>
      <c r="J594" s="1">
        <v>299.75</v>
      </c>
      <c r="K594">
        <v>12</v>
      </c>
      <c r="L594" t="s">
        <v>35</v>
      </c>
      <c r="M594">
        <v>2</v>
      </c>
      <c r="N594">
        <v>5</v>
      </c>
      <c r="O594">
        <v>0.3</v>
      </c>
      <c r="P594" t="s">
        <v>59</v>
      </c>
      <c r="Q594" t="s">
        <v>85</v>
      </c>
      <c r="R594">
        <v>0</v>
      </c>
      <c r="S594">
        <v>4</v>
      </c>
      <c r="T594" t="s">
        <v>59</v>
      </c>
      <c r="U594" t="s">
        <v>79</v>
      </c>
      <c r="V594" t="s">
        <v>39</v>
      </c>
      <c r="W594" s="2">
        <v>45478</v>
      </c>
      <c r="X594" t="b">
        <v>0</v>
      </c>
      <c r="Y594" t="b">
        <v>1</v>
      </c>
      <c r="Z594" t="s">
        <v>40</v>
      </c>
      <c r="AA594" t="s">
        <v>41</v>
      </c>
      <c r="AB594">
        <v>7</v>
      </c>
    </row>
    <row r="595" spans="1:28" x14ac:dyDescent="0.3">
      <c r="A595" t="s">
        <v>1266</v>
      </c>
      <c r="B595">
        <v>29</v>
      </c>
      <c r="C595" t="s">
        <v>43</v>
      </c>
      <c r="D595" t="s">
        <v>44</v>
      </c>
      <c r="E595" t="s">
        <v>76</v>
      </c>
      <c r="F595" t="s">
        <v>32</v>
      </c>
      <c r="G595" t="s">
        <v>30</v>
      </c>
      <c r="H595" t="s">
        <v>1267</v>
      </c>
      <c r="I595" t="s">
        <v>101</v>
      </c>
      <c r="J595" s="1">
        <v>319.38</v>
      </c>
      <c r="K595">
        <v>9</v>
      </c>
      <c r="L595" t="s">
        <v>48</v>
      </c>
      <c r="M595">
        <v>4</v>
      </c>
      <c r="N595">
        <v>1</v>
      </c>
      <c r="O595">
        <v>0</v>
      </c>
      <c r="P595" t="s">
        <v>59</v>
      </c>
      <c r="Q595" t="s">
        <v>50</v>
      </c>
      <c r="R595">
        <v>1</v>
      </c>
      <c r="S595">
        <v>6</v>
      </c>
      <c r="T595" t="s">
        <v>44</v>
      </c>
      <c r="U595" t="s">
        <v>38</v>
      </c>
      <c r="V595" t="s">
        <v>51</v>
      </c>
      <c r="W595" s="2">
        <v>45611</v>
      </c>
      <c r="X595" t="b">
        <v>1</v>
      </c>
      <c r="Y595" t="b">
        <v>1</v>
      </c>
      <c r="Z595" t="s">
        <v>40</v>
      </c>
      <c r="AA595" t="s">
        <v>41</v>
      </c>
      <c r="AB595">
        <v>8</v>
      </c>
    </row>
    <row r="596" spans="1:28" x14ac:dyDescent="0.3">
      <c r="A596" t="s">
        <v>1268</v>
      </c>
      <c r="B596">
        <v>38</v>
      </c>
      <c r="C596" t="s">
        <v>43</v>
      </c>
      <c r="D596" t="s">
        <v>44</v>
      </c>
      <c r="E596" t="s">
        <v>55</v>
      </c>
      <c r="F596" t="s">
        <v>56</v>
      </c>
      <c r="G596" t="s">
        <v>30</v>
      </c>
      <c r="H596" t="s">
        <v>1269</v>
      </c>
      <c r="I596" t="s">
        <v>117</v>
      </c>
      <c r="J596" s="1">
        <v>476.48</v>
      </c>
      <c r="K596">
        <v>8</v>
      </c>
      <c r="L596" t="s">
        <v>78</v>
      </c>
      <c r="M596">
        <v>5</v>
      </c>
      <c r="N596">
        <v>2</v>
      </c>
      <c r="O596">
        <v>1</v>
      </c>
      <c r="P596" t="s">
        <v>36</v>
      </c>
      <c r="Q596" t="s">
        <v>37</v>
      </c>
      <c r="R596">
        <v>2</v>
      </c>
      <c r="S596">
        <v>10</v>
      </c>
      <c r="T596" t="s">
        <v>44</v>
      </c>
      <c r="U596" t="s">
        <v>79</v>
      </c>
      <c r="V596" t="s">
        <v>51</v>
      </c>
      <c r="W596" s="2">
        <v>45479</v>
      </c>
      <c r="X596" t="b">
        <v>0</v>
      </c>
      <c r="Y596" t="b">
        <v>1</v>
      </c>
      <c r="Z596" t="s">
        <v>62</v>
      </c>
      <c r="AA596" t="s">
        <v>67</v>
      </c>
      <c r="AB596">
        <v>3</v>
      </c>
    </row>
    <row r="597" spans="1:28" x14ac:dyDescent="0.3">
      <c r="A597" t="s">
        <v>1270</v>
      </c>
      <c r="B597">
        <v>21</v>
      </c>
      <c r="C597" t="s">
        <v>43</v>
      </c>
      <c r="D597" t="s">
        <v>30</v>
      </c>
      <c r="E597" t="s">
        <v>69</v>
      </c>
      <c r="F597" t="s">
        <v>32</v>
      </c>
      <c r="G597" t="s">
        <v>30</v>
      </c>
      <c r="H597" t="s">
        <v>1271</v>
      </c>
      <c r="I597" t="s">
        <v>34</v>
      </c>
      <c r="J597" s="1">
        <v>301.01</v>
      </c>
      <c r="K597">
        <v>9</v>
      </c>
      <c r="L597" t="s">
        <v>35</v>
      </c>
      <c r="M597">
        <v>2</v>
      </c>
      <c r="N597">
        <v>1</v>
      </c>
      <c r="O597">
        <v>2</v>
      </c>
      <c r="P597" t="s">
        <v>44</v>
      </c>
      <c r="Q597" t="s">
        <v>50</v>
      </c>
      <c r="R597">
        <v>2</v>
      </c>
      <c r="S597">
        <v>8</v>
      </c>
      <c r="T597" t="s">
        <v>49</v>
      </c>
      <c r="U597" t="s">
        <v>60</v>
      </c>
      <c r="V597" t="s">
        <v>66</v>
      </c>
      <c r="W597" s="2">
        <v>45527</v>
      </c>
      <c r="X597" t="b">
        <v>0</v>
      </c>
      <c r="Y597" t="b">
        <v>1</v>
      </c>
      <c r="Z597" t="s">
        <v>40</v>
      </c>
      <c r="AA597" t="s">
        <v>67</v>
      </c>
      <c r="AB597">
        <v>13</v>
      </c>
    </row>
    <row r="598" spans="1:28" x14ac:dyDescent="0.3">
      <c r="A598" t="s">
        <v>1272</v>
      </c>
      <c r="B598">
        <v>18</v>
      </c>
      <c r="C598" t="s">
        <v>43</v>
      </c>
      <c r="D598" t="s">
        <v>30</v>
      </c>
      <c r="E598" t="s">
        <v>55</v>
      </c>
      <c r="F598" t="s">
        <v>32</v>
      </c>
      <c r="G598" t="s">
        <v>30</v>
      </c>
      <c r="H598" t="s">
        <v>1273</v>
      </c>
      <c r="I598" t="s">
        <v>117</v>
      </c>
      <c r="J598" s="1">
        <v>378.71</v>
      </c>
      <c r="K598">
        <v>5</v>
      </c>
      <c r="L598" t="s">
        <v>78</v>
      </c>
      <c r="M598">
        <v>4</v>
      </c>
      <c r="N598">
        <v>1</v>
      </c>
      <c r="O598">
        <v>2</v>
      </c>
      <c r="P598" t="s">
        <v>49</v>
      </c>
      <c r="Q598" t="s">
        <v>37</v>
      </c>
      <c r="R598">
        <v>2</v>
      </c>
      <c r="S598">
        <v>5</v>
      </c>
      <c r="T598" t="s">
        <v>36</v>
      </c>
      <c r="U598" t="s">
        <v>79</v>
      </c>
      <c r="V598" t="s">
        <v>66</v>
      </c>
      <c r="W598" s="2">
        <v>45534</v>
      </c>
      <c r="X598" t="b">
        <v>1</v>
      </c>
      <c r="Y598" t="b">
        <v>1</v>
      </c>
      <c r="Z598" t="s">
        <v>74</v>
      </c>
      <c r="AA598" t="s">
        <v>67</v>
      </c>
      <c r="AB598">
        <v>14</v>
      </c>
    </row>
    <row r="599" spans="1:28" x14ac:dyDescent="0.3">
      <c r="A599" t="s">
        <v>1274</v>
      </c>
      <c r="B599">
        <v>44</v>
      </c>
      <c r="C599" t="s">
        <v>190</v>
      </c>
      <c r="D599" t="s">
        <v>30</v>
      </c>
      <c r="E599" t="s">
        <v>55</v>
      </c>
      <c r="F599" t="s">
        <v>32</v>
      </c>
      <c r="G599" t="s">
        <v>30</v>
      </c>
      <c r="H599" t="s">
        <v>1275</v>
      </c>
      <c r="I599" t="s">
        <v>93</v>
      </c>
      <c r="J599" s="1">
        <v>314.32</v>
      </c>
      <c r="K599">
        <v>6</v>
      </c>
      <c r="L599" t="s">
        <v>78</v>
      </c>
      <c r="M599">
        <v>1</v>
      </c>
      <c r="N599">
        <v>4</v>
      </c>
      <c r="O599">
        <v>2</v>
      </c>
      <c r="P599" t="s">
        <v>44</v>
      </c>
      <c r="Q599" t="s">
        <v>85</v>
      </c>
      <c r="R599">
        <v>2</v>
      </c>
      <c r="S599">
        <v>5</v>
      </c>
      <c r="T599" t="s">
        <v>59</v>
      </c>
      <c r="U599" t="s">
        <v>60</v>
      </c>
      <c r="V599" t="s">
        <v>39</v>
      </c>
      <c r="W599" s="2">
        <v>45367</v>
      </c>
      <c r="X599" t="b">
        <v>1</v>
      </c>
      <c r="Y599" t="b">
        <v>0</v>
      </c>
      <c r="Z599" t="s">
        <v>62</v>
      </c>
      <c r="AA599" t="s">
        <v>53</v>
      </c>
      <c r="AB599">
        <v>7</v>
      </c>
    </row>
    <row r="600" spans="1:28" x14ac:dyDescent="0.3">
      <c r="A600" t="s">
        <v>1276</v>
      </c>
      <c r="B600">
        <v>22</v>
      </c>
      <c r="C600" t="s">
        <v>43</v>
      </c>
      <c r="D600" t="s">
        <v>30</v>
      </c>
      <c r="E600" t="s">
        <v>31</v>
      </c>
      <c r="F600" t="s">
        <v>45</v>
      </c>
      <c r="G600" t="s">
        <v>44</v>
      </c>
      <c r="H600" t="s">
        <v>254</v>
      </c>
      <c r="I600" t="s">
        <v>58</v>
      </c>
      <c r="J600" s="1">
        <v>210.9</v>
      </c>
      <c r="K600">
        <v>12</v>
      </c>
      <c r="L600" t="s">
        <v>48</v>
      </c>
      <c r="M600">
        <v>2</v>
      </c>
      <c r="N600">
        <v>1</v>
      </c>
      <c r="O600">
        <v>2</v>
      </c>
      <c r="P600" t="s">
        <v>36</v>
      </c>
      <c r="Q600" t="s">
        <v>37</v>
      </c>
      <c r="R600">
        <v>1</v>
      </c>
      <c r="S600">
        <v>1</v>
      </c>
      <c r="T600" t="s">
        <v>36</v>
      </c>
      <c r="U600" t="s">
        <v>38</v>
      </c>
      <c r="V600" t="s">
        <v>61</v>
      </c>
      <c r="W600" s="2">
        <v>45521</v>
      </c>
      <c r="X600" t="b">
        <v>0</v>
      </c>
      <c r="Y600" t="b">
        <v>0</v>
      </c>
      <c r="Z600" t="s">
        <v>62</v>
      </c>
      <c r="AA600" t="s">
        <v>53</v>
      </c>
      <c r="AB600">
        <v>12</v>
      </c>
    </row>
    <row r="601" spans="1:28" x14ac:dyDescent="0.3">
      <c r="A601" t="s">
        <v>1277</v>
      </c>
      <c r="B601">
        <v>18</v>
      </c>
      <c r="C601" t="s">
        <v>29</v>
      </c>
      <c r="D601" t="s">
        <v>30</v>
      </c>
      <c r="E601" t="s">
        <v>76</v>
      </c>
      <c r="F601" t="s">
        <v>45</v>
      </c>
      <c r="G601" t="s">
        <v>44</v>
      </c>
      <c r="H601" t="s">
        <v>1278</v>
      </c>
      <c r="I601" t="s">
        <v>47</v>
      </c>
      <c r="J601" s="1">
        <v>218.26</v>
      </c>
      <c r="K601">
        <v>4</v>
      </c>
      <c r="L601" t="s">
        <v>35</v>
      </c>
      <c r="M601">
        <v>3</v>
      </c>
      <c r="N601">
        <v>1</v>
      </c>
      <c r="O601">
        <v>2</v>
      </c>
      <c r="P601" t="s">
        <v>59</v>
      </c>
      <c r="Q601" t="s">
        <v>85</v>
      </c>
      <c r="R601">
        <v>0</v>
      </c>
      <c r="S601">
        <v>8</v>
      </c>
      <c r="T601" t="s">
        <v>44</v>
      </c>
      <c r="U601" t="s">
        <v>60</v>
      </c>
      <c r="V601" t="s">
        <v>61</v>
      </c>
      <c r="W601" s="2">
        <v>45349</v>
      </c>
      <c r="X601" t="b">
        <v>0</v>
      </c>
      <c r="Y601" t="b">
        <v>0</v>
      </c>
      <c r="Z601" t="s">
        <v>52</v>
      </c>
      <c r="AA601" t="s">
        <v>53</v>
      </c>
      <c r="AB601">
        <v>12</v>
      </c>
    </row>
    <row r="602" spans="1:28" x14ac:dyDescent="0.3">
      <c r="A602" t="s">
        <v>1279</v>
      </c>
      <c r="B602">
        <v>24</v>
      </c>
      <c r="C602" t="s">
        <v>29</v>
      </c>
      <c r="D602" t="s">
        <v>30</v>
      </c>
      <c r="E602" t="s">
        <v>69</v>
      </c>
      <c r="F602" t="s">
        <v>56</v>
      </c>
      <c r="G602" t="s">
        <v>30</v>
      </c>
      <c r="H602" t="s">
        <v>1280</v>
      </c>
      <c r="I602" t="s">
        <v>101</v>
      </c>
      <c r="J602" s="1">
        <v>424.18</v>
      </c>
      <c r="K602">
        <v>5</v>
      </c>
      <c r="L602" t="s">
        <v>35</v>
      </c>
      <c r="M602">
        <v>4</v>
      </c>
      <c r="N602">
        <v>4</v>
      </c>
      <c r="O602">
        <v>1</v>
      </c>
      <c r="P602" t="s">
        <v>36</v>
      </c>
      <c r="Q602" t="s">
        <v>50</v>
      </c>
      <c r="R602">
        <v>2</v>
      </c>
      <c r="S602">
        <v>4</v>
      </c>
      <c r="T602" t="s">
        <v>49</v>
      </c>
      <c r="U602" t="s">
        <v>60</v>
      </c>
      <c r="V602" t="s">
        <v>61</v>
      </c>
      <c r="W602" s="2">
        <v>45336</v>
      </c>
      <c r="X602" t="b">
        <v>0</v>
      </c>
      <c r="Y602" t="b">
        <v>1</v>
      </c>
      <c r="Z602" t="s">
        <v>40</v>
      </c>
      <c r="AA602" t="s">
        <v>67</v>
      </c>
      <c r="AB602">
        <v>5</v>
      </c>
    </row>
    <row r="603" spans="1:28" x14ac:dyDescent="0.3">
      <c r="A603" t="s">
        <v>1281</v>
      </c>
      <c r="B603">
        <v>28</v>
      </c>
      <c r="C603" t="s">
        <v>43</v>
      </c>
      <c r="D603" t="s">
        <v>44</v>
      </c>
      <c r="E603" t="s">
        <v>76</v>
      </c>
      <c r="F603" t="s">
        <v>45</v>
      </c>
      <c r="G603" t="s">
        <v>30</v>
      </c>
      <c r="H603" t="s">
        <v>92</v>
      </c>
      <c r="I603" t="s">
        <v>98</v>
      </c>
      <c r="J603" s="1">
        <v>430.75</v>
      </c>
      <c r="K603">
        <v>11</v>
      </c>
      <c r="L603" t="s">
        <v>78</v>
      </c>
      <c r="M603">
        <v>1</v>
      </c>
      <c r="N603">
        <v>3</v>
      </c>
      <c r="O603">
        <v>1</v>
      </c>
      <c r="P603" t="s">
        <v>59</v>
      </c>
      <c r="Q603" t="s">
        <v>37</v>
      </c>
      <c r="R603">
        <v>0</v>
      </c>
      <c r="S603">
        <v>8</v>
      </c>
      <c r="T603" t="s">
        <v>44</v>
      </c>
      <c r="U603" t="s">
        <v>38</v>
      </c>
      <c r="V603" t="s">
        <v>39</v>
      </c>
      <c r="W603" s="2">
        <v>45467</v>
      </c>
      <c r="X603" t="b">
        <v>1</v>
      </c>
      <c r="Y603" t="b">
        <v>0</v>
      </c>
      <c r="Z603" t="s">
        <v>74</v>
      </c>
      <c r="AA603" t="s">
        <v>41</v>
      </c>
      <c r="AB603">
        <v>6</v>
      </c>
    </row>
    <row r="604" spans="1:28" x14ac:dyDescent="0.3">
      <c r="A604" t="s">
        <v>1282</v>
      </c>
      <c r="B604">
        <v>24</v>
      </c>
      <c r="C604" t="s">
        <v>43</v>
      </c>
      <c r="D604" t="s">
        <v>44</v>
      </c>
      <c r="E604" t="s">
        <v>55</v>
      </c>
      <c r="F604" t="s">
        <v>32</v>
      </c>
      <c r="G604" t="s">
        <v>30</v>
      </c>
      <c r="H604" t="s">
        <v>1283</v>
      </c>
      <c r="I604" t="s">
        <v>93</v>
      </c>
      <c r="J604" s="1">
        <v>162.94999999999999</v>
      </c>
      <c r="K604">
        <v>11</v>
      </c>
      <c r="L604" t="s">
        <v>48</v>
      </c>
      <c r="M604">
        <v>1</v>
      </c>
      <c r="N604">
        <v>2</v>
      </c>
      <c r="O604">
        <v>2</v>
      </c>
      <c r="P604" t="s">
        <v>44</v>
      </c>
      <c r="Q604" t="s">
        <v>85</v>
      </c>
      <c r="R604">
        <v>1</v>
      </c>
      <c r="S604">
        <v>8</v>
      </c>
      <c r="T604" t="s">
        <v>59</v>
      </c>
      <c r="U604" t="s">
        <v>79</v>
      </c>
      <c r="V604" t="s">
        <v>86</v>
      </c>
      <c r="W604" s="2">
        <v>45494</v>
      </c>
      <c r="X604" t="b">
        <v>0</v>
      </c>
      <c r="Y604" t="b">
        <v>1</v>
      </c>
      <c r="Z604" t="s">
        <v>62</v>
      </c>
      <c r="AA604" t="s">
        <v>67</v>
      </c>
      <c r="AB604">
        <v>14</v>
      </c>
    </row>
    <row r="605" spans="1:28" x14ac:dyDescent="0.3">
      <c r="A605" t="s">
        <v>1284</v>
      </c>
      <c r="B605">
        <v>40</v>
      </c>
      <c r="C605" t="s">
        <v>29</v>
      </c>
      <c r="D605" t="s">
        <v>30</v>
      </c>
      <c r="E605" t="s">
        <v>31</v>
      </c>
      <c r="F605" t="s">
        <v>56</v>
      </c>
      <c r="G605" t="s">
        <v>44</v>
      </c>
      <c r="H605" t="s">
        <v>1285</v>
      </c>
      <c r="I605" t="s">
        <v>142</v>
      </c>
      <c r="J605" s="1">
        <v>209.68</v>
      </c>
      <c r="K605">
        <v>2</v>
      </c>
      <c r="L605" t="s">
        <v>78</v>
      </c>
      <c r="M605">
        <v>3</v>
      </c>
      <c r="N605">
        <v>1</v>
      </c>
      <c r="O605">
        <v>1</v>
      </c>
      <c r="P605" t="s">
        <v>36</v>
      </c>
      <c r="Q605" t="s">
        <v>50</v>
      </c>
      <c r="R605">
        <v>0</v>
      </c>
      <c r="S605">
        <v>1</v>
      </c>
      <c r="T605" t="s">
        <v>49</v>
      </c>
      <c r="U605" t="s">
        <v>60</v>
      </c>
      <c r="V605" t="s">
        <v>66</v>
      </c>
      <c r="W605" s="2">
        <v>45473</v>
      </c>
      <c r="X605" t="b">
        <v>0</v>
      </c>
      <c r="Y605" t="b">
        <v>1</v>
      </c>
      <c r="Z605" t="s">
        <v>62</v>
      </c>
      <c r="AA605" t="s">
        <v>67</v>
      </c>
      <c r="AB605">
        <v>8</v>
      </c>
    </row>
    <row r="606" spans="1:28" x14ac:dyDescent="0.3">
      <c r="A606" t="s">
        <v>1286</v>
      </c>
      <c r="B606">
        <v>50</v>
      </c>
      <c r="C606" t="s">
        <v>43</v>
      </c>
      <c r="D606" t="s">
        <v>44</v>
      </c>
      <c r="E606" t="s">
        <v>69</v>
      </c>
      <c r="F606" t="s">
        <v>32</v>
      </c>
      <c r="G606" t="s">
        <v>30</v>
      </c>
      <c r="H606" t="s">
        <v>1287</v>
      </c>
      <c r="I606" t="s">
        <v>188</v>
      </c>
      <c r="J606" s="1">
        <v>97.97</v>
      </c>
      <c r="K606">
        <v>2</v>
      </c>
      <c r="L606" t="s">
        <v>48</v>
      </c>
      <c r="M606">
        <v>5</v>
      </c>
      <c r="N606">
        <v>5</v>
      </c>
      <c r="O606">
        <v>1</v>
      </c>
      <c r="P606" t="s">
        <v>59</v>
      </c>
      <c r="Q606" t="s">
        <v>37</v>
      </c>
      <c r="R606">
        <v>0</v>
      </c>
      <c r="S606">
        <v>10</v>
      </c>
      <c r="T606" t="s">
        <v>36</v>
      </c>
      <c r="U606" t="s">
        <v>79</v>
      </c>
      <c r="V606" t="s">
        <v>39</v>
      </c>
      <c r="W606" s="2">
        <v>45568</v>
      </c>
      <c r="X606" t="b">
        <v>1</v>
      </c>
      <c r="Y606" t="b">
        <v>0</v>
      </c>
      <c r="Z606" t="s">
        <v>74</v>
      </c>
      <c r="AA606" t="s">
        <v>41</v>
      </c>
      <c r="AB606">
        <v>1</v>
      </c>
    </row>
    <row r="607" spans="1:28" x14ac:dyDescent="0.3">
      <c r="A607" t="s">
        <v>1288</v>
      </c>
      <c r="B607">
        <v>49</v>
      </c>
      <c r="C607" t="s">
        <v>43</v>
      </c>
      <c r="D607" t="s">
        <v>30</v>
      </c>
      <c r="E607" t="s">
        <v>69</v>
      </c>
      <c r="F607" t="s">
        <v>56</v>
      </c>
      <c r="G607" t="s">
        <v>44</v>
      </c>
      <c r="H607" t="s">
        <v>1289</v>
      </c>
      <c r="I607" t="s">
        <v>82</v>
      </c>
      <c r="J607" s="1">
        <v>192.51</v>
      </c>
      <c r="K607">
        <v>9</v>
      </c>
      <c r="L607" t="s">
        <v>35</v>
      </c>
      <c r="M607">
        <v>2</v>
      </c>
      <c r="N607">
        <v>5</v>
      </c>
      <c r="O607">
        <v>2</v>
      </c>
      <c r="P607" t="s">
        <v>49</v>
      </c>
      <c r="Q607" t="s">
        <v>85</v>
      </c>
      <c r="R607">
        <v>0</v>
      </c>
      <c r="S607">
        <v>2</v>
      </c>
      <c r="T607" t="s">
        <v>49</v>
      </c>
      <c r="U607" t="s">
        <v>60</v>
      </c>
      <c r="V607" t="s">
        <v>39</v>
      </c>
      <c r="W607" s="2">
        <v>45527</v>
      </c>
      <c r="X607" t="b">
        <v>1</v>
      </c>
      <c r="Y607" t="b">
        <v>0</v>
      </c>
      <c r="Z607" t="s">
        <v>40</v>
      </c>
      <c r="AA607" t="s">
        <v>53</v>
      </c>
      <c r="AB607">
        <v>9</v>
      </c>
    </row>
    <row r="608" spans="1:28" x14ac:dyDescent="0.3">
      <c r="A608" t="s">
        <v>1290</v>
      </c>
      <c r="B608">
        <v>35</v>
      </c>
      <c r="C608" t="s">
        <v>43</v>
      </c>
      <c r="D608" t="s">
        <v>30</v>
      </c>
      <c r="E608" t="s">
        <v>69</v>
      </c>
      <c r="F608" t="s">
        <v>56</v>
      </c>
      <c r="G608" t="s">
        <v>30</v>
      </c>
      <c r="H608" t="s">
        <v>1267</v>
      </c>
      <c r="I608" t="s">
        <v>117</v>
      </c>
      <c r="J608" s="1">
        <v>151.81</v>
      </c>
      <c r="K608">
        <v>8</v>
      </c>
      <c r="L608" t="s">
        <v>78</v>
      </c>
      <c r="M608">
        <v>3</v>
      </c>
      <c r="N608">
        <v>4</v>
      </c>
      <c r="O608">
        <v>0</v>
      </c>
      <c r="P608" t="s">
        <v>49</v>
      </c>
      <c r="Q608" t="s">
        <v>50</v>
      </c>
      <c r="R608">
        <v>1</v>
      </c>
      <c r="S608">
        <v>10</v>
      </c>
      <c r="T608" t="s">
        <v>36</v>
      </c>
      <c r="U608" t="s">
        <v>38</v>
      </c>
      <c r="V608" t="s">
        <v>61</v>
      </c>
      <c r="W608" s="2">
        <v>45304</v>
      </c>
      <c r="X608" t="b">
        <v>0</v>
      </c>
      <c r="Y608" t="b">
        <v>0</v>
      </c>
      <c r="Z608" t="s">
        <v>74</v>
      </c>
      <c r="AA608" t="s">
        <v>41</v>
      </c>
      <c r="AB608">
        <v>1</v>
      </c>
    </row>
    <row r="609" spans="1:28" x14ac:dyDescent="0.3">
      <c r="A609" t="s">
        <v>1291</v>
      </c>
      <c r="B609">
        <v>25</v>
      </c>
      <c r="C609" t="s">
        <v>29</v>
      </c>
      <c r="D609" t="s">
        <v>44</v>
      </c>
      <c r="E609" t="s">
        <v>31</v>
      </c>
      <c r="F609" t="s">
        <v>45</v>
      </c>
      <c r="G609" t="s">
        <v>30</v>
      </c>
      <c r="H609" t="s">
        <v>1292</v>
      </c>
      <c r="I609" t="s">
        <v>71</v>
      </c>
      <c r="J609" s="1">
        <v>239.28</v>
      </c>
      <c r="K609">
        <v>8</v>
      </c>
      <c r="L609" t="s">
        <v>78</v>
      </c>
      <c r="M609">
        <v>1</v>
      </c>
      <c r="N609">
        <v>4</v>
      </c>
      <c r="O609">
        <v>1</v>
      </c>
      <c r="P609" t="s">
        <v>49</v>
      </c>
      <c r="Q609" t="s">
        <v>37</v>
      </c>
      <c r="R609">
        <v>2</v>
      </c>
      <c r="S609">
        <v>5</v>
      </c>
      <c r="T609" t="s">
        <v>49</v>
      </c>
      <c r="U609" t="s">
        <v>38</v>
      </c>
      <c r="V609" t="s">
        <v>66</v>
      </c>
      <c r="W609" s="2">
        <v>45604</v>
      </c>
      <c r="X609" t="b">
        <v>0</v>
      </c>
      <c r="Y609" t="b">
        <v>1</v>
      </c>
      <c r="Z609" t="s">
        <v>62</v>
      </c>
      <c r="AA609" t="s">
        <v>41</v>
      </c>
      <c r="AB609">
        <v>10</v>
      </c>
    </row>
    <row r="610" spans="1:28" x14ac:dyDescent="0.3">
      <c r="A610" t="s">
        <v>1293</v>
      </c>
      <c r="B610">
        <v>40</v>
      </c>
      <c r="C610" t="s">
        <v>29</v>
      </c>
      <c r="D610" t="s">
        <v>44</v>
      </c>
      <c r="E610" t="s">
        <v>69</v>
      </c>
      <c r="F610" t="s">
        <v>45</v>
      </c>
      <c r="G610" t="s">
        <v>44</v>
      </c>
      <c r="H610" t="s">
        <v>1294</v>
      </c>
      <c r="I610" t="s">
        <v>93</v>
      </c>
      <c r="J610" s="1">
        <v>306.17</v>
      </c>
      <c r="K610">
        <v>4</v>
      </c>
      <c r="L610" t="s">
        <v>48</v>
      </c>
      <c r="M610">
        <v>3</v>
      </c>
      <c r="N610">
        <v>5</v>
      </c>
      <c r="O610">
        <v>1</v>
      </c>
      <c r="P610" t="s">
        <v>49</v>
      </c>
      <c r="Q610" t="s">
        <v>37</v>
      </c>
      <c r="R610">
        <v>0</v>
      </c>
      <c r="S610">
        <v>6</v>
      </c>
      <c r="T610" t="s">
        <v>49</v>
      </c>
      <c r="U610" t="s">
        <v>38</v>
      </c>
      <c r="V610" t="s">
        <v>51</v>
      </c>
      <c r="W610" s="2">
        <v>45320</v>
      </c>
      <c r="X610" t="b">
        <v>0</v>
      </c>
      <c r="Y610" t="b">
        <v>1</v>
      </c>
      <c r="Z610" t="s">
        <v>52</v>
      </c>
      <c r="AA610" t="s">
        <v>67</v>
      </c>
      <c r="AB610">
        <v>8</v>
      </c>
    </row>
    <row r="611" spans="1:28" x14ac:dyDescent="0.3">
      <c r="A611" t="s">
        <v>1295</v>
      </c>
      <c r="B611">
        <v>40</v>
      </c>
      <c r="C611" t="s">
        <v>29</v>
      </c>
      <c r="D611" t="s">
        <v>44</v>
      </c>
      <c r="E611" t="s">
        <v>69</v>
      </c>
      <c r="F611" t="s">
        <v>56</v>
      </c>
      <c r="G611" t="s">
        <v>44</v>
      </c>
      <c r="H611" t="s">
        <v>1296</v>
      </c>
      <c r="I611" t="s">
        <v>117</v>
      </c>
      <c r="J611" s="1">
        <v>370.38</v>
      </c>
      <c r="K611">
        <v>11</v>
      </c>
      <c r="L611" t="s">
        <v>48</v>
      </c>
      <c r="M611">
        <v>1</v>
      </c>
      <c r="N611">
        <v>2</v>
      </c>
      <c r="O611">
        <v>1</v>
      </c>
      <c r="P611" t="s">
        <v>36</v>
      </c>
      <c r="Q611" t="s">
        <v>50</v>
      </c>
      <c r="R611">
        <v>1</v>
      </c>
      <c r="S611">
        <v>1</v>
      </c>
      <c r="T611" t="s">
        <v>44</v>
      </c>
      <c r="U611" t="s">
        <v>79</v>
      </c>
      <c r="V611" t="s">
        <v>66</v>
      </c>
      <c r="W611" s="2">
        <v>45355</v>
      </c>
      <c r="X611" t="b">
        <v>1</v>
      </c>
      <c r="Y611" t="b">
        <v>1</v>
      </c>
      <c r="Z611" t="s">
        <v>52</v>
      </c>
      <c r="AA611" t="s">
        <v>41</v>
      </c>
      <c r="AB611">
        <v>9</v>
      </c>
    </row>
    <row r="612" spans="1:28" x14ac:dyDescent="0.3">
      <c r="A612" t="s">
        <v>1297</v>
      </c>
      <c r="B612">
        <v>50</v>
      </c>
      <c r="C612" t="s">
        <v>43</v>
      </c>
      <c r="D612" t="s">
        <v>30</v>
      </c>
      <c r="E612" t="s">
        <v>55</v>
      </c>
      <c r="F612" t="s">
        <v>32</v>
      </c>
      <c r="G612" t="s">
        <v>30</v>
      </c>
      <c r="H612" t="s">
        <v>1298</v>
      </c>
      <c r="I612" t="s">
        <v>135</v>
      </c>
      <c r="J612" s="1">
        <v>346.58</v>
      </c>
      <c r="K612">
        <v>6</v>
      </c>
      <c r="L612" t="s">
        <v>35</v>
      </c>
      <c r="M612">
        <v>5</v>
      </c>
      <c r="N612">
        <v>1</v>
      </c>
      <c r="O612">
        <v>1</v>
      </c>
      <c r="P612" t="s">
        <v>44</v>
      </c>
      <c r="Q612" t="s">
        <v>37</v>
      </c>
      <c r="R612">
        <v>0</v>
      </c>
      <c r="S612">
        <v>9</v>
      </c>
      <c r="T612" t="s">
        <v>59</v>
      </c>
      <c r="U612" t="s">
        <v>38</v>
      </c>
      <c r="V612" t="s">
        <v>66</v>
      </c>
      <c r="W612" s="2">
        <v>45446</v>
      </c>
      <c r="X612" t="b">
        <v>0</v>
      </c>
      <c r="Y612" t="b">
        <v>0</v>
      </c>
      <c r="Z612" t="s">
        <v>62</v>
      </c>
      <c r="AA612" t="s">
        <v>67</v>
      </c>
      <c r="AB612">
        <v>7</v>
      </c>
    </row>
    <row r="613" spans="1:28" x14ac:dyDescent="0.3">
      <c r="A613" t="s">
        <v>1299</v>
      </c>
      <c r="B613">
        <v>24</v>
      </c>
      <c r="C613" t="s">
        <v>43</v>
      </c>
      <c r="D613" t="s">
        <v>30</v>
      </c>
      <c r="E613" t="s">
        <v>55</v>
      </c>
      <c r="F613" t="s">
        <v>45</v>
      </c>
      <c r="G613" t="s">
        <v>30</v>
      </c>
      <c r="H613" t="s">
        <v>1300</v>
      </c>
      <c r="I613" t="s">
        <v>120</v>
      </c>
      <c r="J613" s="1">
        <v>292.64</v>
      </c>
      <c r="K613">
        <v>5</v>
      </c>
      <c r="L613" t="s">
        <v>48</v>
      </c>
      <c r="M613">
        <v>1</v>
      </c>
      <c r="N613">
        <v>1</v>
      </c>
      <c r="O613">
        <v>1</v>
      </c>
      <c r="P613" t="s">
        <v>36</v>
      </c>
      <c r="Q613" t="s">
        <v>37</v>
      </c>
      <c r="R613">
        <v>2</v>
      </c>
      <c r="S613">
        <v>10</v>
      </c>
      <c r="T613" t="s">
        <v>49</v>
      </c>
      <c r="U613" t="s">
        <v>38</v>
      </c>
      <c r="V613" t="s">
        <v>39</v>
      </c>
      <c r="W613" s="2">
        <v>45632</v>
      </c>
      <c r="X613" t="b">
        <v>1</v>
      </c>
      <c r="Y613" t="b">
        <v>0</v>
      </c>
      <c r="Z613" t="s">
        <v>52</v>
      </c>
      <c r="AA613" t="s">
        <v>53</v>
      </c>
      <c r="AB613">
        <v>1</v>
      </c>
    </row>
    <row r="614" spans="1:28" x14ac:dyDescent="0.3">
      <c r="A614" t="s">
        <v>1301</v>
      </c>
      <c r="B614">
        <v>30</v>
      </c>
      <c r="C614" t="s">
        <v>29</v>
      </c>
      <c r="D614" t="s">
        <v>30</v>
      </c>
      <c r="E614" t="s">
        <v>31</v>
      </c>
      <c r="F614" t="s">
        <v>32</v>
      </c>
      <c r="G614" t="s">
        <v>44</v>
      </c>
      <c r="H614" t="s">
        <v>1302</v>
      </c>
      <c r="I614" t="s">
        <v>194</v>
      </c>
      <c r="J614" s="1">
        <v>102.91</v>
      </c>
      <c r="K614">
        <v>12</v>
      </c>
      <c r="L614" t="s">
        <v>35</v>
      </c>
      <c r="M614">
        <v>2</v>
      </c>
      <c r="N614">
        <v>1</v>
      </c>
      <c r="O614">
        <v>1</v>
      </c>
      <c r="P614" t="s">
        <v>49</v>
      </c>
      <c r="Q614" t="s">
        <v>85</v>
      </c>
      <c r="R614">
        <v>1</v>
      </c>
      <c r="S614">
        <v>10</v>
      </c>
      <c r="T614" t="s">
        <v>36</v>
      </c>
      <c r="U614" t="s">
        <v>79</v>
      </c>
      <c r="V614" t="s">
        <v>51</v>
      </c>
      <c r="W614" s="2">
        <v>45377</v>
      </c>
      <c r="X614" t="b">
        <v>1</v>
      </c>
      <c r="Y614" t="b">
        <v>0</v>
      </c>
      <c r="Z614" t="s">
        <v>62</v>
      </c>
      <c r="AA614" t="s">
        <v>67</v>
      </c>
      <c r="AB614">
        <v>13</v>
      </c>
    </row>
    <row r="615" spans="1:28" x14ac:dyDescent="0.3">
      <c r="A615" t="s">
        <v>1303</v>
      </c>
      <c r="B615">
        <v>32</v>
      </c>
      <c r="C615" t="s">
        <v>29</v>
      </c>
      <c r="D615" t="s">
        <v>44</v>
      </c>
      <c r="E615" t="s">
        <v>69</v>
      </c>
      <c r="F615" t="s">
        <v>32</v>
      </c>
      <c r="G615" t="s">
        <v>30</v>
      </c>
      <c r="H615" t="s">
        <v>1304</v>
      </c>
      <c r="I615" t="s">
        <v>65</v>
      </c>
      <c r="J615" s="1">
        <v>283.77999999999997</v>
      </c>
      <c r="K615">
        <v>4</v>
      </c>
      <c r="L615" t="s">
        <v>35</v>
      </c>
      <c r="M615">
        <v>2</v>
      </c>
      <c r="N615">
        <v>4</v>
      </c>
      <c r="O615">
        <v>1.2</v>
      </c>
      <c r="P615" t="s">
        <v>36</v>
      </c>
      <c r="Q615" t="s">
        <v>37</v>
      </c>
      <c r="R615">
        <v>0</v>
      </c>
      <c r="S615">
        <v>6</v>
      </c>
      <c r="T615" t="s">
        <v>36</v>
      </c>
      <c r="U615" t="s">
        <v>60</v>
      </c>
      <c r="V615" t="s">
        <v>61</v>
      </c>
      <c r="W615" s="2">
        <v>45513</v>
      </c>
      <c r="X615" t="b">
        <v>1</v>
      </c>
      <c r="Y615" t="b">
        <v>0</v>
      </c>
      <c r="Z615" t="s">
        <v>40</v>
      </c>
      <c r="AA615" t="s">
        <v>67</v>
      </c>
      <c r="AB615">
        <v>10</v>
      </c>
    </row>
    <row r="616" spans="1:28" x14ac:dyDescent="0.3">
      <c r="A616" t="s">
        <v>1305</v>
      </c>
      <c r="B616">
        <v>48</v>
      </c>
      <c r="C616" t="s">
        <v>29</v>
      </c>
      <c r="D616" t="s">
        <v>44</v>
      </c>
      <c r="E616" t="s">
        <v>69</v>
      </c>
      <c r="F616" t="s">
        <v>45</v>
      </c>
      <c r="G616" t="s">
        <v>30</v>
      </c>
      <c r="H616" t="s">
        <v>1306</v>
      </c>
      <c r="I616" t="s">
        <v>188</v>
      </c>
      <c r="J616" s="1">
        <v>51.44</v>
      </c>
      <c r="K616">
        <v>2</v>
      </c>
      <c r="L616" t="s">
        <v>48</v>
      </c>
      <c r="M616">
        <v>1</v>
      </c>
      <c r="N616">
        <v>3</v>
      </c>
      <c r="O616">
        <v>2</v>
      </c>
      <c r="P616" t="s">
        <v>44</v>
      </c>
      <c r="Q616" t="s">
        <v>50</v>
      </c>
      <c r="R616">
        <v>0</v>
      </c>
      <c r="S616">
        <v>1</v>
      </c>
      <c r="T616" t="s">
        <v>44</v>
      </c>
      <c r="U616" t="s">
        <v>38</v>
      </c>
      <c r="V616" t="s">
        <v>66</v>
      </c>
      <c r="W616" s="2">
        <v>45429</v>
      </c>
      <c r="X616" t="b">
        <v>1</v>
      </c>
      <c r="Y616" t="b">
        <v>0</v>
      </c>
      <c r="Z616" t="s">
        <v>74</v>
      </c>
      <c r="AA616" t="s">
        <v>41</v>
      </c>
      <c r="AB616">
        <v>5</v>
      </c>
    </row>
    <row r="617" spans="1:28" x14ac:dyDescent="0.3">
      <c r="A617" t="s">
        <v>1307</v>
      </c>
      <c r="B617">
        <v>44</v>
      </c>
      <c r="C617" t="s">
        <v>29</v>
      </c>
      <c r="D617" t="s">
        <v>44</v>
      </c>
      <c r="E617" t="s">
        <v>31</v>
      </c>
      <c r="F617" t="s">
        <v>32</v>
      </c>
      <c r="G617" t="s">
        <v>44</v>
      </c>
      <c r="H617" t="s">
        <v>1308</v>
      </c>
      <c r="I617" t="s">
        <v>98</v>
      </c>
      <c r="J617" s="1">
        <v>405.7</v>
      </c>
      <c r="K617">
        <v>12</v>
      </c>
      <c r="L617" t="s">
        <v>78</v>
      </c>
      <c r="M617">
        <v>1</v>
      </c>
      <c r="N617">
        <v>3</v>
      </c>
      <c r="O617">
        <v>1</v>
      </c>
      <c r="P617" t="s">
        <v>59</v>
      </c>
      <c r="Q617" t="s">
        <v>85</v>
      </c>
      <c r="R617">
        <v>2</v>
      </c>
      <c r="S617">
        <v>10</v>
      </c>
      <c r="T617" t="s">
        <v>59</v>
      </c>
      <c r="U617" t="s">
        <v>38</v>
      </c>
      <c r="V617" t="s">
        <v>39</v>
      </c>
      <c r="W617" s="2">
        <v>45339</v>
      </c>
      <c r="X617" t="b">
        <v>1</v>
      </c>
      <c r="Y617" t="b">
        <v>1</v>
      </c>
      <c r="Z617" t="s">
        <v>52</v>
      </c>
      <c r="AA617" t="s">
        <v>53</v>
      </c>
      <c r="AB617">
        <v>14</v>
      </c>
    </row>
    <row r="618" spans="1:28" x14ac:dyDescent="0.3">
      <c r="A618" t="s">
        <v>1309</v>
      </c>
      <c r="B618">
        <v>19</v>
      </c>
      <c r="C618" t="s">
        <v>29</v>
      </c>
      <c r="D618" t="s">
        <v>44</v>
      </c>
      <c r="E618" t="s">
        <v>69</v>
      </c>
      <c r="F618" t="s">
        <v>56</v>
      </c>
      <c r="G618" t="s">
        <v>30</v>
      </c>
      <c r="H618" t="s">
        <v>1310</v>
      </c>
      <c r="I618" t="s">
        <v>158</v>
      </c>
      <c r="J618" s="1">
        <v>311.74</v>
      </c>
      <c r="K618">
        <v>11</v>
      </c>
      <c r="L618" t="s">
        <v>35</v>
      </c>
      <c r="M618">
        <v>1</v>
      </c>
      <c r="N618">
        <v>4</v>
      </c>
      <c r="O618">
        <v>2</v>
      </c>
      <c r="P618" t="s">
        <v>59</v>
      </c>
      <c r="Q618" t="s">
        <v>37</v>
      </c>
      <c r="R618">
        <v>2</v>
      </c>
      <c r="S618">
        <v>10</v>
      </c>
      <c r="T618" t="s">
        <v>49</v>
      </c>
      <c r="U618" t="s">
        <v>60</v>
      </c>
      <c r="V618" t="s">
        <v>51</v>
      </c>
      <c r="W618" s="2">
        <v>45308</v>
      </c>
      <c r="X618" t="b">
        <v>1</v>
      </c>
      <c r="Y618" t="b">
        <v>0</v>
      </c>
      <c r="Z618" t="s">
        <v>62</v>
      </c>
      <c r="AA618" t="s">
        <v>67</v>
      </c>
      <c r="AB618">
        <v>11</v>
      </c>
    </row>
    <row r="619" spans="1:28" x14ac:dyDescent="0.3">
      <c r="A619" t="s">
        <v>1311</v>
      </c>
      <c r="B619">
        <v>39</v>
      </c>
      <c r="C619" t="s">
        <v>43</v>
      </c>
      <c r="D619" t="s">
        <v>30</v>
      </c>
      <c r="E619" t="s">
        <v>69</v>
      </c>
      <c r="F619" t="s">
        <v>32</v>
      </c>
      <c r="G619" t="s">
        <v>44</v>
      </c>
      <c r="H619" t="s">
        <v>1312</v>
      </c>
      <c r="I619" t="s">
        <v>183</v>
      </c>
      <c r="J619" s="1">
        <v>293.43</v>
      </c>
      <c r="K619">
        <v>9</v>
      </c>
      <c r="L619" t="s">
        <v>48</v>
      </c>
      <c r="M619">
        <v>4</v>
      </c>
      <c r="N619">
        <v>4</v>
      </c>
      <c r="O619">
        <v>1</v>
      </c>
      <c r="P619" t="s">
        <v>49</v>
      </c>
      <c r="Q619" t="s">
        <v>85</v>
      </c>
      <c r="R619">
        <v>0</v>
      </c>
      <c r="S619">
        <v>5</v>
      </c>
      <c r="T619" t="s">
        <v>36</v>
      </c>
      <c r="U619" t="s">
        <v>79</v>
      </c>
      <c r="V619" t="s">
        <v>86</v>
      </c>
      <c r="W619" s="2">
        <v>45478</v>
      </c>
      <c r="X619" t="b">
        <v>0</v>
      </c>
      <c r="Y619" t="b">
        <v>1</v>
      </c>
      <c r="Z619" t="s">
        <v>40</v>
      </c>
      <c r="AA619" t="s">
        <v>53</v>
      </c>
      <c r="AB619">
        <v>7</v>
      </c>
    </row>
    <row r="620" spans="1:28" x14ac:dyDescent="0.3">
      <c r="A620" t="s">
        <v>1313</v>
      </c>
      <c r="B620">
        <v>35</v>
      </c>
      <c r="C620" t="s">
        <v>29</v>
      </c>
      <c r="D620" t="s">
        <v>44</v>
      </c>
      <c r="E620" t="s">
        <v>55</v>
      </c>
      <c r="F620" t="s">
        <v>32</v>
      </c>
      <c r="G620" t="s">
        <v>30</v>
      </c>
      <c r="H620" t="s">
        <v>1314</v>
      </c>
      <c r="I620" t="s">
        <v>123</v>
      </c>
      <c r="J620" s="1">
        <v>418.51</v>
      </c>
      <c r="K620">
        <v>6</v>
      </c>
      <c r="L620" t="s">
        <v>78</v>
      </c>
      <c r="M620">
        <v>4</v>
      </c>
      <c r="N620">
        <v>4</v>
      </c>
      <c r="O620">
        <v>2</v>
      </c>
      <c r="P620" t="s">
        <v>59</v>
      </c>
      <c r="Q620" t="s">
        <v>37</v>
      </c>
      <c r="R620">
        <v>2</v>
      </c>
      <c r="S620">
        <v>2</v>
      </c>
      <c r="T620" t="s">
        <v>44</v>
      </c>
      <c r="U620" t="s">
        <v>79</v>
      </c>
      <c r="V620" t="s">
        <v>39</v>
      </c>
      <c r="W620" s="2">
        <v>45413</v>
      </c>
      <c r="X620" t="b">
        <v>0</v>
      </c>
      <c r="Y620" t="b">
        <v>1</v>
      </c>
      <c r="Z620" t="s">
        <v>40</v>
      </c>
      <c r="AA620" t="s">
        <v>53</v>
      </c>
      <c r="AB620">
        <v>3</v>
      </c>
    </row>
    <row r="621" spans="1:28" x14ac:dyDescent="0.3">
      <c r="A621" t="s">
        <v>1315</v>
      </c>
      <c r="B621">
        <v>39</v>
      </c>
      <c r="C621" t="s">
        <v>43</v>
      </c>
      <c r="D621" t="s">
        <v>30</v>
      </c>
      <c r="E621" t="s">
        <v>55</v>
      </c>
      <c r="F621" t="s">
        <v>56</v>
      </c>
      <c r="G621" t="s">
        <v>30</v>
      </c>
      <c r="H621" t="s">
        <v>1316</v>
      </c>
      <c r="I621" t="s">
        <v>104</v>
      </c>
      <c r="J621" s="1">
        <v>85.03</v>
      </c>
      <c r="K621">
        <v>9</v>
      </c>
      <c r="L621" t="s">
        <v>48</v>
      </c>
      <c r="M621">
        <v>5</v>
      </c>
      <c r="N621">
        <v>4</v>
      </c>
      <c r="O621">
        <v>1</v>
      </c>
      <c r="P621" t="s">
        <v>49</v>
      </c>
      <c r="Q621" t="s">
        <v>50</v>
      </c>
      <c r="R621">
        <v>0</v>
      </c>
      <c r="S621">
        <v>9</v>
      </c>
      <c r="T621" t="s">
        <v>44</v>
      </c>
      <c r="U621" t="s">
        <v>60</v>
      </c>
      <c r="V621" t="s">
        <v>39</v>
      </c>
      <c r="W621" s="2">
        <v>45571</v>
      </c>
      <c r="X621" t="b">
        <v>1</v>
      </c>
      <c r="Y621" t="b">
        <v>1</v>
      </c>
      <c r="Z621" t="s">
        <v>52</v>
      </c>
      <c r="AA621" t="s">
        <v>67</v>
      </c>
      <c r="AB621">
        <v>8</v>
      </c>
    </row>
    <row r="622" spans="1:28" x14ac:dyDescent="0.3">
      <c r="A622" t="s">
        <v>1317</v>
      </c>
      <c r="B622">
        <v>31</v>
      </c>
      <c r="C622" t="s">
        <v>43</v>
      </c>
      <c r="D622" t="s">
        <v>30</v>
      </c>
      <c r="E622" t="s">
        <v>31</v>
      </c>
      <c r="F622" t="s">
        <v>56</v>
      </c>
      <c r="G622" t="s">
        <v>44</v>
      </c>
      <c r="H622" t="s">
        <v>1318</v>
      </c>
      <c r="I622" t="s">
        <v>93</v>
      </c>
      <c r="J622" s="1">
        <v>164.94</v>
      </c>
      <c r="K622">
        <v>4</v>
      </c>
      <c r="L622" t="s">
        <v>48</v>
      </c>
      <c r="M622">
        <v>4</v>
      </c>
      <c r="N622">
        <v>4</v>
      </c>
      <c r="O622">
        <v>2</v>
      </c>
      <c r="P622" t="s">
        <v>44</v>
      </c>
      <c r="Q622" t="s">
        <v>37</v>
      </c>
      <c r="R622">
        <v>2</v>
      </c>
      <c r="S622">
        <v>2</v>
      </c>
      <c r="T622" t="s">
        <v>59</v>
      </c>
      <c r="U622" t="s">
        <v>79</v>
      </c>
      <c r="V622" t="s">
        <v>51</v>
      </c>
      <c r="W622" s="2">
        <v>45491</v>
      </c>
      <c r="X622" t="b">
        <v>1</v>
      </c>
      <c r="Y622" t="b">
        <v>1</v>
      </c>
      <c r="Z622" t="s">
        <v>52</v>
      </c>
      <c r="AA622" t="s">
        <v>67</v>
      </c>
      <c r="AB622">
        <v>6</v>
      </c>
    </row>
    <row r="623" spans="1:28" x14ac:dyDescent="0.3">
      <c r="A623" t="s">
        <v>1319</v>
      </c>
      <c r="B623">
        <v>38</v>
      </c>
      <c r="C623" t="s">
        <v>29</v>
      </c>
      <c r="D623" t="s">
        <v>44</v>
      </c>
      <c r="E623" t="s">
        <v>69</v>
      </c>
      <c r="F623" t="s">
        <v>32</v>
      </c>
      <c r="G623" t="s">
        <v>30</v>
      </c>
      <c r="H623" t="s">
        <v>1320</v>
      </c>
      <c r="I623" t="s">
        <v>158</v>
      </c>
      <c r="J623" s="1">
        <v>89.32</v>
      </c>
      <c r="K623">
        <v>11</v>
      </c>
      <c r="L623" t="s">
        <v>78</v>
      </c>
      <c r="M623">
        <v>1</v>
      </c>
      <c r="N623">
        <v>1</v>
      </c>
      <c r="O623">
        <v>0.3</v>
      </c>
      <c r="P623" t="s">
        <v>59</v>
      </c>
      <c r="Q623" t="s">
        <v>37</v>
      </c>
      <c r="R623">
        <v>1</v>
      </c>
      <c r="S623">
        <v>3</v>
      </c>
      <c r="T623" t="s">
        <v>44</v>
      </c>
      <c r="U623" t="s">
        <v>79</v>
      </c>
      <c r="V623" t="s">
        <v>66</v>
      </c>
      <c r="W623" s="2">
        <v>45405</v>
      </c>
      <c r="X623" t="b">
        <v>1</v>
      </c>
      <c r="Y623" t="b">
        <v>0</v>
      </c>
      <c r="Z623" t="s">
        <v>52</v>
      </c>
      <c r="AA623" t="s">
        <v>41</v>
      </c>
      <c r="AB623">
        <v>12</v>
      </c>
    </row>
    <row r="624" spans="1:28" x14ac:dyDescent="0.3">
      <c r="A624" t="s">
        <v>1321</v>
      </c>
      <c r="B624">
        <v>33</v>
      </c>
      <c r="C624" t="s">
        <v>43</v>
      </c>
      <c r="D624" t="s">
        <v>30</v>
      </c>
      <c r="E624" t="s">
        <v>31</v>
      </c>
      <c r="F624" t="s">
        <v>45</v>
      </c>
      <c r="G624" t="s">
        <v>44</v>
      </c>
      <c r="H624" t="s">
        <v>1322</v>
      </c>
      <c r="I624" t="s">
        <v>183</v>
      </c>
      <c r="J624" s="1">
        <v>388.26</v>
      </c>
      <c r="K624">
        <v>2</v>
      </c>
      <c r="L624" t="s">
        <v>35</v>
      </c>
      <c r="M624">
        <v>3</v>
      </c>
      <c r="N624">
        <v>1</v>
      </c>
      <c r="O624">
        <v>1</v>
      </c>
      <c r="P624" t="s">
        <v>44</v>
      </c>
      <c r="Q624" t="s">
        <v>50</v>
      </c>
      <c r="R624">
        <v>0</v>
      </c>
      <c r="S624">
        <v>7</v>
      </c>
      <c r="T624" t="s">
        <v>36</v>
      </c>
      <c r="U624" t="s">
        <v>60</v>
      </c>
      <c r="V624" t="s">
        <v>39</v>
      </c>
      <c r="W624" s="2">
        <v>45384</v>
      </c>
      <c r="X624" t="b">
        <v>0</v>
      </c>
      <c r="Y624" t="b">
        <v>0</v>
      </c>
      <c r="Z624" t="s">
        <v>74</v>
      </c>
      <c r="AA624" t="s">
        <v>41</v>
      </c>
      <c r="AB624">
        <v>5</v>
      </c>
    </row>
    <row r="625" spans="1:28" x14ac:dyDescent="0.3">
      <c r="A625" t="s">
        <v>1323</v>
      </c>
      <c r="B625">
        <v>33</v>
      </c>
      <c r="C625" t="s">
        <v>43</v>
      </c>
      <c r="D625" t="s">
        <v>30</v>
      </c>
      <c r="E625" t="s">
        <v>76</v>
      </c>
      <c r="F625" t="s">
        <v>56</v>
      </c>
      <c r="G625" t="s">
        <v>30</v>
      </c>
      <c r="H625" t="s">
        <v>1324</v>
      </c>
      <c r="I625" t="s">
        <v>246</v>
      </c>
      <c r="J625" s="1">
        <v>106.69</v>
      </c>
      <c r="K625">
        <v>5</v>
      </c>
      <c r="L625" t="s">
        <v>78</v>
      </c>
      <c r="M625">
        <v>3</v>
      </c>
      <c r="N625">
        <v>4</v>
      </c>
      <c r="O625">
        <v>1.3</v>
      </c>
      <c r="P625" t="s">
        <v>49</v>
      </c>
      <c r="Q625" t="s">
        <v>85</v>
      </c>
      <c r="R625">
        <v>2</v>
      </c>
      <c r="S625">
        <v>10</v>
      </c>
      <c r="T625" t="s">
        <v>36</v>
      </c>
      <c r="U625" t="s">
        <v>79</v>
      </c>
      <c r="V625" t="s">
        <v>51</v>
      </c>
      <c r="W625" s="2">
        <v>45555</v>
      </c>
      <c r="X625" t="b">
        <v>0</v>
      </c>
      <c r="Y625" t="b">
        <v>1</v>
      </c>
      <c r="Z625" t="s">
        <v>52</v>
      </c>
      <c r="AA625" t="s">
        <v>53</v>
      </c>
      <c r="AB625">
        <v>14</v>
      </c>
    </row>
    <row r="626" spans="1:28" x14ac:dyDescent="0.3">
      <c r="A626" t="s">
        <v>1325</v>
      </c>
      <c r="B626">
        <v>42</v>
      </c>
      <c r="C626" t="s">
        <v>274</v>
      </c>
      <c r="D626" t="s">
        <v>30</v>
      </c>
      <c r="E626" t="s">
        <v>31</v>
      </c>
      <c r="F626" t="s">
        <v>32</v>
      </c>
      <c r="G626" t="s">
        <v>44</v>
      </c>
      <c r="H626" t="s">
        <v>1326</v>
      </c>
      <c r="I626" t="s">
        <v>114</v>
      </c>
      <c r="J626" s="1">
        <v>301.16000000000003</v>
      </c>
      <c r="K626">
        <v>10</v>
      </c>
      <c r="L626" t="s">
        <v>78</v>
      </c>
      <c r="M626">
        <v>4</v>
      </c>
      <c r="N626">
        <v>3</v>
      </c>
      <c r="O626">
        <v>2</v>
      </c>
      <c r="P626" t="s">
        <v>36</v>
      </c>
      <c r="Q626" t="s">
        <v>85</v>
      </c>
      <c r="R626">
        <v>2</v>
      </c>
      <c r="S626">
        <v>9</v>
      </c>
      <c r="T626" t="s">
        <v>49</v>
      </c>
      <c r="U626" t="s">
        <v>38</v>
      </c>
      <c r="V626" t="s">
        <v>86</v>
      </c>
      <c r="W626" s="2">
        <v>45499</v>
      </c>
      <c r="X626" t="b">
        <v>0</v>
      </c>
      <c r="Y626" t="b">
        <v>0</v>
      </c>
      <c r="Z626" t="s">
        <v>40</v>
      </c>
      <c r="AA626" t="s">
        <v>53</v>
      </c>
      <c r="AB626">
        <v>1</v>
      </c>
    </row>
    <row r="627" spans="1:28" x14ac:dyDescent="0.3">
      <c r="A627" t="s">
        <v>1327</v>
      </c>
      <c r="B627">
        <v>49</v>
      </c>
      <c r="C627" t="s">
        <v>43</v>
      </c>
      <c r="D627" t="s">
        <v>30</v>
      </c>
      <c r="E627" t="s">
        <v>76</v>
      </c>
      <c r="F627" t="s">
        <v>45</v>
      </c>
      <c r="G627" t="s">
        <v>44</v>
      </c>
      <c r="H627" t="s">
        <v>1328</v>
      </c>
      <c r="I627" t="s">
        <v>107</v>
      </c>
      <c r="J627" s="1">
        <v>61.71</v>
      </c>
      <c r="K627">
        <v>6</v>
      </c>
      <c r="L627" t="s">
        <v>35</v>
      </c>
      <c r="M627">
        <v>2</v>
      </c>
      <c r="N627">
        <v>5</v>
      </c>
      <c r="O627">
        <v>1</v>
      </c>
      <c r="P627" t="s">
        <v>59</v>
      </c>
      <c r="Q627" t="s">
        <v>85</v>
      </c>
      <c r="R627">
        <v>2</v>
      </c>
      <c r="S627">
        <v>7</v>
      </c>
      <c r="T627" t="s">
        <v>59</v>
      </c>
      <c r="U627" t="s">
        <v>38</v>
      </c>
      <c r="V627" t="s">
        <v>86</v>
      </c>
      <c r="W627" s="2">
        <v>45568</v>
      </c>
      <c r="X627" t="b">
        <v>0</v>
      </c>
      <c r="Y627" t="b">
        <v>0</v>
      </c>
      <c r="Z627" t="s">
        <v>62</v>
      </c>
      <c r="AA627" t="s">
        <v>41</v>
      </c>
      <c r="AB627">
        <v>12</v>
      </c>
    </row>
    <row r="628" spans="1:28" x14ac:dyDescent="0.3">
      <c r="A628" t="s">
        <v>1329</v>
      </c>
      <c r="B628">
        <v>46</v>
      </c>
      <c r="C628" t="s">
        <v>190</v>
      </c>
      <c r="D628" t="s">
        <v>30</v>
      </c>
      <c r="E628" t="s">
        <v>76</v>
      </c>
      <c r="F628" t="s">
        <v>45</v>
      </c>
      <c r="G628" t="s">
        <v>44</v>
      </c>
      <c r="H628" t="s">
        <v>1330</v>
      </c>
      <c r="I628" t="s">
        <v>90</v>
      </c>
      <c r="J628" s="1">
        <v>83.33</v>
      </c>
      <c r="K628">
        <v>11</v>
      </c>
      <c r="L628" t="s">
        <v>48</v>
      </c>
      <c r="M628">
        <v>1</v>
      </c>
      <c r="N628">
        <v>5</v>
      </c>
      <c r="O628">
        <v>1</v>
      </c>
      <c r="P628" t="s">
        <v>49</v>
      </c>
      <c r="Q628" t="s">
        <v>85</v>
      </c>
      <c r="R628">
        <v>1</v>
      </c>
      <c r="S628">
        <v>6</v>
      </c>
      <c r="T628" t="s">
        <v>59</v>
      </c>
      <c r="U628" t="s">
        <v>79</v>
      </c>
      <c r="V628" t="s">
        <v>61</v>
      </c>
      <c r="W628" s="2">
        <v>45349</v>
      </c>
      <c r="X628" t="b">
        <v>1</v>
      </c>
      <c r="Y628" t="b">
        <v>1</v>
      </c>
      <c r="Z628" t="s">
        <v>74</v>
      </c>
      <c r="AA628" t="s">
        <v>67</v>
      </c>
      <c r="AB628">
        <v>1</v>
      </c>
    </row>
    <row r="629" spans="1:28" x14ac:dyDescent="0.3">
      <c r="A629" t="s">
        <v>1331</v>
      </c>
      <c r="B629">
        <v>42</v>
      </c>
      <c r="C629" t="s">
        <v>43</v>
      </c>
      <c r="D629" t="s">
        <v>44</v>
      </c>
      <c r="E629" t="s">
        <v>55</v>
      </c>
      <c r="F629" t="s">
        <v>32</v>
      </c>
      <c r="G629" t="s">
        <v>30</v>
      </c>
      <c r="H629" t="s">
        <v>1332</v>
      </c>
      <c r="I629" t="s">
        <v>82</v>
      </c>
      <c r="J629" s="1">
        <v>411.81</v>
      </c>
      <c r="K629">
        <v>4</v>
      </c>
      <c r="L629" t="s">
        <v>35</v>
      </c>
      <c r="M629">
        <v>1</v>
      </c>
      <c r="N629">
        <v>3</v>
      </c>
      <c r="O629">
        <v>1</v>
      </c>
      <c r="P629" t="s">
        <v>44</v>
      </c>
      <c r="Q629" t="s">
        <v>37</v>
      </c>
      <c r="R629">
        <v>1</v>
      </c>
      <c r="S629">
        <v>1</v>
      </c>
      <c r="T629" t="s">
        <v>44</v>
      </c>
      <c r="U629" t="s">
        <v>60</v>
      </c>
      <c r="V629" t="s">
        <v>86</v>
      </c>
      <c r="W629" s="2">
        <v>45390</v>
      </c>
      <c r="X629" t="b">
        <v>1</v>
      </c>
      <c r="Y629" t="b">
        <v>1</v>
      </c>
      <c r="Z629" t="s">
        <v>74</v>
      </c>
      <c r="AA629" t="s">
        <v>53</v>
      </c>
      <c r="AB629">
        <v>1</v>
      </c>
    </row>
    <row r="630" spans="1:28" x14ac:dyDescent="0.3">
      <c r="A630" t="s">
        <v>1333</v>
      </c>
      <c r="B630">
        <v>44</v>
      </c>
      <c r="C630" t="s">
        <v>29</v>
      </c>
      <c r="D630" t="s">
        <v>30</v>
      </c>
      <c r="E630" t="s">
        <v>31</v>
      </c>
      <c r="F630" t="s">
        <v>56</v>
      </c>
      <c r="G630" t="s">
        <v>44</v>
      </c>
      <c r="H630" t="s">
        <v>1334</v>
      </c>
      <c r="I630" t="s">
        <v>98</v>
      </c>
      <c r="J630" s="1">
        <v>114.93</v>
      </c>
      <c r="K630">
        <v>3</v>
      </c>
      <c r="L630" t="s">
        <v>48</v>
      </c>
      <c r="M630">
        <v>4</v>
      </c>
      <c r="N630">
        <v>3</v>
      </c>
      <c r="O630">
        <v>1</v>
      </c>
      <c r="P630" t="s">
        <v>44</v>
      </c>
      <c r="Q630" t="s">
        <v>37</v>
      </c>
      <c r="R630">
        <v>0</v>
      </c>
      <c r="S630">
        <v>4</v>
      </c>
      <c r="T630" t="s">
        <v>36</v>
      </c>
      <c r="U630" t="s">
        <v>79</v>
      </c>
      <c r="V630" t="s">
        <v>66</v>
      </c>
      <c r="W630" s="2">
        <v>45527</v>
      </c>
      <c r="X630" t="b">
        <v>1</v>
      </c>
      <c r="Y630" t="b">
        <v>1</v>
      </c>
      <c r="Z630" t="s">
        <v>62</v>
      </c>
      <c r="AA630" t="s">
        <v>53</v>
      </c>
      <c r="AB630">
        <v>4</v>
      </c>
    </row>
    <row r="631" spans="1:28" x14ac:dyDescent="0.3">
      <c r="A631" t="s">
        <v>1335</v>
      </c>
      <c r="B631">
        <v>33</v>
      </c>
      <c r="C631" t="s">
        <v>29</v>
      </c>
      <c r="D631" t="s">
        <v>44</v>
      </c>
      <c r="E631" t="s">
        <v>76</v>
      </c>
      <c r="F631" t="s">
        <v>56</v>
      </c>
      <c r="G631" t="s">
        <v>30</v>
      </c>
      <c r="H631" t="s">
        <v>1336</v>
      </c>
      <c r="I631" t="s">
        <v>246</v>
      </c>
      <c r="J631" s="1">
        <v>438.42</v>
      </c>
      <c r="K631">
        <v>11</v>
      </c>
      <c r="L631" t="s">
        <v>78</v>
      </c>
      <c r="M631">
        <v>3</v>
      </c>
      <c r="N631">
        <v>2</v>
      </c>
      <c r="O631">
        <v>2</v>
      </c>
      <c r="P631" t="s">
        <v>49</v>
      </c>
      <c r="Q631" t="s">
        <v>85</v>
      </c>
      <c r="R631">
        <v>0</v>
      </c>
      <c r="S631">
        <v>4</v>
      </c>
      <c r="T631" t="s">
        <v>59</v>
      </c>
      <c r="U631" t="s">
        <v>38</v>
      </c>
      <c r="V631" t="s">
        <v>86</v>
      </c>
      <c r="W631" s="2">
        <v>45545</v>
      </c>
      <c r="X631" t="b">
        <v>1</v>
      </c>
      <c r="Y631" t="b">
        <v>0</v>
      </c>
      <c r="Z631" t="s">
        <v>74</v>
      </c>
      <c r="AA631" t="s">
        <v>67</v>
      </c>
      <c r="AB631">
        <v>4</v>
      </c>
    </row>
    <row r="632" spans="1:28" x14ac:dyDescent="0.3">
      <c r="A632" t="s">
        <v>1337</v>
      </c>
      <c r="B632">
        <v>36</v>
      </c>
      <c r="C632" t="s">
        <v>43</v>
      </c>
      <c r="D632" t="s">
        <v>30</v>
      </c>
      <c r="E632" t="s">
        <v>69</v>
      </c>
      <c r="F632" t="s">
        <v>56</v>
      </c>
      <c r="G632" t="s">
        <v>30</v>
      </c>
      <c r="H632" t="s">
        <v>1338</v>
      </c>
      <c r="I632" t="s">
        <v>98</v>
      </c>
      <c r="J632" s="1">
        <v>189.97</v>
      </c>
      <c r="K632">
        <v>2</v>
      </c>
      <c r="L632" t="s">
        <v>48</v>
      </c>
      <c r="M632">
        <v>2</v>
      </c>
      <c r="N632">
        <v>3</v>
      </c>
      <c r="O632">
        <v>1</v>
      </c>
      <c r="P632" t="s">
        <v>44</v>
      </c>
      <c r="Q632" t="s">
        <v>37</v>
      </c>
      <c r="R632">
        <v>0</v>
      </c>
      <c r="S632">
        <v>3</v>
      </c>
      <c r="T632" t="s">
        <v>49</v>
      </c>
      <c r="U632" t="s">
        <v>60</v>
      </c>
      <c r="V632" t="s">
        <v>39</v>
      </c>
      <c r="W632" s="2">
        <v>45357</v>
      </c>
      <c r="X632" t="b">
        <v>1</v>
      </c>
      <c r="Y632" t="b">
        <v>0</v>
      </c>
      <c r="Z632" t="s">
        <v>40</v>
      </c>
      <c r="AA632" t="s">
        <v>53</v>
      </c>
      <c r="AB632">
        <v>8</v>
      </c>
    </row>
    <row r="633" spans="1:28" x14ac:dyDescent="0.3">
      <c r="A633" t="s">
        <v>1339</v>
      </c>
      <c r="B633">
        <v>35</v>
      </c>
      <c r="C633" t="s">
        <v>43</v>
      </c>
      <c r="D633" t="s">
        <v>44</v>
      </c>
      <c r="E633" t="s">
        <v>76</v>
      </c>
      <c r="F633" t="s">
        <v>56</v>
      </c>
      <c r="G633" t="s">
        <v>30</v>
      </c>
      <c r="H633" t="s">
        <v>1340</v>
      </c>
      <c r="I633" t="s">
        <v>142</v>
      </c>
      <c r="J633" s="1">
        <v>227.03</v>
      </c>
      <c r="K633">
        <v>12</v>
      </c>
      <c r="L633" t="s">
        <v>78</v>
      </c>
      <c r="M633">
        <v>2</v>
      </c>
      <c r="N633">
        <v>2</v>
      </c>
      <c r="O633">
        <v>0</v>
      </c>
      <c r="P633" t="s">
        <v>44</v>
      </c>
      <c r="Q633" t="s">
        <v>85</v>
      </c>
      <c r="R633">
        <v>2</v>
      </c>
      <c r="S633">
        <v>10</v>
      </c>
      <c r="T633" t="s">
        <v>59</v>
      </c>
      <c r="U633" t="s">
        <v>79</v>
      </c>
      <c r="V633" t="s">
        <v>51</v>
      </c>
      <c r="W633" s="2">
        <v>45480</v>
      </c>
      <c r="X633" t="b">
        <v>1</v>
      </c>
      <c r="Y633" t="b">
        <v>1</v>
      </c>
      <c r="Z633" t="s">
        <v>74</v>
      </c>
      <c r="AA633" t="s">
        <v>53</v>
      </c>
      <c r="AB633">
        <v>2</v>
      </c>
    </row>
    <row r="634" spans="1:28" x14ac:dyDescent="0.3">
      <c r="A634" t="s">
        <v>1341</v>
      </c>
      <c r="B634">
        <v>26</v>
      </c>
      <c r="C634" t="s">
        <v>43</v>
      </c>
      <c r="D634" t="s">
        <v>44</v>
      </c>
      <c r="E634" t="s">
        <v>76</v>
      </c>
      <c r="F634" t="s">
        <v>32</v>
      </c>
      <c r="G634" t="s">
        <v>30</v>
      </c>
      <c r="H634" t="s">
        <v>1342</v>
      </c>
      <c r="I634" t="s">
        <v>65</v>
      </c>
      <c r="J634" s="1">
        <v>278.49</v>
      </c>
      <c r="K634">
        <v>4</v>
      </c>
      <c r="L634" t="s">
        <v>35</v>
      </c>
      <c r="M634">
        <v>5</v>
      </c>
      <c r="N634">
        <v>5</v>
      </c>
      <c r="O634">
        <v>0</v>
      </c>
      <c r="P634" t="s">
        <v>59</v>
      </c>
      <c r="Q634" t="s">
        <v>37</v>
      </c>
      <c r="R634">
        <v>1</v>
      </c>
      <c r="S634">
        <v>5</v>
      </c>
      <c r="T634" t="s">
        <v>59</v>
      </c>
      <c r="U634" t="s">
        <v>60</v>
      </c>
      <c r="V634" t="s">
        <v>39</v>
      </c>
      <c r="W634" s="2">
        <v>45543</v>
      </c>
      <c r="X634" t="b">
        <v>1</v>
      </c>
      <c r="Y634" t="b">
        <v>1</v>
      </c>
      <c r="Z634" t="s">
        <v>40</v>
      </c>
      <c r="AA634" t="s">
        <v>67</v>
      </c>
      <c r="AB634">
        <v>8</v>
      </c>
    </row>
    <row r="635" spans="1:28" x14ac:dyDescent="0.3">
      <c r="A635" t="s">
        <v>1343</v>
      </c>
      <c r="B635">
        <v>43</v>
      </c>
      <c r="C635" t="s">
        <v>29</v>
      </c>
      <c r="D635" t="s">
        <v>44</v>
      </c>
      <c r="E635" t="s">
        <v>69</v>
      </c>
      <c r="F635" t="s">
        <v>32</v>
      </c>
      <c r="G635" t="s">
        <v>44</v>
      </c>
      <c r="H635" t="s">
        <v>1344</v>
      </c>
      <c r="I635" t="s">
        <v>101</v>
      </c>
      <c r="J635" s="1">
        <v>120.56</v>
      </c>
      <c r="K635">
        <v>5</v>
      </c>
      <c r="L635" t="s">
        <v>78</v>
      </c>
      <c r="M635">
        <v>4</v>
      </c>
      <c r="N635">
        <v>3</v>
      </c>
      <c r="O635">
        <v>2</v>
      </c>
      <c r="P635" t="s">
        <v>36</v>
      </c>
      <c r="Q635" t="s">
        <v>50</v>
      </c>
      <c r="R635">
        <v>2</v>
      </c>
      <c r="S635">
        <v>7</v>
      </c>
      <c r="T635" t="s">
        <v>59</v>
      </c>
      <c r="U635" t="s">
        <v>38</v>
      </c>
      <c r="V635" t="s">
        <v>61</v>
      </c>
      <c r="W635" s="2">
        <v>45446</v>
      </c>
      <c r="X635" t="b">
        <v>0</v>
      </c>
      <c r="Y635" t="b">
        <v>0</v>
      </c>
      <c r="Z635" t="s">
        <v>40</v>
      </c>
      <c r="AA635" t="s">
        <v>67</v>
      </c>
      <c r="AB635">
        <v>7</v>
      </c>
    </row>
    <row r="636" spans="1:28" x14ac:dyDescent="0.3">
      <c r="A636" t="s">
        <v>1345</v>
      </c>
      <c r="B636">
        <v>25</v>
      </c>
      <c r="C636" t="s">
        <v>43</v>
      </c>
      <c r="D636" t="s">
        <v>44</v>
      </c>
      <c r="E636" t="s">
        <v>76</v>
      </c>
      <c r="F636" t="s">
        <v>32</v>
      </c>
      <c r="G636" t="s">
        <v>30</v>
      </c>
      <c r="H636" t="s">
        <v>1346</v>
      </c>
      <c r="I636" t="s">
        <v>34</v>
      </c>
      <c r="J636" s="1">
        <v>320.94</v>
      </c>
      <c r="K636">
        <v>11</v>
      </c>
      <c r="L636" t="s">
        <v>78</v>
      </c>
      <c r="M636">
        <v>3</v>
      </c>
      <c r="N636">
        <v>3</v>
      </c>
      <c r="O636">
        <v>2</v>
      </c>
      <c r="P636" t="s">
        <v>44</v>
      </c>
      <c r="Q636" t="s">
        <v>50</v>
      </c>
      <c r="R636">
        <v>2</v>
      </c>
      <c r="S636">
        <v>10</v>
      </c>
      <c r="T636" t="s">
        <v>36</v>
      </c>
      <c r="U636" t="s">
        <v>60</v>
      </c>
      <c r="V636" t="s">
        <v>86</v>
      </c>
      <c r="W636" s="2">
        <v>45604</v>
      </c>
      <c r="X636" t="b">
        <v>0</v>
      </c>
      <c r="Y636" t="b">
        <v>0</v>
      </c>
      <c r="Z636" t="s">
        <v>62</v>
      </c>
      <c r="AA636" t="s">
        <v>41</v>
      </c>
      <c r="AB636">
        <v>10</v>
      </c>
    </row>
    <row r="637" spans="1:28" x14ac:dyDescent="0.3">
      <c r="A637" t="s">
        <v>1347</v>
      </c>
      <c r="B637">
        <v>37</v>
      </c>
      <c r="C637" t="s">
        <v>29</v>
      </c>
      <c r="D637" t="s">
        <v>44</v>
      </c>
      <c r="E637" t="s">
        <v>76</v>
      </c>
      <c r="F637" t="s">
        <v>56</v>
      </c>
      <c r="G637" t="s">
        <v>30</v>
      </c>
      <c r="H637" t="s">
        <v>1348</v>
      </c>
      <c r="I637" t="s">
        <v>246</v>
      </c>
      <c r="J637" s="1">
        <v>217.72</v>
      </c>
      <c r="K637">
        <v>3</v>
      </c>
      <c r="L637" t="s">
        <v>48</v>
      </c>
      <c r="M637">
        <v>4</v>
      </c>
      <c r="N637">
        <v>4</v>
      </c>
      <c r="O637">
        <v>2</v>
      </c>
      <c r="P637" t="s">
        <v>49</v>
      </c>
      <c r="Q637" t="s">
        <v>50</v>
      </c>
      <c r="R637">
        <v>1</v>
      </c>
      <c r="S637">
        <v>4</v>
      </c>
      <c r="T637" t="s">
        <v>44</v>
      </c>
      <c r="U637" t="s">
        <v>38</v>
      </c>
      <c r="V637" t="s">
        <v>61</v>
      </c>
      <c r="W637" s="2">
        <v>45581</v>
      </c>
      <c r="X637" t="b">
        <v>0</v>
      </c>
      <c r="Y637" t="b">
        <v>1</v>
      </c>
      <c r="Z637" t="s">
        <v>52</v>
      </c>
      <c r="AA637" t="s">
        <v>41</v>
      </c>
      <c r="AB637">
        <v>14</v>
      </c>
    </row>
    <row r="638" spans="1:28" x14ac:dyDescent="0.3">
      <c r="A638" t="s">
        <v>1349</v>
      </c>
      <c r="B638">
        <v>25</v>
      </c>
      <c r="C638" t="s">
        <v>43</v>
      </c>
      <c r="D638" t="s">
        <v>44</v>
      </c>
      <c r="E638" t="s">
        <v>69</v>
      </c>
      <c r="F638" t="s">
        <v>32</v>
      </c>
      <c r="G638" t="s">
        <v>30</v>
      </c>
      <c r="H638" t="s">
        <v>1350</v>
      </c>
      <c r="I638" t="s">
        <v>65</v>
      </c>
      <c r="J638" s="1">
        <v>222.61</v>
      </c>
      <c r="K638">
        <v>3</v>
      </c>
      <c r="L638" t="s">
        <v>78</v>
      </c>
      <c r="M638">
        <v>1</v>
      </c>
      <c r="N638">
        <v>2</v>
      </c>
      <c r="O638">
        <v>1</v>
      </c>
      <c r="P638" t="s">
        <v>49</v>
      </c>
      <c r="Q638" t="s">
        <v>85</v>
      </c>
      <c r="R638">
        <v>1</v>
      </c>
      <c r="S638">
        <v>1</v>
      </c>
      <c r="T638" t="s">
        <v>36</v>
      </c>
      <c r="U638" t="s">
        <v>79</v>
      </c>
      <c r="V638" t="s">
        <v>51</v>
      </c>
      <c r="W638" s="2">
        <v>45476</v>
      </c>
      <c r="X638" t="b">
        <v>0</v>
      </c>
      <c r="Y638" t="b">
        <v>1</v>
      </c>
      <c r="Z638" t="s">
        <v>40</v>
      </c>
      <c r="AA638" t="s">
        <v>53</v>
      </c>
      <c r="AB638">
        <v>3</v>
      </c>
    </row>
    <row r="639" spans="1:28" x14ac:dyDescent="0.3">
      <c r="A639" t="s">
        <v>1351</v>
      </c>
      <c r="B639">
        <v>40</v>
      </c>
      <c r="C639" t="s">
        <v>29</v>
      </c>
      <c r="D639" t="s">
        <v>30</v>
      </c>
      <c r="E639" t="s">
        <v>76</v>
      </c>
      <c r="F639" t="s">
        <v>45</v>
      </c>
      <c r="G639" t="s">
        <v>30</v>
      </c>
      <c r="H639" t="s">
        <v>1352</v>
      </c>
      <c r="I639" t="s">
        <v>188</v>
      </c>
      <c r="J639" s="1">
        <v>102.73</v>
      </c>
      <c r="K639">
        <v>3</v>
      </c>
      <c r="L639" t="s">
        <v>35</v>
      </c>
      <c r="M639">
        <v>4</v>
      </c>
      <c r="N639">
        <v>5</v>
      </c>
      <c r="O639">
        <v>0.3</v>
      </c>
      <c r="P639" t="s">
        <v>36</v>
      </c>
      <c r="Q639" t="s">
        <v>50</v>
      </c>
      <c r="R639">
        <v>2</v>
      </c>
      <c r="S639">
        <v>5</v>
      </c>
      <c r="T639" t="s">
        <v>36</v>
      </c>
      <c r="U639" t="s">
        <v>38</v>
      </c>
      <c r="V639" t="s">
        <v>61</v>
      </c>
      <c r="W639" s="2">
        <v>45491</v>
      </c>
      <c r="X639" t="b">
        <v>0</v>
      </c>
      <c r="Y639" t="b">
        <v>0</v>
      </c>
      <c r="Z639" t="s">
        <v>52</v>
      </c>
      <c r="AA639" t="s">
        <v>67</v>
      </c>
      <c r="AB639">
        <v>14</v>
      </c>
    </row>
    <row r="640" spans="1:28" x14ac:dyDescent="0.3">
      <c r="A640" t="s">
        <v>1353</v>
      </c>
      <c r="B640">
        <v>40</v>
      </c>
      <c r="C640" t="s">
        <v>29</v>
      </c>
      <c r="D640" t="s">
        <v>30</v>
      </c>
      <c r="E640" t="s">
        <v>31</v>
      </c>
      <c r="F640" t="s">
        <v>32</v>
      </c>
      <c r="G640" t="s">
        <v>44</v>
      </c>
      <c r="H640" t="s">
        <v>1354</v>
      </c>
      <c r="I640" t="s">
        <v>90</v>
      </c>
      <c r="J640" s="1">
        <v>426.87</v>
      </c>
      <c r="K640">
        <v>2</v>
      </c>
      <c r="L640" t="s">
        <v>48</v>
      </c>
      <c r="M640">
        <v>4</v>
      </c>
      <c r="N640">
        <v>2</v>
      </c>
      <c r="O640">
        <v>2</v>
      </c>
      <c r="P640" t="s">
        <v>36</v>
      </c>
      <c r="Q640" t="s">
        <v>50</v>
      </c>
      <c r="R640">
        <v>0</v>
      </c>
      <c r="S640">
        <v>4</v>
      </c>
      <c r="T640" t="s">
        <v>49</v>
      </c>
      <c r="U640" t="s">
        <v>60</v>
      </c>
      <c r="V640" t="s">
        <v>61</v>
      </c>
      <c r="W640" s="2">
        <v>45365</v>
      </c>
      <c r="X640" t="b">
        <v>0</v>
      </c>
      <c r="Y640" t="b">
        <v>0</v>
      </c>
      <c r="Z640" t="s">
        <v>52</v>
      </c>
      <c r="AA640" t="s">
        <v>41</v>
      </c>
      <c r="AB640">
        <v>3</v>
      </c>
    </row>
    <row r="641" spans="1:28" x14ac:dyDescent="0.3">
      <c r="A641" t="s">
        <v>1355</v>
      </c>
      <c r="B641">
        <v>20</v>
      </c>
      <c r="C641" t="s">
        <v>29</v>
      </c>
      <c r="D641" t="s">
        <v>30</v>
      </c>
      <c r="E641" t="s">
        <v>69</v>
      </c>
      <c r="F641" t="s">
        <v>45</v>
      </c>
      <c r="G641" t="s">
        <v>30</v>
      </c>
      <c r="H641" t="s">
        <v>1356</v>
      </c>
      <c r="I641" t="s">
        <v>246</v>
      </c>
      <c r="J641" s="1">
        <v>473.28</v>
      </c>
      <c r="K641">
        <v>5</v>
      </c>
      <c r="L641" t="s">
        <v>78</v>
      </c>
      <c r="M641">
        <v>5</v>
      </c>
      <c r="N641">
        <v>5</v>
      </c>
      <c r="O641">
        <v>1</v>
      </c>
      <c r="P641" t="s">
        <v>49</v>
      </c>
      <c r="Q641" t="s">
        <v>85</v>
      </c>
      <c r="R641">
        <v>1</v>
      </c>
      <c r="S641">
        <v>9</v>
      </c>
      <c r="T641" t="s">
        <v>36</v>
      </c>
      <c r="U641" t="s">
        <v>60</v>
      </c>
      <c r="V641" t="s">
        <v>86</v>
      </c>
      <c r="W641" s="2">
        <v>45635</v>
      </c>
      <c r="X641" t="b">
        <v>0</v>
      </c>
      <c r="Y641" t="b">
        <v>0</v>
      </c>
      <c r="Z641" t="s">
        <v>40</v>
      </c>
      <c r="AA641" t="s">
        <v>53</v>
      </c>
      <c r="AB641">
        <v>13</v>
      </c>
    </row>
    <row r="642" spans="1:28" x14ac:dyDescent="0.3">
      <c r="A642" t="s">
        <v>1357</v>
      </c>
      <c r="B642">
        <v>39</v>
      </c>
      <c r="C642" t="s">
        <v>43</v>
      </c>
      <c r="D642" t="s">
        <v>44</v>
      </c>
      <c r="E642" t="s">
        <v>69</v>
      </c>
      <c r="F642" t="s">
        <v>32</v>
      </c>
      <c r="G642" t="s">
        <v>44</v>
      </c>
      <c r="H642" t="s">
        <v>1358</v>
      </c>
      <c r="I642" t="s">
        <v>246</v>
      </c>
      <c r="J642" s="1">
        <v>446.03</v>
      </c>
      <c r="K642">
        <v>9</v>
      </c>
      <c r="L642" t="s">
        <v>48</v>
      </c>
      <c r="M642">
        <v>2</v>
      </c>
      <c r="N642">
        <v>1</v>
      </c>
      <c r="O642">
        <v>2</v>
      </c>
      <c r="P642" t="s">
        <v>59</v>
      </c>
      <c r="Q642" t="s">
        <v>37</v>
      </c>
      <c r="R642">
        <v>2</v>
      </c>
      <c r="S642">
        <v>7</v>
      </c>
      <c r="T642" t="s">
        <v>36</v>
      </c>
      <c r="U642" t="s">
        <v>38</v>
      </c>
      <c r="V642" t="s">
        <v>66</v>
      </c>
      <c r="W642" s="2">
        <v>45469</v>
      </c>
      <c r="X642" t="b">
        <v>1</v>
      </c>
      <c r="Y642" t="b">
        <v>1</v>
      </c>
      <c r="Z642" t="s">
        <v>40</v>
      </c>
      <c r="AA642" t="s">
        <v>67</v>
      </c>
      <c r="AB642">
        <v>12</v>
      </c>
    </row>
    <row r="643" spans="1:28" x14ac:dyDescent="0.3">
      <c r="A643" t="s">
        <v>1359</v>
      </c>
      <c r="B643">
        <v>19</v>
      </c>
      <c r="C643" t="s">
        <v>29</v>
      </c>
      <c r="D643" t="s">
        <v>44</v>
      </c>
      <c r="E643" t="s">
        <v>55</v>
      </c>
      <c r="F643" t="s">
        <v>32</v>
      </c>
      <c r="G643" t="s">
        <v>44</v>
      </c>
      <c r="H643" t="s">
        <v>1360</v>
      </c>
      <c r="I643" t="s">
        <v>135</v>
      </c>
      <c r="J643" s="1">
        <v>287.95</v>
      </c>
      <c r="K643">
        <v>3</v>
      </c>
      <c r="L643" t="s">
        <v>35</v>
      </c>
      <c r="M643">
        <v>2</v>
      </c>
      <c r="N643">
        <v>3</v>
      </c>
      <c r="O643">
        <v>2</v>
      </c>
      <c r="P643" t="s">
        <v>36</v>
      </c>
      <c r="Q643" t="s">
        <v>85</v>
      </c>
      <c r="R643">
        <v>2</v>
      </c>
      <c r="S643">
        <v>7</v>
      </c>
      <c r="T643" t="s">
        <v>44</v>
      </c>
      <c r="U643" t="s">
        <v>38</v>
      </c>
      <c r="V643" t="s">
        <v>51</v>
      </c>
      <c r="W643" s="2">
        <v>45608</v>
      </c>
      <c r="X643" t="b">
        <v>1</v>
      </c>
      <c r="Y643" t="b">
        <v>1</v>
      </c>
      <c r="Z643" t="s">
        <v>74</v>
      </c>
      <c r="AA643" t="s">
        <v>53</v>
      </c>
      <c r="AB643">
        <v>11</v>
      </c>
    </row>
    <row r="644" spans="1:28" x14ac:dyDescent="0.3">
      <c r="A644" t="s">
        <v>1361</v>
      </c>
      <c r="B644">
        <v>31</v>
      </c>
      <c r="C644" t="s">
        <v>29</v>
      </c>
      <c r="D644" t="s">
        <v>30</v>
      </c>
      <c r="E644" t="s">
        <v>69</v>
      </c>
      <c r="F644" t="s">
        <v>56</v>
      </c>
      <c r="G644" t="s">
        <v>44</v>
      </c>
      <c r="H644" t="s">
        <v>1362</v>
      </c>
      <c r="I644" t="s">
        <v>98</v>
      </c>
      <c r="J644" s="1">
        <v>132.52000000000001</v>
      </c>
      <c r="K644">
        <v>6</v>
      </c>
      <c r="L644" t="s">
        <v>35</v>
      </c>
      <c r="M644">
        <v>1</v>
      </c>
      <c r="N644">
        <v>2</v>
      </c>
      <c r="O644">
        <v>0</v>
      </c>
      <c r="P644" t="s">
        <v>49</v>
      </c>
      <c r="Q644" t="s">
        <v>37</v>
      </c>
      <c r="R644">
        <v>2</v>
      </c>
      <c r="S644">
        <v>10</v>
      </c>
      <c r="T644" t="s">
        <v>59</v>
      </c>
      <c r="U644" t="s">
        <v>60</v>
      </c>
      <c r="V644" t="s">
        <v>61</v>
      </c>
      <c r="W644" s="2">
        <v>45646</v>
      </c>
      <c r="X644" t="b">
        <v>1</v>
      </c>
      <c r="Y644" t="b">
        <v>1</v>
      </c>
      <c r="Z644" t="s">
        <v>62</v>
      </c>
      <c r="AA644" t="s">
        <v>67</v>
      </c>
      <c r="AB644">
        <v>12</v>
      </c>
    </row>
    <row r="645" spans="1:28" x14ac:dyDescent="0.3">
      <c r="A645" t="s">
        <v>1363</v>
      </c>
      <c r="B645">
        <v>36</v>
      </c>
      <c r="C645" t="s">
        <v>29</v>
      </c>
      <c r="D645" t="s">
        <v>30</v>
      </c>
      <c r="E645" t="s">
        <v>31</v>
      </c>
      <c r="F645" t="s">
        <v>32</v>
      </c>
      <c r="G645" t="s">
        <v>30</v>
      </c>
      <c r="H645" t="s">
        <v>1364</v>
      </c>
      <c r="I645" t="s">
        <v>90</v>
      </c>
      <c r="J645" s="1">
        <v>379.2</v>
      </c>
      <c r="K645">
        <v>7</v>
      </c>
      <c r="L645" t="s">
        <v>78</v>
      </c>
      <c r="M645">
        <v>5</v>
      </c>
      <c r="N645">
        <v>1</v>
      </c>
      <c r="O645">
        <v>0</v>
      </c>
      <c r="P645" t="s">
        <v>49</v>
      </c>
      <c r="Q645" t="s">
        <v>85</v>
      </c>
      <c r="R645">
        <v>2</v>
      </c>
      <c r="S645">
        <v>2</v>
      </c>
      <c r="T645" t="s">
        <v>44</v>
      </c>
      <c r="U645" t="s">
        <v>60</v>
      </c>
      <c r="V645" t="s">
        <v>61</v>
      </c>
      <c r="W645" s="2">
        <v>45440</v>
      </c>
      <c r="X645" t="b">
        <v>1</v>
      </c>
      <c r="Y645" t="b">
        <v>1</v>
      </c>
      <c r="Z645" t="s">
        <v>40</v>
      </c>
      <c r="AA645" t="s">
        <v>41</v>
      </c>
      <c r="AB645">
        <v>7</v>
      </c>
    </row>
    <row r="646" spans="1:28" x14ac:dyDescent="0.3">
      <c r="A646" t="s">
        <v>1365</v>
      </c>
      <c r="B646">
        <v>31</v>
      </c>
      <c r="C646" t="s">
        <v>148</v>
      </c>
      <c r="D646" t="s">
        <v>30</v>
      </c>
      <c r="E646" t="s">
        <v>31</v>
      </c>
      <c r="F646" t="s">
        <v>45</v>
      </c>
      <c r="G646" t="s">
        <v>44</v>
      </c>
      <c r="H646" t="s">
        <v>1366</v>
      </c>
      <c r="I646" t="s">
        <v>158</v>
      </c>
      <c r="J646" s="1">
        <v>447.53</v>
      </c>
      <c r="K646">
        <v>4</v>
      </c>
      <c r="L646" t="s">
        <v>78</v>
      </c>
      <c r="M646">
        <v>2</v>
      </c>
      <c r="N646">
        <v>1</v>
      </c>
      <c r="O646">
        <v>2</v>
      </c>
      <c r="P646" t="s">
        <v>44</v>
      </c>
      <c r="Q646" t="s">
        <v>37</v>
      </c>
      <c r="R646">
        <v>1</v>
      </c>
      <c r="S646">
        <v>6</v>
      </c>
      <c r="T646" t="s">
        <v>36</v>
      </c>
      <c r="U646" t="s">
        <v>60</v>
      </c>
      <c r="V646" t="s">
        <v>51</v>
      </c>
      <c r="W646" s="2">
        <v>45578</v>
      </c>
      <c r="X646" t="b">
        <v>1</v>
      </c>
      <c r="Y646" t="b">
        <v>1</v>
      </c>
      <c r="Z646" t="s">
        <v>52</v>
      </c>
      <c r="AA646" t="s">
        <v>41</v>
      </c>
      <c r="AB646">
        <v>3</v>
      </c>
    </row>
    <row r="647" spans="1:28" x14ac:dyDescent="0.3">
      <c r="A647" t="s">
        <v>1367</v>
      </c>
      <c r="B647">
        <v>45</v>
      </c>
      <c r="C647" t="s">
        <v>29</v>
      </c>
      <c r="D647" t="s">
        <v>44</v>
      </c>
      <c r="E647" t="s">
        <v>76</v>
      </c>
      <c r="F647" t="s">
        <v>32</v>
      </c>
      <c r="G647" t="s">
        <v>30</v>
      </c>
      <c r="H647" t="s">
        <v>1368</v>
      </c>
      <c r="I647" t="s">
        <v>58</v>
      </c>
      <c r="J647" s="1">
        <v>138.44</v>
      </c>
      <c r="K647">
        <v>4</v>
      </c>
      <c r="L647" t="s">
        <v>35</v>
      </c>
      <c r="M647">
        <v>5</v>
      </c>
      <c r="N647">
        <v>1</v>
      </c>
      <c r="O647">
        <v>1</v>
      </c>
      <c r="P647" t="s">
        <v>36</v>
      </c>
      <c r="Q647" t="s">
        <v>85</v>
      </c>
      <c r="R647">
        <v>1</v>
      </c>
      <c r="S647">
        <v>2</v>
      </c>
      <c r="T647" t="s">
        <v>36</v>
      </c>
      <c r="U647" t="s">
        <v>60</v>
      </c>
      <c r="V647" t="s">
        <v>86</v>
      </c>
      <c r="W647" s="2">
        <v>45344</v>
      </c>
      <c r="X647" t="b">
        <v>0</v>
      </c>
      <c r="Y647" t="b">
        <v>1</v>
      </c>
      <c r="Z647" t="s">
        <v>52</v>
      </c>
      <c r="AA647" t="s">
        <v>67</v>
      </c>
      <c r="AB647">
        <v>1</v>
      </c>
    </row>
    <row r="648" spans="1:28" x14ac:dyDescent="0.3">
      <c r="A648" t="s">
        <v>1369</v>
      </c>
      <c r="B648">
        <v>45</v>
      </c>
      <c r="C648" t="s">
        <v>274</v>
      </c>
      <c r="D648" t="s">
        <v>30</v>
      </c>
      <c r="E648" t="s">
        <v>55</v>
      </c>
      <c r="F648" t="s">
        <v>45</v>
      </c>
      <c r="G648" t="s">
        <v>30</v>
      </c>
      <c r="H648" t="s">
        <v>1370</v>
      </c>
      <c r="I648" t="s">
        <v>65</v>
      </c>
      <c r="J648" s="1">
        <v>440.62</v>
      </c>
      <c r="K648">
        <v>8</v>
      </c>
      <c r="L648" t="s">
        <v>35</v>
      </c>
      <c r="M648">
        <v>2</v>
      </c>
      <c r="N648">
        <v>2</v>
      </c>
      <c r="O648">
        <v>2</v>
      </c>
      <c r="P648" t="s">
        <v>36</v>
      </c>
      <c r="Q648" t="s">
        <v>85</v>
      </c>
      <c r="R648">
        <v>1</v>
      </c>
      <c r="S648">
        <v>3</v>
      </c>
      <c r="T648" t="s">
        <v>49</v>
      </c>
      <c r="U648" t="s">
        <v>38</v>
      </c>
      <c r="V648" t="s">
        <v>61</v>
      </c>
      <c r="W648" s="2">
        <v>45323</v>
      </c>
      <c r="X648" t="b">
        <v>1</v>
      </c>
      <c r="Y648" t="b">
        <v>1</v>
      </c>
      <c r="Z648" t="s">
        <v>40</v>
      </c>
      <c r="AA648" t="s">
        <v>67</v>
      </c>
      <c r="AB648">
        <v>6</v>
      </c>
    </row>
    <row r="649" spans="1:28" x14ac:dyDescent="0.3">
      <c r="A649" t="s">
        <v>1371</v>
      </c>
      <c r="B649">
        <v>23</v>
      </c>
      <c r="C649" t="s">
        <v>29</v>
      </c>
      <c r="D649" t="s">
        <v>44</v>
      </c>
      <c r="E649" t="s">
        <v>76</v>
      </c>
      <c r="F649" t="s">
        <v>56</v>
      </c>
      <c r="G649" t="s">
        <v>44</v>
      </c>
      <c r="H649" t="s">
        <v>1372</v>
      </c>
      <c r="I649" t="s">
        <v>90</v>
      </c>
      <c r="J649" s="1">
        <v>145.97999999999999</v>
      </c>
      <c r="K649">
        <v>4</v>
      </c>
      <c r="L649" t="s">
        <v>48</v>
      </c>
      <c r="M649">
        <v>1</v>
      </c>
      <c r="N649">
        <v>2</v>
      </c>
      <c r="O649">
        <v>1</v>
      </c>
      <c r="P649" t="s">
        <v>59</v>
      </c>
      <c r="Q649" t="s">
        <v>85</v>
      </c>
      <c r="R649">
        <v>2</v>
      </c>
      <c r="S649">
        <v>5</v>
      </c>
      <c r="T649" t="s">
        <v>44</v>
      </c>
      <c r="U649" t="s">
        <v>79</v>
      </c>
      <c r="V649" t="s">
        <v>66</v>
      </c>
      <c r="W649" s="2">
        <v>45551</v>
      </c>
      <c r="X649" t="b">
        <v>0</v>
      </c>
      <c r="Y649" t="b">
        <v>0</v>
      </c>
      <c r="Z649" t="s">
        <v>40</v>
      </c>
      <c r="AA649" t="s">
        <v>41</v>
      </c>
      <c r="AB649">
        <v>1</v>
      </c>
    </row>
    <row r="650" spans="1:28" x14ac:dyDescent="0.3">
      <c r="A650" t="s">
        <v>1373</v>
      </c>
      <c r="B650">
        <v>28</v>
      </c>
      <c r="C650" t="s">
        <v>43</v>
      </c>
      <c r="D650" t="s">
        <v>30</v>
      </c>
      <c r="E650" t="s">
        <v>31</v>
      </c>
      <c r="F650" t="s">
        <v>45</v>
      </c>
      <c r="G650" t="s">
        <v>44</v>
      </c>
      <c r="H650" t="s">
        <v>1374</v>
      </c>
      <c r="I650" t="s">
        <v>120</v>
      </c>
      <c r="J650" s="1">
        <v>405.66</v>
      </c>
      <c r="K650">
        <v>11</v>
      </c>
      <c r="L650" t="s">
        <v>78</v>
      </c>
      <c r="M650">
        <v>5</v>
      </c>
      <c r="N650">
        <v>2</v>
      </c>
      <c r="O650">
        <v>1</v>
      </c>
      <c r="P650" t="s">
        <v>49</v>
      </c>
      <c r="Q650" t="s">
        <v>37</v>
      </c>
      <c r="R650">
        <v>1</v>
      </c>
      <c r="S650">
        <v>3</v>
      </c>
      <c r="T650" t="s">
        <v>44</v>
      </c>
      <c r="U650" t="s">
        <v>38</v>
      </c>
      <c r="V650" t="s">
        <v>86</v>
      </c>
      <c r="W650" s="2">
        <v>45409</v>
      </c>
      <c r="X650" t="b">
        <v>1</v>
      </c>
      <c r="Y650" t="b">
        <v>0</v>
      </c>
      <c r="Z650" t="s">
        <v>62</v>
      </c>
      <c r="AA650" t="s">
        <v>67</v>
      </c>
      <c r="AB650">
        <v>11</v>
      </c>
    </row>
    <row r="651" spans="1:28" x14ac:dyDescent="0.3">
      <c r="A651" t="s">
        <v>1375</v>
      </c>
      <c r="B651">
        <v>26</v>
      </c>
      <c r="C651" t="s">
        <v>29</v>
      </c>
      <c r="D651" t="s">
        <v>44</v>
      </c>
      <c r="E651" t="s">
        <v>55</v>
      </c>
      <c r="F651" t="s">
        <v>45</v>
      </c>
      <c r="G651" t="s">
        <v>30</v>
      </c>
      <c r="H651" t="s">
        <v>1376</v>
      </c>
      <c r="I651" t="s">
        <v>183</v>
      </c>
      <c r="J651" s="1">
        <v>419.98</v>
      </c>
      <c r="K651">
        <v>7</v>
      </c>
      <c r="L651" t="s">
        <v>48</v>
      </c>
      <c r="M651">
        <v>4</v>
      </c>
      <c r="N651">
        <v>4</v>
      </c>
      <c r="O651">
        <v>0</v>
      </c>
      <c r="P651" t="s">
        <v>36</v>
      </c>
      <c r="Q651" t="s">
        <v>85</v>
      </c>
      <c r="R651">
        <v>0</v>
      </c>
      <c r="S651">
        <v>10</v>
      </c>
      <c r="T651" t="s">
        <v>49</v>
      </c>
      <c r="U651" t="s">
        <v>79</v>
      </c>
      <c r="V651" t="s">
        <v>51</v>
      </c>
      <c r="W651" s="2">
        <v>45410</v>
      </c>
      <c r="X651" t="b">
        <v>1</v>
      </c>
      <c r="Y651" t="b">
        <v>1</v>
      </c>
      <c r="Z651" t="s">
        <v>62</v>
      </c>
      <c r="AA651" t="s">
        <v>41</v>
      </c>
      <c r="AB651">
        <v>14</v>
      </c>
    </row>
    <row r="652" spans="1:28" x14ac:dyDescent="0.3">
      <c r="A652" t="s">
        <v>1377</v>
      </c>
      <c r="B652">
        <v>50</v>
      </c>
      <c r="C652" t="s">
        <v>29</v>
      </c>
      <c r="D652" t="s">
        <v>30</v>
      </c>
      <c r="E652" t="s">
        <v>76</v>
      </c>
      <c r="F652" t="s">
        <v>56</v>
      </c>
      <c r="G652" t="s">
        <v>44</v>
      </c>
      <c r="H652" t="s">
        <v>1378</v>
      </c>
      <c r="I652" t="s">
        <v>135</v>
      </c>
      <c r="J652" s="1">
        <v>260.14</v>
      </c>
      <c r="K652">
        <v>5</v>
      </c>
      <c r="L652" t="s">
        <v>78</v>
      </c>
      <c r="M652">
        <v>3</v>
      </c>
      <c r="N652">
        <v>2</v>
      </c>
      <c r="O652">
        <v>1</v>
      </c>
      <c r="P652" t="s">
        <v>36</v>
      </c>
      <c r="Q652" t="s">
        <v>37</v>
      </c>
      <c r="R652">
        <v>1</v>
      </c>
      <c r="S652">
        <v>7</v>
      </c>
      <c r="T652" t="s">
        <v>59</v>
      </c>
      <c r="U652" t="s">
        <v>60</v>
      </c>
      <c r="V652" t="s">
        <v>66</v>
      </c>
      <c r="W652" s="2">
        <v>45536</v>
      </c>
      <c r="X652" t="b">
        <v>1</v>
      </c>
      <c r="Y652" t="b">
        <v>1</v>
      </c>
      <c r="Z652" t="s">
        <v>40</v>
      </c>
      <c r="AA652" t="s">
        <v>53</v>
      </c>
      <c r="AB652">
        <v>7</v>
      </c>
    </row>
    <row r="653" spans="1:28" x14ac:dyDescent="0.3">
      <c r="A653" t="s">
        <v>1379</v>
      </c>
      <c r="B653">
        <v>36</v>
      </c>
      <c r="C653" t="s">
        <v>29</v>
      </c>
      <c r="D653" t="s">
        <v>30</v>
      </c>
      <c r="E653" t="s">
        <v>69</v>
      </c>
      <c r="F653" t="s">
        <v>32</v>
      </c>
      <c r="G653" t="s">
        <v>44</v>
      </c>
      <c r="H653" t="s">
        <v>1380</v>
      </c>
      <c r="I653" t="s">
        <v>135</v>
      </c>
      <c r="J653" s="1">
        <v>368.91</v>
      </c>
      <c r="K653">
        <v>10</v>
      </c>
      <c r="L653" t="s">
        <v>48</v>
      </c>
      <c r="M653">
        <v>1</v>
      </c>
      <c r="N653">
        <v>3</v>
      </c>
      <c r="O653">
        <v>2</v>
      </c>
      <c r="P653" t="s">
        <v>44</v>
      </c>
      <c r="Q653" t="s">
        <v>50</v>
      </c>
      <c r="R653">
        <v>2</v>
      </c>
      <c r="S653">
        <v>10</v>
      </c>
      <c r="T653" t="s">
        <v>44</v>
      </c>
      <c r="U653" t="s">
        <v>79</v>
      </c>
      <c r="V653" t="s">
        <v>61</v>
      </c>
      <c r="W653" s="2">
        <v>45372</v>
      </c>
      <c r="X653" t="b">
        <v>0</v>
      </c>
      <c r="Y653" t="b">
        <v>0</v>
      </c>
      <c r="Z653" t="s">
        <v>40</v>
      </c>
      <c r="AA653" t="s">
        <v>41</v>
      </c>
      <c r="AB653">
        <v>7</v>
      </c>
    </row>
    <row r="654" spans="1:28" x14ac:dyDescent="0.3">
      <c r="A654" t="s">
        <v>1381</v>
      </c>
      <c r="B654">
        <v>32</v>
      </c>
      <c r="C654" t="s">
        <v>43</v>
      </c>
      <c r="D654" t="s">
        <v>30</v>
      </c>
      <c r="E654" t="s">
        <v>69</v>
      </c>
      <c r="F654" t="s">
        <v>56</v>
      </c>
      <c r="G654" t="s">
        <v>30</v>
      </c>
      <c r="H654" t="s">
        <v>1382</v>
      </c>
      <c r="I654" t="s">
        <v>65</v>
      </c>
      <c r="J654" s="1">
        <v>100.32</v>
      </c>
      <c r="K654">
        <v>2</v>
      </c>
      <c r="L654" t="s">
        <v>48</v>
      </c>
      <c r="M654">
        <v>5</v>
      </c>
      <c r="N654">
        <v>1</v>
      </c>
      <c r="O654">
        <v>1</v>
      </c>
      <c r="P654" t="s">
        <v>59</v>
      </c>
      <c r="Q654" t="s">
        <v>85</v>
      </c>
      <c r="R654">
        <v>0</v>
      </c>
      <c r="S654">
        <v>1</v>
      </c>
      <c r="T654" t="s">
        <v>49</v>
      </c>
      <c r="U654" t="s">
        <v>38</v>
      </c>
      <c r="V654" t="s">
        <v>39</v>
      </c>
      <c r="W654" s="2">
        <v>45637</v>
      </c>
      <c r="X654" t="b">
        <v>0</v>
      </c>
      <c r="Y654" t="b">
        <v>1</v>
      </c>
      <c r="Z654" t="s">
        <v>74</v>
      </c>
      <c r="AA654" t="s">
        <v>67</v>
      </c>
      <c r="AB654">
        <v>8</v>
      </c>
    </row>
    <row r="655" spans="1:28" x14ac:dyDescent="0.3">
      <c r="A655" t="s">
        <v>1383</v>
      </c>
      <c r="B655">
        <v>34</v>
      </c>
      <c r="C655" t="s">
        <v>43</v>
      </c>
      <c r="D655" t="s">
        <v>44</v>
      </c>
      <c r="E655" t="s">
        <v>31</v>
      </c>
      <c r="F655" t="s">
        <v>56</v>
      </c>
      <c r="G655" t="s">
        <v>30</v>
      </c>
      <c r="H655" t="s">
        <v>1384</v>
      </c>
      <c r="I655" t="s">
        <v>47</v>
      </c>
      <c r="J655" s="1">
        <v>107.82</v>
      </c>
      <c r="K655">
        <v>7</v>
      </c>
      <c r="L655" t="s">
        <v>35</v>
      </c>
      <c r="M655">
        <v>5</v>
      </c>
      <c r="N655">
        <v>3</v>
      </c>
      <c r="O655">
        <v>2</v>
      </c>
      <c r="P655" t="s">
        <v>44</v>
      </c>
      <c r="Q655" t="s">
        <v>85</v>
      </c>
      <c r="R655">
        <v>2</v>
      </c>
      <c r="S655">
        <v>10</v>
      </c>
      <c r="T655" t="s">
        <v>59</v>
      </c>
      <c r="U655" t="s">
        <v>60</v>
      </c>
      <c r="V655" t="s">
        <v>39</v>
      </c>
      <c r="W655" s="2">
        <v>45630</v>
      </c>
      <c r="X655" t="b">
        <v>0</v>
      </c>
      <c r="Y655" t="b">
        <v>1</v>
      </c>
      <c r="Z655" t="s">
        <v>52</v>
      </c>
      <c r="AA655" t="s">
        <v>41</v>
      </c>
      <c r="AB655">
        <v>2</v>
      </c>
    </row>
    <row r="656" spans="1:28" x14ac:dyDescent="0.3">
      <c r="A656" t="s">
        <v>1385</v>
      </c>
      <c r="B656">
        <v>50</v>
      </c>
      <c r="C656" t="s">
        <v>43</v>
      </c>
      <c r="D656" t="s">
        <v>30</v>
      </c>
      <c r="E656" t="s">
        <v>31</v>
      </c>
      <c r="F656" t="s">
        <v>45</v>
      </c>
      <c r="G656" t="s">
        <v>30</v>
      </c>
      <c r="H656" t="s">
        <v>1386</v>
      </c>
      <c r="I656" t="s">
        <v>123</v>
      </c>
      <c r="J656" s="1">
        <v>83.88</v>
      </c>
      <c r="K656">
        <v>11</v>
      </c>
      <c r="L656" t="s">
        <v>78</v>
      </c>
      <c r="M656">
        <v>4</v>
      </c>
      <c r="N656">
        <v>2</v>
      </c>
      <c r="O656">
        <v>1</v>
      </c>
      <c r="P656" t="s">
        <v>49</v>
      </c>
      <c r="Q656" t="s">
        <v>50</v>
      </c>
      <c r="R656">
        <v>0</v>
      </c>
      <c r="S656">
        <v>6</v>
      </c>
      <c r="T656" t="s">
        <v>59</v>
      </c>
      <c r="U656" t="s">
        <v>79</v>
      </c>
      <c r="V656" t="s">
        <v>66</v>
      </c>
      <c r="W656" s="2">
        <v>45346</v>
      </c>
      <c r="X656" t="b">
        <v>1</v>
      </c>
      <c r="Y656" t="b">
        <v>1</v>
      </c>
      <c r="Z656" t="s">
        <v>74</v>
      </c>
      <c r="AA656" t="s">
        <v>67</v>
      </c>
      <c r="AB656">
        <v>4</v>
      </c>
    </row>
    <row r="657" spans="1:28" x14ac:dyDescent="0.3">
      <c r="A657" t="s">
        <v>1387</v>
      </c>
      <c r="B657">
        <v>24</v>
      </c>
      <c r="C657" t="s">
        <v>29</v>
      </c>
      <c r="D657" t="s">
        <v>30</v>
      </c>
      <c r="E657" t="s">
        <v>69</v>
      </c>
      <c r="F657" t="s">
        <v>32</v>
      </c>
      <c r="G657" t="s">
        <v>30</v>
      </c>
      <c r="H657" t="s">
        <v>1388</v>
      </c>
      <c r="I657" t="s">
        <v>194</v>
      </c>
      <c r="J657" s="1">
        <v>81.25</v>
      </c>
      <c r="K657">
        <v>9</v>
      </c>
      <c r="L657" t="s">
        <v>78</v>
      </c>
      <c r="M657">
        <v>1</v>
      </c>
      <c r="N657">
        <v>2</v>
      </c>
      <c r="O657">
        <v>1</v>
      </c>
      <c r="P657" t="s">
        <v>59</v>
      </c>
      <c r="Q657" t="s">
        <v>85</v>
      </c>
      <c r="R657">
        <v>2</v>
      </c>
      <c r="S657">
        <v>8</v>
      </c>
      <c r="T657" t="s">
        <v>49</v>
      </c>
      <c r="U657" t="s">
        <v>79</v>
      </c>
      <c r="V657" t="s">
        <v>86</v>
      </c>
      <c r="W657" s="2">
        <v>45436</v>
      </c>
      <c r="X657" t="b">
        <v>1</v>
      </c>
      <c r="Y657" t="b">
        <v>1</v>
      </c>
      <c r="Z657" t="s">
        <v>74</v>
      </c>
      <c r="AA657" t="s">
        <v>41</v>
      </c>
      <c r="AB657">
        <v>10</v>
      </c>
    </row>
    <row r="658" spans="1:28" x14ac:dyDescent="0.3">
      <c r="A658" t="s">
        <v>1389</v>
      </c>
      <c r="B658">
        <v>49</v>
      </c>
      <c r="C658" t="s">
        <v>43</v>
      </c>
      <c r="D658" t="s">
        <v>30</v>
      </c>
      <c r="E658" t="s">
        <v>69</v>
      </c>
      <c r="F658" t="s">
        <v>56</v>
      </c>
      <c r="G658" t="s">
        <v>44</v>
      </c>
      <c r="H658" t="s">
        <v>1390</v>
      </c>
      <c r="I658" t="s">
        <v>65</v>
      </c>
      <c r="J658" s="1">
        <v>125.8</v>
      </c>
      <c r="K658">
        <v>12</v>
      </c>
      <c r="L658" t="s">
        <v>48</v>
      </c>
      <c r="M658">
        <v>4</v>
      </c>
      <c r="N658">
        <v>4</v>
      </c>
      <c r="O658">
        <v>2</v>
      </c>
      <c r="P658" t="s">
        <v>36</v>
      </c>
      <c r="Q658" t="s">
        <v>37</v>
      </c>
      <c r="R658">
        <v>0</v>
      </c>
      <c r="S658">
        <v>8</v>
      </c>
      <c r="T658" t="s">
        <v>44</v>
      </c>
      <c r="U658" t="s">
        <v>79</v>
      </c>
      <c r="V658" t="s">
        <v>51</v>
      </c>
      <c r="W658" s="2">
        <v>45430</v>
      </c>
      <c r="X658" t="b">
        <v>0</v>
      </c>
      <c r="Y658" t="b">
        <v>1</v>
      </c>
      <c r="Z658" t="s">
        <v>74</v>
      </c>
      <c r="AA658" t="s">
        <v>41</v>
      </c>
      <c r="AB658">
        <v>1</v>
      </c>
    </row>
    <row r="659" spans="1:28" x14ac:dyDescent="0.3">
      <c r="A659" t="s">
        <v>1391</v>
      </c>
      <c r="B659">
        <v>18</v>
      </c>
      <c r="C659" t="s">
        <v>29</v>
      </c>
      <c r="D659" t="s">
        <v>30</v>
      </c>
      <c r="E659" t="s">
        <v>55</v>
      </c>
      <c r="F659" t="s">
        <v>32</v>
      </c>
      <c r="G659" t="s">
        <v>30</v>
      </c>
      <c r="H659" t="s">
        <v>1392</v>
      </c>
      <c r="I659" t="s">
        <v>142</v>
      </c>
      <c r="J659" s="1">
        <v>197.9</v>
      </c>
      <c r="K659">
        <v>11</v>
      </c>
      <c r="L659" t="s">
        <v>35</v>
      </c>
      <c r="M659">
        <v>2</v>
      </c>
      <c r="N659">
        <v>4</v>
      </c>
      <c r="O659">
        <v>2</v>
      </c>
      <c r="P659" t="s">
        <v>49</v>
      </c>
      <c r="Q659" t="s">
        <v>50</v>
      </c>
      <c r="R659">
        <v>1</v>
      </c>
      <c r="S659">
        <v>4</v>
      </c>
      <c r="T659" t="s">
        <v>59</v>
      </c>
      <c r="U659" t="s">
        <v>79</v>
      </c>
      <c r="V659" t="s">
        <v>61</v>
      </c>
      <c r="W659" s="2">
        <v>45384</v>
      </c>
      <c r="X659" t="b">
        <v>1</v>
      </c>
      <c r="Y659" t="b">
        <v>1</v>
      </c>
      <c r="Z659" t="s">
        <v>52</v>
      </c>
      <c r="AA659" t="s">
        <v>53</v>
      </c>
      <c r="AB659">
        <v>5</v>
      </c>
    </row>
    <row r="660" spans="1:28" x14ac:dyDescent="0.3">
      <c r="A660" t="s">
        <v>1393</v>
      </c>
      <c r="B660">
        <v>44</v>
      </c>
      <c r="C660" t="s">
        <v>43</v>
      </c>
      <c r="D660" t="s">
        <v>44</v>
      </c>
      <c r="E660" t="s">
        <v>76</v>
      </c>
      <c r="F660" t="s">
        <v>45</v>
      </c>
      <c r="G660" t="s">
        <v>30</v>
      </c>
      <c r="H660" t="s">
        <v>1394</v>
      </c>
      <c r="I660" t="s">
        <v>194</v>
      </c>
      <c r="J660" s="1">
        <v>299.08999999999997</v>
      </c>
      <c r="K660">
        <v>8</v>
      </c>
      <c r="L660" t="s">
        <v>48</v>
      </c>
      <c r="M660">
        <v>1</v>
      </c>
      <c r="N660">
        <v>1</v>
      </c>
      <c r="O660">
        <v>2</v>
      </c>
      <c r="P660" t="s">
        <v>44</v>
      </c>
      <c r="Q660" t="s">
        <v>85</v>
      </c>
      <c r="R660">
        <v>2</v>
      </c>
      <c r="S660">
        <v>7</v>
      </c>
      <c r="T660" t="s">
        <v>44</v>
      </c>
      <c r="U660" t="s">
        <v>38</v>
      </c>
      <c r="V660" t="s">
        <v>61</v>
      </c>
      <c r="W660" s="2">
        <v>45467</v>
      </c>
      <c r="X660" t="b">
        <v>0</v>
      </c>
      <c r="Y660" t="b">
        <v>0</v>
      </c>
      <c r="Z660" t="s">
        <v>62</v>
      </c>
      <c r="AA660" t="s">
        <v>53</v>
      </c>
      <c r="AB660">
        <v>14</v>
      </c>
    </row>
    <row r="661" spans="1:28" x14ac:dyDescent="0.3">
      <c r="A661" t="s">
        <v>1395</v>
      </c>
      <c r="B661">
        <v>41</v>
      </c>
      <c r="C661" t="s">
        <v>43</v>
      </c>
      <c r="D661" t="s">
        <v>44</v>
      </c>
      <c r="E661" t="s">
        <v>31</v>
      </c>
      <c r="F661" t="s">
        <v>45</v>
      </c>
      <c r="G661" t="s">
        <v>30</v>
      </c>
      <c r="H661" t="s">
        <v>1396</v>
      </c>
      <c r="I661" t="s">
        <v>194</v>
      </c>
      <c r="J661" s="1">
        <v>79.3</v>
      </c>
      <c r="K661">
        <v>10</v>
      </c>
      <c r="L661" t="s">
        <v>78</v>
      </c>
      <c r="M661">
        <v>3</v>
      </c>
      <c r="N661">
        <v>2</v>
      </c>
      <c r="O661">
        <v>1</v>
      </c>
      <c r="P661" t="s">
        <v>59</v>
      </c>
      <c r="Q661" t="s">
        <v>37</v>
      </c>
      <c r="R661">
        <v>2</v>
      </c>
      <c r="S661">
        <v>4</v>
      </c>
      <c r="T661" t="s">
        <v>44</v>
      </c>
      <c r="U661" t="s">
        <v>60</v>
      </c>
      <c r="V661" t="s">
        <v>61</v>
      </c>
      <c r="W661" s="2">
        <v>45538</v>
      </c>
      <c r="X661" t="b">
        <v>0</v>
      </c>
      <c r="Y661" t="b">
        <v>0</v>
      </c>
      <c r="Z661" t="s">
        <v>74</v>
      </c>
      <c r="AA661" t="s">
        <v>41</v>
      </c>
      <c r="AB661">
        <v>2</v>
      </c>
    </row>
    <row r="662" spans="1:28" x14ac:dyDescent="0.3">
      <c r="A662" t="s">
        <v>1397</v>
      </c>
      <c r="B662">
        <v>33</v>
      </c>
      <c r="C662" t="s">
        <v>43</v>
      </c>
      <c r="D662" t="s">
        <v>44</v>
      </c>
      <c r="E662" t="s">
        <v>76</v>
      </c>
      <c r="F662" t="s">
        <v>45</v>
      </c>
      <c r="G662" t="s">
        <v>44</v>
      </c>
      <c r="H662" t="s">
        <v>1398</v>
      </c>
      <c r="I662" t="s">
        <v>82</v>
      </c>
      <c r="J662" s="1">
        <v>55.73</v>
      </c>
      <c r="K662">
        <v>12</v>
      </c>
      <c r="L662" t="s">
        <v>48</v>
      </c>
      <c r="M662">
        <v>4</v>
      </c>
      <c r="N662">
        <v>3</v>
      </c>
      <c r="O662">
        <v>0.3</v>
      </c>
      <c r="P662" t="s">
        <v>49</v>
      </c>
      <c r="Q662" t="s">
        <v>50</v>
      </c>
      <c r="R662">
        <v>1</v>
      </c>
      <c r="S662">
        <v>3</v>
      </c>
      <c r="T662" t="s">
        <v>44</v>
      </c>
      <c r="U662" t="s">
        <v>38</v>
      </c>
      <c r="V662" t="s">
        <v>51</v>
      </c>
      <c r="W662" s="2">
        <v>45431</v>
      </c>
      <c r="X662" t="b">
        <v>0</v>
      </c>
      <c r="Y662" t="b">
        <v>1</v>
      </c>
      <c r="Z662" t="s">
        <v>40</v>
      </c>
      <c r="AA662" t="s">
        <v>67</v>
      </c>
      <c r="AB662">
        <v>3</v>
      </c>
    </row>
    <row r="663" spans="1:28" x14ac:dyDescent="0.3">
      <c r="A663" t="s">
        <v>1399</v>
      </c>
      <c r="B663">
        <v>46</v>
      </c>
      <c r="C663" t="s">
        <v>43</v>
      </c>
      <c r="D663" t="s">
        <v>44</v>
      </c>
      <c r="E663" t="s">
        <v>55</v>
      </c>
      <c r="F663" t="s">
        <v>32</v>
      </c>
      <c r="G663" t="s">
        <v>44</v>
      </c>
      <c r="H663" t="s">
        <v>1400</v>
      </c>
      <c r="I663" t="s">
        <v>120</v>
      </c>
      <c r="J663" s="1">
        <v>256.44</v>
      </c>
      <c r="K663">
        <v>8</v>
      </c>
      <c r="L663" t="s">
        <v>48</v>
      </c>
      <c r="M663">
        <v>4</v>
      </c>
      <c r="N663">
        <v>1</v>
      </c>
      <c r="O663">
        <v>2</v>
      </c>
      <c r="P663" t="s">
        <v>44</v>
      </c>
      <c r="Q663" t="s">
        <v>37</v>
      </c>
      <c r="R663">
        <v>1</v>
      </c>
      <c r="S663">
        <v>6</v>
      </c>
      <c r="T663" t="s">
        <v>49</v>
      </c>
      <c r="U663" t="s">
        <v>38</v>
      </c>
      <c r="V663" t="s">
        <v>66</v>
      </c>
      <c r="W663" s="2">
        <v>45508</v>
      </c>
      <c r="X663" t="b">
        <v>0</v>
      </c>
      <c r="Y663" t="b">
        <v>0</v>
      </c>
      <c r="Z663" t="s">
        <v>52</v>
      </c>
      <c r="AA663" t="s">
        <v>67</v>
      </c>
      <c r="AB663">
        <v>3</v>
      </c>
    </row>
    <row r="664" spans="1:28" x14ac:dyDescent="0.3">
      <c r="A664" t="s">
        <v>1401</v>
      </c>
      <c r="B664">
        <v>23</v>
      </c>
      <c r="C664" t="s">
        <v>29</v>
      </c>
      <c r="D664" t="s">
        <v>44</v>
      </c>
      <c r="E664" t="s">
        <v>31</v>
      </c>
      <c r="F664" t="s">
        <v>32</v>
      </c>
      <c r="G664" t="s">
        <v>44</v>
      </c>
      <c r="H664" t="s">
        <v>1402</v>
      </c>
      <c r="I664" t="s">
        <v>126</v>
      </c>
      <c r="J664" s="1">
        <v>337.21</v>
      </c>
      <c r="K664">
        <v>12</v>
      </c>
      <c r="L664" t="s">
        <v>78</v>
      </c>
      <c r="M664">
        <v>1</v>
      </c>
      <c r="N664">
        <v>5</v>
      </c>
      <c r="O664">
        <v>1</v>
      </c>
      <c r="P664" t="s">
        <v>59</v>
      </c>
      <c r="Q664" t="s">
        <v>37</v>
      </c>
      <c r="R664">
        <v>0</v>
      </c>
      <c r="S664">
        <v>9</v>
      </c>
      <c r="T664" t="s">
        <v>36</v>
      </c>
      <c r="U664" t="s">
        <v>60</v>
      </c>
      <c r="V664" t="s">
        <v>61</v>
      </c>
      <c r="W664" s="2">
        <v>45589</v>
      </c>
      <c r="X664" t="b">
        <v>1</v>
      </c>
      <c r="Y664" t="b">
        <v>1</v>
      </c>
      <c r="Z664" t="s">
        <v>74</v>
      </c>
      <c r="AA664" t="s">
        <v>67</v>
      </c>
      <c r="AB664">
        <v>11</v>
      </c>
    </row>
    <row r="665" spans="1:28" x14ac:dyDescent="0.3">
      <c r="A665" t="s">
        <v>1403</v>
      </c>
      <c r="B665">
        <v>35</v>
      </c>
      <c r="C665" t="s">
        <v>29</v>
      </c>
      <c r="D665" t="s">
        <v>44</v>
      </c>
      <c r="E665" t="s">
        <v>55</v>
      </c>
      <c r="F665" t="s">
        <v>56</v>
      </c>
      <c r="G665" t="s">
        <v>30</v>
      </c>
      <c r="H665" t="s">
        <v>1404</v>
      </c>
      <c r="I665" t="s">
        <v>120</v>
      </c>
      <c r="J665" s="1">
        <v>494.97</v>
      </c>
      <c r="K665">
        <v>12</v>
      </c>
      <c r="L665" t="s">
        <v>48</v>
      </c>
      <c r="M665">
        <v>5</v>
      </c>
      <c r="N665">
        <v>4</v>
      </c>
      <c r="O665">
        <v>2</v>
      </c>
      <c r="P665" t="s">
        <v>59</v>
      </c>
      <c r="Q665" t="s">
        <v>50</v>
      </c>
      <c r="R665">
        <v>1</v>
      </c>
      <c r="S665">
        <v>5</v>
      </c>
      <c r="T665" t="s">
        <v>59</v>
      </c>
      <c r="U665" t="s">
        <v>38</v>
      </c>
      <c r="V665" t="s">
        <v>61</v>
      </c>
      <c r="W665" s="2">
        <v>45520</v>
      </c>
      <c r="X665" t="b">
        <v>0</v>
      </c>
      <c r="Y665" t="b">
        <v>0</v>
      </c>
      <c r="Z665" t="s">
        <v>74</v>
      </c>
      <c r="AA665" t="s">
        <v>41</v>
      </c>
      <c r="AB665">
        <v>7</v>
      </c>
    </row>
    <row r="666" spans="1:28" x14ac:dyDescent="0.3">
      <c r="A666" t="s">
        <v>1405</v>
      </c>
      <c r="B666">
        <v>31</v>
      </c>
      <c r="C666" t="s">
        <v>29</v>
      </c>
      <c r="D666" t="s">
        <v>30</v>
      </c>
      <c r="E666" t="s">
        <v>69</v>
      </c>
      <c r="F666" t="s">
        <v>45</v>
      </c>
      <c r="G666" t="s">
        <v>44</v>
      </c>
      <c r="H666" t="s">
        <v>1406</v>
      </c>
      <c r="I666" t="s">
        <v>135</v>
      </c>
      <c r="J666" s="1">
        <v>238.58</v>
      </c>
      <c r="K666">
        <v>6</v>
      </c>
      <c r="L666" t="s">
        <v>78</v>
      </c>
      <c r="M666">
        <v>3</v>
      </c>
      <c r="N666">
        <v>2</v>
      </c>
      <c r="O666">
        <v>2</v>
      </c>
      <c r="P666" t="s">
        <v>49</v>
      </c>
      <c r="Q666" t="s">
        <v>85</v>
      </c>
      <c r="R666">
        <v>2</v>
      </c>
      <c r="S666">
        <v>9</v>
      </c>
      <c r="T666" t="s">
        <v>49</v>
      </c>
      <c r="U666" t="s">
        <v>38</v>
      </c>
      <c r="V666" t="s">
        <v>51</v>
      </c>
      <c r="W666" s="2">
        <v>45454</v>
      </c>
      <c r="X666" t="b">
        <v>1</v>
      </c>
      <c r="Y666" t="b">
        <v>1</v>
      </c>
      <c r="Z666" t="s">
        <v>52</v>
      </c>
      <c r="AA666" t="s">
        <v>53</v>
      </c>
      <c r="AB666">
        <v>8</v>
      </c>
    </row>
    <row r="667" spans="1:28" x14ac:dyDescent="0.3">
      <c r="A667" t="s">
        <v>1407</v>
      </c>
      <c r="B667">
        <v>20</v>
      </c>
      <c r="C667" t="s">
        <v>29</v>
      </c>
      <c r="D667" t="s">
        <v>44</v>
      </c>
      <c r="E667" t="s">
        <v>55</v>
      </c>
      <c r="F667" t="s">
        <v>32</v>
      </c>
      <c r="G667" t="s">
        <v>44</v>
      </c>
      <c r="H667" t="s">
        <v>1408</v>
      </c>
      <c r="I667" t="s">
        <v>90</v>
      </c>
      <c r="J667" s="1">
        <v>131.9</v>
      </c>
      <c r="K667">
        <v>8</v>
      </c>
      <c r="L667" t="s">
        <v>35</v>
      </c>
      <c r="M667">
        <v>3</v>
      </c>
      <c r="N667">
        <v>5</v>
      </c>
      <c r="O667">
        <v>0</v>
      </c>
      <c r="P667" t="s">
        <v>36</v>
      </c>
      <c r="Q667" t="s">
        <v>50</v>
      </c>
      <c r="R667">
        <v>2</v>
      </c>
      <c r="S667">
        <v>4</v>
      </c>
      <c r="T667" t="s">
        <v>49</v>
      </c>
      <c r="U667" t="s">
        <v>38</v>
      </c>
      <c r="V667" t="s">
        <v>39</v>
      </c>
      <c r="W667" s="2">
        <v>45597</v>
      </c>
      <c r="X667" t="b">
        <v>1</v>
      </c>
      <c r="Y667" t="b">
        <v>1</v>
      </c>
      <c r="Z667" t="s">
        <v>74</v>
      </c>
      <c r="AA667" t="s">
        <v>41</v>
      </c>
      <c r="AB667">
        <v>4</v>
      </c>
    </row>
    <row r="668" spans="1:28" x14ac:dyDescent="0.3">
      <c r="A668" t="s">
        <v>1409</v>
      </c>
      <c r="B668">
        <v>49</v>
      </c>
      <c r="C668" t="s">
        <v>29</v>
      </c>
      <c r="D668" t="s">
        <v>30</v>
      </c>
      <c r="E668" t="s">
        <v>31</v>
      </c>
      <c r="F668" t="s">
        <v>32</v>
      </c>
      <c r="G668" t="s">
        <v>44</v>
      </c>
      <c r="H668" t="s">
        <v>1410</v>
      </c>
      <c r="I668" t="s">
        <v>47</v>
      </c>
      <c r="J668" s="1">
        <v>403.03</v>
      </c>
      <c r="K668">
        <v>12</v>
      </c>
      <c r="L668" t="s">
        <v>35</v>
      </c>
      <c r="M668">
        <v>1</v>
      </c>
      <c r="N668">
        <v>5</v>
      </c>
      <c r="O668">
        <v>1</v>
      </c>
      <c r="P668" t="s">
        <v>49</v>
      </c>
      <c r="Q668" t="s">
        <v>37</v>
      </c>
      <c r="R668">
        <v>0</v>
      </c>
      <c r="S668">
        <v>1</v>
      </c>
      <c r="T668" t="s">
        <v>44</v>
      </c>
      <c r="U668" t="s">
        <v>38</v>
      </c>
      <c r="V668" t="s">
        <v>66</v>
      </c>
      <c r="W668" s="2">
        <v>45526</v>
      </c>
      <c r="X668" t="b">
        <v>1</v>
      </c>
      <c r="Y668" t="b">
        <v>1</v>
      </c>
      <c r="Z668" t="s">
        <v>52</v>
      </c>
      <c r="AA668" t="s">
        <v>53</v>
      </c>
      <c r="AB668">
        <v>2</v>
      </c>
    </row>
    <row r="669" spans="1:28" x14ac:dyDescent="0.3">
      <c r="A669" t="s">
        <v>1411</v>
      </c>
      <c r="B669">
        <v>26</v>
      </c>
      <c r="C669" t="s">
        <v>29</v>
      </c>
      <c r="D669" t="s">
        <v>44</v>
      </c>
      <c r="E669" t="s">
        <v>69</v>
      </c>
      <c r="F669" t="s">
        <v>32</v>
      </c>
      <c r="G669" t="s">
        <v>44</v>
      </c>
      <c r="H669" t="s">
        <v>1412</v>
      </c>
      <c r="I669" t="s">
        <v>142</v>
      </c>
      <c r="J669" s="1">
        <v>338.6</v>
      </c>
      <c r="K669">
        <v>10</v>
      </c>
      <c r="L669" t="s">
        <v>48</v>
      </c>
      <c r="M669">
        <v>1</v>
      </c>
      <c r="N669">
        <v>3</v>
      </c>
      <c r="O669">
        <v>2</v>
      </c>
      <c r="P669" t="s">
        <v>49</v>
      </c>
      <c r="Q669" t="s">
        <v>37</v>
      </c>
      <c r="R669">
        <v>1</v>
      </c>
      <c r="S669">
        <v>3</v>
      </c>
      <c r="T669" t="s">
        <v>49</v>
      </c>
      <c r="U669" t="s">
        <v>79</v>
      </c>
      <c r="V669" t="s">
        <v>66</v>
      </c>
      <c r="W669" s="2">
        <v>45528</v>
      </c>
      <c r="X669" t="b">
        <v>0</v>
      </c>
      <c r="Y669" t="b">
        <v>0</v>
      </c>
      <c r="Z669" t="s">
        <v>74</v>
      </c>
      <c r="AA669" t="s">
        <v>41</v>
      </c>
      <c r="AB669">
        <v>9</v>
      </c>
    </row>
    <row r="670" spans="1:28" x14ac:dyDescent="0.3">
      <c r="A670" t="s">
        <v>1413</v>
      </c>
      <c r="B670">
        <v>36</v>
      </c>
      <c r="C670" t="s">
        <v>43</v>
      </c>
      <c r="D670" t="s">
        <v>30</v>
      </c>
      <c r="E670" t="s">
        <v>69</v>
      </c>
      <c r="F670" t="s">
        <v>45</v>
      </c>
      <c r="G670" t="s">
        <v>44</v>
      </c>
      <c r="H670" t="s">
        <v>1414</v>
      </c>
      <c r="I670" t="s">
        <v>71</v>
      </c>
      <c r="J670" s="1">
        <v>365.38</v>
      </c>
      <c r="K670">
        <v>11</v>
      </c>
      <c r="L670" t="s">
        <v>78</v>
      </c>
      <c r="M670">
        <v>1</v>
      </c>
      <c r="N670">
        <v>4</v>
      </c>
      <c r="O670">
        <v>0</v>
      </c>
      <c r="P670" t="s">
        <v>44</v>
      </c>
      <c r="Q670" t="s">
        <v>37</v>
      </c>
      <c r="R670">
        <v>0</v>
      </c>
      <c r="S670">
        <v>9</v>
      </c>
      <c r="T670" t="s">
        <v>49</v>
      </c>
      <c r="U670" t="s">
        <v>79</v>
      </c>
      <c r="V670" t="s">
        <v>86</v>
      </c>
      <c r="W670" s="2">
        <v>45505</v>
      </c>
      <c r="X670" t="b">
        <v>0</v>
      </c>
      <c r="Y670" t="b">
        <v>0</v>
      </c>
      <c r="Z670" t="s">
        <v>52</v>
      </c>
      <c r="AA670" t="s">
        <v>67</v>
      </c>
      <c r="AB670">
        <v>14</v>
      </c>
    </row>
    <row r="671" spans="1:28" x14ac:dyDescent="0.3">
      <c r="A671" t="s">
        <v>1415</v>
      </c>
      <c r="B671">
        <v>21</v>
      </c>
      <c r="C671" t="s">
        <v>43</v>
      </c>
      <c r="D671" t="s">
        <v>30</v>
      </c>
      <c r="E671" t="s">
        <v>31</v>
      </c>
      <c r="F671" t="s">
        <v>45</v>
      </c>
      <c r="G671" t="s">
        <v>44</v>
      </c>
      <c r="H671" t="s">
        <v>1416</v>
      </c>
      <c r="I671" t="s">
        <v>90</v>
      </c>
      <c r="J671" s="1">
        <v>433.99</v>
      </c>
      <c r="K671">
        <v>11</v>
      </c>
      <c r="L671" t="s">
        <v>35</v>
      </c>
      <c r="M671">
        <v>3</v>
      </c>
      <c r="N671">
        <v>2</v>
      </c>
      <c r="O671">
        <v>1</v>
      </c>
      <c r="P671" t="s">
        <v>44</v>
      </c>
      <c r="Q671" t="s">
        <v>50</v>
      </c>
      <c r="R671">
        <v>0</v>
      </c>
      <c r="S671">
        <v>2</v>
      </c>
      <c r="T671" t="s">
        <v>36</v>
      </c>
      <c r="U671" t="s">
        <v>79</v>
      </c>
      <c r="V671" t="s">
        <v>39</v>
      </c>
      <c r="W671" s="2">
        <v>45331</v>
      </c>
      <c r="X671" t="b">
        <v>0</v>
      </c>
      <c r="Y671" t="b">
        <v>0</v>
      </c>
      <c r="Z671" t="s">
        <v>40</v>
      </c>
      <c r="AA671" t="s">
        <v>41</v>
      </c>
      <c r="AB671">
        <v>8</v>
      </c>
    </row>
    <row r="672" spans="1:28" x14ac:dyDescent="0.3">
      <c r="A672" t="s">
        <v>1417</v>
      </c>
      <c r="B672">
        <v>35</v>
      </c>
      <c r="C672" t="s">
        <v>29</v>
      </c>
      <c r="D672" t="s">
        <v>30</v>
      </c>
      <c r="E672" t="s">
        <v>69</v>
      </c>
      <c r="F672" t="s">
        <v>45</v>
      </c>
      <c r="G672" t="s">
        <v>30</v>
      </c>
      <c r="H672" t="s">
        <v>1418</v>
      </c>
      <c r="I672" t="s">
        <v>104</v>
      </c>
      <c r="J672" s="1">
        <v>495.95</v>
      </c>
      <c r="K672">
        <v>5</v>
      </c>
      <c r="L672" t="s">
        <v>48</v>
      </c>
      <c r="M672">
        <v>4</v>
      </c>
      <c r="N672">
        <v>2</v>
      </c>
      <c r="O672">
        <v>0</v>
      </c>
      <c r="P672" t="s">
        <v>44</v>
      </c>
      <c r="Q672" t="s">
        <v>85</v>
      </c>
      <c r="R672">
        <v>1</v>
      </c>
      <c r="S672">
        <v>7</v>
      </c>
      <c r="T672" t="s">
        <v>36</v>
      </c>
      <c r="U672" t="s">
        <v>60</v>
      </c>
      <c r="V672" t="s">
        <v>66</v>
      </c>
      <c r="W672" s="2">
        <v>45392</v>
      </c>
      <c r="X672" t="b">
        <v>0</v>
      </c>
      <c r="Y672" t="b">
        <v>0</v>
      </c>
      <c r="Z672" t="s">
        <v>74</v>
      </c>
      <c r="AA672" t="s">
        <v>41</v>
      </c>
      <c r="AB672">
        <v>6</v>
      </c>
    </row>
    <row r="673" spans="1:28" x14ac:dyDescent="0.3">
      <c r="A673" t="s">
        <v>1419</v>
      </c>
      <c r="B673">
        <v>41</v>
      </c>
      <c r="C673" t="s">
        <v>43</v>
      </c>
      <c r="D673" t="s">
        <v>44</v>
      </c>
      <c r="E673" t="s">
        <v>31</v>
      </c>
      <c r="F673" t="s">
        <v>45</v>
      </c>
      <c r="G673" t="s">
        <v>30</v>
      </c>
      <c r="H673" t="s">
        <v>1420</v>
      </c>
      <c r="I673" t="s">
        <v>123</v>
      </c>
      <c r="J673" s="1">
        <v>356.22</v>
      </c>
      <c r="K673">
        <v>7</v>
      </c>
      <c r="L673" t="s">
        <v>48</v>
      </c>
      <c r="M673">
        <v>2</v>
      </c>
      <c r="N673">
        <v>5</v>
      </c>
      <c r="O673">
        <v>0</v>
      </c>
      <c r="P673" t="s">
        <v>49</v>
      </c>
      <c r="Q673" t="s">
        <v>85</v>
      </c>
      <c r="R673">
        <v>1</v>
      </c>
      <c r="S673">
        <v>7</v>
      </c>
      <c r="T673" t="s">
        <v>44</v>
      </c>
      <c r="U673" t="s">
        <v>60</v>
      </c>
      <c r="V673" t="s">
        <v>39</v>
      </c>
      <c r="W673" s="2">
        <v>45453</v>
      </c>
      <c r="X673" t="b">
        <v>0</v>
      </c>
      <c r="Y673" t="b">
        <v>1</v>
      </c>
      <c r="Z673" t="s">
        <v>74</v>
      </c>
      <c r="AA673" t="s">
        <v>67</v>
      </c>
      <c r="AB673">
        <v>6</v>
      </c>
    </row>
    <row r="674" spans="1:28" x14ac:dyDescent="0.3">
      <c r="A674" t="s">
        <v>1421</v>
      </c>
      <c r="B674">
        <v>22</v>
      </c>
      <c r="C674" t="s">
        <v>352</v>
      </c>
      <c r="D674" t="s">
        <v>44</v>
      </c>
      <c r="E674" t="s">
        <v>55</v>
      </c>
      <c r="F674" t="s">
        <v>45</v>
      </c>
      <c r="G674" t="s">
        <v>30</v>
      </c>
      <c r="H674" t="s">
        <v>1422</v>
      </c>
      <c r="I674" t="s">
        <v>142</v>
      </c>
      <c r="J674" s="1">
        <v>156.4</v>
      </c>
      <c r="K674">
        <v>7</v>
      </c>
      <c r="L674" t="s">
        <v>48</v>
      </c>
      <c r="M674">
        <v>4</v>
      </c>
      <c r="N674">
        <v>5</v>
      </c>
      <c r="O674">
        <v>2</v>
      </c>
      <c r="P674" t="s">
        <v>59</v>
      </c>
      <c r="Q674" t="s">
        <v>37</v>
      </c>
      <c r="R674">
        <v>1</v>
      </c>
      <c r="S674">
        <v>7</v>
      </c>
      <c r="T674" t="s">
        <v>59</v>
      </c>
      <c r="U674" t="s">
        <v>79</v>
      </c>
      <c r="V674" t="s">
        <v>39</v>
      </c>
      <c r="W674" s="2">
        <v>45603</v>
      </c>
      <c r="X674" t="b">
        <v>0</v>
      </c>
      <c r="Y674" t="b">
        <v>1</v>
      </c>
      <c r="Z674" t="s">
        <v>40</v>
      </c>
      <c r="AA674" t="s">
        <v>53</v>
      </c>
      <c r="AB674">
        <v>4</v>
      </c>
    </row>
    <row r="675" spans="1:28" x14ac:dyDescent="0.3">
      <c r="A675" t="s">
        <v>1423</v>
      </c>
      <c r="B675">
        <v>42</v>
      </c>
      <c r="C675" t="s">
        <v>43</v>
      </c>
      <c r="D675" t="s">
        <v>30</v>
      </c>
      <c r="E675" t="s">
        <v>55</v>
      </c>
      <c r="F675" t="s">
        <v>56</v>
      </c>
      <c r="G675" t="s">
        <v>30</v>
      </c>
      <c r="H675" t="s">
        <v>1424</v>
      </c>
      <c r="I675" t="s">
        <v>90</v>
      </c>
      <c r="J675" s="1">
        <v>454.36</v>
      </c>
      <c r="K675">
        <v>3</v>
      </c>
      <c r="L675" t="s">
        <v>48</v>
      </c>
      <c r="M675">
        <v>4</v>
      </c>
      <c r="N675">
        <v>5</v>
      </c>
      <c r="O675">
        <v>1</v>
      </c>
      <c r="P675" t="s">
        <v>59</v>
      </c>
      <c r="Q675" t="s">
        <v>85</v>
      </c>
      <c r="R675">
        <v>1</v>
      </c>
      <c r="S675">
        <v>8</v>
      </c>
      <c r="T675" t="s">
        <v>49</v>
      </c>
      <c r="U675" t="s">
        <v>38</v>
      </c>
      <c r="V675" t="s">
        <v>86</v>
      </c>
      <c r="W675" s="2">
        <v>45551</v>
      </c>
      <c r="X675" t="b">
        <v>1</v>
      </c>
      <c r="Y675" t="b">
        <v>0</v>
      </c>
      <c r="Z675" t="s">
        <v>74</v>
      </c>
      <c r="AA675" t="s">
        <v>41</v>
      </c>
      <c r="AB675">
        <v>12</v>
      </c>
    </row>
    <row r="676" spans="1:28" x14ac:dyDescent="0.3">
      <c r="A676" t="s">
        <v>1425</v>
      </c>
      <c r="B676">
        <v>50</v>
      </c>
      <c r="C676" t="s">
        <v>43</v>
      </c>
      <c r="D676" t="s">
        <v>44</v>
      </c>
      <c r="E676" t="s">
        <v>55</v>
      </c>
      <c r="F676" t="s">
        <v>32</v>
      </c>
      <c r="G676" t="s">
        <v>44</v>
      </c>
      <c r="H676" t="s">
        <v>1426</v>
      </c>
      <c r="I676" t="s">
        <v>120</v>
      </c>
      <c r="J676" s="1">
        <v>486.07</v>
      </c>
      <c r="K676">
        <v>11</v>
      </c>
      <c r="L676" t="s">
        <v>35</v>
      </c>
      <c r="M676">
        <v>5</v>
      </c>
      <c r="N676">
        <v>1</v>
      </c>
      <c r="O676">
        <v>0</v>
      </c>
      <c r="P676" t="s">
        <v>49</v>
      </c>
      <c r="Q676" t="s">
        <v>37</v>
      </c>
      <c r="R676">
        <v>2</v>
      </c>
      <c r="S676">
        <v>6</v>
      </c>
      <c r="T676" t="s">
        <v>36</v>
      </c>
      <c r="U676" t="s">
        <v>38</v>
      </c>
      <c r="V676" t="s">
        <v>39</v>
      </c>
      <c r="W676" s="2">
        <v>45307</v>
      </c>
      <c r="X676" t="b">
        <v>0</v>
      </c>
      <c r="Y676" t="b">
        <v>0</v>
      </c>
      <c r="Z676" t="s">
        <v>74</v>
      </c>
      <c r="AA676" t="s">
        <v>53</v>
      </c>
      <c r="AB676">
        <v>12</v>
      </c>
    </row>
    <row r="677" spans="1:28" x14ac:dyDescent="0.3">
      <c r="A677" t="s">
        <v>1427</v>
      </c>
      <c r="B677">
        <v>30</v>
      </c>
      <c r="C677" t="s">
        <v>29</v>
      </c>
      <c r="D677" t="s">
        <v>44</v>
      </c>
      <c r="E677" t="s">
        <v>76</v>
      </c>
      <c r="F677" t="s">
        <v>45</v>
      </c>
      <c r="G677" t="s">
        <v>30</v>
      </c>
      <c r="H677" t="s">
        <v>332</v>
      </c>
      <c r="I677" t="s">
        <v>114</v>
      </c>
      <c r="J677" s="1">
        <v>427.86</v>
      </c>
      <c r="K677">
        <v>11</v>
      </c>
      <c r="L677" t="s">
        <v>35</v>
      </c>
      <c r="M677">
        <v>4</v>
      </c>
      <c r="N677">
        <v>3</v>
      </c>
      <c r="O677">
        <v>1</v>
      </c>
      <c r="P677" t="s">
        <v>49</v>
      </c>
      <c r="Q677" t="s">
        <v>50</v>
      </c>
      <c r="R677">
        <v>0</v>
      </c>
      <c r="S677">
        <v>6</v>
      </c>
      <c r="T677" t="s">
        <v>49</v>
      </c>
      <c r="U677" t="s">
        <v>79</v>
      </c>
      <c r="V677" t="s">
        <v>61</v>
      </c>
      <c r="W677" s="2">
        <v>45354</v>
      </c>
      <c r="X677" t="b">
        <v>1</v>
      </c>
      <c r="Y677" t="b">
        <v>1</v>
      </c>
      <c r="Z677" t="s">
        <v>40</v>
      </c>
      <c r="AA677" t="s">
        <v>67</v>
      </c>
      <c r="AB677">
        <v>8</v>
      </c>
    </row>
    <row r="678" spans="1:28" x14ac:dyDescent="0.3">
      <c r="A678" t="s">
        <v>1428</v>
      </c>
      <c r="B678">
        <v>49</v>
      </c>
      <c r="C678" t="s">
        <v>29</v>
      </c>
      <c r="D678" t="s">
        <v>44</v>
      </c>
      <c r="E678" t="s">
        <v>76</v>
      </c>
      <c r="F678" t="s">
        <v>56</v>
      </c>
      <c r="G678" t="s">
        <v>44</v>
      </c>
      <c r="H678" t="s">
        <v>1429</v>
      </c>
      <c r="I678" t="s">
        <v>188</v>
      </c>
      <c r="J678" s="1">
        <v>235.13</v>
      </c>
      <c r="K678">
        <v>10</v>
      </c>
      <c r="L678" t="s">
        <v>78</v>
      </c>
      <c r="M678">
        <v>5</v>
      </c>
      <c r="N678">
        <v>4</v>
      </c>
      <c r="O678">
        <v>1</v>
      </c>
      <c r="P678" t="s">
        <v>49</v>
      </c>
      <c r="Q678" t="s">
        <v>85</v>
      </c>
      <c r="R678">
        <v>2</v>
      </c>
      <c r="S678">
        <v>3</v>
      </c>
      <c r="T678" t="s">
        <v>36</v>
      </c>
      <c r="U678" t="s">
        <v>60</v>
      </c>
      <c r="V678" t="s">
        <v>66</v>
      </c>
      <c r="W678" s="2">
        <v>45380</v>
      </c>
      <c r="X678" t="b">
        <v>1</v>
      </c>
      <c r="Y678" t="b">
        <v>0</v>
      </c>
      <c r="Z678" t="s">
        <v>74</v>
      </c>
      <c r="AA678" t="s">
        <v>41</v>
      </c>
      <c r="AB678">
        <v>6</v>
      </c>
    </row>
    <row r="679" spans="1:28" x14ac:dyDescent="0.3">
      <c r="A679" t="s">
        <v>1430</v>
      </c>
      <c r="B679">
        <v>40</v>
      </c>
      <c r="C679" t="s">
        <v>29</v>
      </c>
      <c r="D679" t="s">
        <v>30</v>
      </c>
      <c r="E679" t="s">
        <v>76</v>
      </c>
      <c r="F679" t="s">
        <v>32</v>
      </c>
      <c r="G679" t="s">
        <v>30</v>
      </c>
      <c r="H679" t="s">
        <v>1431</v>
      </c>
      <c r="I679" t="s">
        <v>158</v>
      </c>
      <c r="J679" s="1">
        <v>361.27</v>
      </c>
      <c r="K679">
        <v>4</v>
      </c>
      <c r="L679" t="s">
        <v>78</v>
      </c>
      <c r="M679">
        <v>3</v>
      </c>
      <c r="N679">
        <v>3</v>
      </c>
      <c r="O679">
        <v>1</v>
      </c>
      <c r="P679" t="s">
        <v>36</v>
      </c>
      <c r="Q679" t="s">
        <v>50</v>
      </c>
      <c r="R679">
        <v>0</v>
      </c>
      <c r="S679">
        <v>5</v>
      </c>
      <c r="T679" t="s">
        <v>44</v>
      </c>
      <c r="U679" t="s">
        <v>38</v>
      </c>
      <c r="V679" t="s">
        <v>39</v>
      </c>
      <c r="W679" s="2">
        <v>45550</v>
      </c>
      <c r="X679" t="b">
        <v>1</v>
      </c>
      <c r="Y679" t="b">
        <v>0</v>
      </c>
      <c r="Z679" t="s">
        <v>40</v>
      </c>
      <c r="AA679" t="s">
        <v>53</v>
      </c>
      <c r="AB679">
        <v>2</v>
      </c>
    </row>
    <row r="680" spans="1:28" x14ac:dyDescent="0.3">
      <c r="A680" t="s">
        <v>1432</v>
      </c>
      <c r="B680">
        <v>38</v>
      </c>
      <c r="C680" t="s">
        <v>29</v>
      </c>
      <c r="D680" t="s">
        <v>30</v>
      </c>
      <c r="E680" t="s">
        <v>55</v>
      </c>
      <c r="F680" t="s">
        <v>32</v>
      </c>
      <c r="G680" t="s">
        <v>30</v>
      </c>
      <c r="H680" t="s">
        <v>1433</v>
      </c>
      <c r="I680" t="s">
        <v>71</v>
      </c>
      <c r="J680" s="1">
        <v>195.83</v>
      </c>
      <c r="K680">
        <v>10</v>
      </c>
      <c r="L680" t="s">
        <v>35</v>
      </c>
      <c r="M680">
        <v>1</v>
      </c>
      <c r="N680">
        <v>2</v>
      </c>
      <c r="O680">
        <v>2</v>
      </c>
      <c r="P680" t="s">
        <v>36</v>
      </c>
      <c r="Q680" t="s">
        <v>50</v>
      </c>
      <c r="R680">
        <v>1</v>
      </c>
      <c r="S680">
        <v>7</v>
      </c>
      <c r="T680" t="s">
        <v>44</v>
      </c>
      <c r="U680" t="s">
        <v>79</v>
      </c>
      <c r="V680" t="s">
        <v>61</v>
      </c>
      <c r="W680" s="2">
        <v>45316</v>
      </c>
      <c r="X680" t="b">
        <v>1</v>
      </c>
      <c r="Y680" t="b">
        <v>0</v>
      </c>
      <c r="Z680" t="s">
        <v>40</v>
      </c>
      <c r="AA680" t="s">
        <v>41</v>
      </c>
      <c r="AB680">
        <v>13</v>
      </c>
    </row>
    <row r="681" spans="1:28" x14ac:dyDescent="0.3">
      <c r="A681" t="s">
        <v>1434</v>
      </c>
      <c r="B681">
        <v>21</v>
      </c>
      <c r="C681" t="s">
        <v>43</v>
      </c>
      <c r="D681" t="s">
        <v>44</v>
      </c>
      <c r="E681" t="s">
        <v>31</v>
      </c>
      <c r="F681" t="s">
        <v>56</v>
      </c>
      <c r="G681" t="s">
        <v>44</v>
      </c>
      <c r="H681" t="s">
        <v>1435</v>
      </c>
      <c r="I681" t="s">
        <v>90</v>
      </c>
      <c r="J681" s="1">
        <v>340.31</v>
      </c>
      <c r="K681">
        <v>10</v>
      </c>
      <c r="L681" t="s">
        <v>78</v>
      </c>
      <c r="M681">
        <v>5</v>
      </c>
      <c r="N681">
        <v>1</v>
      </c>
      <c r="O681">
        <v>1</v>
      </c>
      <c r="P681" t="s">
        <v>59</v>
      </c>
      <c r="Q681" t="s">
        <v>37</v>
      </c>
      <c r="R681">
        <v>0</v>
      </c>
      <c r="S681">
        <v>5</v>
      </c>
      <c r="T681" t="s">
        <v>59</v>
      </c>
      <c r="U681" t="s">
        <v>79</v>
      </c>
      <c r="V681" t="s">
        <v>66</v>
      </c>
      <c r="W681" s="2">
        <v>45553</v>
      </c>
      <c r="X681" t="b">
        <v>0</v>
      </c>
      <c r="Y681" t="b">
        <v>1</v>
      </c>
      <c r="Z681" t="s">
        <v>62</v>
      </c>
      <c r="AA681" t="s">
        <v>41</v>
      </c>
      <c r="AB681">
        <v>14</v>
      </c>
    </row>
    <row r="682" spans="1:28" x14ac:dyDescent="0.3">
      <c r="A682" t="s">
        <v>1436</v>
      </c>
      <c r="B682">
        <v>40</v>
      </c>
      <c r="C682" t="s">
        <v>43</v>
      </c>
      <c r="D682" t="s">
        <v>44</v>
      </c>
      <c r="E682" t="s">
        <v>76</v>
      </c>
      <c r="F682" t="s">
        <v>56</v>
      </c>
      <c r="G682" t="s">
        <v>44</v>
      </c>
      <c r="H682" t="s">
        <v>1437</v>
      </c>
      <c r="I682" t="s">
        <v>101</v>
      </c>
      <c r="J682" s="1">
        <v>489.67</v>
      </c>
      <c r="K682">
        <v>5</v>
      </c>
      <c r="L682" t="s">
        <v>35</v>
      </c>
      <c r="M682">
        <v>5</v>
      </c>
      <c r="N682">
        <v>5</v>
      </c>
      <c r="O682">
        <v>1</v>
      </c>
      <c r="P682" t="s">
        <v>36</v>
      </c>
      <c r="Q682" t="s">
        <v>85</v>
      </c>
      <c r="R682">
        <v>1</v>
      </c>
      <c r="S682">
        <v>5</v>
      </c>
      <c r="T682" t="s">
        <v>49</v>
      </c>
      <c r="U682" t="s">
        <v>38</v>
      </c>
      <c r="V682" t="s">
        <v>61</v>
      </c>
      <c r="W682" s="2">
        <v>45647</v>
      </c>
      <c r="X682" t="b">
        <v>0</v>
      </c>
      <c r="Y682" t="b">
        <v>0</v>
      </c>
      <c r="Z682" t="s">
        <v>52</v>
      </c>
      <c r="AA682" t="s">
        <v>53</v>
      </c>
      <c r="AB682">
        <v>11</v>
      </c>
    </row>
    <row r="683" spans="1:28" x14ac:dyDescent="0.3">
      <c r="A683" t="s">
        <v>1438</v>
      </c>
      <c r="B683">
        <v>26</v>
      </c>
      <c r="C683" t="s">
        <v>43</v>
      </c>
      <c r="D683" t="s">
        <v>44</v>
      </c>
      <c r="E683" t="s">
        <v>76</v>
      </c>
      <c r="F683" t="s">
        <v>56</v>
      </c>
      <c r="G683" t="s">
        <v>30</v>
      </c>
      <c r="H683" t="s">
        <v>1439</v>
      </c>
      <c r="I683" t="s">
        <v>93</v>
      </c>
      <c r="J683" s="1">
        <v>482.5</v>
      </c>
      <c r="K683">
        <v>11</v>
      </c>
      <c r="L683" t="s">
        <v>35</v>
      </c>
      <c r="M683">
        <v>1</v>
      </c>
      <c r="N683">
        <v>1</v>
      </c>
      <c r="O683">
        <v>1</v>
      </c>
      <c r="P683" t="s">
        <v>36</v>
      </c>
      <c r="Q683" t="s">
        <v>85</v>
      </c>
      <c r="R683">
        <v>2</v>
      </c>
      <c r="S683">
        <v>1</v>
      </c>
      <c r="T683" t="s">
        <v>36</v>
      </c>
      <c r="U683" t="s">
        <v>60</v>
      </c>
      <c r="V683" t="s">
        <v>86</v>
      </c>
      <c r="W683" s="2">
        <v>45563</v>
      </c>
      <c r="X683" t="b">
        <v>1</v>
      </c>
      <c r="Y683" t="b">
        <v>1</v>
      </c>
      <c r="Z683" t="s">
        <v>40</v>
      </c>
      <c r="AA683" t="s">
        <v>41</v>
      </c>
      <c r="AB683">
        <v>13</v>
      </c>
    </row>
    <row r="684" spans="1:28" x14ac:dyDescent="0.3">
      <c r="A684" t="s">
        <v>1440</v>
      </c>
      <c r="B684">
        <v>32</v>
      </c>
      <c r="C684" t="s">
        <v>29</v>
      </c>
      <c r="D684" t="s">
        <v>30</v>
      </c>
      <c r="E684" t="s">
        <v>31</v>
      </c>
      <c r="F684" t="s">
        <v>56</v>
      </c>
      <c r="G684" t="s">
        <v>30</v>
      </c>
      <c r="H684" t="s">
        <v>1441</v>
      </c>
      <c r="I684" t="s">
        <v>246</v>
      </c>
      <c r="J684" s="1">
        <v>433.14</v>
      </c>
      <c r="K684">
        <v>10</v>
      </c>
      <c r="L684" t="s">
        <v>48</v>
      </c>
      <c r="M684">
        <v>3</v>
      </c>
      <c r="N684">
        <v>1</v>
      </c>
      <c r="O684">
        <v>2</v>
      </c>
      <c r="P684" t="s">
        <v>49</v>
      </c>
      <c r="Q684" t="s">
        <v>50</v>
      </c>
      <c r="R684">
        <v>2</v>
      </c>
      <c r="S684">
        <v>3</v>
      </c>
      <c r="T684" t="s">
        <v>44</v>
      </c>
      <c r="U684" t="s">
        <v>38</v>
      </c>
      <c r="V684" t="s">
        <v>61</v>
      </c>
      <c r="W684" s="2">
        <v>45482</v>
      </c>
      <c r="X684" t="b">
        <v>0</v>
      </c>
      <c r="Y684" t="b">
        <v>0</v>
      </c>
      <c r="Z684" t="s">
        <v>62</v>
      </c>
      <c r="AA684" t="s">
        <v>41</v>
      </c>
      <c r="AB684">
        <v>5</v>
      </c>
    </row>
    <row r="685" spans="1:28" x14ac:dyDescent="0.3">
      <c r="A685" t="s">
        <v>1442</v>
      </c>
      <c r="B685">
        <v>47</v>
      </c>
      <c r="C685" t="s">
        <v>29</v>
      </c>
      <c r="D685" t="s">
        <v>30</v>
      </c>
      <c r="E685" t="s">
        <v>69</v>
      </c>
      <c r="F685" t="s">
        <v>45</v>
      </c>
      <c r="G685" t="s">
        <v>44</v>
      </c>
      <c r="H685" t="s">
        <v>1443</v>
      </c>
      <c r="I685" t="s">
        <v>246</v>
      </c>
      <c r="J685" s="1">
        <v>375.7</v>
      </c>
      <c r="K685">
        <v>6</v>
      </c>
      <c r="L685" t="s">
        <v>78</v>
      </c>
      <c r="M685">
        <v>3</v>
      </c>
      <c r="N685">
        <v>1</v>
      </c>
      <c r="O685">
        <v>2</v>
      </c>
      <c r="P685" t="s">
        <v>59</v>
      </c>
      <c r="Q685" t="s">
        <v>85</v>
      </c>
      <c r="R685">
        <v>2</v>
      </c>
      <c r="S685">
        <v>10</v>
      </c>
      <c r="T685" t="s">
        <v>49</v>
      </c>
      <c r="U685" t="s">
        <v>38</v>
      </c>
      <c r="V685" t="s">
        <v>66</v>
      </c>
      <c r="W685" s="2">
        <v>45562</v>
      </c>
      <c r="X685" t="b">
        <v>1</v>
      </c>
      <c r="Y685" t="b">
        <v>0</v>
      </c>
      <c r="Z685" t="s">
        <v>52</v>
      </c>
      <c r="AA685" t="s">
        <v>41</v>
      </c>
      <c r="AB685">
        <v>10</v>
      </c>
    </row>
    <row r="686" spans="1:28" x14ac:dyDescent="0.3">
      <c r="A686" t="s">
        <v>1444</v>
      </c>
      <c r="B686">
        <v>21</v>
      </c>
      <c r="C686" t="s">
        <v>43</v>
      </c>
      <c r="D686" t="s">
        <v>30</v>
      </c>
      <c r="E686" t="s">
        <v>55</v>
      </c>
      <c r="F686" t="s">
        <v>56</v>
      </c>
      <c r="G686" t="s">
        <v>30</v>
      </c>
      <c r="H686" t="s">
        <v>1445</v>
      </c>
      <c r="I686" t="s">
        <v>194</v>
      </c>
      <c r="J686" s="1">
        <v>381.3</v>
      </c>
      <c r="K686">
        <v>12</v>
      </c>
      <c r="L686" t="s">
        <v>78</v>
      </c>
      <c r="M686">
        <v>2</v>
      </c>
      <c r="N686">
        <v>1</v>
      </c>
      <c r="O686">
        <v>1</v>
      </c>
      <c r="P686" t="s">
        <v>44</v>
      </c>
      <c r="Q686" t="s">
        <v>85</v>
      </c>
      <c r="R686">
        <v>0</v>
      </c>
      <c r="S686">
        <v>4</v>
      </c>
      <c r="T686" t="s">
        <v>59</v>
      </c>
      <c r="U686" t="s">
        <v>79</v>
      </c>
      <c r="V686" t="s">
        <v>39</v>
      </c>
      <c r="W686" s="2">
        <v>45300</v>
      </c>
      <c r="X686" t="b">
        <v>0</v>
      </c>
      <c r="Y686" t="b">
        <v>0</v>
      </c>
      <c r="Z686" t="s">
        <v>74</v>
      </c>
      <c r="AA686" t="s">
        <v>67</v>
      </c>
      <c r="AB686">
        <v>7</v>
      </c>
    </row>
    <row r="687" spans="1:28" x14ac:dyDescent="0.3">
      <c r="A687" t="s">
        <v>1446</v>
      </c>
      <c r="B687">
        <v>34</v>
      </c>
      <c r="C687" t="s">
        <v>43</v>
      </c>
      <c r="D687" t="s">
        <v>44</v>
      </c>
      <c r="E687" t="s">
        <v>69</v>
      </c>
      <c r="F687" t="s">
        <v>45</v>
      </c>
      <c r="G687" t="s">
        <v>44</v>
      </c>
      <c r="H687" t="s">
        <v>1447</v>
      </c>
      <c r="I687" t="s">
        <v>117</v>
      </c>
      <c r="J687" s="1">
        <v>210.21</v>
      </c>
      <c r="K687">
        <v>4</v>
      </c>
      <c r="L687" t="s">
        <v>35</v>
      </c>
      <c r="M687">
        <v>4</v>
      </c>
      <c r="N687">
        <v>1</v>
      </c>
      <c r="O687">
        <v>2</v>
      </c>
      <c r="P687" t="s">
        <v>44</v>
      </c>
      <c r="Q687" t="s">
        <v>85</v>
      </c>
      <c r="R687">
        <v>0</v>
      </c>
      <c r="S687">
        <v>10</v>
      </c>
      <c r="T687" t="s">
        <v>44</v>
      </c>
      <c r="U687" t="s">
        <v>79</v>
      </c>
      <c r="V687" t="s">
        <v>51</v>
      </c>
      <c r="W687" s="2">
        <v>45478</v>
      </c>
      <c r="X687" t="b">
        <v>0</v>
      </c>
      <c r="Y687" t="b">
        <v>1</v>
      </c>
      <c r="Z687" t="s">
        <v>40</v>
      </c>
      <c r="AA687" t="s">
        <v>41</v>
      </c>
      <c r="AB687">
        <v>14</v>
      </c>
    </row>
    <row r="688" spans="1:28" x14ac:dyDescent="0.3">
      <c r="A688" t="s">
        <v>1448</v>
      </c>
      <c r="B688">
        <v>29</v>
      </c>
      <c r="C688" t="s">
        <v>43</v>
      </c>
      <c r="D688" t="s">
        <v>30</v>
      </c>
      <c r="E688" t="s">
        <v>69</v>
      </c>
      <c r="F688" t="s">
        <v>56</v>
      </c>
      <c r="G688" t="s">
        <v>44</v>
      </c>
      <c r="H688" t="s">
        <v>1449</v>
      </c>
      <c r="I688" t="s">
        <v>142</v>
      </c>
      <c r="J688" s="1">
        <v>408.81</v>
      </c>
      <c r="K688">
        <v>8</v>
      </c>
      <c r="L688" t="s">
        <v>35</v>
      </c>
      <c r="M688">
        <v>5</v>
      </c>
      <c r="N688">
        <v>4</v>
      </c>
      <c r="O688">
        <v>2</v>
      </c>
      <c r="P688" t="s">
        <v>59</v>
      </c>
      <c r="Q688" t="s">
        <v>85</v>
      </c>
      <c r="R688">
        <v>1</v>
      </c>
      <c r="S688">
        <v>3</v>
      </c>
      <c r="T688" t="s">
        <v>49</v>
      </c>
      <c r="U688" t="s">
        <v>79</v>
      </c>
      <c r="V688" t="s">
        <v>61</v>
      </c>
      <c r="W688" s="2">
        <v>45489</v>
      </c>
      <c r="X688" t="b">
        <v>0</v>
      </c>
      <c r="Y688" t="b">
        <v>1</v>
      </c>
      <c r="Z688" t="s">
        <v>52</v>
      </c>
      <c r="AA688" t="s">
        <v>67</v>
      </c>
      <c r="AB688">
        <v>12</v>
      </c>
    </row>
    <row r="689" spans="1:28" x14ac:dyDescent="0.3">
      <c r="A689" t="s">
        <v>1450</v>
      </c>
      <c r="B689">
        <v>20</v>
      </c>
      <c r="C689" t="s">
        <v>29</v>
      </c>
      <c r="D689" t="s">
        <v>30</v>
      </c>
      <c r="E689" t="s">
        <v>76</v>
      </c>
      <c r="F689" t="s">
        <v>32</v>
      </c>
      <c r="G689" t="s">
        <v>44</v>
      </c>
      <c r="H689" t="s">
        <v>1451</v>
      </c>
      <c r="I689" t="s">
        <v>246</v>
      </c>
      <c r="J689" s="1">
        <v>118.65</v>
      </c>
      <c r="K689">
        <v>10</v>
      </c>
      <c r="L689" t="s">
        <v>35</v>
      </c>
      <c r="M689">
        <v>1</v>
      </c>
      <c r="N689">
        <v>3</v>
      </c>
      <c r="O689">
        <v>0</v>
      </c>
      <c r="P689" t="s">
        <v>59</v>
      </c>
      <c r="Q689" t="s">
        <v>85</v>
      </c>
      <c r="R689">
        <v>0</v>
      </c>
      <c r="S689">
        <v>2</v>
      </c>
      <c r="T689" t="s">
        <v>59</v>
      </c>
      <c r="U689" t="s">
        <v>60</v>
      </c>
      <c r="V689" t="s">
        <v>39</v>
      </c>
      <c r="W689" s="2">
        <v>45300</v>
      </c>
      <c r="X689" t="b">
        <v>1</v>
      </c>
      <c r="Y689" t="b">
        <v>1</v>
      </c>
      <c r="Z689" t="s">
        <v>62</v>
      </c>
      <c r="AA689" t="s">
        <v>53</v>
      </c>
      <c r="AB689">
        <v>13</v>
      </c>
    </row>
    <row r="690" spans="1:28" x14ac:dyDescent="0.3">
      <c r="A690" t="s">
        <v>1452</v>
      </c>
      <c r="B690">
        <v>50</v>
      </c>
      <c r="C690" t="s">
        <v>43</v>
      </c>
      <c r="D690" t="s">
        <v>44</v>
      </c>
      <c r="E690" t="s">
        <v>76</v>
      </c>
      <c r="F690" t="s">
        <v>32</v>
      </c>
      <c r="G690" t="s">
        <v>30</v>
      </c>
      <c r="H690" t="s">
        <v>1453</v>
      </c>
      <c r="I690" t="s">
        <v>120</v>
      </c>
      <c r="J690" s="1">
        <v>166.45</v>
      </c>
      <c r="K690">
        <v>7</v>
      </c>
      <c r="L690" t="s">
        <v>35</v>
      </c>
      <c r="M690">
        <v>5</v>
      </c>
      <c r="N690">
        <v>2</v>
      </c>
      <c r="O690">
        <v>2</v>
      </c>
      <c r="P690" t="s">
        <v>59</v>
      </c>
      <c r="Q690" t="s">
        <v>85</v>
      </c>
      <c r="R690">
        <v>2</v>
      </c>
      <c r="S690">
        <v>1</v>
      </c>
      <c r="T690" t="s">
        <v>44</v>
      </c>
      <c r="U690" t="s">
        <v>60</v>
      </c>
      <c r="V690" t="s">
        <v>86</v>
      </c>
      <c r="W690" s="2">
        <v>45517</v>
      </c>
      <c r="X690" t="b">
        <v>1</v>
      </c>
      <c r="Y690" t="b">
        <v>0</v>
      </c>
      <c r="Z690" t="s">
        <v>74</v>
      </c>
      <c r="AA690" t="s">
        <v>67</v>
      </c>
      <c r="AB690">
        <v>12</v>
      </c>
    </row>
    <row r="691" spans="1:28" x14ac:dyDescent="0.3">
      <c r="A691" t="s">
        <v>1454</v>
      </c>
      <c r="B691">
        <v>29</v>
      </c>
      <c r="C691" t="s">
        <v>29</v>
      </c>
      <c r="D691" t="s">
        <v>30</v>
      </c>
      <c r="E691" t="s">
        <v>76</v>
      </c>
      <c r="F691" t="s">
        <v>56</v>
      </c>
      <c r="G691" t="s">
        <v>44</v>
      </c>
      <c r="H691" t="s">
        <v>1455</v>
      </c>
      <c r="I691" t="s">
        <v>194</v>
      </c>
      <c r="J691" s="1">
        <v>385.32</v>
      </c>
      <c r="K691">
        <v>10</v>
      </c>
      <c r="L691" t="s">
        <v>78</v>
      </c>
      <c r="M691">
        <v>1</v>
      </c>
      <c r="N691">
        <v>1</v>
      </c>
      <c r="O691">
        <v>1</v>
      </c>
      <c r="P691" t="s">
        <v>59</v>
      </c>
      <c r="Q691" t="s">
        <v>85</v>
      </c>
      <c r="R691">
        <v>0</v>
      </c>
      <c r="S691">
        <v>1</v>
      </c>
      <c r="T691" t="s">
        <v>49</v>
      </c>
      <c r="U691" t="s">
        <v>60</v>
      </c>
      <c r="V691" t="s">
        <v>51</v>
      </c>
      <c r="W691" s="2">
        <v>45540</v>
      </c>
      <c r="X691" t="b">
        <v>1</v>
      </c>
      <c r="Y691" t="b">
        <v>1</v>
      </c>
      <c r="Z691" t="s">
        <v>62</v>
      </c>
      <c r="AA691" t="s">
        <v>53</v>
      </c>
      <c r="AB691">
        <v>9</v>
      </c>
    </row>
    <row r="692" spans="1:28" x14ac:dyDescent="0.3">
      <c r="A692" t="s">
        <v>1456</v>
      </c>
      <c r="B692">
        <v>25</v>
      </c>
      <c r="C692" t="s">
        <v>190</v>
      </c>
      <c r="D692" t="s">
        <v>30</v>
      </c>
      <c r="E692" t="s">
        <v>31</v>
      </c>
      <c r="F692" t="s">
        <v>32</v>
      </c>
      <c r="G692" t="s">
        <v>44</v>
      </c>
      <c r="H692" t="s">
        <v>1457</v>
      </c>
      <c r="I692" t="s">
        <v>93</v>
      </c>
      <c r="J692" s="1">
        <v>293.99</v>
      </c>
      <c r="K692">
        <v>10</v>
      </c>
      <c r="L692" t="s">
        <v>35</v>
      </c>
      <c r="M692">
        <v>3</v>
      </c>
      <c r="N692">
        <v>4</v>
      </c>
      <c r="O692">
        <v>0</v>
      </c>
      <c r="P692" t="s">
        <v>36</v>
      </c>
      <c r="Q692" t="s">
        <v>37</v>
      </c>
      <c r="R692">
        <v>2</v>
      </c>
      <c r="S692">
        <v>7</v>
      </c>
      <c r="T692" t="s">
        <v>36</v>
      </c>
      <c r="U692" t="s">
        <v>38</v>
      </c>
      <c r="V692" t="s">
        <v>39</v>
      </c>
      <c r="W692" s="2">
        <v>45564</v>
      </c>
      <c r="X692" t="b">
        <v>0</v>
      </c>
      <c r="Y692" t="b">
        <v>1</v>
      </c>
      <c r="Z692" t="s">
        <v>52</v>
      </c>
      <c r="AA692" t="s">
        <v>41</v>
      </c>
      <c r="AB692">
        <v>5</v>
      </c>
    </row>
    <row r="693" spans="1:28" x14ac:dyDescent="0.3">
      <c r="A693" t="s">
        <v>1458</v>
      </c>
      <c r="B693">
        <v>37</v>
      </c>
      <c r="C693" t="s">
        <v>43</v>
      </c>
      <c r="D693" t="s">
        <v>30</v>
      </c>
      <c r="E693" t="s">
        <v>69</v>
      </c>
      <c r="F693" t="s">
        <v>45</v>
      </c>
      <c r="G693" t="s">
        <v>30</v>
      </c>
      <c r="H693" t="s">
        <v>1459</v>
      </c>
      <c r="I693" t="s">
        <v>126</v>
      </c>
      <c r="J693" s="1">
        <v>161.41</v>
      </c>
      <c r="K693">
        <v>9</v>
      </c>
      <c r="L693" t="s">
        <v>35</v>
      </c>
      <c r="M693">
        <v>1</v>
      </c>
      <c r="N693">
        <v>4</v>
      </c>
      <c r="O693">
        <v>0</v>
      </c>
      <c r="P693" t="s">
        <v>59</v>
      </c>
      <c r="Q693" t="s">
        <v>85</v>
      </c>
      <c r="R693">
        <v>1</v>
      </c>
      <c r="S693">
        <v>8</v>
      </c>
      <c r="T693" t="s">
        <v>44</v>
      </c>
      <c r="U693" t="s">
        <v>79</v>
      </c>
      <c r="V693" t="s">
        <v>51</v>
      </c>
      <c r="W693" s="2">
        <v>45389</v>
      </c>
      <c r="X693" t="b">
        <v>1</v>
      </c>
      <c r="Y693" t="b">
        <v>0</v>
      </c>
      <c r="Z693" t="s">
        <v>62</v>
      </c>
      <c r="AA693" t="s">
        <v>53</v>
      </c>
      <c r="AB693">
        <v>3</v>
      </c>
    </row>
    <row r="694" spans="1:28" x14ac:dyDescent="0.3">
      <c r="A694" t="s">
        <v>1460</v>
      </c>
      <c r="B694">
        <v>39</v>
      </c>
      <c r="C694" t="s">
        <v>43</v>
      </c>
      <c r="D694" t="s">
        <v>30</v>
      </c>
      <c r="E694" t="s">
        <v>55</v>
      </c>
      <c r="F694" t="s">
        <v>56</v>
      </c>
      <c r="G694" t="s">
        <v>30</v>
      </c>
      <c r="H694" t="s">
        <v>675</v>
      </c>
      <c r="I694" t="s">
        <v>158</v>
      </c>
      <c r="J694" s="1">
        <v>130.91999999999999</v>
      </c>
      <c r="K694">
        <v>2</v>
      </c>
      <c r="L694" t="s">
        <v>78</v>
      </c>
      <c r="M694">
        <v>1</v>
      </c>
      <c r="N694">
        <v>2</v>
      </c>
      <c r="O694">
        <v>1</v>
      </c>
      <c r="P694" t="s">
        <v>44</v>
      </c>
      <c r="Q694" t="s">
        <v>85</v>
      </c>
      <c r="R694">
        <v>2</v>
      </c>
      <c r="S694">
        <v>2</v>
      </c>
      <c r="T694" t="s">
        <v>36</v>
      </c>
      <c r="U694" t="s">
        <v>38</v>
      </c>
      <c r="V694" t="s">
        <v>86</v>
      </c>
      <c r="W694" s="2">
        <v>45644</v>
      </c>
      <c r="X694" t="b">
        <v>1</v>
      </c>
      <c r="Y694" t="b">
        <v>1</v>
      </c>
      <c r="Z694" t="s">
        <v>62</v>
      </c>
      <c r="AA694" t="s">
        <v>41</v>
      </c>
      <c r="AB694">
        <v>9</v>
      </c>
    </row>
    <row r="695" spans="1:28" x14ac:dyDescent="0.3">
      <c r="A695" t="s">
        <v>1461</v>
      </c>
      <c r="B695">
        <v>48</v>
      </c>
      <c r="C695" t="s">
        <v>29</v>
      </c>
      <c r="D695" t="s">
        <v>30</v>
      </c>
      <c r="E695" t="s">
        <v>76</v>
      </c>
      <c r="F695" t="s">
        <v>32</v>
      </c>
      <c r="G695" t="s">
        <v>44</v>
      </c>
      <c r="H695" t="s">
        <v>1462</v>
      </c>
      <c r="I695" t="s">
        <v>126</v>
      </c>
      <c r="J695" s="1">
        <v>468.6</v>
      </c>
      <c r="K695">
        <v>4</v>
      </c>
      <c r="L695" t="s">
        <v>35</v>
      </c>
      <c r="M695">
        <v>3</v>
      </c>
      <c r="N695">
        <v>4</v>
      </c>
      <c r="O695">
        <v>2</v>
      </c>
      <c r="P695" t="s">
        <v>49</v>
      </c>
      <c r="Q695" t="s">
        <v>37</v>
      </c>
      <c r="R695">
        <v>0</v>
      </c>
      <c r="S695">
        <v>6</v>
      </c>
      <c r="T695" t="s">
        <v>36</v>
      </c>
      <c r="U695" t="s">
        <v>79</v>
      </c>
      <c r="V695" t="s">
        <v>51</v>
      </c>
      <c r="W695" s="2">
        <v>45457</v>
      </c>
      <c r="X695" t="b">
        <v>0</v>
      </c>
      <c r="Y695" t="b">
        <v>1</v>
      </c>
      <c r="Z695" t="s">
        <v>40</v>
      </c>
      <c r="AA695" t="s">
        <v>41</v>
      </c>
      <c r="AB695">
        <v>2</v>
      </c>
    </row>
    <row r="696" spans="1:28" x14ac:dyDescent="0.3">
      <c r="A696" t="s">
        <v>1463</v>
      </c>
      <c r="B696">
        <v>47</v>
      </c>
      <c r="C696" t="s">
        <v>43</v>
      </c>
      <c r="D696" t="s">
        <v>44</v>
      </c>
      <c r="E696" t="s">
        <v>76</v>
      </c>
      <c r="F696" t="s">
        <v>32</v>
      </c>
      <c r="G696" t="s">
        <v>30</v>
      </c>
      <c r="H696" t="s">
        <v>1464</v>
      </c>
      <c r="I696" t="s">
        <v>126</v>
      </c>
      <c r="J696" s="1">
        <v>237.57</v>
      </c>
      <c r="K696">
        <v>5</v>
      </c>
      <c r="L696" t="s">
        <v>78</v>
      </c>
      <c r="M696">
        <v>3</v>
      </c>
      <c r="N696">
        <v>3</v>
      </c>
      <c r="O696">
        <v>0</v>
      </c>
      <c r="P696" t="s">
        <v>49</v>
      </c>
      <c r="Q696" t="s">
        <v>37</v>
      </c>
      <c r="R696">
        <v>0</v>
      </c>
      <c r="S696">
        <v>3</v>
      </c>
      <c r="T696" t="s">
        <v>49</v>
      </c>
      <c r="U696" t="s">
        <v>60</v>
      </c>
      <c r="V696" t="s">
        <v>86</v>
      </c>
      <c r="W696" s="2">
        <v>45407</v>
      </c>
      <c r="X696" t="b">
        <v>1</v>
      </c>
      <c r="Y696" t="b">
        <v>1</v>
      </c>
      <c r="Z696" t="s">
        <v>40</v>
      </c>
      <c r="AA696" t="s">
        <v>41</v>
      </c>
      <c r="AB696">
        <v>11</v>
      </c>
    </row>
    <row r="697" spans="1:28" x14ac:dyDescent="0.3">
      <c r="A697" t="s">
        <v>1465</v>
      </c>
      <c r="B697">
        <v>50</v>
      </c>
      <c r="C697" t="s">
        <v>29</v>
      </c>
      <c r="D697" t="s">
        <v>30</v>
      </c>
      <c r="E697" t="s">
        <v>76</v>
      </c>
      <c r="F697" t="s">
        <v>45</v>
      </c>
      <c r="G697" t="s">
        <v>44</v>
      </c>
      <c r="H697" t="s">
        <v>1466</v>
      </c>
      <c r="I697" t="s">
        <v>71</v>
      </c>
      <c r="J697" s="1">
        <v>395.18</v>
      </c>
      <c r="K697">
        <v>5</v>
      </c>
      <c r="L697" t="s">
        <v>48</v>
      </c>
      <c r="M697">
        <v>2</v>
      </c>
      <c r="N697">
        <v>2</v>
      </c>
      <c r="O697">
        <v>1</v>
      </c>
      <c r="P697" t="s">
        <v>36</v>
      </c>
      <c r="Q697" t="s">
        <v>50</v>
      </c>
      <c r="R697">
        <v>0</v>
      </c>
      <c r="S697">
        <v>5</v>
      </c>
      <c r="T697" t="s">
        <v>44</v>
      </c>
      <c r="U697" t="s">
        <v>60</v>
      </c>
      <c r="V697" t="s">
        <v>66</v>
      </c>
      <c r="W697" s="2">
        <v>45493</v>
      </c>
      <c r="X697" t="b">
        <v>1</v>
      </c>
      <c r="Y697" t="b">
        <v>1</v>
      </c>
      <c r="Z697" t="s">
        <v>40</v>
      </c>
      <c r="AA697" t="s">
        <v>53</v>
      </c>
      <c r="AB697">
        <v>6</v>
      </c>
    </row>
    <row r="698" spans="1:28" x14ac:dyDescent="0.3">
      <c r="A698" t="s">
        <v>1467</v>
      </c>
      <c r="B698">
        <v>42</v>
      </c>
      <c r="C698" t="s">
        <v>212</v>
      </c>
      <c r="D698" t="s">
        <v>44</v>
      </c>
      <c r="E698" t="s">
        <v>31</v>
      </c>
      <c r="F698" t="s">
        <v>45</v>
      </c>
      <c r="G698" t="s">
        <v>30</v>
      </c>
      <c r="H698" t="s">
        <v>1468</v>
      </c>
      <c r="I698" t="s">
        <v>117</v>
      </c>
      <c r="J698" s="1">
        <v>427.94</v>
      </c>
      <c r="K698">
        <v>12</v>
      </c>
      <c r="L698" t="s">
        <v>35</v>
      </c>
      <c r="M698">
        <v>5</v>
      </c>
      <c r="N698">
        <v>4</v>
      </c>
      <c r="O698">
        <v>1.3</v>
      </c>
      <c r="P698" t="s">
        <v>44</v>
      </c>
      <c r="Q698" t="s">
        <v>50</v>
      </c>
      <c r="R698">
        <v>1</v>
      </c>
      <c r="S698">
        <v>2</v>
      </c>
      <c r="T698" t="s">
        <v>36</v>
      </c>
      <c r="U698" t="s">
        <v>60</v>
      </c>
      <c r="V698" t="s">
        <v>66</v>
      </c>
      <c r="W698" s="2">
        <v>45380</v>
      </c>
      <c r="X698" t="b">
        <v>0</v>
      </c>
      <c r="Y698" t="b">
        <v>0</v>
      </c>
      <c r="Z698" t="s">
        <v>62</v>
      </c>
      <c r="AA698" t="s">
        <v>41</v>
      </c>
      <c r="AB698">
        <v>10</v>
      </c>
    </row>
    <row r="699" spans="1:28" x14ac:dyDescent="0.3">
      <c r="A699" t="s">
        <v>1469</v>
      </c>
      <c r="B699">
        <v>28</v>
      </c>
      <c r="C699" t="s">
        <v>29</v>
      </c>
      <c r="D699" t="s">
        <v>44</v>
      </c>
      <c r="E699" t="s">
        <v>55</v>
      </c>
      <c r="F699" t="s">
        <v>32</v>
      </c>
      <c r="G699" t="s">
        <v>44</v>
      </c>
      <c r="H699" t="s">
        <v>1470</v>
      </c>
      <c r="I699" t="s">
        <v>107</v>
      </c>
      <c r="J699" s="1">
        <v>81.23</v>
      </c>
      <c r="K699">
        <v>9</v>
      </c>
      <c r="L699" t="s">
        <v>35</v>
      </c>
      <c r="M699">
        <v>2</v>
      </c>
      <c r="N699">
        <v>5</v>
      </c>
      <c r="O699">
        <v>2</v>
      </c>
      <c r="P699" t="s">
        <v>44</v>
      </c>
      <c r="Q699" t="s">
        <v>50</v>
      </c>
      <c r="R699">
        <v>1</v>
      </c>
      <c r="S699">
        <v>10</v>
      </c>
      <c r="T699" t="s">
        <v>49</v>
      </c>
      <c r="U699" t="s">
        <v>38</v>
      </c>
      <c r="V699" t="s">
        <v>86</v>
      </c>
      <c r="W699" s="2">
        <v>45377</v>
      </c>
      <c r="X699" t="b">
        <v>0</v>
      </c>
      <c r="Y699" t="b">
        <v>1</v>
      </c>
      <c r="Z699" t="s">
        <v>52</v>
      </c>
      <c r="AA699" t="s">
        <v>53</v>
      </c>
      <c r="AB699">
        <v>6</v>
      </c>
    </row>
    <row r="700" spans="1:28" x14ac:dyDescent="0.3">
      <c r="A700" t="s">
        <v>1471</v>
      </c>
      <c r="B700">
        <v>23</v>
      </c>
      <c r="C700" t="s">
        <v>43</v>
      </c>
      <c r="D700" t="s">
        <v>30</v>
      </c>
      <c r="E700" t="s">
        <v>55</v>
      </c>
      <c r="F700" t="s">
        <v>45</v>
      </c>
      <c r="G700" t="s">
        <v>30</v>
      </c>
      <c r="H700" t="s">
        <v>1472</v>
      </c>
      <c r="I700" t="s">
        <v>107</v>
      </c>
      <c r="J700" s="1">
        <v>257.43</v>
      </c>
      <c r="K700">
        <v>5</v>
      </c>
      <c r="L700" t="s">
        <v>78</v>
      </c>
      <c r="M700">
        <v>4</v>
      </c>
      <c r="N700">
        <v>2</v>
      </c>
      <c r="O700">
        <v>0</v>
      </c>
      <c r="P700" t="s">
        <v>59</v>
      </c>
      <c r="Q700" t="s">
        <v>37</v>
      </c>
      <c r="R700">
        <v>1</v>
      </c>
      <c r="S700">
        <v>7</v>
      </c>
      <c r="T700" t="s">
        <v>59</v>
      </c>
      <c r="U700" t="s">
        <v>79</v>
      </c>
      <c r="V700" t="s">
        <v>66</v>
      </c>
      <c r="W700" s="2">
        <v>45396</v>
      </c>
      <c r="X700" t="b">
        <v>1</v>
      </c>
      <c r="Y700" t="b">
        <v>1</v>
      </c>
      <c r="Z700" t="s">
        <v>40</v>
      </c>
      <c r="AA700" t="s">
        <v>53</v>
      </c>
      <c r="AB700">
        <v>13</v>
      </c>
    </row>
    <row r="701" spans="1:28" x14ac:dyDescent="0.3">
      <c r="A701" t="s">
        <v>1473</v>
      </c>
      <c r="B701">
        <v>42</v>
      </c>
      <c r="C701" t="s">
        <v>43</v>
      </c>
      <c r="D701" t="s">
        <v>44</v>
      </c>
      <c r="E701" t="s">
        <v>76</v>
      </c>
      <c r="F701" t="s">
        <v>45</v>
      </c>
      <c r="G701" t="s">
        <v>44</v>
      </c>
      <c r="H701" t="s">
        <v>1474</v>
      </c>
      <c r="I701" t="s">
        <v>135</v>
      </c>
      <c r="J701" s="1">
        <v>305.73</v>
      </c>
      <c r="K701">
        <v>7</v>
      </c>
      <c r="L701" t="s">
        <v>35</v>
      </c>
      <c r="M701">
        <v>2</v>
      </c>
      <c r="N701">
        <v>5</v>
      </c>
      <c r="O701">
        <v>1</v>
      </c>
      <c r="P701" t="s">
        <v>49</v>
      </c>
      <c r="Q701" t="s">
        <v>50</v>
      </c>
      <c r="R701">
        <v>2</v>
      </c>
      <c r="S701">
        <v>8</v>
      </c>
      <c r="T701" t="s">
        <v>49</v>
      </c>
      <c r="U701" t="s">
        <v>38</v>
      </c>
      <c r="V701" t="s">
        <v>86</v>
      </c>
      <c r="W701" s="2">
        <v>45640</v>
      </c>
      <c r="X701" t="b">
        <v>1</v>
      </c>
      <c r="Y701" t="b">
        <v>0</v>
      </c>
      <c r="Z701" t="s">
        <v>74</v>
      </c>
      <c r="AA701" t="s">
        <v>67</v>
      </c>
      <c r="AB701">
        <v>14</v>
      </c>
    </row>
    <row r="702" spans="1:28" x14ac:dyDescent="0.3">
      <c r="A702" t="s">
        <v>1475</v>
      </c>
      <c r="B702">
        <v>32</v>
      </c>
      <c r="C702" t="s">
        <v>43</v>
      </c>
      <c r="D702" t="s">
        <v>44</v>
      </c>
      <c r="E702" t="s">
        <v>55</v>
      </c>
      <c r="F702" t="s">
        <v>32</v>
      </c>
      <c r="G702" t="s">
        <v>44</v>
      </c>
      <c r="H702" t="s">
        <v>1476</v>
      </c>
      <c r="I702" t="s">
        <v>126</v>
      </c>
      <c r="J702" s="1">
        <v>249.82</v>
      </c>
      <c r="K702">
        <v>10</v>
      </c>
      <c r="L702" t="s">
        <v>48</v>
      </c>
      <c r="M702">
        <v>5</v>
      </c>
      <c r="N702">
        <v>3</v>
      </c>
      <c r="O702">
        <v>1</v>
      </c>
      <c r="P702" t="s">
        <v>44</v>
      </c>
      <c r="Q702" t="s">
        <v>50</v>
      </c>
      <c r="R702">
        <v>2</v>
      </c>
      <c r="S702">
        <v>6</v>
      </c>
      <c r="T702" t="s">
        <v>49</v>
      </c>
      <c r="U702" t="s">
        <v>38</v>
      </c>
      <c r="V702" t="s">
        <v>51</v>
      </c>
      <c r="W702" s="2">
        <v>45516</v>
      </c>
      <c r="X702" t="b">
        <v>1</v>
      </c>
      <c r="Y702" t="b">
        <v>0</v>
      </c>
      <c r="Z702" t="s">
        <v>52</v>
      </c>
      <c r="AA702" t="s">
        <v>41</v>
      </c>
      <c r="AB702">
        <v>10</v>
      </c>
    </row>
    <row r="703" spans="1:28" x14ac:dyDescent="0.3">
      <c r="A703" t="s">
        <v>1477</v>
      </c>
      <c r="B703">
        <v>33</v>
      </c>
      <c r="C703" t="s">
        <v>43</v>
      </c>
      <c r="D703" t="s">
        <v>30</v>
      </c>
      <c r="E703" t="s">
        <v>76</v>
      </c>
      <c r="F703" t="s">
        <v>32</v>
      </c>
      <c r="G703" t="s">
        <v>44</v>
      </c>
      <c r="H703" t="s">
        <v>1478</v>
      </c>
      <c r="I703" t="s">
        <v>101</v>
      </c>
      <c r="J703" s="1">
        <v>332.79</v>
      </c>
      <c r="K703">
        <v>11</v>
      </c>
      <c r="L703" t="s">
        <v>78</v>
      </c>
      <c r="M703">
        <v>3</v>
      </c>
      <c r="N703">
        <v>5</v>
      </c>
      <c r="O703">
        <v>2</v>
      </c>
      <c r="P703" t="s">
        <v>36</v>
      </c>
      <c r="Q703" t="s">
        <v>50</v>
      </c>
      <c r="R703">
        <v>2</v>
      </c>
      <c r="S703">
        <v>1</v>
      </c>
      <c r="T703" t="s">
        <v>44</v>
      </c>
      <c r="U703" t="s">
        <v>38</v>
      </c>
      <c r="V703" t="s">
        <v>51</v>
      </c>
      <c r="W703" s="2">
        <v>45533</v>
      </c>
      <c r="X703" t="b">
        <v>0</v>
      </c>
      <c r="Y703" t="b">
        <v>0</v>
      </c>
      <c r="Z703" t="s">
        <v>52</v>
      </c>
      <c r="AA703" t="s">
        <v>41</v>
      </c>
      <c r="AB703">
        <v>4</v>
      </c>
    </row>
    <row r="704" spans="1:28" x14ac:dyDescent="0.3">
      <c r="A704" t="s">
        <v>1479</v>
      </c>
      <c r="B704">
        <v>32</v>
      </c>
      <c r="C704" t="s">
        <v>43</v>
      </c>
      <c r="D704" t="s">
        <v>44</v>
      </c>
      <c r="E704" t="s">
        <v>55</v>
      </c>
      <c r="F704" t="s">
        <v>32</v>
      </c>
      <c r="G704" t="s">
        <v>30</v>
      </c>
      <c r="H704" t="s">
        <v>1480</v>
      </c>
      <c r="I704" t="s">
        <v>135</v>
      </c>
      <c r="J704" s="1">
        <v>78.900000000000006</v>
      </c>
      <c r="K704">
        <v>3</v>
      </c>
      <c r="L704" t="s">
        <v>48</v>
      </c>
      <c r="M704">
        <v>4</v>
      </c>
      <c r="N704">
        <v>1</v>
      </c>
      <c r="O704">
        <v>1</v>
      </c>
      <c r="P704" t="s">
        <v>59</v>
      </c>
      <c r="Q704" t="s">
        <v>50</v>
      </c>
      <c r="R704">
        <v>0</v>
      </c>
      <c r="S704">
        <v>1</v>
      </c>
      <c r="T704" t="s">
        <v>49</v>
      </c>
      <c r="U704" t="s">
        <v>38</v>
      </c>
      <c r="V704" t="s">
        <v>61</v>
      </c>
      <c r="W704" s="2">
        <v>45542</v>
      </c>
      <c r="X704" t="b">
        <v>0</v>
      </c>
      <c r="Y704" t="b">
        <v>1</v>
      </c>
      <c r="Z704" t="s">
        <v>74</v>
      </c>
      <c r="AA704" t="s">
        <v>53</v>
      </c>
      <c r="AB704">
        <v>10</v>
      </c>
    </row>
    <row r="705" spans="1:28" x14ac:dyDescent="0.3">
      <c r="A705" t="s">
        <v>1481</v>
      </c>
      <c r="B705">
        <v>29</v>
      </c>
      <c r="C705" t="s">
        <v>43</v>
      </c>
      <c r="D705" t="s">
        <v>44</v>
      </c>
      <c r="E705" t="s">
        <v>69</v>
      </c>
      <c r="F705" t="s">
        <v>45</v>
      </c>
      <c r="G705" t="s">
        <v>44</v>
      </c>
      <c r="H705" t="s">
        <v>1482</v>
      </c>
      <c r="I705" t="s">
        <v>104</v>
      </c>
      <c r="J705" s="1">
        <v>122.55</v>
      </c>
      <c r="K705">
        <v>9</v>
      </c>
      <c r="L705" t="s">
        <v>35</v>
      </c>
      <c r="M705">
        <v>2</v>
      </c>
      <c r="N705">
        <v>4</v>
      </c>
      <c r="O705">
        <v>0.3</v>
      </c>
      <c r="P705" t="s">
        <v>59</v>
      </c>
      <c r="Q705" t="s">
        <v>50</v>
      </c>
      <c r="R705">
        <v>2</v>
      </c>
      <c r="S705">
        <v>3</v>
      </c>
      <c r="T705" t="s">
        <v>49</v>
      </c>
      <c r="U705" t="s">
        <v>79</v>
      </c>
      <c r="V705" t="s">
        <v>39</v>
      </c>
      <c r="W705" s="2">
        <v>45471</v>
      </c>
      <c r="X705" t="b">
        <v>0</v>
      </c>
      <c r="Y705" t="b">
        <v>0</v>
      </c>
      <c r="Z705" t="s">
        <v>62</v>
      </c>
      <c r="AA705" t="s">
        <v>67</v>
      </c>
      <c r="AB705">
        <v>4</v>
      </c>
    </row>
    <row r="706" spans="1:28" x14ac:dyDescent="0.3">
      <c r="A706" t="s">
        <v>1483</v>
      </c>
      <c r="B706">
        <v>25</v>
      </c>
      <c r="C706" t="s">
        <v>190</v>
      </c>
      <c r="D706" t="s">
        <v>44</v>
      </c>
      <c r="E706" t="s">
        <v>76</v>
      </c>
      <c r="F706" t="s">
        <v>32</v>
      </c>
      <c r="G706" t="s">
        <v>30</v>
      </c>
      <c r="H706" t="s">
        <v>1484</v>
      </c>
      <c r="I706" t="s">
        <v>93</v>
      </c>
      <c r="J706" s="1">
        <v>307.61</v>
      </c>
      <c r="K706">
        <v>6</v>
      </c>
      <c r="L706" t="s">
        <v>35</v>
      </c>
      <c r="M706">
        <v>1</v>
      </c>
      <c r="N706">
        <v>1</v>
      </c>
      <c r="O706">
        <v>0</v>
      </c>
      <c r="P706" t="s">
        <v>59</v>
      </c>
      <c r="Q706" t="s">
        <v>37</v>
      </c>
      <c r="R706">
        <v>0</v>
      </c>
      <c r="S706">
        <v>9</v>
      </c>
      <c r="T706" t="s">
        <v>49</v>
      </c>
      <c r="U706" t="s">
        <v>60</v>
      </c>
      <c r="V706" t="s">
        <v>51</v>
      </c>
      <c r="W706" s="2">
        <v>45547</v>
      </c>
      <c r="X706" t="b">
        <v>1</v>
      </c>
      <c r="Y706" t="b">
        <v>1</v>
      </c>
      <c r="Z706" t="s">
        <v>40</v>
      </c>
      <c r="AA706" t="s">
        <v>41</v>
      </c>
      <c r="AB706">
        <v>10</v>
      </c>
    </row>
    <row r="707" spans="1:28" x14ac:dyDescent="0.3">
      <c r="A707" t="s">
        <v>1485</v>
      </c>
      <c r="B707">
        <v>41</v>
      </c>
      <c r="C707" t="s">
        <v>29</v>
      </c>
      <c r="D707" t="s">
        <v>44</v>
      </c>
      <c r="E707" t="s">
        <v>76</v>
      </c>
      <c r="F707" t="s">
        <v>32</v>
      </c>
      <c r="G707" t="s">
        <v>30</v>
      </c>
      <c r="H707" t="s">
        <v>1486</v>
      </c>
      <c r="I707" t="s">
        <v>120</v>
      </c>
      <c r="J707" s="1">
        <v>152.33000000000001</v>
      </c>
      <c r="K707">
        <v>2</v>
      </c>
      <c r="L707" t="s">
        <v>48</v>
      </c>
      <c r="M707">
        <v>1</v>
      </c>
      <c r="N707">
        <v>5</v>
      </c>
      <c r="O707">
        <v>1</v>
      </c>
      <c r="P707" t="s">
        <v>36</v>
      </c>
      <c r="Q707" t="s">
        <v>50</v>
      </c>
      <c r="R707">
        <v>1</v>
      </c>
      <c r="S707">
        <v>6</v>
      </c>
      <c r="T707" t="s">
        <v>44</v>
      </c>
      <c r="U707" t="s">
        <v>60</v>
      </c>
      <c r="V707" t="s">
        <v>61</v>
      </c>
      <c r="W707" s="2">
        <v>45310</v>
      </c>
      <c r="X707" t="b">
        <v>0</v>
      </c>
      <c r="Y707" t="b">
        <v>1</v>
      </c>
      <c r="Z707" t="s">
        <v>62</v>
      </c>
      <c r="AA707" t="s">
        <v>41</v>
      </c>
      <c r="AB707">
        <v>8</v>
      </c>
    </row>
    <row r="708" spans="1:28" x14ac:dyDescent="0.3">
      <c r="A708" t="s">
        <v>1487</v>
      </c>
      <c r="B708">
        <v>24</v>
      </c>
      <c r="C708" t="s">
        <v>29</v>
      </c>
      <c r="D708" t="s">
        <v>30</v>
      </c>
      <c r="E708" t="s">
        <v>76</v>
      </c>
      <c r="F708" t="s">
        <v>32</v>
      </c>
      <c r="G708" t="s">
        <v>44</v>
      </c>
      <c r="H708" t="s">
        <v>1488</v>
      </c>
      <c r="I708" t="s">
        <v>93</v>
      </c>
      <c r="J708" s="1">
        <v>465.07</v>
      </c>
      <c r="K708">
        <v>8</v>
      </c>
      <c r="L708" t="s">
        <v>78</v>
      </c>
      <c r="M708">
        <v>2</v>
      </c>
      <c r="N708">
        <v>4</v>
      </c>
      <c r="O708">
        <v>0</v>
      </c>
      <c r="P708" t="s">
        <v>49</v>
      </c>
      <c r="Q708" t="s">
        <v>50</v>
      </c>
      <c r="R708">
        <v>1</v>
      </c>
      <c r="S708">
        <v>2</v>
      </c>
      <c r="T708" t="s">
        <v>44</v>
      </c>
      <c r="U708" t="s">
        <v>79</v>
      </c>
      <c r="V708" t="s">
        <v>86</v>
      </c>
      <c r="W708" s="2">
        <v>45353</v>
      </c>
      <c r="X708" t="b">
        <v>0</v>
      </c>
      <c r="Y708" t="b">
        <v>0</v>
      </c>
      <c r="Z708" t="s">
        <v>52</v>
      </c>
      <c r="AA708" t="s">
        <v>41</v>
      </c>
      <c r="AB708">
        <v>8</v>
      </c>
    </row>
    <row r="709" spans="1:28" x14ac:dyDescent="0.3">
      <c r="A709" t="s">
        <v>1489</v>
      </c>
      <c r="B709">
        <v>32</v>
      </c>
      <c r="C709" t="s">
        <v>29</v>
      </c>
      <c r="D709" t="s">
        <v>44</v>
      </c>
      <c r="E709" t="s">
        <v>55</v>
      </c>
      <c r="F709" t="s">
        <v>56</v>
      </c>
      <c r="G709" t="s">
        <v>30</v>
      </c>
      <c r="H709" t="s">
        <v>1490</v>
      </c>
      <c r="I709" t="s">
        <v>90</v>
      </c>
      <c r="J709" s="1">
        <v>498.23</v>
      </c>
      <c r="K709">
        <v>10</v>
      </c>
      <c r="L709" t="s">
        <v>78</v>
      </c>
      <c r="M709">
        <v>5</v>
      </c>
      <c r="N709">
        <v>2</v>
      </c>
      <c r="O709">
        <v>0</v>
      </c>
      <c r="P709" t="s">
        <v>36</v>
      </c>
      <c r="Q709" t="s">
        <v>85</v>
      </c>
      <c r="R709">
        <v>0</v>
      </c>
      <c r="S709">
        <v>7</v>
      </c>
      <c r="T709" t="s">
        <v>49</v>
      </c>
      <c r="U709" t="s">
        <v>60</v>
      </c>
      <c r="V709" t="s">
        <v>66</v>
      </c>
      <c r="W709" s="2">
        <v>45299</v>
      </c>
      <c r="X709" t="b">
        <v>1</v>
      </c>
      <c r="Y709" t="b">
        <v>0</v>
      </c>
      <c r="Z709" t="s">
        <v>74</v>
      </c>
      <c r="AA709" t="s">
        <v>41</v>
      </c>
      <c r="AB709">
        <v>9</v>
      </c>
    </row>
    <row r="710" spans="1:28" x14ac:dyDescent="0.3">
      <c r="A710" t="s">
        <v>1491</v>
      </c>
      <c r="B710">
        <v>41</v>
      </c>
      <c r="C710" t="s">
        <v>29</v>
      </c>
      <c r="D710" t="s">
        <v>30</v>
      </c>
      <c r="E710" t="s">
        <v>69</v>
      </c>
      <c r="F710" t="s">
        <v>45</v>
      </c>
      <c r="G710" t="s">
        <v>30</v>
      </c>
      <c r="H710" t="s">
        <v>1492</v>
      </c>
      <c r="I710" t="s">
        <v>98</v>
      </c>
      <c r="J710" s="1">
        <v>491.18</v>
      </c>
      <c r="K710">
        <v>3</v>
      </c>
      <c r="L710" t="s">
        <v>35</v>
      </c>
      <c r="M710">
        <v>4</v>
      </c>
      <c r="N710">
        <v>4</v>
      </c>
      <c r="O710">
        <v>1</v>
      </c>
      <c r="P710" t="s">
        <v>44</v>
      </c>
      <c r="Q710" t="s">
        <v>85</v>
      </c>
      <c r="R710">
        <v>0</v>
      </c>
      <c r="S710">
        <v>6</v>
      </c>
      <c r="T710" t="s">
        <v>36</v>
      </c>
      <c r="U710" t="s">
        <v>60</v>
      </c>
      <c r="V710" t="s">
        <v>86</v>
      </c>
      <c r="W710" s="2">
        <v>45531</v>
      </c>
      <c r="X710" t="b">
        <v>0</v>
      </c>
      <c r="Y710" t="b">
        <v>0</v>
      </c>
      <c r="Z710" t="s">
        <v>62</v>
      </c>
      <c r="AA710" t="s">
        <v>41</v>
      </c>
      <c r="AB710">
        <v>14</v>
      </c>
    </row>
    <row r="711" spans="1:28" x14ac:dyDescent="0.3">
      <c r="A711" t="s">
        <v>1493</v>
      </c>
      <c r="B711">
        <v>18</v>
      </c>
      <c r="C711" t="s">
        <v>43</v>
      </c>
      <c r="D711" t="s">
        <v>30</v>
      </c>
      <c r="E711" t="s">
        <v>76</v>
      </c>
      <c r="F711" t="s">
        <v>32</v>
      </c>
      <c r="G711" t="s">
        <v>30</v>
      </c>
      <c r="H711" t="s">
        <v>1494</v>
      </c>
      <c r="I711" t="s">
        <v>104</v>
      </c>
      <c r="J711" s="1">
        <v>149.41999999999999</v>
      </c>
      <c r="K711">
        <v>3</v>
      </c>
      <c r="L711" t="s">
        <v>35</v>
      </c>
      <c r="M711">
        <v>1</v>
      </c>
      <c r="N711">
        <v>1</v>
      </c>
      <c r="O711">
        <v>2</v>
      </c>
      <c r="P711" t="s">
        <v>49</v>
      </c>
      <c r="Q711" t="s">
        <v>85</v>
      </c>
      <c r="R711">
        <v>0</v>
      </c>
      <c r="S711">
        <v>6</v>
      </c>
      <c r="T711" t="s">
        <v>36</v>
      </c>
      <c r="U711" t="s">
        <v>79</v>
      </c>
      <c r="V711" t="s">
        <v>86</v>
      </c>
      <c r="W711" s="2">
        <v>45294</v>
      </c>
      <c r="X711" t="b">
        <v>1</v>
      </c>
      <c r="Y711" t="b">
        <v>0</v>
      </c>
      <c r="Z711" t="s">
        <v>52</v>
      </c>
      <c r="AA711" t="s">
        <v>67</v>
      </c>
      <c r="AB711">
        <v>5</v>
      </c>
    </row>
    <row r="712" spans="1:28" x14ac:dyDescent="0.3">
      <c r="A712" t="s">
        <v>1495</v>
      </c>
      <c r="B712">
        <v>25</v>
      </c>
      <c r="C712" t="s">
        <v>43</v>
      </c>
      <c r="D712" t="s">
        <v>30</v>
      </c>
      <c r="E712" t="s">
        <v>55</v>
      </c>
      <c r="F712" t="s">
        <v>56</v>
      </c>
      <c r="G712" t="s">
        <v>30</v>
      </c>
      <c r="H712" t="s">
        <v>1496</v>
      </c>
      <c r="I712" t="s">
        <v>71</v>
      </c>
      <c r="J712" s="1">
        <v>82.13</v>
      </c>
      <c r="K712">
        <v>9</v>
      </c>
      <c r="L712" t="s">
        <v>78</v>
      </c>
      <c r="M712">
        <v>5</v>
      </c>
      <c r="N712">
        <v>1</v>
      </c>
      <c r="O712">
        <v>0</v>
      </c>
      <c r="P712" t="s">
        <v>49</v>
      </c>
      <c r="Q712" t="s">
        <v>37</v>
      </c>
      <c r="R712">
        <v>2</v>
      </c>
      <c r="S712">
        <v>6</v>
      </c>
      <c r="T712" t="s">
        <v>44</v>
      </c>
      <c r="U712" t="s">
        <v>38</v>
      </c>
      <c r="V712" t="s">
        <v>61</v>
      </c>
      <c r="W712" s="2">
        <v>45391</v>
      </c>
      <c r="X712" t="b">
        <v>1</v>
      </c>
      <c r="Y712" t="b">
        <v>1</v>
      </c>
      <c r="Z712" t="s">
        <v>40</v>
      </c>
      <c r="AA712" t="s">
        <v>67</v>
      </c>
      <c r="AB712">
        <v>6</v>
      </c>
    </row>
    <row r="713" spans="1:28" x14ac:dyDescent="0.3">
      <c r="A713" t="s">
        <v>1497</v>
      </c>
      <c r="B713">
        <v>49</v>
      </c>
      <c r="C713" t="s">
        <v>43</v>
      </c>
      <c r="D713" t="s">
        <v>30</v>
      </c>
      <c r="E713" t="s">
        <v>76</v>
      </c>
      <c r="F713" t="s">
        <v>32</v>
      </c>
      <c r="G713" t="s">
        <v>44</v>
      </c>
      <c r="H713" t="s">
        <v>1498</v>
      </c>
      <c r="I713" t="s">
        <v>90</v>
      </c>
      <c r="J713" s="1">
        <v>425.18</v>
      </c>
      <c r="K713">
        <v>4</v>
      </c>
      <c r="L713" t="s">
        <v>35</v>
      </c>
      <c r="M713">
        <v>2</v>
      </c>
      <c r="N713">
        <v>1</v>
      </c>
      <c r="O713">
        <v>0</v>
      </c>
      <c r="P713" t="s">
        <v>49</v>
      </c>
      <c r="Q713" t="s">
        <v>85</v>
      </c>
      <c r="R713">
        <v>1</v>
      </c>
      <c r="S713">
        <v>8</v>
      </c>
      <c r="T713" t="s">
        <v>49</v>
      </c>
      <c r="U713" t="s">
        <v>38</v>
      </c>
      <c r="V713" t="s">
        <v>51</v>
      </c>
      <c r="W713" s="2">
        <v>45370</v>
      </c>
      <c r="X713" t="b">
        <v>1</v>
      </c>
      <c r="Y713" t="b">
        <v>0</v>
      </c>
      <c r="Z713" t="s">
        <v>52</v>
      </c>
      <c r="AA713" t="s">
        <v>53</v>
      </c>
      <c r="AB713">
        <v>10</v>
      </c>
    </row>
    <row r="714" spans="1:28" x14ac:dyDescent="0.3">
      <c r="A714" t="s">
        <v>1499</v>
      </c>
      <c r="B714">
        <v>39</v>
      </c>
      <c r="C714" t="s">
        <v>43</v>
      </c>
      <c r="D714" t="s">
        <v>44</v>
      </c>
      <c r="E714" t="s">
        <v>31</v>
      </c>
      <c r="F714" t="s">
        <v>56</v>
      </c>
      <c r="G714" t="s">
        <v>30</v>
      </c>
      <c r="H714" t="s">
        <v>1500</v>
      </c>
      <c r="I714" t="s">
        <v>135</v>
      </c>
      <c r="J714" s="1">
        <v>176.12</v>
      </c>
      <c r="K714">
        <v>8</v>
      </c>
      <c r="L714" t="s">
        <v>78</v>
      </c>
      <c r="M714">
        <v>2</v>
      </c>
      <c r="N714">
        <v>3</v>
      </c>
      <c r="O714">
        <v>1.2</v>
      </c>
      <c r="P714" t="s">
        <v>49</v>
      </c>
      <c r="Q714" t="s">
        <v>37</v>
      </c>
      <c r="R714">
        <v>1</v>
      </c>
      <c r="S714">
        <v>10</v>
      </c>
      <c r="T714" t="s">
        <v>59</v>
      </c>
      <c r="U714" t="s">
        <v>79</v>
      </c>
      <c r="V714" t="s">
        <v>39</v>
      </c>
      <c r="W714" s="2">
        <v>45458</v>
      </c>
      <c r="X714" t="b">
        <v>1</v>
      </c>
      <c r="Y714" t="b">
        <v>1</v>
      </c>
      <c r="Z714" t="s">
        <v>62</v>
      </c>
      <c r="AA714" t="s">
        <v>53</v>
      </c>
      <c r="AB714">
        <v>14</v>
      </c>
    </row>
    <row r="715" spans="1:28" x14ac:dyDescent="0.3">
      <c r="A715" t="s">
        <v>1501</v>
      </c>
      <c r="B715">
        <v>47</v>
      </c>
      <c r="C715" t="s">
        <v>29</v>
      </c>
      <c r="D715" t="s">
        <v>44</v>
      </c>
      <c r="E715" t="s">
        <v>55</v>
      </c>
      <c r="F715" t="s">
        <v>45</v>
      </c>
      <c r="G715" t="s">
        <v>30</v>
      </c>
      <c r="H715" t="s">
        <v>1502</v>
      </c>
      <c r="I715" t="s">
        <v>246</v>
      </c>
      <c r="J715" s="1">
        <v>70.3</v>
      </c>
      <c r="K715">
        <v>6</v>
      </c>
      <c r="L715" t="s">
        <v>78</v>
      </c>
      <c r="M715">
        <v>3</v>
      </c>
      <c r="N715">
        <v>5</v>
      </c>
      <c r="O715">
        <v>0</v>
      </c>
      <c r="P715" t="s">
        <v>36</v>
      </c>
      <c r="Q715" t="s">
        <v>85</v>
      </c>
      <c r="R715">
        <v>1</v>
      </c>
      <c r="S715">
        <v>8</v>
      </c>
      <c r="T715" t="s">
        <v>49</v>
      </c>
      <c r="U715" t="s">
        <v>79</v>
      </c>
      <c r="V715" t="s">
        <v>86</v>
      </c>
      <c r="W715" s="2">
        <v>45354</v>
      </c>
      <c r="X715" t="b">
        <v>1</v>
      </c>
      <c r="Y715" t="b">
        <v>1</v>
      </c>
      <c r="Z715" t="s">
        <v>40</v>
      </c>
      <c r="AA715" t="s">
        <v>53</v>
      </c>
      <c r="AB715">
        <v>3</v>
      </c>
    </row>
    <row r="716" spans="1:28" x14ac:dyDescent="0.3">
      <c r="A716" t="s">
        <v>1503</v>
      </c>
      <c r="B716">
        <v>43</v>
      </c>
      <c r="C716" t="s">
        <v>43</v>
      </c>
      <c r="D716" t="s">
        <v>30</v>
      </c>
      <c r="E716" t="s">
        <v>31</v>
      </c>
      <c r="F716" t="s">
        <v>32</v>
      </c>
      <c r="G716" t="s">
        <v>30</v>
      </c>
      <c r="H716" t="s">
        <v>1504</v>
      </c>
      <c r="I716" t="s">
        <v>98</v>
      </c>
      <c r="J716" s="1">
        <v>319.39</v>
      </c>
      <c r="K716">
        <v>7</v>
      </c>
      <c r="L716" t="s">
        <v>35</v>
      </c>
      <c r="M716">
        <v>4</v>
      </c>
      <c r="N716">
        <v>5</v>
      </c>
      <c r="O716">
        <v>0</v>
      </c>
      <c r="P716" t="s">
        <v>36</v>
      </c>
      <c r="Q716" t="s">
        <v>85</v>
      </c>
      <c r="R716">
        <v>1</v>
      </c>
      <c r="S716">
        <v>10</v>
      </c>
      <c r="T716" t="s">
        <v>44</v>
      </c>
      <c r="U716" t="s">
        <v>79</v>
      </c>
      <c r="V716" t="s">
        <v>39</v>
      </c>
      <c r="W716" s="2">
        <v>45613</v>
      </c>
      <c r="X716" t="b">
        <v>0</v>
      </c>
      <c r="Y716" t="b">
        <v>1</v>
      </c>
      <c r="Z716" t="s">
        <v>74</v>
      </c>
      <c r="AA716" t="s">
        <v>53</v>
      </c>
      <c r="AB716">
        <v>3</v>
      </c>
    </row>
    <row r="717" spans="1:28" x14ac:dyDescent="0.3">
      <c r="A717" t="s">
        <v>1505</v>
      </c>
      <c r="B717">
        <v>38</v>
      </c>
      <c r="C717" t="s">
        <v>29</v>
      </c>
      <c r="D717" t="s">
        <v>44</v>
      </c>
      <c r="E717" t="s">
        <v>69</v>
      </c>
      <c r="F717" t="s">
        <v>45</v>
      </c>
      <c r="G717" t="s">
        <v>44</v>
      </c>
      <c r="H717" t="s">
        <v>1506</v>
      </c>
      <c r="I717" t="s">
        <v>65</v>
      </c>
      <c r="J717" s="1">
        <v>113.51</v>
      </c>
      <c r="K717">
        <v>11</v>
      </c>
      <c r="L717" t="s">
        <v>35</v>
      </c>
      <c r="M717">
        <v>4</v>
      </c>
      <c r="N717">
        <v>1</v>
      </c>
      <c r="O717">
        <v>1</v>
      </c>
      <c r="P717" t="s">
        <v>44</v>
      </c>
      <c r="Q717" t="s">
        <v>50</v>
      </c>
      <c r="R717">
        <v>2</v>
      </c>
      <c r="S717">
        <v>2</v>
      </c>
      <c r="T717" t="s">
        <v>59</v>
      </c>
      <c r="U717" t="s">
        <v>79</v>
      </c>
      <c r="V717" t="s">
        <v>39</v>
      </c>
      <c r="W717" s="2">
        <v>45336</v>
      </c>
      <c r="X717" t="b">
        <v>1</v>
      </c>
      <c r="Y717" t="b">
        <v>1</v>
      </c>
      <c r="Z717" t="s">
        <v>74</v>
      </c>
      <c r="AA717" t="s">
        <v>67</v>
      </c>
      <c r="AB717">
        <v>8</v>
      </c>
    </row>
    <row r="718" spans="1:28" x14ac:dyDescent="0.3">
      <c r="A718" t="s">
        <v>1507</v>
      </c>
      <c r="B718">
        <v>40</v>
      </c>
      <c r="C718" t="s">
        <v>29</v>
      </c>
      <c r="D718" t="s">
        <v>44</v>
      </c>
      <c r="E718" t="s">
        <v>55</v>
      </c>
      <c r="F718" t="s">
        <v>32</v>
      </c>
      <c r="G718" t="s">
        <v>30</v>
      </c>
      <c r="H718" t="s">
        <v>1508</v>
      </c>
      <c r="I718" t="s">
        <v>101</v>
      </c>
      <c r="J718" s="1">
        <v>492.74</v>
      </c>
      <c r="K718">
        <v>2</v>
      </c>
      <c r="L718" t="s">
        <v>35</v>
      </c>
      <c r="M718">
        <v>1</v>
      </c>
      <c r="N718">
        <v>5</v>
      </c>
      <c r="O718">
        <v>2</v>
      </c>
      <c r="P718" t="s">
        <v>59</v>
      </c>
      <c r="Q718" t="s">
        <v>85</v>
      </c>
      <c r="R718">
        <v>1</v>
      </c>
      <c r="S718">
        <v>3</v>
      </c>
      <c r="T718" t="s">
        <v>44</v>
      </c>
      <c r="U718" t="s">
        <v>38</v>
      </c>
      <c r="V718" t="s">
        <v>66</v>
      </c>
      <c r="W718" s="2">
        <v>45351</v>
      </c>
      <c r="X718" t="b">
        <v>1</v>
      </c>
      <c r="Y718" t="b">
        <v>0</v>
      </c>
      <c r="Z718" t="s">
        <v>40</v>
      </c>
      <c r="AA718" t="s">
        <v>67</v>
      </c>
      <c r="AB718">
        <v>13</v>
      </c>
    </row>
    <row r="719" spans="1:28" x14ac:dyDescent="0.3">
      <c r="A719" t="s">
        <v>1509</v>
      </c>
      <c r="B719">
        <v>33</v>
      </c>
      <c r="C719" t="s">
        <v>43</v>
      </c>
      <c r="D719" t="s">
        <v>30</v>
      </c>
      <c r="E719" t="s">
        <v>76</v>
      </c>
      <c r="F719" t="s">
        <v>56</v>
      </c>
      <c r="G719" t="s">
        <v>30</v>
      </c>
      <c r="H719" t="s">
        <v>1510</v>
      </c>
      <c r="I719" t="s">
        <v>71</v>
      </c>
      <c r="J719" s="1">
        <v>143.80000000000001</v>
      </c>
      <c r="K719">
        <v>9</v>
      </c>
      <c r="L719" t="s">
        <v>48</v>
      </c>
      <c r="M719">
        <v>2</v>
      </c>
      <c r="N719">
        <v>2</v>
      </c>
      <c r="O719">
        <v>2</v>
      </c>
      <c r="P719" t="s">
        <v>59</v>
      </c>
      <c r="Q719" t="s">
        <v>37</v>
      </c>
      <c r="R719">
        <v>0</v>
      </c>
      <c r="S719">
        <v>7</v>
      </c>
      <c r="T719" t="s">
        <v>36</v>
      </c>
      <c r="U719" t="s">
        <v>38</v>
      </c>
      <c r="V719" t="s">
        <v>61</v>
      </c>
      <c r="W719" s="2">
        <v>45344</v>
      </c>
      <c r="X719" t="b">
        <v>1</v>
      </c>
      <c r="Y719" t="b">
        <v>0</v>
      </c>
      <c r="Z719" t="s">
        <v>52</v>
      </c>
      <c r="AA719" t="s">
        <v>41</v>
      </c>
      <c r="AB719">
        <v>11</v>
      </c>
    </row>
    <row r="720" spans="1:28" x14ac:dyDescent="0.3">
      <c r="A720" t="s">
        <v>1511</v>
      </c>
      <c r="B720">
        <v>18</v>
      </c>
      <c r="C720" t="s">
        <v>274</v>
      </c>
      <c r="D720" t="s">
        <v>30</v>
      </c>
      <c r="E720" t="s">
        <v>69</v>
      </c>
      <c r="F720" t="s">
        <v>32</v>
      </c>
      <c r="G720" t="s">
        <v>30</v>
      </c>
      <c r="H720" t="s">
        <v>1512</v>
      </c>
      <c r="I720" t="s">
        <v>135</v>
      </c>
      <c r="J720" s="1">
        <v>158.54</v>
      </c>
      <c r="K720">
        <v>5</v>
      </c>
      <c r="L720" t="s">
        <v>78</v>
      </c>
      <c r="M720">
        <v>2</v>
      </c>
      <c r="N720">
        <v>1</v>
      </c>
      <c r="O720">
        <v>1</v>
      </c>
      <c r="P720" t="s">
        <v>59</v>
      </c>
      <c r="Q720" t="s">
        <v>50</v>
      </c>
      <c r="R720">
        <v>2</v>
      </c>
      <c r="S720">
        <v>7</v>
      </c>
      <c r="T720" t="s">
        <v>44</v>
      </c>
      <c r="U720" t="s">
        <v>60</v>
      </c>
      <c r="V720" t="s">
        <v>61</v>
      </c>
      <c r="W720" s="2">
        <v>45382</v>
      </c>
      <c r="X720" t="b">
        <v>0</v>
      </c>
      <c r="Y720" t="b">
        <v>0</v>
      </c>
      <c r="Z720" t="s">
        <v>74</v>
      </c>
      <c r="AA720" t="s">
        <v>67</v>
      </c>
      <c r="AB720">
        <v>5</v>
      </c>
    </row>
    <row r="721" spans="1:28" x14ac:dyDescent="0.3">
      <c r="A721" t="s">
        <v>1513</v>
      </c>
      <c r="B721">
        <v>39</v>
      </c>
      <c r="C721" t="s">
        <v>29</v>
      </c>
      <c r="D721" t="s">
        <v>44</v>
      </c>
      <c r="E721" t="s">
        <v>31</v>
      </c>
      <c r="F721" t="s">
        <v>32</v>
      </c>
      <c r="G721" t="s">
        <v>44</v>
      </c>
      <c r="H721" t="s">
        <v>1514</v>
      </c>
      <c r="I721" t="s">
        <v>71</v>
      </c>
      <c r="J721" s="1">
        <v>213.39</v>
      </c>
      <c r="K721">
        <v>6</v>
      </c>
      <c r="L721" t="s">
        <v>78</v>
      </c>
      <c r="M721">
        <v>3</v>
      </c>
      <c r="N721">
        <v>4</v>
      </c>
      <c r="O721">
        <v>2</v>
      </c>
      <c r="P721" t="s">
        <v>49</v>
      </c>
      <c r="Q721" t="s">
        <v>50</v>
      </c>
      <c r="R721">
        <v>2</v>
      </c>
      <c r="S721">
        <v>5</v>
      </c>
      <c r="T721" t="s">
        <v>49</v>
      </c>
      <c r="U721" t="s">
        <v>79</v>
      </c>
      <c r="V721" t="s">
        <v>86</v>
      </c>
      <c r="W721" s="2">
        <v>45592</v>
      </c>
      <c r="X721" t="b">
        <v>0</v>
      </c>
      <c r="Y721" t="b">
        <v>1</v>
      </c>
      <c r="Z721" t="s">
        <v>74</v>
      </c>
      <c r="AA721" t="s">
        <v>53</v>
      </c>
      <c r="AB721">
        <v>4</v>
      </c>
    </row>
    <row r="722" spans="1:28" x14ac:dyDescent="0.3">
      <c r="A722" t="s">
        <v>1515</v>
      </c>
      <c r="B722">
        <v>31</v>
      </c>
      <c r="C722" t="s">
        <v>43</v>
      </c>
      <c r="D722" t="s">
        <v>30</v>
      </c>
      <c r="E722" t="s">
        <v>76</v>
      </c>
      <c r="F722" t="s">
        <v>32</v>
      </c>
      <c r="G722" t="s">
        <v>44</v>
      </c>
      <c r="H722" t="s">
        <v>1516</v>
      </c>
      <c r="I722" t="s">
        <v>142</v>
      </c>
      <c r="J722" s="1">
        <v>127.18</v>
      </c>
      <c r="K722">
        <v>2</v>
      </c>
      <c r="L722" t="s">
        <v>48</v>
      </c>
      <c r="M722">
        <v>5</v>
      </c>
      <c r="N722">
        <v>5</v>
      </c>
      <c r="O722">
        <v>1</v>
      </c>
      <c r="P722" t="s">
        <v>49</v>
      </c>
      <c r="Q722" t="s">
        <v>37</v>
      </c>
      <c r="R722">
        <v>0</v>
      </c>
      <c r="S722">
        <v>2</v>
      </c>
      <c r="T722" t="s">
        <v>49</v>
      </c>
      <c r="U722" t="s">
        <v>79</v>
      </c>
      <c r="V722" t="s">
        <v>61</v>
      </c>
      <c r="W722" s="2">
        <v>45647</v>
      </c>
      <c r="X722" t="b">
        <v>0</v>
      </c>
      <c r="Y722" t="b">
        <v>0</v>
      </c>
      <c r="Z722" t="s">
        <v>74</v>
      </c>
      <c r="AA722" t="s">
        <v>53</v>
      </c>
      <c r="AB722">
        <v>4</v>
      </c>
    </row>
    <row r="723" spans="1:28" x14ac:dyDescent="0.3">
      <c r="A723" t="s">
        <v>1517</v>
      </c>
      <c r="B723">
        <v>27</v>
      </c>
      <c r="C723" t="s">
        <v>43</v>
      </c>
      <c r="D723" t="s">
        <v>30</v>
      </c>
      <c r="E723" t="s">
        <v>76</v>
      </c>
      <c r="F723" t="s">
        <v>56</v>
      </c>
      <c r="G723" t="s">
        <v>44</v>
      </c>
      <c r="H723" t="s">
        <v>1518</v>
      </c>
      <c r="I723" t="s">
        <v>98</v>
      </c>
      <c r="J723" s="1">
        <v>476.63</v>
      </c>
      <c r="K723">
        <v>9</v>
      </c>
      <c r="L723" t="s">
        <v>48</v>
      </c>
      <c r="M723">
        <v>3</v>
      </c>
      <c r="N723">
        <v>5</v>
      </c>
      <c r="O723">
        <v>2</v>
      </c>
      <c r="P723" t="s">
        <v>49</v>
      </c>
      <c r="Q723" t="s">
        <v>50</v>
      </c>
      <c r="R723">
        <v>2</v>
      </c>
      <c r="S723">
        <v>2</v>
      </c>
      <c r="T723" t="s">
        <v>36</v>
      </c>
      <c r="U723" t="s">
        <v>79</v>
      </c>
      <c r="V723" t="s">
        <v>61</v>
      </c>
      <c r="W723" s="2">
        <v>45615</v>
      </c>
      <c r="X723" t="b">
        <v>1</v>
      </c>
      <c r="Y723" t="b">
        <v>0</v>
      </c>
      <c r="Z723" t="s">
        <v>62</v>
      </c>
      <c r="AA723" t="s">
        <v>41</v>
      </c>
      <c r="AB723">
        <v>1</v>
      </c>
    </row>
    <row r="724" spans="1:28" x14ac:dyDescent="0.3">
      <c r="A724" t="s">
        <v>1519</v>
      </c>
      <c r="B724">
        <v>31</v>
      </c>
      <c r="C724" t="s">
        <v>29</v>
      </c>
      <c r="D724" t="s">
        <v>44</v>
      </c>
      <c r="E724" t="s">
        <v>55</v>
      </c>
      <c r="F724" t="s">
        <v>32</v>
      </c>
      <c r="G724" t="s">
        <v>30</v>
      </c>
      <c r="H724" t="s">
        <v>1520</v>
      </c>
      <c r="I724" t="s">
        <v>101</v>
      </c>
      <c r="J724" s="1">
        <v>56.02</v>
      </c>
      <c r="K724">
        <v>3</v>
      </c>
      <c r="L724" t="s">
        <v>78</v>
      </c>
      <c r="M724">
        <v>5</v>
      </c>
      <c r="N724">
        <v>3</v>
      </c>
      <c r="O724">
        <v>1</v>
      </c>
      <c r="P724" t="s">
        <v>36</v>
      </c>
      <c r="Q724" t="s">
        <v>85</v>
      </c>
      <c r="R724">
        <v>1</v>
      </c>
      <c r="S724">
        <v>6</v>
      </c>
      <c r="T724" t="s">
        <v>44</v>
      </c>
      <c r="U724" t="s">
        <v>79</v>
      </c>
      <c r="V724" t="s">
        <v>51</v>
      </c>
      <c r="W724" s="2">
        <v>45548</v>
      </c>
      <c r="X724" t="b">
        <v>0</v>
      </c>
      <c r="Y724" t="b">
        <v>1</v>
      </c>
      <c r="Z724" t="s">
        <v>40</v>
      </c>
      <c r="AA724" t="s">
        <v>53</v>
      </c>
      <c r="AB724">
        <v>12</v>
      </c>
    </row>
    <row r="725" spans="1:28" x14ac:dyDescent="0.3">
      <c r="A725" t="s">
        <v>1521</v>
      </c>
      <c r="B725">
        <v>36</v>
      </c>
      <c r="C725" t="s">
        <v>29</v>
      </c>
      <c r="D725" t="s">
        <v>44</v>
      </c>
      <c r="E725" t="s">
        <v>69</v>
      </c>
      <c r="F725" t="s">
        <v>32</v>
      </c>
      <c r="G725" t="s">
        <v>30</v>
      </c>
      <c r="H725" t="s">
        <v>1522</v>
      </c>
      <c r="I725" t="s">
        <v>117</v>
      </c>
      <c r="J725" s="1">
        <v>398.97</v>
      </c>
      <c r="K725">
        <v>3</v>
      </c>
      <c r="L725" t="s">
        <v>78</v>
      </c>
      <c r="M725">
        <v>2</v>
      </c>
      <c r="N725">
        <v>3</v>
      </c>
      <c r="O725">
        <v>1</v>
      </c>
      <c r="P725" t="s">
        <v>44</v>
      </c>
      <c r="Q725" t="s">
        <v>50</v>
      </c>
      <c r="R725">
        <v>2</v>
      </c>
      <c r="S725">
        <v>3</v>
      </c>
      <c r="T725" t="s">
        <v>44</v>
      </c>
      <c r="U725" t="s">
        <v>38</v>
      </c>
      <c r="V725" t="s">
        <v>61</v>
      </c>
      <c r="W725" s="2">
        <v>45561</v>
      </c>
      <c r="X725" t="b">
        <v>0</v>
      </c>
      <c r="Y725" t="b">
        <v>0</v>
      </c>
      <c r="Z725" t="s">
        <v>62</v>
      </c>
      <c r="AA725" t="s">
        <v>41</v>
      </c>
      <c r="AB725">
        <v>9</v>
      </c>
    </row>
    <row r="726" spans="1:28" x14ac:dyDescent="0.3">
      <c r="A726" t="s">
        <v>1523</v>
      </c>
      <c r="B726">
        <v>27</v>
      </c>
      <c r="C726" t="s">
        <v>29</v>
      </c>
      <c r="D726" t="s">
        <v>30</v>
      </c>
      <c r="E726" t="s">
        <v>76</v>
      </c>
      <c r="F726" t="s">
        <v>45</v>
      </c>
      <c r="G726" t="s">
        <v>30</v>
      </c>
      <c r="H726" t="s">
        <v>902</v>
      </c>
      <c r="I726" t="s">
        <v>158</v>
      </c>
      <c r="J726" s="1">
        <v>53.45</v>
      </c>
      <c r="K726">
        <v>6</v>
      </c>
      <c r="L726" t="s">
        <v>35</v>
      </c>
      <c r="M726">
        <v>2</v>
      </c>
      <c r="N726">
        <v>3</v>
      </c>
      <c r="O726">
        <v>1</v>
      </c>
      <c r="P726" t="s">
        <v>44</v>
      </c>
      <c r="Q726" t="s">
        <v>37</v>
      </c>
      <c r="R726">
        <v>1</v>
      </c>
      <c r="S726">
        <v>9</v>
      </c>
      <c r="T726" t="s">
        <v>44</v>
      </c>
      <c r="U726" t="s">
        <v>38</v>
      </c>
      <c r="V726" t="s">
        <v>61</v>
      </c>
      <c r="W726" s="2">
        <v>45487</v>
      </c>
      <c r="X726" t="b">
        <v>0</v>
      </c>
      <c r="Y726" t="b">
        <v>0</v>
      </c>
      <c r="Z726" t="s">
        <v>40</v>
      </c>
      <c r="AA726" t="s">
        <v>53</v>
      </c>
      <c r="AB726">
        <v>11</v>
      </c>
    </row>
    <row r="727" spans="1:28" x14ac:dyDescent="0.3">
      <c r="A727" t="s">
        <v>1524</v>
      </c>
      <c r="B727">
        <v>21</v>
      </c>
      <c r="C727" t="s">
        <v>274</v>
      </c>
      <c r="D727" t="s">
        <v>30</v>
      </c>
      <c r="E727" t="s">
        <v>31</v>
      </c>
      <c r="F727" t="s">
        <v>32</v>
      </c>
      <c r="G727" t="s">
        <v>44</v>
      </c>
      <c r="H727" t="s">
        <v>1525</v>
      </c>
      <c r="I727" t="s">
        <v>158</v>
      </c>
      <c r="J727" s="1">
        <v>61.19</v>
      </c>
      <c r="K727">
        <v>2</v>
      </c>
      <c r="L727" t="s">
        <v>35</v>
      </c>
      <c r="M727">
        <v>4</v>
      </c>
      <c r="N727">
        <v>5</v>
      </c>
      <c r="O727">
        <v>1</v>
      </c>
      <c r="P727" t="s">
        <v>36</v>
      </c>
      <c r="Q727" t="s">
        <v>50</v>
      </c>
      <c r="R727">
        <v>2</v>
      </c>
      <c r="S727">
        <v>6</v>
      </c>
      <c r="T727" t="s">
        <v>44</v>
      </c>
      <c r="U727" t="s">
        <v>79</v>
      </c>
      <c r="V727" t="s">
        <v>51</v>
      </c>
      <c r="W727" s="2">
        <v>45516</v>
      </c>
      <c r="X727" t="b">
        <v>1</v>
      </c>
      <c r="Y727" t="b">
        <v>1</v>
      </c>
      <c r="Z727" t="s">
        <v>52</v>
      </c>
      <c r="AA727" t="s">
        <v>41</v>
      </c>
      <c r="AB727">
        <v>3</v>
      </c>
    </row>
    <row r="728" spans="1:28" x14ac:dyDescent="0.3">
      <c r="A728" t="s">
        <v>1526</v>
      </c>
      <c r="B728">
        <v>50</v>
      </c>
      <c r="C728" t="s">
        <v>29</v>
      </c>
      <c r="D728" t="s">
        <v>30</v>
      </c>
      <c r="E728" t="s">
        <v>31</v>
      </c>
      <c r="F728" t="s">
        <v>45</v>
      </c>
      <c r="G728" t="s">
        <v>30</v>
      </c>
      <c r="H728" t="s">
        <v>1527</v>
      </c>
      <c r="I728" t="s">
        <v>98</v>
      </c>
      <c r="J728" s="1">
        <v>471.31</v>
      </c>
      <c r="K728">
        <v>4</v>
      </c>
      <c r="L728" t="s">
        <v>35</v>
      </c>
      <c r="M728">
        <v>1</v>
      </c>
      <c r="N728">
        <v>5</v>
      </c>
      <c r="O728">
        <v>2</v>
      </c>
      <c r="P728" t="s">
        <v>44</v>
      </c>
      <c r="Q728" t="s">
        <v>85</v>
      </c>
      <c r="R728">
        <v>0</v>
      </c>
      <c r="S728">
        <v>8</v>
      </c>
      <c r="T728" t="s">
        <v>36</v>
      </c>
      <c r="U728" t="s">
        <v>60</v>
      </c>
      <c r="V728" t="s">
        <v>66</v>
      </c>
      <c r="W728" s="2">
        <v>45643</v>
      </c>
      <c r="X728" t="b">
        <v>0</v>
      </c>
      <c r="Y728" t="b">
        <v>1</v>
      </c>
      <c r="Z728" t="s">
        <v>62</v>
      </c>
      <c r="AA728" t="s">
        <v>67</v>
      </c>
      <c r="AB728">
        <v>7</v>
      </c>
    </row>
    <row r="729" spans="1:28" x14ac:dyDescent="0.3">
      <c r="A729" t="s">
        <v>1528</v>
      </c>
      <c r="B729">
        <v>49</v>
      </c>
      <c r="C729" t="s">
        <v>29</v>
      </c>
      <c r="D729" t="s">
        <v>44</v>
      </c>
      <c r="E729" t="s">
        <v>76</v>
      </c>
      <c r="F729" t="s">
        <v>45</v>
      </c>
      <c r="G729" t="s">
        <v>44</v>
      </c>
      <c r="H729" t="s">
        <v>1529</v>
      </c>
      <c r="I729" t="s">
        <v>104</v>
      </c>
      <c r="J729" s="1">
        <v>179.19</v>
      </c>
      <c r="K729">
        <v>10</v>
      </c>
      <c r="L729" t="s">
        <v>48</v>
      </c>
      <c r="M729">
        <v>3</v>
      </c>
      <c r="N729">
        <v>1</v>
      </c>
      <c r="O729">
        <v>1</v>
      </c>
      <c r="P729" t="s">
        <v>59</v>
      </c>
      <c r="Q729" t="s">
        <v>50</v>
      </c>
      <c r="R729">
        <v>2</v>
      </c>
      <c r="S729">
        <v>7</v>
      </c>
      <c r="T729" t="s">
        <v>36</v>
      </c>
      <c r="U729" t="s">
        <v>38</v>
      </c>
      <c r="V729" t="s">
        <v>51</v>
      </c>
      <c r="W729" s="2">
        <v>45372</v>
      </c>
      <c r="X729" t="b">
        <v>0</v>
      </c>
      <c r="Y729" t="b">
        <v>0</v>
      </c>
      <c r="Z729" t="s">
        <v>62</v>
      </c>
      <c r="AA729" t="s">
        <v>67</v>
      </c>
      <c r="AB729">
        <v>12</v>
      </c>
    </row>
    <row r="730" spans="1:28" x14ac:dyDescent="0.3">
      <c r="A730" t="s">
        <v>1530</v>
      </c>
      <c r="B730">
        <v>43</v>
      </c>
      <c r="C730" t="s">
        <v>29</v>
      </c>
      <c r="D730" t="s">
        <v>44</v>
      </c>
      <c r="E730" t="s">
        <v>76</v>
      </c>
      <c r="F730" t="s">
        <v>45</v>
      </c>
      <c r="G730" t="s">
        <v>30</v>
      </c>
      <c r="H730" t="s">
        <v>1531</v>
      </c>
      <c r="I730" t="s">
        <v>47</v>
      </c>
      <c r="J730" s="1">
        <v>294.61</v>
      </c>
      <c r="K730">
        <v>6</v>
      </c>
      <c r="L730" t="s">
        <v>48</v>
      </c>
      <c r="M730">
        <v>2</v>
      </c>
      <c r="N730">
        <v>1</v>
      </c>
      <c r="O730">
        <v>0</v>
      </c>
      <c r="P730" t="s">
        <v>36</v>
      </c>
      <c r="Q730" t="s">
        <v>85</v>
      </c>
      <c r="R730">
        <v>0</v>
      </c>
      <c r="S730">
        <v>2</v>
      </c>
      <c r="T730" t="s">
        <v>36</v>
      </c>
      <c r="U730" t="s">
        <v>79</v>
      </c>
      <c r="V730" t="s">
        <v>51</v>
      </c>
      <c r="W730" s="2">
        <v>45568</v>
      </c>
      <c r="X730" t="b">
        <v>0</v>
      </c>
      <c r="Y730" t="b">
        <v>1</v>
      </c>
      <c r="Z730" t="s">
        <v>52</v>
      </c>
      <c r="AA730" t="s">
        <v>67</v>
      </c>
      <c r="AB730">
        <v>4</v>
      </c>
    </row>
    <row r="731" spans="1:28" x14ac:dyDescent="0.3">
      <c r="A731" t="s">
        <v>1532</v>
      </c>
      <c r="B731">
        <v>35</v>
      </c>
      <c r="C731" t="s">
        <v>190</v>
      </c>
      <c r="D731" t="s">
        <v>44</v>
      </c>
      <c r="E731" t="s">
        <v>69</v>
      </c>
      <c r="F731" t="s">
        <v>32</v>
      </c>
      <c r="G731" t="s">
        <v>44</v>
      </c>
      <c r="H731" t="s">
        <v>1533</v>
      </c>
      <c r="I731" t="s">
        <v>104</v>
      </c>
      <c r="J731" s="1">
        <v>375.45</v>
      </c>
      <c r="K731">
        <v>6</v>
      </c>
      <c r="L731" t="s">
        <v>78</v>
      </c>
      <c r="M731">
        <v>3</v>
      </c>
      <c r="N731">
        <v>4</v>
      </c>
      <c r="O731">
        <v>0</v>
      </c>
      <c r="P731" t="s">
        <v>44</v>
      </c>
      <c r="Q731" t="s">
        <v>50</v>
      </c>
      <c r="R731">
        <v>1</v>
      </c>
      <c r="S731">
        <v>8</v>
      </c>
      <c r="T731" t="s">
        <v>49</v>
      </c>
      <c r="U731" t="s">
        <v>60</v>
      </c>
      <c r="V731" t="s">
        <v>66</v>
      </c>
      <c r="W731" s="2">
        <v>45396</v>
      </c>
      <c r="X731" t="b">
        <v>0</v>
      </c>
      <c r="Y731" t="b">
        <v>1</v>
      </c>
      <c r="Z731" t="s">
        <v>62</v>
      </c>
      <c r="AA731" t="s">
        <v>67</v>
      </c>
      <c r="AB731">
        <v>1</v>
      </c>
    </row>
    <row r="732" spans="1:28" x14ac:dyDescent="0.3">
      <c r="A732" t="s">
        <v>1534</v>
      </c>
      <c r="B732">
        <v>21</v>
      </c>
      <c r="C732" t="s">
        <v>43</v>
      </c>
      <c r="D732" t="s">
        <v>30</v>
      </c>
      <c r="E732" t="s">
        <v>69</v>
      </c>
      <c r="F732" t="s">
        <v>56</v>
      </c>
      <c r="G732" t="s">
        <v>44</v>
      </c>
      <c r="H732" t="s">
        <v>1535</v>
      </c>
      <c r="I732" t="s">
        <v>117</v>
      </c>
      <c r="J732" s="1">
        <v>83.5</v>
      </c>
      <c r="K732">
        <v>12</v>
      </c>
      <c r="L732" t="s">
        <v>48</v>
      </c>
      <c r="M732">
        <v>2</v>
      </c>
      <c r="N732">
        <v>4</v>
      </c>
      <c r="O732">
        <v>0</v>
      </c>
      <c r="P732" t="s">
        <v>36</v>
      </c>
      <c r="Q732" t="s">
        <v>50</v>
      </c>
      <c r="R732">
        <v>2</v>
      </c>
      <c r="S732">
        <v>7</v>
      </c>
      <c r="T732" t="s">
        <v>59</v>
      </c>
      <c r="U732" t="s">
        <v>60</v>
      </c>
      <c r="V732" t="s">
        <v>86</v>
      </c>
      <c r="W732" s="2">
        <v>45316</v>
      </c>
      <c r="X732" t="b">
        <v>1</v>
      </c>
      <c r="Y732" t="b">
        <v>1</v>
      </c>
      <c r="Z732" t="s">
        <v>40</v>
      </c>
      <c r="AA732" t="s">
        <v>53</v>
      </c>
      <c r="AB732">
        <v>10</v>
      </c>
    </row>
    <row r="733" spans="1:28" x14ac:dyDescent="0.3">
      <c r="A733" t="s">
        <v>1536</v>
      </c>
      <c r="B733">
        <v>34</v>
      </c>
      <c r="C733" t="s">
        <v>43</v>
      </c>
      <c r="D733" t="s">
        <v>44</v>
      </c>
      <c r="E733" t="s">
        <v>31</v>
      </c>
      <c r="F733" t="s">
        <v>45</v>
      </c>
      <c r="G733" t="s">
        <v>30</v>
      </c>
      <c r="H733" t="s">
        <v>1537</v>
      </c>
      <c r="I733" t="s">
        <v>65</v>
      </c>
      <c r="J733" s="1">
        <v>109.88</v>
      </c>
      <c r="K733">
        <v>7</v>
      </c>
      <c r="L733" t="s">
        <v>78</v>
      </c>
      <c r="M733">
        <v>4</v>
      </c>
      <c r="N733">
        <v>4</v>
      </c>
      <c r="O733">
        <v>1</v>
      </c>
      <c r="P733" t="s">
        <v>59</v>
      </c>
      <c r="Q733" t="s">
        <v>85</v>
      </c>
      <c r="R733">
        <v>1</v>
      </c>
      <c r="S733">
        <v>3</v>
      </c>
      <c r="T733" t="s">
        <v>49</v>
      </c>
      <c r="U733" t="s">
        <v>60</v>
      </c>
      <c r="V733" t="s">
        <v>39</v>
      </c>
      <c r="W733" s="2">
        <v>45296</v>
      </c>
      <c r="X733" t="b">
        <v>0</v>
      </c>
      <c r="Y733" t="b">
        <v>1</v>
      </c>
      <c r="Z733" t="s">
        <v>62</v>
      </c>
      <c r="AA733" t="s">
        <v>53</v>
      </c>
      <c r="AB733">
        <v>11</v>
      </c>
    </row>
    <row r="734" spans="1:28" x14ac:dyDescent="0.3">
      <c r="A734" t="s">
        <v>1538</v>
      </c>
      <c r="B734">
        <v>21</v>
      </c>
      <c r="C734" t="s">
        <v>29</v>
      </c>
      <c r="D734" t="s">
        <v>44</v>
      </c>
      <c r="E734" t="s">
        <v>31</v>
      </c>
      <c r="F734" t="s">
        <v>45</v>
      </c>
      <c r="G734" t="s">
        <v>44</v>
      </c>
      <c r="H734" t="s">
        <v>1539</v>
      </c>
      <c r="I734" t="s">
        <v>58</v>
      </c>
      <c r="J734" s="1">
        <v>182.54</v>
      </c>
      <c r="K734">
        <v>11</v>
      </c>
      <c r="L734" t="s">
        <v>35</v>
      </c>
      <c r="M734">
        <v>5</v>
      </c>
      <c r="N734">
        <v>5</v>
      </c>
      <c r="O734">
        <v>1</v>
      </c>
      <c r="P734" t="s">
        <v>49</v>
      </c>
      <c r="Q734" t="s">
        <v>37</v>
      </c>
      <c r="R734">
        <v>1</v>
      </c>
      <c r="S734">
        <v>1</v>
      </c>
      <c r="T734" t="s">
        <v>44</v>
      </c>
      <c r="U734" t="s">
        <v>38</v>
      </c>
      <c r="V734" t="s">
        <v>86</v>
      </c>
      <c r="W734" s="2">
        <v>45525</v>
      </c>
      <c r="X734" t="b">
        <v>0</v>
      </c>
      <c r="Y734" t="b">
        <v>0</v>
      </c>
      <c r="Z734" t="s">
        <v>40</v>
      </c>
      <c r="AA734" t="s">
        <v>53</v>
      </c>
      <c r="AB734">
        <v>13</v>
      </c>
    </row>
    <row r="735" spans="1:28" x14ac:dyDescent="0.3">
      <c r="A735" t="s">
        <v>1540</v>
      </c>
      <c r="B735">
        <v>23</v>
      </c>
      <c r="C735" t="s">
        <v>29</v>
      </c>
      <c r="D735" t="s">
        <v>44</v>
      </c>
      <c r="E735" t="s">
        <v>69</v>
      </c>
      <c r="F735" t="s">
        <v>32</v>
      </c>
      <c r="G735" t="s">
        <v>44</v>
      </c>
      <c r="H735" t="s">
        <v>1541</v>
      </c>
      <c r="I735" t="s">
        <v>71</v>
      </c>
      <c r="J735" s="1">
        <v>465.48</v>
      </c>
      <c r="K735">
        <v>3</v>
      </c>
      <c r="L735" t="s">
        <v>35</v>
      </c>
      <c r="M735">
        <v>3</v>
      </c>
      <c r="N735">
        <v>3</v>
      </c>
      <c r="O735">
        <v>2</v>
      </c>
      <c r="P735" t="s">
        <v>49</v>
      </c>
      <c r="Q735" t="s">
        <v>85</v>
      </c>
      <c r="R735">
        <v>1</v>
      </c>
      <c r="S735">
        <v>8</v>
      </c>
      <c r="T735" t="s">
        <v>49</v>
      </c>
      <c r="U735" t="s">
        <v>38</v>
      </c>
      <c r="V735" t="s">
        <v>86</v>
      </c>
      <c r="W735" s="2">
        <v>45464</v>
      </c>
      <c r="X735" t="b">
        <v>0</v>
      </c>
      <c r="Y735" t="b">
        <v>0</v>
      </c>
      <c r="Z735" t="s">
        <v>52</v>
      </c>
      <c r="AA735" t="s">
        <v>41</v>
      </c>
      <c r="AB735">
        <v>1</v>
      </c>
    </row>
    <row r="736" spans="1:28" x14ac:dyDescent="0.3">
      <c r="A736" t="s">
        <v>1542</v>
      </c>
      <c r="B736">
        <v>31</v>
      </c>
      <c r="C736" t="s">
        <v>29</v>
      </c>
      <c r="D736" t="s">
        <v>30</v>
      </c>
      <c r="E736" t="s">
        <v>31</v>
      </c>
      <c r="F736" t="s">
        <v>45</v>
      </c>
      <c r="G736" t="s">
        <v>30</v>
      </c>
      <c r="H736" t="s">
        <v>1543</v>
      </c>
      <c r="I736" t="s">
        <v>104</v>
      </c>
      <c r="J736" s="1">
        <v>224.52</v>
      </c>
      <c r="K736">
        <v>8</v>
      </c>
      <c r="L736" t="s">
        <v>35</v>
      </c>
      <c r="M736">
        <v>3</v>
      </c>
      <c r="N736">
        <v>3</v>
      </c>
      <c r="O736">
        <v>2</v>
      </c>
      <c r="P736" t="s">
        <v>59</v>
      </c>
      <c r="Q736" t="s">
        <v>50</v>
      </c>
      <c r="R736">
        <v>1</v>
      </c>
      <c r="S736">
        <v>5</v>
      </c>
      <c r="T736" t="s">
        <v>44</v>
      </c>
      <c r="U736" t="s">
        <v>79</v>
      </c>
      <c r="V736" t="s">
        <v>39</v>
      </c>
      <c r="W736" s="2">
        <v>45625</v>
      </c>
      <c r="X736" t="b">
        <v>1</v>
      </c>
      <c r="Y736" t="b">
        <v>0</v>
      </c>
      <c r="Z736" t="s">
        <v>62</v>
      </c>
      <c r="AA736" t="s">
        <v>67</v>
      </c>
      <c r="AB736">
        <v>1</v>
      </c>
    </row>
    <row r="737" spans="1:28" x14ac:dyDescent="0.3">
      <c r="A737" t="s">
        <v>1544</v>
      </c>
      <c r="B737">
        <v>21</v>
      </c>
      <c r="C737" t="s">
        <v>43</v>
      </c>
      <c r="D737" t="s">
        <v>44</v>
      </c>
      <c r="E737" t="s">
        <v>69</v>
      </c>
      <c r="F737" t="s">
        <v>56</v>
      </c>
      <c r="G737" t="s">
        <v>30</v>
      </c>
      <c r="H737" t="s">
        <v>1545</v>
      </c>
      <c r="I737" t="s">
        <v>188</v>
      </c>
      <c r="J737" s="1">
        <v>281.37</v>
      </c>
      <c r="K737">
        <v>12</v>
      </c>
      <c r="L737" t="s">
        <v>78</v>
      </c>
      <c r="M737">
        <v>2</v>
      </c>
      <c r="N737">
        <v>3</v>
      </c>
      <c r="O737">
        <v>2</v>
      </c>
      <c r="P737" t="s">
        <v>59</v>
      </c>
      <c r="Q737" t="s">
        <v>85</v>
      </c>
      <c r="R737">
        <v>0</v>
      </c>
      <c r="S737">
        <v>2</v>
      </c>
      <c r="T737" t="s">
        <v>59</v>
      </c>
      <c r="U737" t="s">
        <v>60</v>
      </c>
      <c r="V737" t="s">
        <v>61</v>
      </c>
      <c r="W737" s="2">
        <v>45293</v>
      </c>
      <c r="X737" t="b">
        <v>0</v>
      </c>
      <c r="Y737" t="b">
        <v>1</v>
      </c>
      <c r="Z737" t="s">
        <v>62</v>
      </c>
      <c r="AA737" t="s">
        <v>67</v>
      </c>
      <c r="AB737">
        <v>14</v>
      </c>
    </row>
    <row r="738" spans="1:28" x14ac:dyDescent="0.3">
      <c r="A738" t="s">
        <v>1546</v>
      </c>
      <c r="B738">
        <v>22</v>
      </c>
      <c r="C738" t="s">
        <v>29</v>
      </c>
      <c r="D738" t="s">
        <v>30</v>
      </c>
      <c r="E738" t="s">
        <v>31</v>
      </c>
      <c r="F738" t="s">
        <v>32</v>
      </c>
      <c r="G738" t="s">
        <v>30</v>
      </c>
      <c r="H738" t="s">
        <v>1547</v>
      </c>
      <c r="I738" t="s">
        <v>58</v>
      </c>
      <c r="J738" s="1">
        <v>125.68</v>
      </c>
      <c r="K738">
        <v>2</v>
      </c>
      <c r="L738" t="s">
        <v>78</v>
      </c>
      <c r="M738">
        <v>1</v>
      </c>
      <c r="N738">
        <v>4</v>
      </c>
      <c r="O738">
        <v>1</v>
      </c>
      <c r="P738" t="s">
        <v>36</v>
      </c>
      <c r="Q738" t="s">
        <v>50</v>
      </c>
      <c r="R738">
        <v>1</v>
      </c>
      <c r="S738">
        <v>8</v>
      </c>
      <c r="T738" t="s">
        <v>49</v>
      </c>
      <c r="U738" t="s">
        <v>60</v>
      </c>
      <c r="V738" t="s">
        <v>61</v>
      </c>
      <c r="W738" s="2">
        <v>45464</v>
      </c>
      <c r="X738" t="b">
        <v>1</v>
      </c>
      <c r="Y738" t="b">
        <v>0</v>
      </c>
      <c r="Z738" t="s">
        <v>40</v>
      </c>
      <c r="AA738" t="s">
        <v>67</v>
      </c>
      <c r="AB738">
        <v>9</v>
      </c>
    </row>
    <row r="739" spans="1:28" x14ac:dyDescent="0.3">
      <c r="A739" t="s">
        <v>1548</v>
      </c>
      <c r="B739">
        <v>38</v>
      </c>
      <c r="C739" t="s">
        <v>29</v>
      </c>
      <c r="D739" t="s">
        <v>44</v>
      </c>
      <c r="E739" t="s">
        <v>55</v>
      </c>
      <c r="F739" t="s">
        <v>45</v>
      </c>
      <c r="G739" t="s">
        <v>44</v>
      </c>
      <c r="H739" t="s">
        <v>1549</v>
      </c>
      <c r="I739" t="s">
        <v>188</v>
      </c>
      <c r="J739" s="1">
        <v>178.21</v>
      </c>
      <c r="K739">
        <v>7</v>
      </c>
      <c r="L739" t="s">
        <v>48</v>
      </c>
      <c r="M739">
        <v>1</v>
      </c>
      <c r="N739">
        <v>5</v>
      </c>
      <c r="O739">
        <v>2</v>
      </c>
      <c r="P739" t="s">
        <v>59</v>
      </c>
      <c r="Q739" t="s">
        <v>37</v>
      </c>
      <c r="R739">
        <v>2</v>
      </c>
      <c r="S739">
        <v>8</v>
      </c>
      <c r="T739" t="s">
        <v>36</v>
      </c>
      <c r="U739" t="s">
        <v>79</v>
      </c>
      <c r="V739" t="s">
        <v>51</v>
      </c>
      <c r="W739" s="2">
        <v>45436</v>
      </c>
      <c r="X739" t="b">
        <v>0</v>
      </c>
      <c r="Y739" t="b">
        <v>0</v>
      </c>
      <c r="Z739" t="s">
        <v>74</v>
      </c>
      <c r="AA739" t="s">
        <v>41</v>
      </c>
      <c r="AB739">
        <v>9</v>
      </c>
    </row>
    <row r="740" spans="1:28" x14ac:dyDescent="0.3">
      <c r="A740" t="s">
        <v>1550</v>
      </c>
      <c r="B740">
        <v>27</v>
      </c>
      <c r="C740" t="s">
        <v>43</v>
      </c>
      <c r="D740" t="s">
        <v>44</v>
      </c>
      <c r="E740" t="s">
        <v>76</v>
      </c>
      <c r="F740" t="s">
        <v>32</v>
      </c>
      <c r="G740" t="s">
        <v>30</v>
      </c>
      <c r="H740" t="s">
        <v>1551</v>
      </c>
      <c r="I740" t="s">
        <v>104</v>
      </c>
      <c r="J740" s="1">
        <v>483.23</v>
      </c>
      <c r="K740">
        <v>7</v>
      </c>
      <c r="L740" t="s">
        <v>78</v>
      </c>
      <c r="M740">
        <v>2</v>
      </c>
      <c r="N740">
        <v>4</v>
      </c>
      <c r="O740">
        <v>2</v>
      </c>
      <c r="P740" t="s">
        <v>49</v>
      </c>
      <c r="Q740" t="s">
        <v>37</v>
      </c>
      <c r="R740">
        <v>0</v>
      </c>
      <c r="S740">
        <v>5</v>
      </c>
      <c r="T740" t="s">
        <v>44</v>
      </c>
      <c r="U740" t="s">
        <v>60</v>
      </c>
      <c r="V740" t="s">
        <v>51</v>
      </c>
      <c r="W740" s="2">
        <v>45645</v>
      </c>
      <c r="X740" t="b">
        <v>1</v>
      </c>
      <c r="Y740" t="b">
        <v>0</v>
      </c>
      <c r="Z740" t="s">
        <v>62</v>
      </c>
      <c r="AA740" t="s">
        <v>67</v>
      </c>
      <c r="AB740">
        <v>9</v>
      </c>
    </row>
    <row r="741" spans="1:28" x14ac:dyDescent="0.3">
      <c r="A741" t="s">
        <v>1552</v>
      </c>
      <c r="B741">
        <v>18</v>
      </c>
      <c r="C741" t="s">
        <v>43</v>
      </c>
      <c r="D741" t="s">
        <v>30</v>
      </c>
      <c r="E741" t="s">
        <v>31</v>
      </c>
      <c r="F741" t="s">
        <v>56</v>
      </c>
      <c r="G741" t="s">
        <v>44</v>
      </c>
      <c r="H741" t="s">
        <v>1553</v>
      </c>
      <c r="I741" t="s">
        <v>65</v>
      </c>
      <c r="J741" s="1">
        <v>415.3</v>
      </c>
      <c r="K741">
        <v>11</v>
      </c>
      <c r="L741" t="s">
        <v>48</v>
      </c>
      <c r="M741">
        <v>4</v>
      </c>
      <c r="N741">
        <v>2</v>
      </c>
      <c r="O741">
        <v>1</v>
      </c>
      <c r="P741" t="s">
        <v>59</v>
      </c>
      <c r="Q741" t="s">
        <v>85</v>
      </c>
      <c r="R741">
        <v>1</v>
      </c>
      <c r="S741">
        <v>9</v>
      </c>
      <c r="T741" t="s">
        <v>36</v>
      </c>
      <c r="U741" t="s">
        <v>38</v>
      </c>
      <c r="V741" t="s">
        <v>51</v>
      </c>
      <c r="W741" s="2">
        <v>45560</v>
      </c>
      <c r="X741" t="b">
        <v>0</v>
      </c>
      <c r="Y741" t="b">
        <v>1</v>
      </c>
      <c r="Z741" t="s">
        <v>62</v>
      </c>
      <c r="AA741" t="s">
        <v>53</v>
      </c>
      <c r="AB741">
        <v>2</v>
      </c>
    </row>
    <row r="742" spans="1:28" x14ac:dyDescent="0.3">
      <c r="A742" t="s">
        <v>1554</v>
      </c>
      <c r="B742">
        <v>36</v>
      </c>
      <c r="C742" t="s">
        <v>43</v>
      </c>
      <c r="D742" t="s">
        <v>44</v>
      </c>
      <c r="E742" t="s">
        <v>31</v>
      </c>
      <c r="F742" t="s">
        <v>56</v>
      </c>
      <c r="G742" t="s">
        <v>30</v>
      </c>
      <c r="H742" t="s">
        <v>1555</v>
      </c>
      <c r="I742" t="s">
        <v>117</v>
      </c>
      <c r="J742" s="1">
        <v>85.52</v>
      </c>
      <c r="K742">
        <v>7</v>
      </c>
      <c r="L742" t="s">
        <v>35</v>
      </c>
      <c r="M742">
        <v>1</v>
      </c>
      <c r="N742">
        <v>5</v>
      </c>
      <c r="O742">
        <v>0</v>
      </c>
      <c r="P742" t="s">
        <v>49</v>
      </c>
      <c r="Q742" t="s">
        <v>37</v>
      </c>
      <c r="R742">
        <v>1</v>
      </c>
      <c r="S742">
        <v>3</v>
      </c>
      <c r="T742" t="s">
        <v>59</v>
      </c>
      <c r="U742" t="s">
        <v>60</v>
      </c>
      <c r="V742" t="s">
        <v>66</v>
      </c>
      <c r="W742" s="2">
        <v>45596</v>
      </c>
      <c r="X742" t="b">
        <v>0</v>
      </c>
      <c r="Y742" t="b">
        <v>1</v>
      </c>
      <c r="Z742" t="s">
        <v>74</v>
      </c>
      <c r="AA742" t="s">
        <v>41</v>
      </c>
      <c r="AB742">
        <v>7</v>
      </c>
    </row>
    <row r="743" spans="1:28" x14ac:dyDescent="0.3">
      <c r="A743" t="s">
        <v>1556</v>
      </c>
      <c r="B743">
        <v>44</v>
      </c>
      <c r="C743" t="s">
        <v>29</v>
      </c>
      <c r="D743" t="s">
        <v>30</v>
      </c>
      <c r="E743" t="s">
        <v>69</v>
      </c>
      <c r="F743" t="s">
        <v>45</v>
      </c>
      <c r="G743" t="s">
        <v>44</v>
      </c>
      <c r="H743" t="s">
        <v>1557</v>
      </c>
      <c r="I743" t="s">
        <v>114</v>
      </c>
      <c r="J743" s="1">
        <v>422.31</v>
      </c>
      <c r="K743">
        <v>2</v>
      </c>
      <c r="L743" t="s">
        <v>48</v>
      </c>
      <c r="M743">
        <v>3</v>
      </c>
      <c r="N743">
        <v>4</v>
      </c>
      <c r="O743">
        <v>1</v>
      </c>
      <c r="P743" t="s">
        <v>49</v>
      </c>
      <c r="Q743" t="s">
        <v>85</v>
      </c>
      <c r="R743">
        <v>0</v>
      </c>
      <c r="S743">
        <v>6</v>
      </c>
      <c r="T743" t="s">
        <v>36</v>
      </c>
      <c r="U743" t="s">
        <v>60</v>
      </c>
      <c r="V743" t="s">
        <v>66</v>
      </c>
      <c r="W743" s="2">
        <v>45513</v>
      </c>
      <c r="X743" t="b">
        <v>1</v>
      </c>
      <c r="Y743" t="b">
        <v>1</v>
      </c>
      <c r="Z743" t="s">
        <v>62</v>
      </c>
      <c r="AA743" t="s">
        <v>41</v>
      </c>
      <c r="AB743">
        <v>3</v>
      </c>
    </row>
    <row r="744" spans="1:28" x14ac:dyDescent="0.3">
      <c r="A744" t="s">
        <v>1558</v>
      </c>
      <c r="B744">
        <v>48</v>
      </c>
      <c r="C744" t="s">
        <v>88</v>
      </c>
      <c r="D744" t="s">
        <v>44</v>
      </c>
      <c r="E744" t="s">
        <v>31</v>
      </c>
      <c r="F744" t="s">
        <v>45</v>
      </c>
      <c r="G744" t="s">
        <v>44</v>
      </c>
      <c r="H744" t="s">
        <v>1559</v>
      </c>
      <c r="I744" t="s">
        <v>135</v>
      </c>
      <c r="J744" s="1">
        <v>70.42</v>
      </c>
      <c r="K744">
        <v>11</v>
      </c>
      <c r="L744" t="s">
        <v>78</v>
      </c>
      <c r="M744">
        <v>4</v>
      </c>
      <c r="N744">
        <v>5</v>
      </c>
      <c r="O744">
        <v>1</v>
      </c>
      <c r="P744" t="s">
        <v>44</v>
      </c>
      <c r="Q744" t="s">
        <v>50</v>
      </c>
      <c r="R744">
        <v>2</v>
      </c>
      <c r="S744">
        <v>7</v>
      </c>
      <c r="T744" t="s">
        <v>59</v>
      </c>
      <c r="U744" t="s">
        <v>79</v>
      </c>
      <c r="V744" t="s">
        <v>66</v>
      </c>
      <c r="W744" s="2">
        <v>45566</v>
      </c>
      <c r="X744" t="b">
        <v>0</v>
      </c>
      <c r="Y744" t="b">
        <v>1</v>
      </c>
      <c r="Z744" t="s">
        <v>40</v>
      </c>
      <c r="AA744" t="s">
        <v>67</v>
      </c>
      <c r="AB744">
        <v>14</v>
      </c>
    </row>
    <row r="745" spans="1:28" x14ac:dyDescent="0.3">
      <c r="A745" t="s">
        <v>1560</v>
      </c>
      <c r="B745">
        <v>23</v>
      </c>
      <c r="C745" t="s">
        <v>29</v>
      </c>
      <c r="D745" t="s">
        <v>30</v>
      </c>
      <c r="E745" t="s">
        <v>69</v>
      </c>
      <c r="F745" t="s">
        <v>56</v>
      </c>
      <c r="G745" t="s">
        <v>30</v>
      </c>
      <c r="H745" t="s">
        <v>1561</v>
      </c>
      <c r="I745" t="s">
        <v>126</v>
      </c>
      <c r="J745" s="1">
        <v>437.4</v>
      </c>
      <c r="K745">
        <v>6</v>
      </c>
      <c r="L745" t="s">
        <v>35</v>
      </c>
      <c r="M745">
        <v>1</v>
      </c>
      <c r="N745">
        <v>4</v>
      </c>
      <c r="O745">
        <v>1</v>
      </c>
      <c r="P745" t="s">
        <v>44</v>
      </c>
      <c r="Q745" t="s">
        <v>37</v>
      </c>
      <c r="R745">
        <v>2</v>
      </c>
      <c r="S745">
        <v>5</v>
      </c>
      <c r="T745" t="s">
        <v>59</v>
      </c>
      <c r="U745" t="s">
        <v>38</v>
      </c>
      <c r="V745" t="s">
        <v>39</v>
      </c>
      <c r="W745" s="2">
        <v>45459</v>
      </c>
      <c r="X745" t="b">
        <v>0</v>
      </c>
      <c r="Y745" t="b">
        <v>0</v>
      </c>
      <c r="Z745" t="s">
        <v>74</v>
      </c>
      <c r="AA745" t="s">
        <v>67</v>
      </c>
      <c r="AB745">
        <v>1</v>
      </c>
    </row>
    <row r="746" spans="1:28" x14ac:dyDescent="0.3">
      <c r="A746" t="s">
        <v>1562</v>
      </c>
      <c r="B746">
        <v>35</v>
      </c>
      <c r="C746" t="s">
        <v>43</v>
      </c>
      <c r="D746" t="s">
        <v>30</v>
      </c>
      <c r="E746" t="s">
        <v>76</v>
      </c>
      <c r="F746" t="s">
        <v>32</v>
      </c>
      <c r="G746" t="s">
        <v>30</v>
      </c>
      <c r="H746" t="s">
        <v>1563</v>
      </c>
      <c r="I746" t="s">
        <v>246</v>
      </c>
      <c r="J746" s="1">
        <v>207.11</v>
      </c>
      <c r="K746">
        <v>4</v>
      </c>
      <c r="L746" t="s">
        <v>35</v>
      </c>
      <c r="M746">
        <v>1</v>
      </c>
      <c r="N746">
        <v>4</v>
      </c>
      <c r="O746">
        <v>2</v>
      </c>
      <c r="P746" t="s">
        <v>44</v>
      </c>
      <c r="Q746" t="s">
        <v>50</v>
      </c>
      <c r="R746">
        <v>0</v>
      </c>
      <c r="S746">
        <v>1</v>
      </c>
      <c r="T746" t="s">
        <v>59</v>
      </c>
      <c r="U746" t="s">
        <v>38</v>
      </c>
      <c r="V746" t="s">
        <v>66</v>
      </c>
      <c r="W746" s="2">
        <v>45379</v>
      </c>
      <c r="X746" t="b">
        <v>1</v>
      </c>
      <c r="Y746" t="b">
        <v>0</v>
      </c>
      <c r="Z746" t="s">
        <v>40</v>
      </c>
      <c r="AA746" t="s">
        <v>41</v>
      </c>
      <c r="AB746">
        <v>2</v>
      </c>
    </row>
    <row r="747" spans="1:28" x14ac:dyDescent="0.3">
      <c r="A747" t="s">
        <v>1564</v>
      </c>
      <c r="B747">
        <v>50</v>
      </c>
      <c r="C747" t="s">
        <v>29</v>
      </c>
      <c r="D747" t="s">
        <v>44</v>
      </c>
      <c r="E747" t="s">
        <v>69</v>
      </c>
      <c r="F747" t="s">
        <v>32</v>
      </c>
      <c r="G747" t="s">
        <v>30</v>
      </c>
      <c r="H747" t="s">
        <v>1565</v>
      </c>
      <c r="I747" t="s">
        <v>101</v>
      </c>
      <c r="J747" s="1">
        <v>378.87</v>
      </c>
      <c r="K747">
        <v>2</v>
      </c>
      <c r="L747" t="s">
        <v>78</v>
      </c>
      <c r="M747">
        <v>5</v>
      </c>
      <c r="N747">
        <v>2</v>
      </c>
      <c r="O747">
        <v>2</v>
      </c>
      <c r="P747" t="s">
        <v>36</v>
      </c>
      <c r="Q747" t="s">
        <v>85</v>
      </c>
      <c r="R747">
        <v>2</v>
      </c>
      <c r="S747">
        <v>2</v>
      </c>
      <c r="T747" t="s">
        <v>49</v>
      </c>
      <c r="U747" t="s">
        <v>79</v>
      </c>
      <c r="V747" t="s">
        <v>61</v>
      </c>
      <c r="W747" s="2">
        <v>45459</v>
      </c>
      <c r="X747" t="b">
        <v>1</v>
      </c>
      <c r="Y747" t="b">
        <v>0</v>
      </c>
      <c r="Z747" t="s">
        <v>74</v>
      </c>
      <c r="AA747" t="s">
        <v>41</v>
      </c>
      <c r="AB747">
        <v>9</v>
      </c>
    </row>
    <row r="748" spans="1:28" x14ac:dyDescent="0.3">
      <c r="A748" t="s">
        <v>1566</v>
      </c>
      <c r="B748">
        <v>30</v>
      </c>
      <c r="C748" t="s">
        <v>29</v>
      </c>
      <c r="D748" t="s">
        <v>44</v>
      </c>
      <c r="E748" t="s">
        <v>76</v>
      </c>
      <c r="F748" t="s">
        <v>45</v>
      </c>
      <c r="G748" t="s">
        <v>44</v>
      </c>
      <c r="H748" t="s">
        <v>1567</v>
      </c>
      <c r="I748" t="s">
        <v>123</v>
      </c>
      <c r="J748" s="1">
        <v>349</v>
      </c>
      <c r="K748">
        <v>10</v>
      </c>
      <c r="L748" t="s">
        <v>35</v>
      </c>
      <c r="M748">
        <v>3</v>
      </c>
      <c r="N748">
        <v>5</v>
      </c>
      <c r="O748">
        <v>1</v>
      </c>
      <c r="P748" t="s">
        <v>59</v>
      </c>
      <c r="Q748" t="s">
        <v>50</v>
      </c>
      <c r="R748">
        <v>1</v>
      </c>
      <c r="S748">
        <v>5</v>
      </c>
      <c r="T748" t="s">
        <v>59</v>
      </c>
      <c r="U748" t="s">
        <v>79</v>
      </c>
      <c r="V748" t="s">
        <v>51</v>
      </c>
      <c r="W748" s="2">
        <v>45306</v>
      </c>
      <c r="X748" t="b">
        <v>0</v>
      </c>
      <c r="Y748" t="b">
        <v>1</v>
      </c>
      <c r="Z748" t="s">
        <v>74</v>
      </c>
      <c r="AA748" t="s">
        <v>41</v>
      </c>
      <c r="AB748">
        <v>10</v>
      </c>
    </row>
    <row r="749" spans="1:28" x14ac:dyDescent="0.3">
      <c r="A749" t="s">
        <v>1568</v>
      </c>
      <c r="B749">
        <v>38</v>
      </c>
      <c r="C749" t="s">
        <v>43</v>
      </c>
      <c r="D749" t="s">
        <v>30</v>
      </c>
      <c r="E749" t="s">
        <v>31</v>
      </c>
      <c r="F749" t="s">
        <v>32</v>
      </c>
      <c r="G749" t="s">
        <v>30</v>
      </c>
      <c r="H749" t="s">
        <v>1569</v>
      </c>
      <c r="I749" t="s">
        <v>107</v>
      </c>
      <c r="J749" s="1">
        <v>330.27</v>
      </c>
      <c r="K749">
        <v>3</v>
      </c>
      <c r="L749" t="s">
        <v>48</v>
      </c>
      <c r="M749">
        <v>3</v>
      </c>
      <c r="N749">
        <v>2</v>
      </c>
      <c r="O749">
        <v>1</v>
      </c>
      <c r="P749" t="s">
        <v>44</v>
      </c>
      <c r="Q749" t="s">
        <v>50</v>
      </c>
      <c r="R749">
        <v>1</v>
      </c>
      <c r="S749">
        <v>9</v>
      </c>
      <c r="T749" t="s">
        <v>44</v>
      </c>
      <c r="U749" t="s">
        <v>60</v>
      </c>
      <c r="V749" t="s">
        <v>66</v>
      </c>
      <c r="W749" s="2">
        <v>45332</v>
      </c>
      <c r="X749" t="b">
        <v>1</v>
      </c>
      <c r="Y749" t="b">
        <v>0</v>
      </c>
      <c r="Z749" t="s">
        <v>62</v>
      </c>
      <c r="AA749" t="s">
        <v>41</v>
      </c>
      <c r="AB749">
        <v>9</v>
      </c>
    </row>
    <row r="750" spans="1:28" x14ac:dyDescent="0.3">
      <c r="A750" t="s">
        <v>1570</v>
      </c>
      <c r="B750">
        <v>42</v>
      </c>
      <c r="C750" t="s">
        <v>43</v>
      </c>
      <c r="D750" t="s">
        <v>30</v>
      </c>
      <c r="E750" t="s">
        <v>31</v>
      </c>
      <c r="F750" t="s">
        <v>56</v>
      </c>
      <c r="G750" t="s">
        <v>30</v>
      </c>
      <c r="H750" t="s">
        <v>1571</v>
      </c>
      <c r="I750" t="s">
        <v>142</v>
      </c>
      <c r="J750" s="1">
        <v>410.29</v>
      </c>
      <c r="K750">
        <v>10</v>
      </c>
      <c r="L750" t="s">
        <v>78</v>
      </c>
      <c r="M750">
        <v>2</v>
      </c>
      <c r="N750">
        <v>4</v>
      </c>
      <c r="O750">
        <v>1</v>
      </c>
      <c r="P750" t="s">
        <v>59</v>
      </c>
      <c r="Q750" t="s">
        <v>50</v>
      </c>
      <c r="R750">
        <v>2</v>
      </c>
      <c r="S750">
        <v>4</v>
      </c>
      <c r="T750" t="s">
        <v>44</v>
      </c>
      <c r="U750" t="s">
        <v>60</v>
      </c>
      <c r="V750" t="s">
        <v>39</v>
      </c>
      <c r="W750" s="2">
        <v>45537</v>
      </c>
      <c r="X750" t="b">
        <v>1</v>
      </c>
      <c r="Y750" t="b">
        <v>0</v>
      </c>
      <c r="Z750" t="s">
        <v>74</v>
      </c>
      <c r="AA750" t="s">
        <v>67</v>
      </c>
      <c r="AB750">
        <v>1</v>
      </c>
    </row>
    <row r="751" spans="1:28" x14ac:dyDescent="0.3">
      <c r="A751" t="s">
        <v>1572</v>
      </c>
      <c r="B751">
        <v>24</v>
      </c>
      <c r="C751" t="s">
        <v>29</v>
      </c>
      <c r="D751" t="s">
        <v>44</v>
      </c>
      <c r="E751" t="s">
        <v>76</v>
      </c>
      <c r="F751" t="s">
        <v>56</v>
      </c>
      <c r="G751" t="s">
        <v>30</v>
      </c>
      <c r="H751" t="s">
        <v>1573</v>
      </c>
      <c r="I751" t="s">
        <v>107</v>
      </c>
      <c r="J751" s="1">
        <v>400.86</v>
      </c>
      <c r="K751">
        <v>7</v>
      </c>
      <c r="L751" t="s">
        <v>78</v>
      </c>
      <c r="M751">
        <v>3</v>
      </c>
      <c r="N751">
        <v>3</v>
      </c>
      <c r="O751">
        <v>1</v>
      </c>
      <c r="P751" t="s">
        <v>44</v>
      </c>
      <c r="Q751" t="s">
        <v>85</v>
      </c>
      <c r="R751">
        <v>1</v>
      </c>
      <c r="S751">
        <v>7</v>
      </c>
      <c r="T751" t="s">
        <v>59</v>
      </c>
      <c r="U751" t="s">
        <v>60</v>
      </c>
      <c r="V751" t="s">
        <v>39</v>
      </c>
      <c r="W751" s="2">
        <v>45547</v>
      </c>
      <c r="X751" t="b">
        <v>1</v>
      </c>
      <c r="Y751" t="b">
        <v>0</v>
      </c>
      <c r="Z751" t="s">
        <v>74</v>
      </c>
      <c r="AA751" t="s">
        <v>41</v>
      </c>
      <c r="AB751">
        <v>5</v>
      </c>
    </row>
    <row r="752" spans="1:28" x14ac:dyDescent="0.3">
      <c r="A752" t="s">
        <v>1574</v>
      </c>
      <c r="B752">
        <v>27</v>
      </c>
      <c r="C752" t="s">
        <v>29</v>
      </c>
      <c r="D752" t="s">
        <v>44</v>
      </c>
      <c r="E752" t="s">
        <v>31</v>
      </c>
      <c r="F752" t="s">
        <v>56</v>
      </c>
      <c r="G752" t="s">
        <v>30</v>
      </c>
      <c r="H752" t="s">
        <v>1575</v>
      </c>
      <c r="I752" t="s">
        <v>188</v>
      </c>
      <c r="J752" s="1">
        <v>225.12</v>
      </c>
      <c r="K752">
        <v>11</v>
      </c>
      <c r="L752" t="s">
        <v>48</v>
      </c>
      <c r="M752">
        <v>3</v>
      </c>
      <c r="N752">
        <v>2</v>
      </c>
      <c r="O752">
        <v>1</v>
      </c>
      <c r="P752" t="s">
        <v>49</v>
      </c>
      <c r="Q752" t="s">
        <v>37</v>
      </c>
      <c r="R752">
        <v>0</v>
      </c>
      <c r="S752">
        <v>1</v>
      </c>
      <c r="T752" t="s">
        <v>36</v>
      </c>
      <c r="U752" t="s">
        <v>79</v>
      </c>
      <c r="V752" t="s">
        <v>86</v>
      </c>
      <c r="W752" s="2">
        <v>45535</v>
      </c>
      <c r="X752" t="b">
        <v>1</v>
      </c>
      <c r="Y752" t="b">
        <v>0</v>
      </c>
      <c r="Z752" t="s">
        <v>74</v>
      </c>
      <c r="AA752" t="s">
        <v>67</v>
      </c>
      <c r="AB752">
        <v>6</v>
      </c>
    </row>
    <row r="753" spans="1:28" x14ac:dyDescent="0.3">
      <c r="A753" t="s">
        <v>1576</v>
      </c>
      <c r="B753">
        <v>36</v>
      </c>
      <c r="C753" t="s">
        <v>29</v>
      </c>
      <c r="D753" t="s">
        <v>44</v>
      </c>
      <c r="E753" t="s">
        <v>69</v>
      </c>
      <c r="F753" t="s">
        <v>56</v>
      </c>
      <c r="G753" t="s">
        <v>44</v>
      </c>
      <c r="H753" t="s">
        <v>1577</v>
      </c>
      <c r="I753" t="s">
        <v>188</v>
      </c>
      <c r="J753" s="1">
        <v>273.48</v>
      </c>
      <c r="K753">
        <v>12</v>
      </c>
      <c r="L753" t="s">
        <v>78</v>
      </c>
      <c r="M753">
        <v>5</v>
      </c>
      <c r="N753">
        <v>3</v>
      </c>
      <c r="O753">
        <v>2</v>
      </c>
      <c r="P753" t="s">
        <v>59</v>
      </c>
      <c r="Q753" t="s">
        <v>85</v>
      </c>
      <c r="R753">
        <v>0</v>
      </c>
      <c r="S753">
        <v>5</v>
      </c>
      <c r="T753" t="s">
        <v>49</v>
      </c>
      <c r="U753" t="s">
        <v>60</v>
      </c>
      <c r="V753" t="s">
        <v>66</v>
      </c>
      <c r="W753" s="2">
        <v>45313</v>
      </c>
      <c r="X753" t="b">
        <v>1</v>
      </c>
      <c r="Y753" t="b">
        <v>0</v>
      </c>
      <c r="Z753" t="s">
        <v>52</v>
      </c>
      <c r="AA753" t="s">
        <v>67</v>
      </c>
      <c r="AB753">
        <v>5</v>
      </c>
    </row>
    <row r="754" spans="1:28" x14ac:dyDescent="0.3">
      <c r="A754" t="s">
        <v>1578</v>
      </c>
      <c r="B754">
        <v>19</v>
      </c>
      <c r="C754" t="s">
        <v>88</v>
      </c>
      <c r="D754" t="s">
        <v>44</v>
      </c>
      <c r="E754" t="s">
        <v>55</v>
      </c>
      <c r="F754" t="s">
        <v>56</v>
      </c>
      <c r="G754" t="s">
        <v>30</v>
      </c>
      <c r="H754" t="s">
        <v>1579</v>
      </c>
      <c r="I754" t="s">
        <v>71</v>
      </c>
      <c r="J754" s="1">
        <v>363.84</v>
      </c>
      <c r="K754">
        <v>11</v>
      </c>
      <c r="L754" t="s">
        <v>78</v>
      </c>
      <c r="M754">
        <v>3</v>
      </c>
      <c r="N754">
        <v>2</v>
      </c>
      <c r="O754">
        <v>1</v>
      </c>
      <c r="P754" t="s">
        <v>59</v>
      </c>
      <c r="Q754" t="s">
        <v>50</v>
      </c>
      <c r="R754">
        <v>0</v>
      </c>
      <c r="S754">
        <v>3</v>
      </c>
      <c r="T754" t="s">
        <v>49</v>
      </c>
      <c r="U754" t="s">
        <v>79</v>
      </c>
      <c r="V754" t="s">
        <v>86</v>
      </c>
      <c r="W754" s="2">
        <v>45534</v>
      </c>
      <c r="X754" t="b">
        <v>1</v>
      </c>
      <c r="Y754" t="b">
        <v>0</v>
      </c>
      <c r="Z754" t="s">
        <v>62</v>
      </c>
      <c r="AA754" t="s">
        <v>67</v>
      </c>
      <c r="AB754">
        <v>5</v>
      </c>
    </row>
    <row r="755" spans="1:28" x14ac:dyDescent="0.3">
      <c r="A755" t="s">
        <v>1580</v>
      </c>
      <c r="B755">
        <v>24</v>
      </c>
      <c r="C755" t="s">
        <v>29</v>
      </c>
      <c r="D755" t="s">
        <v>44</v>
      </c>
      <c r="E755" t="s">
        <v>55</v>
      </c>
      <c r="F755" t="s">
        <v>32</v>
      </c>
      <c r="G755" t="s">
        <v>30</v>
      </c>
      <c r="H755" t="s">
        <v>1581</v>
      </c>
      <c r="I755" t="s">
        <v>114</v>
      </c>
      <c r="J755" s="1">
        <v>302.60000000000002</v>
      </c>
      <c r="K755">
        <v>9</v>
      </c>
      <c r="L755" t="s">
        <v>78</v>
      </c>
      <c r="M755">
        <v>1</v>
      </c>
      <c r="N755">
        <v>4</v>
      </c>
      <c r="O755">
        <v>2</v>
      </c>
      <c r="P755" t="s">
        <v>49</v>
      </c>
      <c r="Q755" t="s">
        <v>85</v>
      </c>
      <c r="R755">
        <v>2</v>
      </c>
      <c r="S755">
        <v>10</v>
      </c>
      <c r="T755" t="s">
        <v>36</v>
      </c>
      <c r="U755" t="s">
        <v>79</v>
      </c>
      <c r="V755" t="s">
        <v>61</v>
      </c>
      <c r="W755" s="2">
        <v>45496</v>
      </c>
      <c r="X755" t="b">
        <v>0</v>
      </c>
      <c r="Y755" t="b">
        <v>1</v>
      </c>
      <c r="Z755" t="s">
        <v>62</v>
      </c>
      <c r="AA755" t="s">
        <v>53</v>
      </c>
      <c r="AB755">
        <v>2</v>
      </c>
    </row>
    <row r="756" spans="1:28" x14ac:dyDescent="0.3">
      <c r="A756" t="s">
        <v>1582</v>
      </c>
      <c r="B756">
        <v>35</v>
      </c>
      <c r="C756" t="s">
        <v>43</v>
      </c>
      <c r="D756" t="s">
        <v>44</v>
      </c>
      <c r="E756" t="s">
        <v>76</v>
      </c>
      <c r="F756" t="s">
        <v>45</v>
      </c>
      <c r="G756" t="s">
        <v>44</v>
      </c>
      <c r="H756" t="s">
        <v>1583</v>
      </c>
      <c r="I756" t="s">
        <v>101</v>
      </c>
      <c r="J756" s="1">
        <v>317.08999999999997</v>
      </c>
      <c r="K756">
        <v>6</v>
      </c>
      <c r="L756" t="s">
        <v>78</v>
      </c>
      <c r="M756">
        <v>1</v>
      </c>
      <c r="N756">
        <v>1</v>
      </c>
      <c r="O756">
        <v>1</v>
      </c>
      <c r="P756" t="s">
        <v>44</v>
      </c>
      <c r="Q756" t="s">
        <v>50</v>
      </c>
      <c r="R756">
        <v>2</v>
      </c>
      <c r="S756">
        <v>2</v>
      </c>
      <c r="T756" t="s">
        <v>44</v>
      </c>
      <c r="U756" t="s">
        <v>79</v>
      </c>
      <c r="V756" t="s">
        <v>66</v>
      </c>
      <c r="W756" s="2">
        <v>45393</v>
      </c>
      <c r="X756" t="b">
        <v>1</v>
      </c>
      <c r="Y756" t="b">
        <v>0</v>
      </c>
      <c r="Z756" t="s">
        <v>62</v>
      </c>
      <c r="AA756" t="s">
        <v>53</v>
      </c>
      <c r="AB756">
        <v>4</v>
      </c>
    </row>
    <row r="757" spans="1:28" x14ac:dyDescent="0.3">
      <c r="A757" t="s">
        <v>1584</v>
      </c>
      <c r="B757">
        <v>38</v>
      </c>
      <c r="C757" t="s">
        <v>29</v>
      </c>
      <c r="D757" t="s">
        <v>44</v>
      </c>
      <c r="E757" t="s">
        <v>31</v>
      </c>
      <c r="F757" t="s">
        <v>45</v>
      </c>
      <c r="G757" t="s">
        <v>44</v>
      </c>
      <c r="H757" t="s">
        <v>1585</v>
      </c>
      <c r="I757" t="s">
        <v>188</v>
      </c>
      <c r="J757" s="1">
        <v>193.32</v>
      </c>
      <c r="K757">
        <v>9</v>
      </c>
      <c r="L757" t="s">
        <v>35</v>
      </c>
      <c r="M757">
        <v>4</v>
      </c>
      <c r="N757">
        <v>3</v>
      </c>
      <c r="O757">
        <v>0</v>
      </c>
      <c r="P757" t="s">
        <v>36</v>
      </c>
      <c r="Q757" t="s">
        <v>85</v>
      </c>
      <c r="R757">
        <v>0</v>
      </c>
      <c r="S757">
        <v>8</v>
      </c>
      <c r="T757" t="s">
        <v>44</v>
      </c>
      <c r="U757" t="s">
        <v>38</v>
      </c>
      <c r="V757" t="s">
        <v>51</v>
      </c>
      <c r="W757" s="2">
        <v>45484</v>
      </c>
      <c r="X757" t="b">
        <v>0</v>
      </c>
      <c r="Y757" t="b">
        <v>1</v>
      </c>
      <c r="Z757" t="s">
        <v>52</v>
      </c>
      <c r="AA757" t="s">
        <v>67</v>
      </c>
      <c r="AB757">
        <v>6</v>
      </c>
    </row>
    <row r="758" spans="1:28" x14ac:dyDescent="0.3">
      <c r="A758" t="s">
        <v>1586</v>
      </c>
      <c r="B758">
        <v>34</v>
      </c>
      <c r="C758" t="s">
        <v>43</v>
      </c>
      <c r="D758" t="s">
        <v>44</v>
      </c>
      <c r="E758" t="s">
        <v>69</v>
      </c>
      <c r="F758" t="s">
        <v>45</v>
      </c>
      <c r="G758" t="s">
        <v>44</v>
      </c>
      <c r="H758" t="s">
        <v>1587</v>
      </c>
      <c r="I758" t="s">
        <v>120</v>
      </c>
      <c r="J758" s="1">
        <v>282.24</v>
      </c>
      <c r="K758">
        <v>6</v>
      </c>
      <c r="L758" t="s">
        <v>78</v>
      </c>
      <c r="M758">
        <v>2</v>
      </c>
      <c r="N758">
        <v>3</v>
      </c>
      <c r="O758">
        <v>2</v>
      </c>
      <c r="P758" t="s">
        <v>36</v>
      </c>
      <c r="Q758" t="s">
        <v>50</v>
      </c>
      <c r="R758">
        <v>1</v>
      </c>
      <c r="S758">
        <v>7</v>
      </c>
      <c r="T758" t="s">
        <v>49</v>
      </c>
      <c r="U758" t="s">
        <v>79</v>
      </c>
      <c r="V758" t="s">
        <v>39</v>
      </c>
      <c r="W758" s="2">
        <v>45551</v>
      </c>
      <c r="X758" t="b">
        <v>1</v>
      </c>
      <c r="Y758" t="b">
        <v>1</v>
      </c>
      <c r="Z758" t="s">
        <v>40</v>
      </c>
      <c r="AA758" t="s">
        <v>41</v>
      </c>
      <c r="AB758">
        <v>1</v>
      </c>
    </row>
    <row r="759" spans="1:28" x14ac:dyDescent="0.3">
      <c r="A759" t="s">
        <v>1588</v>
      </c>
      <c r="B759">
        <v>29</v>
      </c>
      <c r="C759" t="s">
        <v>29</v>
      </c>
      <c r="D759" t="s">
        <v>44</v>
      </c>
      <c r="E759" t="s">
        <v>76</v>
      </c>
      <c r="F759" t="s">
        <v>56</v>
      </c>
      <c r="G759" t="s">
        <v>30</v>
      </c>
      <c r="H759" t="s">
        <v>1589</v>
      </c>
      <c r="I759" t="s">
        <v>107</v>
      </c>
      <c r="J759" s="1">
        <v>154.19</v>
      </c>
      <c r="K759">
        <v>6</v>
      </c>
      <c r="L759" t="s">
        <v>78</v>
      </c>
      <c r="M759">
        <v>5</v>
      </c>
      <c r="N759">
        <v>4</v>
      </c>
      <c r="O759">
        <v>1</v>
      </c>
      <c r="P759" t="s">
        <v>49</v>
      </c>
      <c r="Q759" t="s">
        <v>85</v>
      </c>
      <c r="R759">
        <v>2</v>
      </c>
      <c r="S759">
        <v>1</v>
      </c>
      <c r="T759" t="s">
        <v>36</v>
      </c>
      <c r="U759" t="s">
        <v>38</v>
      </c>
      <c r="V759" t="s">
        <v>51</v>
      </c>
      <c r="W759" s="2">
        <v>45557</v>
      </c>
      <c r="X759" t="b">
        <v>1</v>
      </c>
      <c r="Y759" t="b">
        <v>1</v>
      </c>
      <c r="Z759" t="s">
        <v>40</v>
      </c>
      <c r="AA759" t="s">
        <v>41</v>
      </c>
      <c r="AB759">
        <v>1</v>
      </c>
    </row>
    <row r="760" spans="1:28" x14ac:dyDescent="0.3">
      <c r="A760" t="s">
        <v>1590</v>
      </c>
      <c r="B760">
        <v>41</v>
      </c>
      <c r="C760" t="s">
        <v>29</v>
      </c>
      <c r="D760" t="s">
        <v>30</v>
      </c>
      <c r="E760" t="s">
        <v>69</v>
      </c>
      <c r="F760" t="s">
        <v>32</v>
      </c>
      <c r="G760" t="s">
        <v>30</v>
      </c>
      <c r="H760" t="s">
        <v>1591</v>
      </c>
      <c r="I760" t="s">
        <v>71</v>
      </c>
      <c r="J760" s="1">
        <v>84.15</v>
      </c>
      <c r="K760">
        <v>10</v>
      </c>
      <c r="L760" t="s">
        <v>48</v>
      </c>
      <c r="M760">
        <v>1</v>
      </c>
      <c r="N760">
        <v>3</v>
      </c>
      <c r="O760">
        <v>1</v>
      </c>
      <c r="P760" t="s">
        <v>44</v>
      </c>
      <c r="Q760" t="s">
        <v>50</v>
      </c>
      <c r="R760">
        <v>2</v>
      </c>
      <c r="S760">
        <v>1</v>
      </c>
      <c r="T760" t="s">
        <v>44</v>
      </c>
      <c r="U760" t="s">
        <v>79</v>
      </c>
      <c r="V760" t="s">
        <v>51</v>
      </c>
      <c r="W760" s="2">
        <v>45599</v>
      </c>
      <c r="X760" t="b">
        <v>1</v>
      </c>
      <c r="Y760" t="b">
        <v>1</v>
      </c>
      <c r="Z760" t="s">
        <v>62</v>
      </c>
      <c r="AA760" t="s">
        <v>53</v>
      </c>
      <c r="AB760">
        <v>1</v>
      </c>
    </row>
    <row r="761" spans="1:28" x14ac:dyDescent="0.3">
      <c r="A761" t="s">
        <v>1592</v>
      </c>
      <c r="B761">
        <v>41</v>
      </c>
      <c r="C761" t="s">
        <v>43</v>
      </c>
      <c r="D761" t="s">
        <v>30</v>
      </c>
      <c r="E761" t="s">
        <v>76</v>
      </c>
      <c r="F761" t="s">
        <v>45</v>
      </c>
      <c r="G761" t="s">
        <v>44</v>
      </c>
      <c r="H761" t="s">
        <v>1593</v>
      </c>
      <c r="I761" t="s">
        <v>142</v>
      </c>
      <c r="J761" s="1">
        <v>214.69</v>
      </c>
      <c r="K761">
        <v>7</v>
      </c>
      <c r="L761" t="s">
        <v>48</v>
      </c>
      <c r="M761">
        <v>4</v>
      </c>
      <c r="N761">
        <v>4</v>
      </c>
      <c r="O761">
        <v>0</v>
      </c>
      <c r="P761" t="s">
        <v>49</v>
      </c>
      <c r="Q761" t="s">
        <v>50</v>
      </c>
      <c r="R761">
        <v>1</v>
      </c>
      <c r="S761">
        <v>7</v>
      </c>
      <c r="T761" t="s">
        <v>36</v>
      </c>
      <c r="U761" t="s">
        <v>38</v>
      </c>
      <c r="V761" t="s">
        <v>39</v>
      </c>
      <c r="W761" s="2">
        <v>45427</v>
      </c>
      <c r="X761" t="b">
        <v>1</v>
      </c>
      <c r="Y761" t="b">
        <v>1</v>
      </c>
      <c r="Z761" t="s">
        <v>52</v>
      </c>
      <c r="AA761" t="s">
        <v>53</v>
      </c>
      <c r="AB761">
        <v>9</v>
      </c>
    </row>
    <row r="762" spans="1:28" x14ac:dyDescent="0.3">
      <c r="A762" t="s">
        <v>1594</v>
      </c>
      <c r="B762">
        <v>32</v>
      </c>
      <c r="C762" t="s">
        <v>43</v>
      </c>
      <c r="D762" t="s">
        <v>44</v>
      </c>
      <c r="E762" t="s">
        <v>31</v>
      </c>
      <c r="F762" t="s">
        <v>32</v>
      </c>
      <c r="G762" t="s">
        <v>44</v>
      </c>
      <c r="H762" t="s">
        <v>1595</v>
      </c>
      <c r="I762" t="s">
        <v>101</v>
      </c>
      <c r="J762" s="1">
        <v>61.21</v>
      </c>
      <c r="K762">
        <v>12</v>
      </c>
      <c r="L762" t="s">
        <v>35</v>
      </c>
      <c r="M762">
        <v>5</v>
      </c>
      <c r="N762">
        <v>5</v>
      </c>
      <c r="O762">
        <v>0</v>
      </c>
      <c r="P762" t="s">
        <v>36</v>
      </c>
      <c r="Q762" t="s">
        <v>50</v>
      </c>
      <c r="R762">
        <v>0</v>
      </c>
      <c r="S762">
        <v>5</v>
      </c>
      <c r="T762" t="s">
        <v>59</v>
      </c>
      <c r="U762" t="s">
        <v>60</v>
      </c>
      <c r="V762" t="s">
        <v>39</v>
      </c>
      <c r="W762" s="2">
        <v>45620</v>
      </c>
      <c r="X762" t="b">
        <v>1</v>
      </c>
      <c r="Y762" t="b">
        <v>0</v>
      </c>
      <c r="Z762" t="s">
        <v>74</v>
      </c>
      <c r="AA762" t="s">
        <v>53</v>
      </c>
      <c r="AB762">
        <v>13</v>
      </c>
    </row>
    <row r="763" spans="1:28" x14ac:dyDescent="0.3">
      <c r="A763" t="s">
        <v>1596</v>
      </c>
      <c r="B763">
        <v>36</v>
      </c>
      <c r="C763" t="s">
        <v>29</v>
      </c>
      <c r="D763" t="s">
        <v>30</v>
      </c>
      <c r="E763" t="s">
        <v>55</v>
      </c>
      <c r="F763" t="s">
        <v>45</v>
      </c>
      <c r="G763" t="s">
        <v>44</v>
      </c>
      <c r="H763" t="s">
        <v>1597</v>
      </c>
      <c r="I763" t="s">
        <v>114</v>
      </c>
      <c r="J763" s="1">
        <v>462.48</v>
      </c>
      <c r="K763">
        <v>11</v>
      </c>
      <c r="L763" t="s">
        <v>78</v>
      </c>
      <c r="M763">
        <v>1</v>
      </c>
      <c r="N763">
        <v>3</v>
      </c>
      <c r="O763">
        <v>0</v>
      </c>
      <c r="P763" t="s">
        <v>49</v>
      </c>
      <c r="Q763" t="s">
        <v>85</v>
      </c>
      <c r="R763">
        <v>2</v>
      </c>
      <c r="S763">
        <v>2</v>
      </c>
      <c r="T763" t="s">
        <v>59</v>
      </c>
      <c r="U763" t="s">
        <v>60</v>
      </c>
      <c r="V763" t="s">
        <v>61</v>
      </c>
      <c r="W763" s="2">
        <v>45382</v>
      </c>
      <c r="X763" t="b">
        <v>0</v>
      </c>
      <c r="Y763" t="b">
        <v>0</v>
      </c>
      <c r="Z763" t="s">
        <v>74</v>
      </c>
      <c r="AA763" t="s">
        <v>67</v>
      </c>
      <c r="AB763">
        <v>12</v>
      </c>
    </row>
    <row r="764" spans="1:28" x14ac:dyDescent="0.3">
      <c r="A764" t="s">
        <v>1598</v>
      </c>
      <c r="B764">
        <v>33</v>
      </c>
      <c r="C764" t="s">
        <v>43</v>
      </c>
      <c r="D764" t="s">
        <v>30</v>
      </c>
      <c r="E764" t="s">
        <v>31</v>
      </c>
      <c r="F764" t="s">
        <v>32</v>
      </c>
      <c r="G764" t="s">
        <v>44</v>
      </c>
      <c r="H764" t="s">
        <v>1599</v>
      </c>
      <c r="I764" t="s">
        <v>120</v>
      </c>
      <c r="J764" s="1">
        <v>449.18</v>
      </c>
      <c r="K764">
        <v>3</v>
      </c>
      <c r="L764" t="s">
        <v>35</v>
      </c>
      <c r="M764">
        <v>5</v>
      </c>
      <c r="N764">
        <v>3</v>
      </c>
      <c r="O764">
        <v>2</v>
      </c>
      <c r="P764" t="s">
        <v>49</v>
      </c>
      <c r="Q764" t="s">
        <v>37</v>
      </c>
      <c r="R764">
        <v>0</v>
      </c>
      <c r="S764">
        <v>8</v>
      </c>
      <c r="T764" t="s">
        <v>44</v>
      </c>
      <c r="U764" t="s">
        <v>38</v>
      </c>
      <c r="V764" t="s">
        <v>39</v>
      </c>
      <c r="W764" s="2">
        <v>45372</v>
      </c>
      <c r="X764" t="b">
        <v>1</v>
      </c>
      <c r="Y764" t="b">
        <v>1</v>
      </c>
      <c r="Z764" t="s">
        <v>52</v>
      </c>
      <c r="AA764" t="s">
        <v>53</v>
      </c>
      <c r="AB764">
        <v>10</v>
      </c>
    </row>
    <row r="765" spans="1:28" x14ac:dyDescent="0.3">
      <c r="A765" t="s">
        <v>1600</v>
      </c>
      <c r="B765">
        <v>25</v>
      </c>
      <c r="C765" t="s">
        <v>29</v>
      </c>
      <c r="D765" t="s">
        <v>30</v>
      </c>
      <c r="E765" t="s">
        <v>31</v>
      </c>
      <c r="F765" t="s">
        <v>56</v>
      </c>
      <c r="G765" t="s">
        <v>30</v>
      </c>
      <c r="H765" t="s">
        <v>1601</v>
      </c>
      <c r="I765" t="s">
        <v>93</v>
      </c>
      <c r="J765" s="1">
        <v>314.36</v>
      </c>
      <c r="K765">
        <v>7</v>
      </c>
      <c r="L765" t="s">
        <v>48</v>
      </c>
      <c r="M765">
        <v>3</v>
      </c>
      <c r="N765">
        <v>5</v>
      </c>
      <c r="O765">
        <v>2</v>
      </c>
      <c r="P765" t="s">
        <v>49</v>
      </c>
      <c r="Q765" t="s">
        <v>85</v>
      </c>
      <c r="R765">
        <v>1</v>
      </c>
      <c r="S765">
        <v>4</v>
      </c>
      <c r="T765" t="s">
        <v>36</v>
      </c>
      <c r="U765" t="s">
        <v>79</v>
      </c>
      <c r="V765" t="s">
        <v>86</v>
      </c>
      <c r="W765" s="2">
        <v>45476</v>
      </c>
      <c r="X765" t="b">
        <v>1</v>
      </c>
      <c r="Y765" t="b">
        <v>0</v>
      </c>
      <c r="Z765" t="s">
        <v>62</v>
      </c>
      <c r="AA765" t="s">
        <v>67</v>
      </c>
      <c r="AB765">
        <v>1</v>
      </c>
    </row>
    <row r="766" spans="1:28" x14ac:dyDescent="0.3">
      <c r="A766" t="s">
        <v>1602</v>
      </c>
      <c r="B766">
        <v>46</v>
      </c>
      <c r="C766" t="s">
        <v>29</v>
      </c>
      <c r="D766" t="s">
        <v>30</v>
      </c>
      <c r="E766" t="s">
        <v>31</v>
      </c>
      <c r="F766" t="s">
        <v>32</v>
      </c>
      <c r="G766" t="s">
        <v>30</v>
      </c>
      <c r="H766" t="s">
        <v>1603</v>
      </c>
      <c r="I766" t="s">
        <v>246</v>
      </c>
      <c r="J766" s="1">
        <v>367.7</v>
      </c>
      <c r="K766">
        <v>3</v>
      </c>
      <c r="L766" t="s">
        <v>35</v>
      </c>
      <c r="M766">
        <v>3</v>
      </c>
      <c r="N766">
        <v>5</v>
      </c>
      <c r="O766">
        <v>2</v>
      </c>
      <c r="P766" t="s">
        <v>36</v>
      </c>
      <c r="Q766" t="s">
        <v>37</v>
      </c>
      <c r="R766">
        <v>2</v>
      </c>
      <c r="S766">
        <v>3</v>
      </c>
      <c r="T766" t="s">
        <v>44</v>
      </c>
      <c r="U766" t="s">
        <v>79</v>
      </c>
      <c r="V766" t="s">
        <v>39</v>
      </c>
      <c r="W766" s="2">
        <v>45368</v>
      </c>
      <c r="X766" t="b">
        <v>1</v>
      </c>
      <c r="Y766" t="b">
        <v>1</v>
      </c>
      <c r="Z766" t="s">
        <v>40</v>
      </c>
      <c r="AA766" t="s">
        <v>41</v>
      </c>
      <c r="AB766">
        <v>3</v>
      </c>
    </row>
    <row r="767" spans="1:28" x14ac:dyDescent="0.3">
      <c r="A767" t="s">
        <v>1604</v>
      </c>
      <c r="B767">
        <v>41</v>
      </c>
      <c r="C767" t="s">
        <v>29</v>
      </c>
      <c r="D767" t="s">
        <v>44</v>
      </c>
      <c r="E767" t="s">
        <v>55</v>
      </c>
      <c r="F767" t="s">
        <v>45</v>
      </c>
      <c r="G767" t="s">
        <v>30</v>
      </c>
      <c r="H767" t="s">
        <v>1605</v>
      </c>
      <c r="I767" t="s">
        <v>90</v>
      </c>
      <c r="J767" s="1">
        <v>229.97</v>
      </c>
      <c r="K767">
        <v>7</v>
      </c>
      <c r="L767" t="s">
        <v>35</v>
      </c>
      <c r="M767">
        <v>3</v>
      </c>
      <c r="N767">
        <v>4</v>
      </c>
      <c r="O767">
        <v>0</v>
      </c>
      <c r="P767" t="s">
        <v>36</v>
      </c>
      <c r="Q767" t="s">
        <v>85</v>
      </c>
      <c r="R767">
        <v>2</v>
      </c>
      <c r="S767">
        <v>9</v>
      </c>
      <c r="T767" t="s">
        <v>36</v>
      </c>
      <c r="U767" t="s">
        <v>79</v>
      </c>
      <c r="V767" t="s">
        <v>66</v>
      </c>
      <c r="W767" s="2">
        <v>45617</v>
      </c>
      <c r="X767" t="b">
        <v>0</v>
      </c>
      <c r="Y767" t="b">
        <v>1</v>
      </c>
      <c r="Z767" t="s">
        <v>40</v>
      </c>
      <c r="AA767" t="s">
        <v>53</v>
      </c>
      <c r="AB767">
        <v>6</v>
      </c>
    </row>
    <row r="768" spans="1:28" x14ac:dyDescent="0.3">
      <c r="A768" t="s">
        <v>1606</v>
      </c>
      <c r="B768">
        <v>28</v>
      </c>
      <c r="C768" t="s">
        <v>29</v>
      </c>
      <c r="D768" t="s">
        <v>30</v>
      </c>
      <c r="E768" t="s">
        <v>69</v>
      </c>
      <c r="F768" t="s">
        <v>32</v>
      </c>
      <c r="G768" t="s">
        <v>30</v>
      </c>
      <c r="H768" t="s">
        <v>1607</v>
      </c>
      <c r="I768" t="s">
        <v>65</v>
      </c>
      <c r="J768" s="1">
        <v>226.53</v>
      </c>
      <c r="K768">
        <v>3</v>
      </c>
      <c r="L768" t="s">
        <v>78</v>
      </c>
      <c r="M768">
        <v>3</v>
      </c>
      <c r="N768">
        <v>1</v>
      </c>
      <c r="O768">
        <v>1</v>
      </c>
      <c r="P768" t="s">
        <v>44</v>
      </c>
      <c r="Q768" t="s">
        <v>50</v>
      </c>
      <c r="R768">
        <v>1</v>
      </c>
      <c r="S768">
        <v>10</v>
      </c>
      <c r="T768" t="s">
        <v>49</v>
      </c>
      <c r="U768" t="s">
        <v>79</v>
      </c>
      <c r="V768" t="s">
        <v>51</v>
      </c>
      <c r="W768" s="2">
        <v>45506</v>
      </c>
      <c r="X768" t="b">
        <v>1</v>
      </c>
      <c r="Y768" t="b">
        <v>0</v>
      </c>
      <c r="Z768" t="s">
        <v>52</v>
      </c>
      <c r="AA768" t="s">
        <v>41</v>
      </c>
      <c r="AB768">
        <v>13</v>
      </c>
    </row>
    <row r="769" spans="1:28" x14ac:dyDescent="0.3">
      <c r="A769" t="s">
        <v>1608</v>
      </c>
      <c r="B769">
        <v>23</v>
      </c>
      <c r="C769" t="s">
        <v>43</v>
      </c>
      <c r="D769" t="s">
        <v>44</v>
      </c>
      <c r="E769" t="s">
        <v>76</v>
      </c>
      <c r="F769" t="s">
        <v>56</v>
      </c>
      <c r="G769" t="s">
        <v>30</v>
      </c>
      <c r="H769" t="s">
        <v>1609</v>
      </c>
      <c r="I769" t="s">
        <v>120</v>
      </c>
      <c r="J769" s="1">
        <v>218.32</v>
      </c>
      <c r="K769">
        <v>2</v>
      </c>
      <c r="L769" t="s">
        <v>35</v>
      </c>
      <c r="M769">
        <v>5</v>
      </c>
      <c r="N769">
        <v>3</v>
      </c>
      <c r="O769">
        <v>0</v>
      </c>
      <c r="P769" t="s">
        <v>44</v>
      </c>
      <c r="Q769" t="s">
        <v>50</v>
      </c>
      <c r="R769">
        <v>2</v>
      </c>
      <c r="S769">
        <v>7</v>
      </c>
      <c r="T769" t="s">
        <v>59</v>
      </c>
      <c r="U769" t="s">
        <v>79</v>
      </c>
      <c r="V769" t="s">
        <v>51</v>
      </c>
      <c r="W769" s="2">
        <v>45559</v>
      </c>
      <c r="X769" t="b">
        <v>0</v>
      </c>
      <c r="Y769" t="b">
        <v>0</v>
      </c>
      <c r="Z769" t="s">
        <v>40</v>
      </c>
      <c r="AA769" t="s">
        <v>67</v>
      </c>
      <c r="AB769">
        <v>3</v>
      </c>
    </row>
    <row r="770" spans="1:28" x14ac:dyDescent="0.3">
      <c r="A770" t="s">
        <v>1610</v>
      </c>
      <c r="B770">
        <v>48</v>
      </c>
      <c r="C770" t="s">
        <v>29</v>
      </c>
      <c r="D770" t="s">
        <v>44</v>
      </c>
      <c r="E770" t="s">
        <v>69</v>
      </c>
      <c r="F770" t="s">
        <v>45</v>
      </c>
      <c r="G770" t="s">
        <v>44</v>
      </c>
      <c r="H770" t="s">
        <v>1611</v>
      </c>
      <c r="I770" t="s">
        <v>71</v>
      </c>
      <c r="J770" s="1">
        <v>132.66999999999999</v>
      </c>
      <c r="K770">
        <v>7</v>
      </c>
      <c r="L770" t="s">
        <v>48</v>
      </c>
      <c r="M770">
        <v>2</v>
      </c>
      <c r="N770">
        <v>5</v>
      </c>
      <c r="O770">
        <v>1</v>
      </c>
      <c r="P770" t="s">
        <v>59</v>
      </c>
      <c r="Q770" t="s">
        <v>85</v>
      </c>
      <c r="R770">
        <v>2</v>
      </c>
      <c r="S770">
        <v>3</v>
      </c>
      <c r="T770" t="s">
        <v>59</v>
      </c>
      <c r="U770" t="s">
        <v>60</v>
      </c>
      <c r="V770" t="s">
        <v>66</v>
      </c>
      <c r="W770" s="2">
        <v>45644</v>
      </c>
      <c r="X770" t="b">
        <v>1</v>
      </c>
      <c r="Y770" t="b">
        <v>0</v>
      </c>
      <c r="Z770" t="s">
        <v>62</v>
      </c>
      <c r="AA770" t="s">
        <v>67</v>
      </c>
      <c r="AB770">
        <v>1</v>
      </c>
    </row>
    <row r="771" spans="1:28" x14ac:dyDescent="0.3">
      <c r="A771" t="s">
        <v>1612</v>
      </c>
      <c r="B771">
        <v>26</v>
      </c>
      <c r="C771" t="s">
        <v>43</v>
      </c>
      <c r="D771" t="s">
        <v>44</v>
      </c>
      <c r="E771" t="s">
        <v>55</v>
      </c>
      <c r="F771" t="s">
        <v>56</v>
      </c>
      <c r="G771" t="s">
        <v>44</v>
      </c>
      <c r="H771" t="s">
        <v>1613</v>
      </c>
      <c r="I771" t="s">
        <v>135</v>
      </c>
      <c r="J771" s="1">
        <v>416.96</v>
      </c>
      <c r="K771">
        <v>7</v>
      </c>
      <c r="L771" t="s">
        <v>48</v>
      </c>
      <c r="M771">
        <v>5</v>
      </c>
      <c r="N771">
        <v>1</v>
      </c>
      <c r="O771">
        <v>1</v>
      </c>
      <c r="P771" t="s">
        <v>44</v>
      </c>
      <c r="Q771" t="s">
        <v>50</v>
      </c>
      <c r="R771">
        <v>0</v>
      </c>
      <c r="S771">
        <v>1</v>
      </c>
      <c r="T771" t="s">
        <v>44</v>
      </c>
      <c r="U771" t="s">
        <v>38</v>
      </c>
      <c r="V771" t="s">
        <v>66</v>
      </c>
      <c r="W771" s="2">
        <v>45437</v>
      </c>
      <c r="X771" t="b">
        <v>0</v>
      </c>
      <c r="Y771" t="b">
        <v>0</v>
      </c>
      <c r="Z771" t="s">
        <v>74</v>
      </c>
      <c r="AA771" t="s">
        <v>67</v>
      </c>
      <c r="AB771">
        <v>7</v>
      </c>
    </row>
    <row r="772" spans="1:28" x14ac:dyDescent="0.3">
      <c r="A772" t="s">
        <v>1614</v>
      </c>
      <c r="B772">
        <v>39</v>
      </c>
      <c r="C772" t="s">
        <v>29</v>
      </c>
      <c r="D772" t="s">
        <v>44</v>
      </c>
      <c r="E772" t="s">
        <v>31</v>
      </c>
      <c r="F772" t="s">
        <v>56</v>
      </c>
      <c r="G772" t="s">
        <v>30</v>
      </c>
      <c r="H772" t="s">
        <v>1615</v>
      </c>
      <c r="I772" t="s">
        <v>135</v>
      </c>
      <c r="J772" s="1">
        <v>459.51</v>
      </c>
      <c r="K772">
        <v>7</v>
      </c>
      <c r="L772" t="s">
        <v>48</v>
      </c>
      <c r="M772">
        <v>1</v>
      </c>
      <c r="N772">
        <v>2</v>
      </c>
      <c r="O772">
        <v>2</v>
      </c>
      <c r="P772" t="s">
        <v>44</v>
      </c>
      <c r="Q772" t="s">
        <v>50</v>
      </c>
      <c r="R772">
        <v>0</v>
      </c>
      <c r="S772">
        <v>5</v>
      </c>
      <c r="T772" t="s">
        <v>49</v>
      </c>
      <c r="U772" t="s">
        <v>38</v>
      </c>
      <c r="V772" t="s">
        <v>61</v>
      </c>
      <c r="W772" s="2">
        <v>45296</v>
      </c>
      <c r="X772" t="b">
        <v>1</v>
      </c>
      <c r="Y772" t="b">
        <v>0</v>
      </c>
      <c r="Z772" t="s">
        <v>40</v>
      </c>
      <c r="AA772" t="s">
        <v>41</v>
      </c>
      <c r="AB772">
        <v>11</v>
      </c>
    </row>
    <row r="773" spans="1:28" x14ac:dyDescent="0.3">
      <c r="A773" t="s">
        <v>1616</v>
      </c>
      <c r="B773">
        <v>45</v>
      </c>
      <c r="C773" t="s">
        <v>43</v>
      </c>
      <c r="D773" t="s">
        <v>30</v>
      </c>
      <c r="E773" t="s">
        <v>31</v>
      </c>
      <c r="F773" t="s">
        <v>45</v>
      </c>
      <c r="G773" t="s">
        <v>44</v>
      </c>
      <c r="H773" t="s">
        <v>1617</v>
      </c>
      <c r="I773" t="s">
        <v>90</v>
      </c>
      <c r="J773" s="1">
        <v>487.96</v>
      </c>
      <c r="K773">
        <v>2</v>
      </c>
      <c r="L773" t="s">
        <v>35</v>
      </c>
      <c r="M773">
        <v>5</v>
      </c>
      <c r="N773">
        <v>3</v>
      </c>
      <c r="O773">
        <v>2</v>
      </c>
      <c r="P773" t="s">
        <v>59</v>
      </c>
      <c r="Q773" t="s">
        <v>85</v>
      </c>
      <c r="R773">
        <v>0</v>
      </c>
      <c r="S773">
        <v>2</v>
      </c>
      <c r="T773" t="s">
        <v>36</v>
      </c>
      <c r="U773" t="s">
        <v>79</v>
      </c>
      <c r="V773" t="s">
        <v>51</v>
      </c>
      <c r="W773" s="2">
        <v>45366</v>
      </c>
      <c r="X773" t="b">
        <v>1</v>
      </c>
      <c r="Y773" t="b">
        <v>1</v>
      </c>
      <c r="Z773" t="s">
        <v>40</v>
      </c>
      <c r="AA773" t="s">
        <v>41</v>
      </c>
      <c r="AB773">
        <v>12</v>
      </c>
    </row>
    <row r="774" spans="1:28" x14ac:dyDescent="0.3">
      <c r="A774" t="s">
        <v>1618</v>
      </c>
      <c r="B774">
        <v>22</v>
      </c>
      <c r="C774" t="s">
        <v>43</v>
      </c>
      <c r="D774" t="s">
        <v>30</v>
      </c>
      <c r="E774" t="s">
        <v>76</v>
      </c>
      <c r="F774" t="s">
        <v>45</v>
      </c>
      <c r="G774" t="s">
        <v>44</v>
      </c>
      <c r="H774" t="s">
        <v>1619</v>
      </c>
      <c r="I774" t="s">
        <v>126</v>
      </c>
      <c r="J774" s="1">
        <v>150.11000000000001</v>
      </c>
      <c r="K774">
        <v>7</v>
      </c>
      <c r="L774" t="s">
        <v>35</v>
      </c>
      <c r="M774">
        <v>4</v>
      </c>
      <c r="N774">
        <v>4</v>
      </c>
      <c r="O774">
        <v>1.5</v>
      </c>
      <c r="P774" t="s">
        <v>59</v>
      </c>
      <c r="Q774" t="s">
        <v>85</v>
      </c>
      <c r="R774">
        <v>0</v>
      </c>
      <c r="S774">
        <v>3</v>
      </c>
      <c r="T774" t="s">
        <v>44</v>
      </c>
      <c r="U774" t="s">
        <v>60</v>
      </c>
      <c r="V774" t="s">
        <v>39</v>
      </c>
      <c r="W774" s="2">
        <v>45496</v>
      </c>
      <c r="X774" t="b">
        <v>1</v>
      </c>
      <c r="Y774" t="b">
        <v>0</v>
      </c>
      <c r="Z774" t="s">
        <v>52</v>
      </c>
      <c r="AA774" t="s">
        <v>53</v>
      </c>
      <c r="AB774">
        <v>8</v>
      </c>
    </row>
    <row r="775" spans="1:28" x14ac:dyDescent="0.3">
      <c r="A775" t="s">
        <v>1620</v>
      </c>
      <c r="B775">
        <v>36</v>
      </c>
      <c r="C775" t="s">
        <v>43</v>
      </c>
      <c r="D775" t="s">
        <v>44</v>
      </c>
      <c r="E775" t="s">
        <v>31</v>
      </c>
      <c r="F775" t="s">
        <v>45</v>
      </c>
      <c r="G775" t="s">
        <v>30</v>
      </c>
      <c r="H775" t="s">
        <v>1621</v>
      </c>
      <c r="I775" t="s">
        <v>107</v>
      </c>
      <c r="J775" s="1">
        <v>218.87</v>
      </c>
      <c r="K775">
        <v>5</v>
      </c>
      <c r="L775" t="s">
        <v>35</v>
      </c>
      <c r="M775">
        <v>4</v>
      </c>
      <c r="N775">
        <v>3</v>
      </c>
      <c r="O775">
        <v>0</v>
      </c>
      <c r="P775" t="s">
        <v>49</v>
      </c>
      <c r="Q775" t="s">
        <v>85</v>
      </c>
      <c r="R775">
        <v>0</v>
      </c>
      <c r="S775">
        <v>4</v>
      </c>
      <c r="T775" t="s">
        <v>49</v>
      </c>
      <c r="U775" t="s">
        <v>60</v>
      </c>
      <c r="V775" t="s">
        <v>86</v>
      </c>
      <c r="W775" s="2">
        <v>45553</v>
      </c>
      <c r="X775" t="b">
        <v>1</v>
      </c>
      <c r="Y775" t="b">
        <v>0</v>
      </c>
      <c r="Z775" t="s">
        <v>74</v>
      </c>
      <c r="AA775" t="s">
        <v>41</v>
      </c>
      <c r="AB775">
        <v>11</v>
      </c>
    </row>
    <row r="776" spans="1:28" x14ac:dyDescent="0.3">
      <c r="A776" t="s">
        <v>1622</v>
      </c>
      <c r="B776">
        <v>29</v>
      </c>
      <c r="C776" t="s">
        <v>29</v>
      </c>
      <c r="D776" t="s">
        <v>30</v>
      </c>
      <c r="E776" t="s">
        <v>31</v>
      </c>
      <c r="F776" t="s">
        <v>32</v>
      </c>
      <c r="G776" t="s">
        <v>44</v>
      </c>
      <c r="H776" t="s">
        <v>1623</v>
      </c>
      <c r="I776" t="s">
        <v>93</v>
      </c>
      <c r="J776" s="1">
        <v>437.06</v>
      </c>
      <c r="K776">
        <v>7</v>
      </c>
      <c r="L776" t="s">
        <v>48</v>
      </c>
      <c r="M776">
        <v>3</v>
      </c>
      <c r="N776">
        <v>5</v>
      </c>
      <c r="O776">
        <v>2</v>
      </c>
      <c r="P776" t="s">
        <v>59</v>
      </c>
      <c r="Q776" t="s">
        <v>85</v>
      </c>
      <c r="R776">
        <v>0</v>
      </c>
      <c r="S776">
        <v>6</v>
      </c>
      <c r="T776" t="s">
        <v>59</v>
      </c>
      <c r="U776" t="s">
        <v>60</v>
      </c>
      <c r="V776" t="s">
        <v>86</v>
      </c>
      <c r="W776" s="2">
        <v>45360</v>
      </c>
      <c r="X776" t="b">
        <v>0</v>
      </c>
      <c r="Y776" t="b">
        <v>0</v>
      </c>
      <c r="Z776" t="s">
        <v>62</v>
      </c>
      <c r="AA776" t="s">
        <v>67</v>
      </c>
      <c r="AB776">
        <v>11</v>
      </c>
    </row>
    <row r="777" spans="1:28" x14ac:dyDescent="0.3">
      <c r="A777" t="s">
        <v>1624</v>
      </c>
      <c r="B777">
        <v>33</v>
      </c>
      <c r="C777" t="s">
        <v>43</v>
      </c>
      <c r="D777" t="s">
        <v>44</v>
      </c>
      <c r="E777" t="s">
        <v>31</v>
      </c>
      <c r="F777" t="s">
        <v>32</v>
      </c>
      <c r="G777" t="s">
        <v>44</v>
      </c>
      <c r="H777" t="s">
        <v>1625</v>
      </c>
      <c r="I777" t="s">
        <v>188</v>
      </c>
      <c r="J777" s="1">
        <v>122.58</v>
      </c>
      <c r="K777">
        <v>2</v>
      </c>
      <c r="L777" t="s">
        <v>48</v>
      </c>
      <c r="M777">
        <v>5</v>
      </c>
      <c r="N777">
        <v>4</v>
      </c>
      <c r="O777">
        <v>1.5</v>
      </c>
      <c r="P777" t="s">
        <v>59</v>
      </c>
      <c r="Q777" t="s">
        <v>50</v>
      </c>
      <c r="R777">
        <v>2</v>
      </c>
      <c r="S777">
        <v>5</v>
      </c>
      <c r="T777" t="s">
        <v>36</v>
      </c>
      <c r="U777" t="s">
        <v>38</v>
      </c>
      <c r="V777" t="s">
        <v>66</v>
      </c>
      <c r="W777" s="2">
        <v>45320</v>
      </c>
      <c r="X777" t="b">
        <v>1</v>
      </c>
      <c r="Y777" t="b">
        <v>0</v>
      </c>
      <c r="Z777" t="s">
        <v>62</v>
      </c>
      <c r="AA777" t="s">
        <v>67</v>
      </c>
      <c r="AB777">
        <v>12</v>
      </c>
    </row>
    <row r="778" spans="1:28" x14ac:dyDescent="0.3">
      <c r="A778" t="s">
        <v>1626</v>
      </c>
      <c r="B778">
        <v>35</v>
      </c>
      <c r="C778" t="s">
        <v>43</v>
      </c>
      <c r="D778" t="s">
        <v>44</v>
      </c>
      <c r="E778" t="s">
        <v>31</v>
      </c>
      <c r="F778" t="s">
        <v>56</v>
      </c>
      <c r="G778" t="s">
        <v>30</v>
      </c>
      <c r="H778" t="s">
        <v>1627</v>
      </c>
      <c r="I778" t="s">
        <v>47</v>
      </c>
      <c r="J778" s="1">
        <v>195.07</v>
      </c>
      <c r="K778">
        <v>8</v>
      </c>
      <c r="L778" t="s">
        <v>78</v>
      </c>
      <c r="M778">
        <v>3</v>
      </c>
      <c r="N778">
        <v>1</v>
      </c>
      <c r="O778">
        <v>1</v>
      </c>
      <c r="P778" t="s">
        <v>44</v>
      </c>
      <c r="Q778" t="s">
        <v>37</v>
      </c>
      <c r="R778">
        <v>0</v>
      </c>
      <c r="S778">
        <v>6</v>
      </c>
      <c r="T778" t="s">
        <v>36</v>
      </c>
      <c r="U778" t="s">
        <v>60</v>
      </c>
      <c r="V778" t="s">
        <v>61</v>
      </c>
      <c r="W778" s="2">
        <v>45495</v>
      </c>
      <c r="X778" t="b">
        <v>0</v>
      </c>
      <c r="Y778" t="b">
        <v>0</v>
      </c>
      <c r="Z778" t="s">
        <v>62</v>
      </c>
      <c r="AA778" t="s">
        <v>41</v>
      </c>
      <c r="AB778">
        <v>10</v>
      </c>
    </row>
    <row r="779" spans="1:28" x14ac:dyDescent="0.3">
      <c r="A779" t="s">
        <v>1628</v>
      </c>
      <c r="B779">
        <v>39</v>
      </c>
      <c r="C779" t="s">
        <v>29</v>
      </c>
      <c r="D779" t="s">
        <v>30</v>
      </c>
      <c r="E779" t="s">
        <v>55</v>
      </c>
      <c r="F779" t="s">
        <v>45</v>
      </c>
      <c r="G779" t="s">
        <v>44</v>
      </c>
      <c r="H779" t="s">
        <v>1629</v>
      </c>
      <c r="I779" t="s">
        <v>82</v>
      </c>
      <c r="J779" s="1">
        <v>190.06</v>
      </c>
      <c r="K779">
        <v>9</v>
      </c>
      <c r="L779" t="s">
        <v>48</v>
      </c>
      <c r="M779">
        <v>5</v>
      </c>
      <c r="N779">
        <v>1</v>
      </c>
      <c r="O779">
        <v>1</v>
      </c>
      <c r="P779" t="s">
        <v>36</v>
      </c>
      <c r="Q779" t="s">
        <v>37</v>
      </c>
      <c r="R779">
        <v>1</v>
      </c>
      <c r="S779">
        <v>2</v>
      </c>
      <c r="T779" t="s">
        <v>59</v>
      </c>
      <c r="U779" t="s">
        <v>60</v>
      </c>
      <c r="V779" t="s">
        <v>66</v>
      </c>
      <c r="W779" s="2">
        <v>45325</v>
      </c>
      <c r="X779" t="b">
        <v>1</v>
      </c>
      <c r="Y779" t="b">
        <v>1</v>
      </c>
      <c r="Z779" t="s">
        <v>74</v>
      </c>
      <c r="AA779" t="s">
        <v>53</v>
      </c>
      <c r="AB779">
        <v>12</v>
      </c>
    </row>
    <row r="780" spans="1:28" x14ac:dyDescent="0.3">
      <c r="A780" t="s">
        <v>1630</v>
      </c>
      <c r="B780">
        <v>38</v>
      </c>
      <c r="C780" t="s">
        <v>29</v>
      </c>
      <c r="D780" t="s">
        <v>30</v>
      </c>
      <c r="E780" t="s">
        <v>55</v>
      </c>
      <c r="F780" t="s">
        <v>45</v>
      </c>
      <c r="G780" t="s">
        <v>30</v>
      </c>
      <c r="H780" t="s">
        <v>1631</v>
      </c>
      <c r="I780" t="s">
        <v>158</v>
      </c>
      <c r="J780" s="1">
        <v>485.76</v>
      </c>
      <c r="K780">
        <v>10</v>
      </c>
      <c r="L780" t="s">
        <v>48</v>
      </c>
      <c r="M780">
        <v>3</v>
      </c>
      <c r="N780">
        <v>4</v>
      </c>
      <c r="O780">
        <v>0</v>
      </c>
      <c r="P780" t="s">
        <v>49</v>
      </c>
      <c r="Q780" t="s">
        <v>37</v>
      </c>
      <c r="R780">
        <v>0</v>
      </c>
      <c r="S780">
        <v>4</v>
      </c>
      <c r="T780" t="s">
        <v>44</v>
      </c>
      <c r="U780" t="s">
        <v>79</v>
      </c>
      <c r="V780" t="s">
        <v>61</v>
      </c>
      <c r="W780" s="2">
        <v>45446</v>
      </c>
      <c r="X780" t="b">
        <v>1</v>
      </c>
      <c r="Y780" t="b">
        <v>1</v>
      </c>
      <c r="Z780" t="s">
        <v>52</v>
      </c>
      <c r="AA780" t="s">
        <v>41</v>
      </c>
      <c r="AB780">
        <v>4</v>
      </c>
    </row>
    <row r="781" spans="1:28" x14ac:dyDescent="0.3">
      <c r="A781" t="s">
        <v>1632</v>
      </c>
      <c r="B781">
        <v>27</v>
      </c>
      <c r="C781" t="s">
        <v>29</v>
      </c>
      <c r="D781" t="s">
        <v>44</v>
      </c>
      <c r="E781" t="s">
        <v>55</v>
      </c>
      <c r="F781" t="s">
        <v>32</v>
      </c>
      <c r="G781" t="s">
        <v>44</v>
      </c>
      <c r="H781" t="s">
        <v>1633</v>
      </c>
      <c r="I781" t="s">
        <v>82</v>
      </c>
      <c r="J781" s="1">
        <v>242.57</v>
      </c>
      <c r="K781">
        <v>7</v>
      </c>
      <c r="L781" t="s">
        <v>48</v>
      </c>
      <c r="M781">
        <v>1</v>
      </c>
      <c r="N781">
        <v>1</v>
      </c>
      <c r="O781">
        <v>1</v>
      </c>
      <c r="P781" t="s">
        <v>59</v>
      </c>
      <c r="Q781" t="s">
        <v>50</v>
      </c>
      <c r="R781">
        <v>0</v>
      </c>
      <c r="S781">
        <v>10</v>
      </c>
      <c r="T781" t="s">
        <v>59</v>
      </c>
      <c r="U781" t="s">
        <v>60</v>
      </c>
      <c r="V781" t="s">
        <v>51</v>
      </c>
      <c r="W781" s="2">
        <v>45570</v>
      </c>
      <c r="X781" t="b">
        <v>1</v>
      </c>
      <c r="Y781" t="b">
        <v>0</v>
      </c>
      <c r="Z781" t="s">
        <v>52</v>
      </c>
      <c r="AA781" t="s">
        <v>41</v>
      </c>
      <c r="AB781">
        <v>1</v>
      </c>
    </row>
    <row r="782" spans="1:28" x14ac:dyDescent="0.3">
      <c r="A782" t="s">
        <v>1634</v>
      </c>
      <c r="B782">
        <v>35</v>
      </c>
      <c r="C782" t="s">
        <v>43</v>
      </c>
      <c r="D782" t="s">
        <v>30</v>
      </c>
      <c r="E782" t="s">
        <v>69</v>
      </c>
      <c r="F782" t="s">
        <v>45</v>
      </c>
      <c r="G782" t="s">
        <v>44</v>
      </c>
      <c r="H782" t="s">
        <v>1635</v>
      </c>
      <c r="I782" t="s">
        <v>135</v>
      </c>
      <c r="J782" s="1">
        <v>303.13</v>
      </c>
      <c r="K782">
        <v>2</v>
      </c>
      <c r="L782" t="s">
        <v>78</v>
      </c>
      <c r="M782">
        <v>1</v>
      </c>
      <c r="N782">
        <v>1</v>
      </c>
      <c r="O782">
        <v>1</v>
      </c>
      <c r="P782" t="s">
        <v>44</v>
      </c>
      <c r="Q782" t="s">
        <v>50</v>
      </c>
      <c r="R782">
        <v>0</v>
      </c>
      <c r="S782">
        <v>7</v>
      </c>
      <c r="T782" t="s">
        <v>49</v>
      </c>
      <c r="U782" t="s">
        <v>79</v>
      </c>
      <c r="V782" t="s">
        <v>61</v>
      </c>
      <c r="W782" s="2">
        <v>45295</v>
      </c>
      <c r="X782" t="b">
        <v>0</v>
      </c>
      <c r="Y782" t="b">
        <v>1</v>
      </c>
      <c r="Z782" t="s">
        <v>40</v>
      </c>
      <c r="AA782" t="s">
        <v>53</v>
      </c>
      <c r="AB782">
        <v>10</v>
      </c>
    </row>
    <row r="783" spans="1:28" x14ac:dyDescent="0.3">
      <c r="A783" t="s">
        <v>1636</v>
      </c>
      <c r="B783">
        <v>43</v>
      </c>
      <c r="C783" t="s">
        <v>29</v>
      </c>
      <c r="D783" t="s">
        <v>30</v>
      </c>
      <c r="E783" t="s">
        <v>69</v>
      </c>
      <c r="F783" t="s">
        <v>56</v>
      </c>
      <c r="G783" t="s">
        <v>30</v>
      </c>
      <c r="H783" t="s">
        <v>1637</v>
      </c>
      <c r="I783" t="s">
        <v>126</v>
      </c>
      <c r="J783" s="1">
        <v>136.1</v>
      </c>
      <c r="K783">
        <v>5</v>
      </c>
      <c r="L783" t="s">
        <v>48</v>
      </c>
      <c r="M783">
        <v>3</v>
      </c>
      <c r="N783">
        <v>5</v>
      </c>
      <c r="O783">
        <v>2</v>
      </c>
      <c r="P783" t="s">
        <v>59</v>
      </c>
      <c r="Q783" t="s">
        <v>85</v>
      </c>
      <c r="R783">
        <v>0</v>
      </c>
      <c r="S783">
        <v>2</v>
      </c>
      <c r="T783" t="s">
        <v>44</v>
      </c>
      <c r="U783" t="s">
        <v>38</v>
      </c>
      <c r="V783" t="s">
        <v>61</v>
      </c>
      <c r="W783" s="2">
        <v>45349</v>
      </c>
      <c r="X783" t="b">
        <v>0</v>
      </c>
      <c r="Y783" t="b">
        <v>1</v>
      </c>
      <c r="Z783" t="s">
        <v>74</v>
      </c>
      <c r="AA783" t="s">
        <v>67</v>
      </c>
      <c r="AB783">
        <v>14</v>
      </c>
    </row>
    <row r="784" spans="1:28" x14ac:dyDescent="0.3">
      <c r="A784" t="s">
        <v>1638</v>
      </c>
      <c r="B784">
        <v>40</v>
      </c>
      <c r="C784" t="s">
        <v>88</v>
      </c>
      <c r="D784" t="s">
        <v>44</v>
      </c>
      <c r="E784" t="s">
        <v>55</v>
      </c>
      <c r="F784" t="s">
        <v>32</v>
      </c>
      <c r="G784" t="s">
        <v>30</v>
      </c>
      <c r="H784" t="s">
        <v>1639</v>
      </c>
      <c r="I784" t="s">
        <v>117</v>
      </c>
      <c r="J784" s="1">
        <v>249.02</v>
      </c>
      <c r="K784">
        <v>11</v>
      </c>
      <c r="L784" t="s">
        <v>35</v>
      </c>
      <c r="M784">
        <v>3</v>
      </c>
      <c r="N784">
        <v>2</v>
      </c>
      <c r="O784">
        <v>0.3</v>
      </c>
      <c r="P784" t="s">
        <v>49</v>
      </c>
      <c r="Q784" t="s">
        <v>50</v>
      </c>
      <c r="R784">
        <v>1</v>
      </c>
      <c r="S784">
        <v>1</v>
      </c>
      <c r="T784" t="s">
        <v>49</v>
      </c>
      <c r="U784" t="s">
        <v>60</v>
      </c>
      <c r="V784" t="s">
        <v>51</v>
      </c>
      <c r="W784" s="2">
        <v>45566</v>
      </c>
      <c r="X784" t="b">
        <v>1</v>
      </c>
      <c r="Y784" t="b">
        <v>1</v>
      </c>
      <c r="Z784" t="s">
        <v>74</v>
      </c>
      <c r="AA784" t="s">
        <v>67</v>
      </c>
      <c r="AB784">
        <v>14</v>
      </c>
    </row>
    <row r="785" spans="1:28" x14ac:dyDescent="0.3">
      <c r="A785" t="s">
        <v>1640</v>
      </c>
      <c r="B785">
        <v>19</v>
      </c>
      <c r="C785" t="s">
        <v>43</v>
      </c>
      <c r="D785" t="s">
        <v>30</v>
      </c>
      <c r="E785" t="s">
        <v>76</v>
      </c>
      <c r="F785" t="s">
        <v>45</v>
      </c>
      <c r="G785" t="s">
        <v>30</v>
      </c>
      <c r="H785" t="s">
        <v>1641</v>
      </c>
      <c r="I785" t="s">
        <v>58</v>
      </c>
      <c r="J785" s="1">
        <v>466.74</v>
      </c>
      <c r="K785">
        <v>7</v>
      </c>
      <c r="L785" t="s">
        <v>48</v>
      </c>
      <c r="M785">
        <v>3</v>
      </c>
      <c r="N785">
        <v>4</v>
      </c>
      <c r="O785">
        <v>0.2</v>
      </c>
      <c r="P785" t="s">
        <v>49</v>
      </c>
      <c r="Q785" t="s">
        <v>50</v>
      </c>
      <c r="R785">
        <v>2</v>
      </c>
      <c r="S785">
        <v>3</v>
      </c>
      <c r="T785" t="s">
        <v>44</v>
      </c>
      <c r="U785" t="s">
        <v>38</v>
      </c>
      <c r="V785" t="s">
        <v>61</v>
      </c>
      <c r="W785" s="2">
        <v>45637</v>
      </c>
      <c r="X785" t="b">
        <v>1</v>
      </c>
      <c r="Y785" t="b">
        <v>1</v>
      </c>
      <c r="Z785" t="s">
        <v>40</v>
      </c>
      <c r="AA785" t="s">
        <v>67</v>
      </c>
      <c r="AB785">
        <v>5</v>
      </c>
    </row>
    <row r="786" spans="1:28" x14ac:dyDescent="0.3">
      <c r="A786" t="s">
        <v>1642</v>
      </c>
      <c r="B786">
        <v>46</v>
      </c>
      <c r="C786" t="s">
        <v>274</v>
      </c>
      <c r="D786" t="s">
        <v>44</v>
      </c>
      <c r="E786" t="s">
        <v>31</v>
      </c>
      <c r="F786" t="s">
        <v>45</v>
      </c>
      <c r="G786" t="s">
        <v>44</v>
      </c>
      <c r="H786" t="s">
        <v>1643</v>
      </c>
      <c r="I786" t="s">
        <v>101</v>
      </c>
      <c r="J786" s="1">
        <v>229.3</v>
      </c>
      <c r="K786">
        <v>6</v>
      </c>
      <c r="L786" t="s">
        <v>48</v>
      </c>
      <c r="M786">
        <v>4</v>
      </c>
      <c r="N786">
        <v>5</v>
      </c>
      <c r="O786">
        <v>2</v>
      </c>
      <c r="P786" t="s">
        <v>36</v>
      </c>
      <c r="Q786" t="s">
        <v>37</v>
      </c>
      <c r="R786">
        <v>0</v>
      </c>
      <c r="S786">
        <v>6</v>
      </c>
      <c r="T786" t="s">
        <v>36</v>
      </c>
      <c r="U786" t="s">
        <v>60</v>
      </c>
      <c r="V786" t="s">
        <v>66</v>
      </c>
      <c r="W786" s="2">
        <v>45621</v>
      </c>
      <c r="X786" t="b">
        <v>0</v>
      </c>
      <c r="Y786" t="b">
        <v>0</v>
      </c>
      <c r="Z786" t="s">
        <v>74</v>
      </c>
      <c r="AA786" t="s">
        <v>67</v>
      </c>
      <c r="AB786">
        <v>6</v>
      </c>
    </row>
    <row r="787" spans="1:28" x14ac:dyDescent="0.3">
      <c r="A787" t="s">
        <v>1644</v>
      </c>
      <c r="B787">
        <v>30</v>
      </c>
      <c r="C787" t="s">
        <v>29</v>
      </c>
      <c r="D787" t="s">
        <v>44</v>
      </c>
      <c r="E787" t="s">
        <v>55</v>
      </c>
      <c r="F787" t="s">
        <v>45</v>
      </c>
      <c r="G787" t="s">
        <v>44</v>
      </c>
      <c r="H787" t="s">
        <v>1645</v>
      </c>
      <c r="I787" t="s">
        <v>114</v>
      </c>
      <c r="J787" s="1">
        <v>450.52</v>
      </c>
      <c r="K787">
        <v>8</v>
      </c>
      <c r="L787" t="s">
        <v>78</v>
      </c>
      <c r="M787">
        <v>2</v>
      </c>
      <c r="N787">
        <v>2</v>
      </c>
      <c r="O787">
        <v>0.2</v>
      </c>
      <c r="P787" t="s">
        <v>44</v>
      </c>
      <c r="Q787" t="s">
        <v>37</v>
      </c>
      <c r="R787">
        <v>0</v>
      </c>
      <c r="S787">
        <v>6</v>
      </c>
      <c r="T787" t="s">
        <v>59</v>
      </c>
      <c r="U787" t="s">
        <v>79</v>
      </c>
      <c r="V787" t="s">
        <v>51</v>
      </c>
      <c r="W787" s="2">
        <v>45304</v>
      </c>
      <c r="X787" t="b">
        <v>1</v>
      </c>
      <c r="Y787" t="b">
        <v>1</v>
      </c>
      <c r="Z787" t="s">
        <v>40</v>
      </c>
      <c r="AA787" t="s">
        <v>41</v>
      </c>
      <c r="AB787">
        <v>8</v>
      </c>
    </row>
    <row r="788" spans="1:28" x14ac:dyDescent="0.3">
      <c r="A788" t="s">
        <v>1646</v>
      </c>
      <c r="B788">
        <v>35</v>
      </c>
      <c r="C788" t="s">
        <v>43</v>
      </c>
      <c r="D788" t="s">
        <v>44</v>
      </c>
      <c r="E788" t="s">
        <v>76</v>
      </c>
      <c r="F788" t="s">
        <v>32</v>
      </c>
      <c r="G788" t="s">
        <v>30</v>
      </c>
      <c r="H788" t="s">
        <v>1647</v>
      </c>
      <c r="I788" t="s">
        <v>158</v>
      </c>
      <c r="J788" s="1">
        <v>246.44</v>
      </c>
      <c r="K788">
        <v>4</v>
      </c>
      <c r="L788" t="s">
        <v>35</v>
      </c>
      <c r="M788">
        <v>3</v>
      </c>
      <c r="N788">
        <v>1</v>
      </c>
      <c r="O788">
        <v>1</v>
      </c>
      <c r="P788" t="s">
        <v>49</v>
      </c>
      <c r="Q788" t="s">
        <v>37</v>
      </c>
      <c r="R788">
        <v>0</v>
      </c>
      <c r="S788">
        <v>3</v>
      </c>
      <c r="T788" t="s">
        <v>49</v>
      </c>
      <c r="U788" t="s">
        <v>60</v>
      </c>
      <c r="V788" t="s">
        <v>61</v>
      </c>
      <c r="W788" s="2">
        <v>45552</v>
      </c>
      <c r="X788" t="b">
        <v>0</v>
      </c>
      <c r="Y788" t="b">
        <v>1</v>
      </c>
      <c r="Z788" t="s">
        <v>52</v>
      </c>
      <c r="AA788" t="s">
        <v>41</v>
      </c>
      <c r="AB788">
        <v>5</v>
      </c>
    </row>
    <row r="789" spans="1:28" x14ac:dyDescent="0.3">
      <c r="A789" t="s">
        <v>1648</v>
      </c>
      <c r="B789">
        <v>34</v>
      </c>
      <c r="C789" t="s">
        <v>43</v>
      </c>
      <c r="D789" t="s">
        <v>44</v>
      </c>
      <c r="E789" t="s">
        <v>69</v>
      </c>
      <c r="F789" t="s">
        <v>45</v>
      </c>
      <c r="G789" t="s">
        <v>30</v>
      </c>
      <c r="H789" t="s">
        <v>1649</v>
      </c>
      <c r="I789" t="s">
        <v>65</v>
      </c>
      <c r="J789" s="1">
        <v>93.52</v>
      </c>
      <c r="K789">
        <v>2</v>
      </c>
      <c r="L789" t="s">
        <v>78</v>
      </c>
      <c r="M789">
        <v>1</v>
      </c>
      <c r="N789">
        <v>5</v>
      </c>
      <c r="O789">
        <v>1</v>
      </c>
      <c r="P789" t="s">
        <v>36</v>
      </c>
      <c r="Q789" t="s">
        <v>37</v>
      </c>
      <c r="R789">
        <v>1</v>
      </c>
      <c r="S789">
        <v>2</v>
      </c>
      <c r="T789" t="s">
        <v>44</v>
      </c>
      <c r="U789" t="s">
        <v>79</v>
      </c>
      <c r="V789" t="s">
        <v>51</v>
      </c>
      <c r="W789" s="2">
        <v>45516</v>
      </c>
      <c r="X789" t="b">
        <v>0</v>
      </c>
      <c r="Y789" t="b">
        <v>1</v>
      </c>
      <c r="Z789" t="s">
        <v>74</v>
      </c>
      <c r="AA789" t="s">
        <v>41</v>
      </c>
      <c r="AB789">
        <v>12</v>
      </c>
    </row>
    <row r="790" spans="1:28" x14ac:dyDescent="0.3">
      <c r="A790" t="s">
        <v>1650</v>
      </c>
      <c r="B790">
        <v>28</v>
      </c>
      <c r="C790" t="s">
        <v>29</v>
      </c>
      <c r="D790" t="s">
        <v>30</v>
      </c>
      <c r="E790" t="s">
        <v>31</v>
      </c>
      <c r="F790" t="s">
        <v>45</v>
      </c>
      <c r="G790" t="s">
        <v>44</v>
      </c>
      <c r="H790" t="s">
        <v>1651</v>
      </c>
      <c r="I790" t="s">
        <v>158</v>
      </c>
      <c r="J790" s="1">
        <v>137.75</v>
      </c>
      <c r="K790">
        <v>6</v>
      </c>
      <c r="L790" t="s">
        <v>78</v>
      </c>
      <c r="M790">
        <v>3</v>
      </c>
      <c r="N790">
        <v>3</v>
      </c>
      <c r="O790">
        <v>2</v>
      </c>
      <c r="P790" t="s">
        <v>44</v>
      </c>
      <c r="Q790" t="s">
        <v>85</v>
      </c>
      <c r="R790">
        <v>0</v>
      </c>
      <c r="S790">
        <v>1</v>
      </c>
      <c r="T790" t="s">
        <v>49</v>
      </c>
      <c r="U790" t="s">
        <v>60</v>
      </c>
      <c r="V790" t="s">
        <v>86</v>
      </c>
      <c r="W790" s="2">
        <v>45544</v>
      </c>
      <c r="X790" t="b">
        <v>0</v>
      </c>
      <c r="Y790" t="b">
        <v>1</v>
      </c>
      <c r="Z790" t="s">
        <v>40</v>
      </c>
      <c r="AA790" t="s">
        <v>41</v>
      </c>
      <c r="AB790">
        <v>4</v>
      </c>
    </row>
    <row r="791" spans="1:28" x14ac:dyDescent="0.3">
      <c r="A791" t="s">
        <v>1652</v>
      </c>
      <c r="B791">
        <v>44</v>
      </c>
      <c r="C791" t="s">
        <v>29</v>
      </c>
      <c r="D791" t="s">
        <v>30</v>
      </c>
      <c r="E791" t="s">
        <v>31</v>
      </c>
      <c r="F791" t="s">
        <v>56</v>
      </c>
      <c r="G791" t="s">
        <v>30</v>
      </c>
      <c r="H791" t="s">
        <v>1653</v>
      </c>
      <c r="I791" t="s">
        <v>65</v>
      </c>
      <c r="J791" s="1">
        <v>78.64</v>
      </c>
      <c r="K791">
        <v>5</v>
      </c>
      <c r="L791" t="s">
        <v>35</v>
      </c>
      <c r="M791">
        <v>3</v>
      </c>
      <c r="N791">
        <v>4</v>
      </c>
      <c r="O791">
        <v>2</v>
      </c>
      <c r="P791" t="s">
        <v>44</v>
      </c>
      <c r="Q791" t="s">
        <v>37</v>
      </c>
      <c r="R791">
        <v>0</v>
      </c>
      <c r="S791">
        <v>3</v>
      </c>
      <c r="T791" t="s">
        <v>44</v>
      </c>
      <c r="U791" t="s">
        <v>38</v>
      </c>
      <c r="V791" t="s">
        <v>51</v>
      </c>
      <c r="W791" s="2">
        <v>45438</v>
      </c>
      <c r="X791" t="b">
        <v>1</v>
      </c>
      <c r="Y791" t="b">
        <v>0</v>
      </c>
      <c r="Z791" t="s">
        <v>74</v>
      </c>
      <c r="AA791" t="s">
        <v>53</v>
      </c>
      <c r="AB791">
        <v>12</v>
      </c>
    </row>
    <row r="792" spans="1:28" x14ac:dyDescent="0.3">
      <c r="A792" t="s">
        <v>1654</v>
      </c>
      <c r="B792">
        <v>25</v>
      </c>
      <c r="C792" t="s">
        <v>43</v>
      </c>
      <c r="D792" t="s">
        <v>44</v>
      </c>
      <c r="E792" t="s">
        <v>76</v>
      </c>
      <c r="F792" t="s">
        <v>56</v>
      </c>
      <c r="G792" t="s">
        <v>30</v>
      </c>
      <c r="H792" t="s">
        <v>1655</v>
      </c>
      <c r="I792" t="s">
        <v>120</v>
      </c>
      <c r="J792" s="1">
        <v>214.82</v>
      </c>
      <c r="K792">
        <v>9</v>
      </c>
      <c r="L792" t="s">
        <v>35</v>
      </c>
      <c r="M792">
        <v>5</v>
      </c>
      <c r="N792">
        <v>4</v>
      </c>
      <c r="O792">
        <v>0.3</v>
      </c>
      <c r="P792" t="s">
        <v>36</v>
      </c>
      <c r="Q792" t="s">
        <v>85</v>
      </c>
      <c r="R792">
        <v>1</v>
      </c>
      <c r="S792">
        <v>9</v>
      </c>
      <c r="T792" t="s">
        <v>49</v>
      </c>
      <c r="U792" t="s">
        <v>38</v>
      </c>
      <c r="V792" t="s">
        <v>66</v>
      </c>
      <c r="W792" s="2">
        <v>45605</v>
      </c>
      <c r="X792" t="b">
        <v>1</v>
      </c>
      <c r="Y792" t="b">
        <v>0</v>
      </c>
      <c r="Z792" t="s">
        <v>74</v>
      </c>
      <c r="AA792" t="s">
        <v>41</v>
      </c>
      <c r="AB792">
        <v>11</v>
      </c>
    </row>
    <row r="793" spans="1:28" x14ac:dyDescent="0.3">
      <c r="A793" t="s">
        <v>1656</v>
      </c>
      <c r="B793">
        <v>45</v>
      </c>
      <c r="C793" t="s">
        <v>43</v>
      </c>
      <c r="D793" t="s">
        <v>30</v>
      </c>
      <c r="E793" t="s">
        <v>31</v>
      </c>
      <c r="F793" t="s">
        <v>32</v>
      </c>
      <c r="G793" t="s">
        <v>44</v>
      </c>
      <c r="H793" t="s">
        <v>1657</v>
      </c>
      <c r="I793" t="s">
        <v>93</v>
      </c>
      <c r="J793" s="1">
        <v>57.39</v>
      </c>
      <c r="K793">
        <v>3</v>
      </c>
      <c r="L793" t="s">
        <v>35</v>
      </c>
      <c r="M793">
        <v>2</v>
      </c>
      <c r="N793">
        <v>5</v>
      </c>
      <c r="O793">
        <v>0.25</v>
      </c>
      <c r="P793" t="s">
        <v>36</v>
      </c>
      <c r="Q793" t="s">
        <v>37</v>
      </c>
      <c r="R793">
        <v>0</v>
      </c>
      <c r="S793">
        <v>10</v>
      </c>
      <c r="T793" t="s">
        <v>49</v>
      </c>
      <c r="U793" t="s">
        <v>79</v>
      </c>
      <c r="V793" t="s">
        <v>39</v>
      </c>
      <c r="W793" s="2">
        <v>45492</v>
      </c>
      <c r="X793" t="b">
        <v>0</v>
      </c>
      <c r="Y793" t="b">
        <v>0</v>
      </c>
      <c r="Z793" t="s">
        <v>62</v>
      </c>
      <c r="AA793" t="s">
        <v>53</v>
      </c>
      <c r="AB793">
        <v>3</v>
      </c>
    </row>
    <row r="794" spans="1:28" x14ac:dyDescent="0.3">
      <c r="A794" t="s">
        <v>1658</v>
      </c>
      <c r="B794">
        <v>47</v>
      </c>
      <c r="C794" t="s">
        <v>29</v>
      </c>
      <c r="D794" t="s">
        <v>44</v>
      </c>
      <c r="E794" t="s">
        <v>55</v>
      </c>
      <c r="F794" t="s">
        <v>45</v>
      </c>
      <c r="G794" t="s">
        <v>30</v>
      </c>
      <c r="H794" t="s">
        <v>311</v>
      </c>
      <c r="I794" t="s">
        <v>188</v>
      </c>
      <c r="J794" s="1">
        <v>363.91</v>
      </c>
      <c r="K794">
        <v>10</v>
      </c>
      <c r="L794" t="s">
        <v>78</v>
      </c>
      <c r="M794">
        <v>1</v>
      </c>
      <c r="N794">
        <v>1</v>
      </c>
      <c r="O794">
        <v>0.3</v>
      </c>
      <c r="P794" t="s">
        <v>49</v>
      </c>
      <c r="Q794" t="s">
        <v>85</v>
      </c>
      <c r="R794">
        <v>0</v>
      </c>
      <c r="S794">
        <v>2</v>
      </c>
      <c r="T794" t="s">
        <v>59</v>
      </c>
      <c r="U794" t="s">
        <v>60</v>
      </c>
      <c r="V794" t="s">
        <v>86</v>
      </c>
      <c r="W794" s="2">
        <v>45298</v>
      </c>
      <c r="X794" t="b">
        <v>1</v>
      </c>
      <c r="Y794" t="b">
        <v>1</v>
      </c>
      <c r="Z794" t="s">
        <v>74</v>
      </c>
      <c r="AA794" t="s">
        <v>53</v>
      </c>
      <c r="AB794">
        <v>9</v>
      </c>
    </row>
    <row r="795" spans="1:28" x14ac:dyDescent="0.3">
      <c r="A795" t="s">
        <v>1659</v>
      </c>
      <c r="B795">
        <v>39</v>
      </c>
      <c r="C795" t="s">
        <v>43</v>
      </c>
      <c r="D795" t="s">
        <v>30</v>
      </c>
      <c r="E795" t="s">
        <v>55</v>
      </c>
      <c r="F795" t="s">
        <v>45</v>
      </c>
      <c r="G795" t="s">
        <v>30</v>
      </c>
      <c r="H795" t="s">
        <v>1660</v>
      </c>
      <c r="I795" t="s">
        <v>194</v>
      </c>
      <c r="J795" s="1">
        <v>304.79000000000002</v>
      </c>
      <c r="K795">
        <v>12</v>
      </c>
      <c r="L795" t="s">
        <v>48</v>
      </c>
      <c r="M795">
        <v>2</v>
      </c>
      <c r="N795">
        <v>4</v>
      </c>
      <c r="O795">
        <v>2</v>
      </c>
      <c r="P795" t="s">
        <v>59</v>
      </c>
      <c r="Q795" t="s">
        <v>37</v>
      </c>
      <c r="R795">
        <v>1</v>
      </c>
      <c r="S795">
        <v>9</v>
      </c>
      <c r="T795" t="s">
        <v>44</v>
      </c>
      <c r="U795" t="s">
        <v>79</v>
      </c>
      <c r="V795" t="s">
        <v>66</v>
      </c>
      <c r="W795" s="2">
        <v>45298</v>
      </c>
      <c r="X795" t="b">
        <v>1</v>
      </c>
      <c r="Y795" t="b">
        <v>1</v>
      </c>
      <c r="Z795" t="s">
        <v>52</v>
      </c>
      <c r="AA795" t="s">
        <v>53</v>
      </c>
      <c r="AB795">
        <v>10</v>
      </c>
    </row>
    <row r="796" spans="1:28" x14ac:dyDescent="0.3">
      <c r="A796" t="s">
        <v>1661</v>
      </c>
      <c r="B796">
        <v>32</v>
      </c>
      <c r="C796" t="s">
        <v>43</v>
      </c>
      <c r="D796" t="s">
        <v>44</v>
      </c>
      <c r="E796" t="s">
        <v>76</v>
      </c>
      <c r="F796" t="s">
        <v>45</v>
      </c>
      <c r="G796" t="s">
        <v>30</v>
      </c>
      <c r="H796" t="s">
        <v>1662</v>
      </c>
      <c r="I796" t="s">
        <v>246</v>
      </c>
      <c r="J796" s="1">
        <v>363.98</v>
      </c>
      <c r="K796">
        <v>4</v>
      </c>
      <c r="L796" t="s">
        <v>78</v>
      </c>
      <c r="M796">
        <v>4</v>
      </c>
      <c r="N796">
        <v>4</v>
      </c>
      <c r="O796">
        <v>1</v>
      </c>
      <c r="P796" t="s">
        <v>36</v>
      </c>
      <c r="Q796" t="s">
        <v>37</v>
      </c>
      <c r="R796">
        <v>2</v>
      </c>
      <c r="S796">
        <v>7</v>
      </c>
      <c r="T796" t="s">
        <v>36</v>
      </c>
      <c r="U796" t="s">
        <v>38</v>
      </c>
      <c r="V796" t="s">
        <v>51</v>
      </c>
      <c r="W796" s="2">
        <v>45439</v>
      </c>
      <c r="X796" t="b">
        <v>1</v>
      </c>
      <c r="Y796" t="b">
        <v>1</v>
      </c>
      <c r="Z796" t="s">
        <v>74</v>
      </c>
      <c r="AA796" t="s">
        <v>67</v>
      </c>
      <c r="AB796">
        <v>1</v>
      </c>
    </row>
    <row r="797" spans="1:28" x14ac:dyDescent="0.3">
      <c r="A797" t="s">
        <v>1663</v>
      </c>
      <c r="B797">
        <v>47</v>
      </c>
      <c r="C797" t="s">
        <v>43</v>
      </c>
      <c r="D797" t="s">
        <v>30</v>
      </c>
      <c r="E797" t="s">
        <v>69</v>
      </c>
      <c r="F797" t="s">
        <v>32</v>
      </c>
      <c r="G797" t="s">
        <v>44</v>
      </c>
      <c r="H797" t="s">
        <v>1664</v>
      </c>
      <c r="I797" t="s">
        <v>82</v>
      </c>
      <c r="J797" s="1">
        <v>249.6</v>
      </c>
      <c r="K797">
        <v>7</v>
      </c>
      <c r="L797" t="s">
        <v>35</v>
      </c>
      <c r="M797">
        <v>4</v>
      </c>
      <c r="N797">
        <v>1</v>
      </c>
      <c r="O797">
        <v>1</v>
      </c>
      <c r="P797" t="s">
        <v>59</v>
      </c>
      <c r="Q797" t="s">
        <v>37</v>
      </c>
      <c r="R797">
        <v>2</v>
      </c>
      <c r="S797">
        <v>7</v>
      </c>
      <c r="T797" t="s">
        <v>44</v>
      </c>
      <c r="U797" t="s">
        <v>60</v>
      </c>
      <c r="V797" t="s">
        <v>61</v>
      </c>
      <c r="W797" s="2">
        <v>45423</v>
      </c>
      <c r="X797" t="b">
        <v>1</v>
      </c>
      <c r="Y797" t="b">
        <v>0</v>
      </c>
      <c r="Z797" t="s">
        <v>52</v>
      </c>
      <c r="AA797" t="s">
        <v>53</v>
      </c>
      <c r="AB797">
        <v>11</v>
      </c>
    </row>
    <row r="798" spans="1:28" x14ac:dyDescent="0.3">
      <c r="A798" t="s">
        <v>1665</v>
      </c>
      <c r="B798">
        <v>19</v>
      </c>
      <c r="C798" t="s">
        <v>43</v>
      </c>
      <c r="D798" t="s">
        <v>44</v>
      </c>
      <c r="E798" t="s">
        <v>31</v>
      </c>
      <c r="F798" t="s">
        <v>32</v>
      </c>
      <c r="G798" t="s">
        <v>30</v>
      </c>
      <c r="H798" t="s">
        <v>1666</v>
      </c>
      <c r="I798" t="s">
        <v>117</v>
      </c>
      <c r="J798" s="1">
        <v>345.04</v>
      </c>
      <c r="K798">
        <v>12</v>
      </c>
      <c r="L798" t="s">
        <v>48</v>
      </c>
      <c r="M798">
        <v>1</v>
      </c>
      <c r="N798">
        <v>5</v>
      </c>
      <c r="O798">
        <v>1</v>
      </c>
      <c r="P798" t="s">
        <v>59</v>
      </c>
      <c r="Q798" t="s">
        <v>37</v>
      </c>
      <c r="R798">
        <v>0</v>
      </c>
      <c r="S798">
        <v>8</v>
      </c>
      <c r="T798" t="s">
        <v>49</v>
      </c>
      <c r="U798" t="s">
        <v>38</v>
      </c>
      <c r="V798" t="s">
        <v>39</v>
      </c>
      <c r="W798" s="2">
        <v>45581</v>
      </c>
      <c r="X798" t="b">
        <v>1</v>
      </c>
      <c r="Y798" t="b">
        <v>1</v>
      </c>
      <c r="Z798" t="s">
        <v>74</v>
      </c>
      <c r="AA798" t="s">
        <v>67</v>
      </c>
      <c r="AB798">
        <v>13</v>
      </c>
    </row>
    <row r="799" spans="1:28" x14ac:dyDescent="0.3">
      <c r="A799" t="s">
        <v>1667</v>
      </c>
      <c r="B799">
        <v>48</v>
      </c>
      <c r="C799" t="s">
        <v>29</v>
      </c>
      <c r="D799" t="s">
        <v>30</v>
      </c>
      <c r="E799" t="s">
        <v>55</v>
      </c>
      <c r="F799" t="s">
        <v>45</v>
      </c>
      <c r="G799" t="s">
        <v>44</v>
      </c>
      <c r="H799" t="s">
        <v>1668</v>
      </c>
      <c r="I799" t="s">
        <v>135</v>
      </c>
      <c r="J799" s="1">
        <v>59.15</v>
      </c>
      <c r="K799">
        <v>3</v>
      </c>
      <c r="L799" t="s">
        <v>48</v>
      </c>
      <c r="M799">
        <v>4</v>
      </c>
      <c r="N799">
        <v>2</v>
      </c>
      <c r="O799">
        <v>1</v>
      </c>
      <c r="P799" t="s">
        <v>36</v>
      </c>
      <c r="Q799" t="s">
        <v>50</v>
      </c>
      <c r="R799">
        <v>0</v>
      </c>
      <c r="S799">
        <v>1</v>
      </c>
      <c r="T799" t="s">
        <v>44</v>
      </c>
      <c r="U799" t="s">
        <v>79</v>
      </c>
      <c r="V799" t="s">
        <v>61</v>
      </c>
      <c r="W799" s="2">
        <v>45401</v>
      </c>
      <c r="X799" t="b">
        <v>0</v>
      </c>
      <c r="Y799" t="b">
        <v>0</v>
      </c>
      <c r="Z799" t="s">
        <v>40</v>
      </c>
      <c r="AA799" t="s">
        <v>53</v>
      </c>
      <c r="AB799">
        <v>8</v>
      </c>
    </row>
    <row r="800" spans="1:28" x14ac:dyDescent="0.3">
      <c r="A800" t="s">
        <v>1669</v>
      </c>
      <c r="B800">
        <v>27</v>
      </c>
      <c r="C800" t="s">
        <v>43</v>
      </c>
      <c r="D800" t="s">
        <v>44</v>
      </c>
      <c r="E800" t="s">
        <v>55</v>
      </c>
      <c r="F800" t="s">
        <v>56</v>
      </c>
      <c r="G800" t="s">
        <v>44</v>
      </c>
      <c r="H800" t="s">
        <v>1670</v>
      </c>
      <c r="I800" t="s">
        <v>65</v>
      </c>
      <c r="J800" s="1">
        <v>461.81</v>
      </c>
      <c r="K800">
        <v>12</v>
      </c>
      <c r="L800" t="s">
        <v>35</v>
      </c>
      <c r="M800">
        <v>4</v>
      </c>
      <c r="N800">
        <v>3</v>
      </c>
      <c r="O800">
        <v>0</v>
      </c>
      <c r="P800" t="s">
        <v>49</v>
      </c>
      <c r="Q800" t="s">
        <v>85</v>
      </c>
      <c r="R800">
        <v>0</v>
      </c>
      <c r="S800">
        <v>8</v>
      </c>
      <c r="T800" t="s">
        <v>59</v>
      </c>
      <c r="U800" t="s">
        <v>79</v>
      </c>
      <c r="V800" t="s">
        <v>66</v>
      </c>
      <c r="W800" s="2">
        <v>45450</v>
      </c>
      <c r="X800" t="b">
        <v>1</v>
      </c>
      <c r="Y800" t="b">
        <v>0</v>
      </c>
      <c r="Z800" t="s">
        <v>52</v>
      </c>
      <c r="AA800" t="s">
        <v>41</v>
      </c>
      <c r="AB800">
        <v>8</v>
      </c>
    </row>
    <row r="801" spans="1:28" x14ac:dyDescent="0.3">
      <c r="A801" t="s">
        <v>1671</v>
      </c>
      <c r="B801">
        <v>31</v>
      </c>
      <c r="C801" t="s">
        <v>29</v>
      </c>
      <c r="D801" t="s">
        <v>44</v>
      </c>
      <c r="E801" t="s">
        <v>76</v>
      </c>
      <c r="F801" t="s">
        <v>32</v>
      </c>
      <c r="G801" t="s">
        <v>44</v>
      </c>
      <c r="H801" t="s">
        <v>1672</v>
      </c>
      <c r="I801" t="s">
        <v>104</v>
      </c>
      <c r="J801" s="1">
        <v>280.88</v>
      </c>
      <c r="K801">
        <v>4</v>
      </c>
      <c r="L801" t="s">
        <v>35</v>
      </c>
      <c r="M801">
        <v>3</v>
      </c>
      <c r="N801">
        <v>4</v>
      </c>
      <c r="O801">
        <v>1</v>
      </c>
      <c r="P801" t="s">
        <v>44</v>
      </c>
      <c r="Q801" t="s">
        <v>50</v>
      </c>
      <c r="R801">
        <v>0</v>
      </c>
      <c r="S801">
        <v>2</v>
      </c>
      <c r="T801" t="s">
        <v>44</v>
      </c>
      <c r="U801" t="s">
        <v>60</v>
      </c>
      <c r="V801" t="s">
        <v>39</v>
      </c>
      <c r="W801" s="2">
        <v>45417</v>
      </c>
      <c r="X801" t="b">
        <v>1</v>
      </c>
      <c r="Y801" t="b">
        <v>1</v>
      </c>
      <c r="Z801" t="s">
        <v>74</v>
      </c>
      <c r="AA801" t="s">
        <v>41</v>
      </c>
      <c r="AB801">
        <v>2</v>
      </c>
    </row>
    <row r="802" spans="1:28" x14ac:dyDescent="0.3">
      <c r="A802" t="s">
        <v>1673</v>
      </c>
      <c r="B802">
        <v>44</v>
      </c>
      <c r="C802" t="s">
        <v>43</v>
      </c>
      <c r="D802" t="s">
        <v>30</v>
      </c>
      <c r="E802" t="s">
        <v>31</v>
      </c>
      <c r="F802" t="s">
        <v>56</v>
      </c>
      <c r="G802" t="s">
        <v>30</v>
      </c>
      <c r="H802" t="s">
        <v>1674</v>
      </c>
      <c r="I802" t="s">
        <v>98</v>
      </c>
      <c r="J802" s="1">
        <v>283.7</v>
      </c>
      <c r="K802">
        <v>8</v>
      </c>
      <c r="L802" t="s">
        <v>35</v>
      </c>
      <c r="M802">
        <v>2</v>
      </c>
      <c r="N802">
        <v>5</v>
      </c>
      <c r="O802">
        <v>1</v>
      </c>
      <c r="P802" t="s">
        <v>49</v>
      </c>
      <c r="Q802" t="s">
        <v>50</v>
      </c>
      <c r="R802">
        <v>1</v>
      </c>
      <c r="S802">
        <v>3</v>
      </c>
      <c r="T802" t="s">
        <v>59</v>
      </c>
      <c r="U802" t="s">
        <v>60</v>
      </c>
      <c r="V802" t="s">
        <v>86</v>
      </c>
      <c r="W802" s="2">
        <v>45351</v>
      </c>
      <c r="X802" t="b">
        <v>0</v>
      </c>
      <c r="Y802" t="b">
        <v>0</v>
      </c>
      <c r="Z802" t="s">
        <v>62</v>
      </c>
      <c r="AA802" t="s">
        <v>67</v>
      </c>
      <c r="AB802">
        <v>8</v>
      </c>
    </row>
    <row r="803" spans="1:28" x14ac:dyDescent="0.3">
      <c r="A803" t="s">
        <v>1675</v>
      </c>
      <c r="B803">
        <v>24</v>
      </c>
      <c r="C803" t="s">
        <v>29</v>
      </c>
      <c r="D803" t="s">
        <v>44</v>
      </c>
      <c r="E803" t="s">
        <v>69</v>
      </c>
      <c r="F803" t="s">
        <v>45</v>
      </c>
      <c r="G803" t="s">
        <v>30</v>
      </c>
      <c r="H803" t="s">
        <v>1676</v>
      </c>
      <c r="I803" t="s">
        <v>98</v>
      </c>
      <c r="J803" s="1">
        <v>411.95</v>
      </c>
      <c r="K803">
        <v>10</v>
      </c>
      <c r="L803" t="s">
        <v>48</v>
      </c>
      <c r="M803">
        <v>5</v>
      </c>
      <c r="N803">
        <v>3</v>
      </c>
      <c r="O803">
        <v>1</v>
      </c>
      <c r="P803" t="s">
        <v>36</v>
      </c>
      <c r="Q803" t="s">
        <v>50</v>
      </c>
      <c r="R803">
        <v>0</v>
      </c>
      <c r="S803">
        <v>4</v>
      </c>
      <c r="T803" t="s">
        <v>36</v>
      </c>
      <c r="U803" t="s">
        <v>60</v>
      </c>
      <c r="V803" t="s">
        <v>51</v>
      </c>
      <c r="W803" s="2">
        <v>45644</v>
      </c>
      <c r="X803" t="b">
        <v>1</v>
      </c>
      <c r="Y803" t="b">
        <v>1</v>
      </c>
      <c r="Z803" t="s">
        <v>62</v>
      </c>
      <c r="AA803" t="s">
        <v>53</v>
      </c>
      <c r="AB803">
        <v>5</v>
      </c>
    </row>
    <row r="804" spans="1:28" x14ac:dyDescent="0.3">
      <c r="A804" t="s">
        <v>1677</v>
      </c>
      <c r="B804">
        <v>32</v>
      </c>
      <c r="C804" t="s">
        <v>29</v>
      </c>
      <c r="D804" t="s">
        <v>30</v>
      </c>
      <c r="E804" t="s">
        <v>69</v>
      </c>
      <c r="F804" t="s">
        <v>56</v>
      </c>
      <c r="G804" t="s">
        <v>30</v>
      </c>
      <c r="H804" t="s">
        <v>1678</v>
      </c>
      <c r="I804" t="s">
        <v>34</v>
      </c>
      <c r="J804" s="1">
        <v>476.11</v>
      </c>
      <c r="K804">
        <v>5</v>
      </c>
      <c r="L804" t="s">
        <v>48</v>
      </c>
      <c r="M804">
        <v>1</v>
      </c>
      <c r="N804">
        <v>4</v>
      </c>
      <c r="O804">
        <v>1</v>
      </c>
      <c r="P804" t="s">
        <v>36</v>
      </c>
      <c r="Q804" t="s">
        <v>85</v>
      </c>
      <c r="R804">
        <v>2</v>
      </c>
      <c r="S804">
        <v>10</v>
      </c>
      <c r="T804" t="s">
        <v>44</v>
      </c>
      <c r="U804" t="s">
        <v>79</v>
      </c>
      <c r="V804" t="s">
        <v>61</v>
      </c>
      <c r="W804" s="2">
        <v>45594</v>
      </c>
      <c r="X804" t="b">
        <v>1</v>
      </c>
      <c r="Y804" t="b">
        <v>0</v>
      </c>
      <c r="Z804" t="s">
        <v>52</v>
      </c>
      <c r="AA804" t="s">
        <v>53</v>
      </c>
      <c r="AB804">
        <v>1</v>
      </c>
    </row>
    <row r="805" spans="1:28" x14ac:dyDescent="0.3">
      <c r="A805" t="s">
        <v>1679</v>
      </c>
      <c r="B805">
        <v>28</v>
      </c>
      <c r="C805" t="s">
        <v>29</v>
      </c>
      <c r="D805" t="s">
        <v>30</v>
      </c>
      <c r="E805" t="s">
        <v>31</v>
      </c>
      <c r="F805" t="s">
        <v>56</v>
      </c>
      <c r="G805" t="s">
        <v>44</v>
      </c>
      <c r="H805" t="s">
        <v>1680</v>
      </c>
      <c r="I805" t="s">
        <v>34</v>
      </c>
      <c r="J805" s="1">
        <v>399.24</v>
      </c>
      <c r="K805">
        <v>7</v>
      </c>
      <c r="L805" t="s">
        <v>48</v>
      </c>
      <c r="M805">
        <v>4</v>
      </c>
      <c r="N805">
        <v>2</v>
      </c>
      <c r="O805">
        <v>1</v>
      </c>
      <c r="P805" t="s">
        <v>49</v>
      </c>
      <c r="Q805" t="s">
        <v>85</v>
      </c>
      <c r="R805">
        <v>1</v>
      </c>
      <c r="S805">
        <v>2</v>
      </c>
      <c r="T805" t="s">
        <v>49</v>
      </c>
      <c r="U805" t="s">
        <v>60</v>
      </c>
      <c r="V805" t="s">
        <v>61</v>
      </c>
      <c r="W805" s="2">
        <v>45464</v>
      </c>
      <c r="X805" t="b">
        <v>0</v>
      </c>
      <c r="Y805" t="b">
        <v>0</v>
      </c>
      <c r="Z805" t="s">
        <v>40</v>
      </c>
      <c r="AA805" t="s">
        <v>53</v>
      </c>
      <c r="AB805">
        <v>10</v>
      </c>
    </row>
    <row r="806" spans="1:28" x14ac:dyDescent="0.3">
      <c r="A806" t="s">
        <v>1681</v>
      </c>
      <c r="B806">
        <v>26</v>
      </c>
      <c r="C806" t="s">
        <v>43</v>
      </c>
      <c r="D806" t="s">
        <v>30</v>
      </c>
      <c r="E806" t="s">
        <v>76</v>
      </c>
      <c r="F806" t="s">
        <v>56</v>
      </c>
      <c r="G806" t="s">
        <v>30</v>
      </c>
      <c r="H806" t="s">
        <v>1682</v>
      </c>
      <c r="I806" t="s">
        <v>246</v>
      </c>
      <c r="J806" s="1">
        <v>90.79</v>
      </c>
      <c r="K806">
        <v>12</v>
      </c>
      <c r="L806" t="s">
        <v>48</v>
      </c>
      <c r="M806">
        <v>4</v>
      </c>
      <c r="N806">
        <v>1</v>
      </c>
      <c r="O806">
        <v>2</v>
      </c>
      <c r="P806" t="s">
        <v>49</v>
      </c>
      <c r="Q806" t="s">
        <v>37</v>
      </c>
      <c r="R806">
        <v>0</v>
      </c>
      <c r="S806">
        <v>2</v>
      </c>
      <c r="T806" t="s">
        <v>49</v>
      </c>
      <c r="U806" t="s">
        <v>38</v>
      </c>
      <c r="V806" t="s">
        <v>66</v>
      </c>
      <c r="W806" s="2">
        <v>45551</v>
      </c>
      <c r="X806" t="b">
        <v>0</v>
      </c>
      <c r="Y806" t="b">
        <v>0</v>
      </c>
      <c r="Z806" t="s">
        <v>74</v>
      </c>
      <c r="AA806" t="s">
        <v>41</v>
      </c>
      <c r="AB806">
        <v>6</v>
      </c>
    </row>
    <row r="807" spans="1:28" x14ac:dyDescent="0.3">
      <c r="A807" t="s">
        <v>1683</v>
      </c>
      <c r="B807">
        <v>38</v>
      </c>
      <c r="C807" t="s">
        <v>29</v>
      </c>
      <c r="D807" t="s">
        <v>30</v>
      </c>
      <c r="E807" t="s">
        <v>31</v>
      </c>
      <c r="F807" t="s">
        <v>56</v>
      </c>
      <c r="G807" t="s">
        <v>30</v>
      </c>
      <c r="H807" t="s">
        <v>1684</v>
      </c>
      <c r="I807" t="s">
        <v>101</v>
      </c>
      <c r="J807" s="1">
        <v>229.56</v>
      </c>
      <c r="K807">
        <v>9</v>
      </c>
      <c r="L807" t="s">
        <v>78</v>
      </c>
      <c r="M807">
        <v>1</v>
      </c>
      <c r="N807">
        <v>2</v>
      </c>
      <c r="O807">
        <v>1</v>
      </c>
      <c r="P807" t="s">
        <v>36</v>
      </c>
      <c r="Q807" t="s">
        <v>37</v>
      </c>
      <c r="R807">
        <v>0</v>
      </c>
      <c r="S807">
        <v>9</v>
      </c>
      <c r="T807" t="s">
        <v>59</v>
      </c>
      <c r="U807" t="s">
        <v>38</v>
      </c>
      <c r="V807" t="s">
        <v>51</v>
      </c>
      <c r="W807" s="2">
        <v>45305</v>
      </c>
      <c r="X807" t="b">
        <v>1</v>
      </c>
      <c r="Y807" t="b">
        <v>1</v>
      </c>
      <c r="Z807" t="s">
        <v>40</v>
      </c>
      <c r="AA807" t="s">
        <v>41</v>
      </c>
      <c r="AB807">
        <v>11</v>
      </c>
    </row>
    <row r="808" spans="1:28" x14ac:dyDescent="0.3">
      <c r="A808" t="s">
        <v>1685</v>
      </c>
      <c r="B808">
        <v>28</v>
      </c>
      <c r="C808" t="s">
        <v>29</v>
      </c>
      <c r="D808" t="s">
        <v>30</v>
      </c>
      <c r="E808" t="s">
        <v>76</v>
      </c>
      <c r="F808" t="s">
        <v>45</v>
      </c>
      <c r="G808" t="s">
        <v>30</v>
      </c>
      <c r="H808" t="s">
        <v>1686</v>
      </c>
      <c r="I808" t="s">
        <v>90</v>
      </c>
      <c r="J808" s="1">
        <v>160.47</v>
      </c>
      <c r="K808">
        <v>7</v>
      </c>
      <c r="L808" t="s">
        <v>35</v>
      </c>
      <c r="M808">
        <v>1</v>
      </c>
      <c r="N808">
        <v>5</v>
      </c>
      <c r="O808">
        <v>0</v>
      </c>
      <c r="P808" t="s">
        <v>36</v>
      </c>
      <c r="Q808" t="s">
        <v>50</v>
      </c>
      <c r="R808">
        <v>0</v>
      </c>
      <c r="S808">
        <v>3</v>
      </c>
      <c r="T808" t="s">
        <v>36</v>
      </c>
      <c r="U808" t="s">
        <v>60</v>
      </c>
      <c r="V808" t="s">
        <v>61</v>
      </c>
      <c r="W808" s="2">
        <v>45368</v>
      </c>
      <c r="X808" t="b">
        <v>1</v>
      </c>
      <c r="Y808" t="b">
        <v>0</v>
      </c>
      <c r="Z808" t="s">
        <v>52</v>
      </c>
      <c r="AA808" t="s">
        <v>41</v>
      </c>
      <c r="AB808">
        <v>6</v>
      </c>
    </row>
    <row r="809" spans="1:28" x14ac:dyDescent="0.3">
      <c r="A809" t="s">
        <v>1687</v>
      </c>
      <c r="B809">
        <v>30</v>
      </c>
      <c r="C809" t="s">
        <v>352</v>
      </c>
      <c r="D809" t="s">
        <v>44</v>
      </c>
      <c r="E809" t="s">
        <v>31</v>
      </c>
      <c r="F809" t="s">
        <v>45</v>
      </c>
      <c r="G809" t="s">
        <v>44</v>
      </c>
      <c r="H809" t="s">
        <v>1688</v>
      </c>
      <c r="I809" t="s">
        <v>120</v>
      </c>
      <c r="J809" s="1">
        <v>104.74</v>
      </c>
      <c r="K809">
        <v>6</v>
      </c>
      <c r="L809" t="s">
        <v>78</v>
      </c>
      <c r="M809">
        <v>2</v>
      </c>
      <c r="N809">
        <v>4</v>
      </c>
      <c r="O809">
        <v>2</v>
      </c>
      <c r="P809" t="s">
        <v>36</v>
      </c>
      <c r="Q809" t="s">
        <v>85</v>
      </c>
      <c r="R809">
        <v>0</v>
      </c>
      <c r="S809">
        <v>4</v>
      </c>
      <c r="T809" t="s">
        <v>59</v>
      </c>
      <c r="U809" t="s">
        <v>60</v>
      </c>
      <c r="V809" t="s">
        <v>51</v>
      </c>
      <c r="W809" s="2">
        <v>45557</v>
      </c>
      <c r="X809" t="b">
        <v>0</v>
      </c>
      <c r="Y809" t="b">
        <v>0</v>
      </c>
      <c r="Z809" t="s">
        <v>62</v>
      </c>
      <c r="AA809" t="s">
        <v>41</v>
      </c>
      <c r="AB809">
        <v>1</v>
      </c>
    </row>
    <row r="810" spans="1:28" x14ac:dyDescent="0.3">
      <c r="A810" t="s">
        <v>1689</v>
      </c>
      <c r="B810">
        <v>37</v>
      </c>
      <c r="C810" t="s">
        <v>29</v>
      </c>
      <c r="D810" t="s">
        <v>44</v>
      </c>
      <c r="E810" t="s">
        <v>69</v>
      </c>
      <c r="F810" t="s">
        <v>56</v>
      </c>
      <c r="G810" t="s">
        <v>30</v>
      </c>
      <c r="H810" t="s">
        <v>1690</v>
      </c>
      <c r="I810" t="s">
        <v>47</v>
      </c>
      <c r="J810" s="1">
        <v>399.95</v>
      </c>
      <c r="K810">
        <v>10</v>
      </c>
      <c r="L810" t="s">
        <v>48</v>
      </c>
      <c r="M810">
        <v>2</v>
      </c>
      <c r="N810">
        <v>1</v>
      </c>
      <c r="O810">
        <v>0</v>
      </c>
      <c r="P810" t="s">
        <v>59</v>
      </c>
      <c r="Q810" t="s">
        <v>50</v>
      </c>
      <c r="R810">
        <v>1</v>
      </c>
      <c r="S810">
        <v>2</v>
      </c>
      <c r="T810" t="s">
        <v>44</v>
      </c>
      <c r="U810" t="s">
        <v>60</v>
      </c>
      <c r="V810" t="s">
        <v>86</v>
      </c>
      <c r="W810" s="2">
        <v>45358</v>
      </c>
      <c r="X810" t="b">
        <v>1</v>
      </c>
      <c r="Y810" t="b">
        <v>0</v>
      </c>
      <c r="Z810" t="s">
        <v>40</v>
      </c>
      <c r="AA810" t="s">
        <v>67</v>
      </c>
      <c r="AB810">
        <v>10</v>
      </c>
    </row>
    <row r="811" spans="1:28" x14ac:dyDescent="0.3">
      <c r="A811" t="s">
        <v>1691</v>
      </c>
      <c r="B811">
        <v>47</v>
      </c>
      <c r="C811" t="s">
        <v>29</v>
      </c>
      <c r="D811" t="s">
        <v>44</v>
      </c>
      <c r="E811" t="s">
        <v>76</v>
      </c>
      <c r="F811" t="s">
        <v>32</v>
      </c>
      <c r="G811" t="s">
        <v>30</v>
      </c>
      <c r="H811" t="s">
        <v>1692</v>
      </c>
      <c r="I811" t="s">
        <v>123</v>
      </c>
      <c r="J811" s="1">
        <v>337.33</v>
      </c>
      <c r="K811">
        <v>8</v>
      </c>
      <c r="L811" t="s">
        <v>48</v>
      </c>
      <c r="M811">
        <v>1</v>
      </c>
      <c r="N811">
        <v>4</v>
      </c>
      <c r="O811">
        <v>1</v>
      </c>
      <c r="P811" t="s">
        <v>36</v>
      </c>
      <c r="Q811" t="s">
        <v>37</v>
      </c>
      <c r="R811">
        <v>0</v>
      </c>
      <c r="S811">
        <v>5</v>
      </c>
      <c r="T811" t="s">
        <v>49</v>
      </c>
      <c r="U811" t="s">
        <v>79</v>
      </c>
      <c r="V811" t="s">
        <v>61</v>
      </c>
      <c r="W811" s="2">
        <v>45621</v>
      </c>
      <c r="X811" t="b">
        <v>0</v>
      </c>
      <c r="Y811" t="b">
        <v>0</v>
      </c>
      <c r="Z811" t="s">
        <v>74</v>
      </c>
      <c r="AA811" t="s">
        <v>67</v>
      </c>
      <c r="AB811">
        <v>10</v>
      </c>
    </row>
    <row r="812" spans="1:28" x14ac:dyDescent="0.3">
      <c r="A812" t="s">
        <v>1693</v>
      </c>
      <c r="B812">
        <v>41</v>
      </c>
      <c r="C812" t="s">
        <v>29</v>
      </c>
      <c r="D812" t="s">
        <v>44</v>
      </c>
      <c r="E812" t="s">
        <v>69</v>
      </c>
      <c r="F812" t="s">
        <v>56</v>
      </c>
      <c r="G812" t="s">
        <v>30</v>
      </c>
      <c r="H812" t="s">
        <v>1694</v>
      </c>
      <c r="I812" t="s">
        <v>246</v>
      </c>
      <c r="J812" s="1">
        <v>204.83</v>
      </c>
      <c r="K812">
        <v>6</v>
      </c>
      <c r="L812" t="s">
        <v>48</v>
      </c>
      <c r="M812">
        <v>5</v>
      </c>
      <c r="N812">
        <v>1</v>
      </c>
      <c r="O812">
        <v>0</v>
      </c>
      <c r="P812" t="s">
        <v>44</v>
      </c>
      <c r="Q812" t="s">
        <v>85</v>
      </c>
      <c r="R812">
        <v>1</v>
      </c>
      <c r="S812">
        <v>5</v>
      </c>
      <c r="T812" t="s">
        <v>49</v>
      </c>
      <c r="U812" t="s">
        <v>60</v>
      </c>
      <c r="V812" t="s">
        <v>61</v>
      </c>
      <c r="W812" s="2">
        <v>45404</v>
      </c>
      <c r="X812" t="b">
        <v>1</v>
      </c>
      <c r="Y812" t="b">
        <v>0</v>
      </c>
      <c r="Z812" t="s">
        <v>52</v>
      </c>
      <c r="AA812" t="s">
        <v>53</v>
      </c>
      <c r="AB812">
        <v>5</v>
      </c>
    </row>
    <row r="813" spans="1:28" x14ac:dyDescent="0.3">
      <c r="A813" t="s">
        <v>1695</v>
      </c>
      <c r="B813">
        <v>22</v>
      </c>
      <c r="C813" t="s">
        <v>29</v>
      </c>
      <c r="D813" t="s">
        <v>30</v>
      </c>
      <c r="E813" t="s">
        <v>69</v>
      </c>
      <c r="F813" t="s">
        <v>56</v>
      </c>
      <c r="G813" t="s">
        <v>44</v>
      </c>
      <c r="H813" t="s">
        <v>1696</v>
      </c>
      <c r="I813" t="s">
        <v>114</v>
      </c>
      <c r="J813" s="1">
        <v>193.94</v>
      </c>
      <c r="K813">
        <v>11</v>
      </c>
      <c r="L813" t="s">
        <v>35</v>
      </c>
      <c r="M813">
        <v>4</v>
      </c>
      <c r="N813">
        <v>1</v>
      </c>
      <c r="O813">
        <v>0</v>
      </c>
      <c r="P813" t="s">
        <v>36</v>
      </c>
      <c r="Q813" t="s">
        <v>50</v>
      </c>
      <c r="R813">
        <v>0</v>
      </c>
      <c r="S813">
        <v>3</v>
      </c>
      <c r="T813" t="s">
        <v>44</v>
      </c>
      <c r="U813" t="s">
        <v>79</v>
      </c>
      <c r="V813" t="s">
        <v>66</v>
      </c>
      <c r="W813" s="2">
        <v>45513</v>
      </c>
      <c r="X813" t="b">
        <v>0</v>
      </c>
      <c r="Y813" t="b">
        <v>0</v>
      </c>
      <c r="Z813" t="s">
        <v>52</v>
      </c>
      <c r="AA813" t="s">
        <v>53</v>
      </c>
      <c r="AB813">
        <v>9</v>
      </c>
    </row>
    <row r="814" spans="1:28" x14ac:dyDescent="0.3">
      <c r="A814" t="s">
        <v>1697</v>
      </c>
      <c r="B814">
        <v>46</v>
      </c>
      <c r="C814" t="s">
        <v>43</v>
      </c>
      <c r="D814" t="s">
        <v>44</v>
      </c>
      <c r="E814" t="s">
        <v>31</v>
      </c>
      <c r="F814" t="s">
        <v>56</v>
      </c>
      <c r="G814" t="s">
        <v>30</v>
      </c>
      <c r="H814" t="s">
        <v>1698</v>
      </c>
      <c r="I814" t="s">
        <v>93</v>
      </c>
      <c r="J814" s="1">
        <v>460.37</v>
      </c>
      <c r="K814">
        <v>10</v>
      </c>
      <c r="L814" t="s">
        <v>78</v>
      </c>
      <c r="M814">
        <v>5</v>
      </c>
      <c r="N814">
        <v>4</v>
      </c>
      <c r="O814">
        <v>2</v>
      </c>
      <c r="P814" t="s">
        <v>59</v>
      </c>
      <c r="Q814" t="s">
        <v>85</v>
      </c>
      <c r="R814">
        <v>2</v>
      </c>
      <c r="S814">
        <v>7</v>
      </c>
      <c r="T814" t="s">
        <v>44</v>
      </c>
      <c r="U814" t="s">
        <v>79</v>
      </c>
      <c r="V814" t="s">
        <v>39</v>
      </c>
      <c r="W814" s="2">
        <v>45486</v>
      </c>
      <c r="X814" t="b">
        <v>1</v>
      </c>
      <c r="Y814" t="b">
        <v>1</v>
      </c>
      <c r="Z814" t="s">
        <v>52</v>
      </c>
      <c r="AA814" t="s">
        <v>67</v>
      </c>
      <c r="AB814">
        <v>12</v>
      </c>
    </row>
    <row r="815" spans="1:28" x14ac:dyDescent="0.3">
      <c r="A815" t="s">
        <v>1699</v>
      </c>
      <c r="B815">
        <v>34</v>
      </c>
      <c r="C815" t="s">
        <v>190</v>
      </c>
      <c r="D815" t="s">
        <v>30</v>
      </c>
      <c r="E815" t="s">
        <v>55</v>
      </c>
      <c r="F815" t="s">
        <v>32</v>
      </c>
      <c r="G815" t="s">
        <v>30</v>
      </c>
      <c r="H815" t="s">
        <v>637</v>
      </c>
      <c r="I815" t="s">
        <v>135</v>
      </c>
      <c r="J815" s="1">
        <v>297.29000000000002</v>
      </c>
      <c r="K815">
        <v>9</v>
      </c>
      <c r="L815" t="s">
        <v>78</v>
      </c>
      <c r="M815">
        <v>5</v>
      </c>
      <c r="N815">
        <v>4</v>
      </c>
      <c r="O815">
        <v>2</v>
      </c>
      <c r="P815" t="s">
        <v>36</v>
      </c>
      <c r="Q815" t="s">
        <v>50</v>
      </c>
      <c r="R815">
        <v>0</v>
      </c>
      <c r="S815">
        <v>9</v>
      </c>
      <c r="T815" t="s">
        <v>59</v>
      </c>
      <c r="U815" t="s">
        <v>60</v>
      </c>
      <c r="V815" t="s">
        <v>86</v>
      </c>
      <c r="W815" s="2">
        <v>45292</v>
      </c>
      <c r="X815" t="b">
        <v>1</v>
      </c>
      <c r="Y815" t="b">
        <v>1</v>
      </c>
      <c r="Z815" t="s">
        <v>40</v>
      </c>
      <c r="AA815" t="s">
        <v>53</v>
      </c>
      <c r="AB815">
        <v>3</v>
      </c>
    </row>
    <row r="816" spans="1:28" x14ac:dyDescent="0.3">
      <c r="A816" t="s">
        <v>1700</v>
      </c>
      <c r="B816">
        <v>31</v>
      </c>
      <c r="C816" t="s">
        <v>43</v>
      </c>
      <c r="D816" t="s">
        <v>30</v>
      </c>
      <c r="E816" t="s">
        <v>55</v>
      </c>
      <c r="F816" t="s">
        <v>32</v>
      </c>
      <c r="G816" t="s">
        <v>30</v>
      </c>
      <c r="H816" t="s">
        <v>1701</v>
      </c>
      <c r="I816" t="s">
        <v>82</v>
      </c>
      <c r="J816" s="1">
        <v>389.47</v>
      </c>
      <c r="K816">
        <v>4</v>
      </c>
      <c r="L816" t="s">
        <v>48</v>
      </c>
      <c r="M816">
        <v>5</v>
      </c>
      <c r="N816">
        <v>3</v>
      </c>
      <c r="O816">
        <v>2</v>
      </c>
      <c r="P816" t="s">
        <v>59</v>
      </c>
      <c r="Q816" t="s">
        <v>50</v>
      </c>
      <c r="R816">
        <v>1</v>
      </c>
      <c r="S816">
        <v>9</v>
      </c>
      <c r="T816" t="s">
        <v>44</v>
      </c>
      <c r="U816" t="s">
        <v>79</v>
      </c>
      <c r="V816" t="s">
        <v>39</v>
      </c>
      <c r="W816" s="2">
        <v>45333</v>
      </c>
      <c r="X816" t="b">
        <v>1</v>
      </c>
      <c r="Y816" t="b">
        <v>1</v>
      </c>
      <c r="Z816" t="s">
        <v>52</v>
      </c>
      <c r="AA816" t="s">
        <v>53</v>
      </c>
      <c r="AB816">
        <v>6</v>
      </c>
    </row>
    <row r="817" spans="1:28" x14ac:dyDescent="0.3">
      <c r="A817" t="s">
        <v>1702</v>
      </c>
      <c r="B817">
        <v>38</v>
      </c>
      <c r="C817" t="s">
        <v>43</v>
      </c>
      <c r="D817" t="s">
        <v>44</v>
      </c>
      <c r="E817" t="s">
        <v>55</v>
      </c>
      <c r="F817" t="s">
        <v>56</v>
      </c>
      <c r="G817" t="s">
        <v>44</v>
      </c>
      <c r="H817" t="s">
        <v>1703</v>
      </c>
      <c r="I817" t="s">
        <v>65</v>
      </c>
      <c r="J817" s="1">
        <v>370.05</v>
      </c>
      <c r="K817">
        <v>11</v>
      </c>
      <c r="L817" t="s">
        <v>35</v>
      </c>
      <c r="M817">
        <v>5</v>
      </c>
      <c r="N817">
        <v>3</v>
      </c>
      <c r="O817">
        <v>0</v>
      </c>
      <c r="P817" t="s">
        <v>49</v>
      </c>
      <c r="Q817" t="s">
        <v>85</v>
      </c>
      <c r="R817">
        <v>1</v>
      </c>
      <c r="S817">
        <v>10</v>
      </c>
      <c r="T817" t="s">
        <v>44</v>
      </c>
      <c r="U817" t="s">
        <v>60</v>
      </c>
      <c r="V817" t="s">
        <v>86</v>
      </c>
      <c r="W817" s="2">
        <v>45595</v>
      </c>
      <c r="X817" t="b">
        <v>1</v>
      </c>
      <c r="Y817" t="b">
        <v>1</v>
      </c>
      <c r="Z817" t="s">
        <v>62</v>
      </c>
      <c r="AA817" t="s">
        <v>41</v>
      </c>
      <c r="AB817">
        <v>10</v>
      </c>
    </row>
    <row r="818" spans="1:28" x14ac:dyDescent="0.3">
      <c r="A818" t="s">
        <v>1704</v>
      </c>
      <c r="B818">
        <v>45</v>
      </c>
      <c r="C818" t="s">
        <v>43</v>
      </c>
      <c r="D818" t="s">
        <v>44</v>
      </c>
      <c r="E818" t="s">
        <v>55</v>
      </c>
      <c r="F818" t="s">
        <v>56</v>
      </c>
      <c r="G818" t="s">
        <v>30</v>
      </c>
      <c r="H818" t="s">
        <v>1705</v>
      </c>
      <c r="I818" t="s">
        <v>246</v>
      </c>
      <c r="J818" s="1">
        <v>462.24</v>
      </c>
      <c r="K818">
        <v>2</v>
      </c>
      <c r="L818" t="s">
        <v>35</v>
      </c>
      <c r="M818">
        <v>4</v>
      </c>
      <c r="N818">
        <v>5</v>
      </c>
      <c r="O818">
        <v>0</v>
      </c>
      <c r="P818" t="s">
        <v>59</v>
      </c>
      <c r="Q818" t="s">
        <v>50</v>
      </c>
      <c r="R818">
        <v>2</v>
      </c>
      <c r="S818">
        <v>1</v>
      </c>
      <c r="T818" t="s">
        <v>36</v>
      </c>
      <c r="U818" t="s">
        <v>60</v>
      </c>
      <c r="V818" t="s">
        <v>66</v>
      </c>
      <c r="W818" s="2">
        <v>45370</v>
      </c>
      <c r="X818" t="b">
        <v>1</v>
      </c>
      <c r="Y818" t="b">
        <v>1</v>
      </c>
      <c r="Z818" t="s">
        <v>52</v>
      </c>
      <c r="AA818" t="s">
        <v>67</v>
      </c>
      <c r="AB818">
        <v>13</v>
      </c>
    </row>
    <row r="819" spans="1:28" x14ac:dyDescent="0.3">
      <c r="A819" t="s">
        <v>1706</v>
      </c>
      <c r="B819">
        <v>30</v>
      </c>
      <c r="C819" t="s">
        <v>29</v>
      </c>
      <c r="D819" t="s">
        <v>44</v>
      </c>
      <c r="E819" t="s">
        <v>31</v>
      </c>
      <c r="F819" t="s">
        <v>45</v>
      </c>
      <c r="G819" t="s">
        <v>44</v>
      </c>
      <c r="H819" t="s">
        <v>1707</v>
      </c>
      <c r="I819" t="s">
        <v>47</v>
      </c>
      <c r="J819" s="1">
        <v>472.53</v>
      </c>
      <c r="K819">
        <v>11</v>
      </c>
      <c r="L819" t="s">
        <v>78</v>
      </c>
      <c r="M819">
        <v>4</v>
      </c>
      <c r="N819">
        <v>1</v>
      </c>
      <c r="O819">
        <v>1</v>
      </c>
      <c r="P819" t="s">
        <v>49</v>
      </c>
      <c r="Q819" t="s">
        <v>37</v>
      </c>
      <c r="R819">
        <v>2</v>
      </c>
      <c r="S819">
        <v>7</v>
      </c>
      <c r="T819" t="s">
        <v>49</v>
      </c>
      <c r="U819" t="s">
        <v>60</v>
      </c>
      <c r="V819" t="s">
        <v>61</v>
      </c>
      <c r="W819" s="2">
        <v>45412</v>
      </c>
      <c r="X819" t="b">
        <v>0</v>
      </c>
      <c r="Y819" t="b">
        <v>0</v>
      </c>
      <c r="Z819" t="s">
        <v>52</v>
      </c>
      <c r="AA819" t="s">
        <v>67</v>
      </c>
      <c r="AB819">
        <v>4</v>
      </c>
    </row>
    <row r="820" spans="1:28" x14ac:dyDescent="0.3">
      <c r="A820" t="s">
        <v>1708</v>
      </c>
      <c r="B820">
        <v>45</v>
      </c>
      <c r="C820" t="s">
        <v>29</v>
      </c>
      <c r="D820" t="s">
        <v>30</v>
      </c>
      <c r="E820" t="s">
        <v>31</v>
      </c>
      <c r="F820" t="s">
        <v>45</v>
      </c>
      <c r="G820" t="s">
        <v>30</v>
      </c>
      <c r="H820" t="s">
        <v>1709</v>
      </c>
      <c r="I820" t="s">
        <v>65</v>
      </c>
      <c r="J820" s="1">
        <v>407.29</v>
      </c>
      <c r="K820">
        <v>3</v>
      </c>
      <c r="L820" t="s">
        <v>48</v>
      </c>
      <c r="M820">
        <v>5</v>
      </c>
      <c r="N820">
        <v>5</v>
      </c>
      <c r="O820">
        <v>0</v>
      </c>
      <c r="P820" t="s">
        <v>59</v>
      </c>
      <c r="Q820" t="s">
        <v>50</v>
      </c>
      <c r="R820">
        <v>0</v>
      </c>
      <c r="S820">
        <v>5</v>
      </c>
      <c r="T820" t="s">
        <v>59</v>
      </c>
      <c r="U820" t="s">
        <v>38</v>
      </c>
      <c r="V820" t="s">
        <v>66</v>
      </c>
      <c r="W820" s="2">
        <v>45621</v>
      </c>
      <c r="X820" t="b">
        <v>0</v>
      </c>
      <c r="Y820" t="b">
        <v>0</v>
      </c>
      <c r="Z820" t="s">
        <v>74</v>
      </c>
      <c r="AA820" t="s">
        <v>67</v>
      </c>
      <c r="AB820">
        <v>3</v>
      </c>
    </row>
    <row r="821" spans="1:28" x14ac:dyDescent="0.3">
      <c r="A821" t="s">
        <v>1710</v>
      </c>
      <c r="B821">
        <v>18</v>
      </c>
      <c r="C821" t="s">
        <v>43</v>
      </c>
      <c r="D821" t="s">
        <v>44</v>
      </c>
      <c r="E821" t="s">
        <v>31</v>
      </c>
      <c r="F821" t="s">
        <v>32</v>
      </c>
      <c r="G821" t="s">
        <v>44</v>
      </c>
      <c r="H821" t="s">
        <v>1711</v>
      </c>
      <c r="I821" t="s">
        <v>93</v>
      </c>
      <c r="J821" s="1">
        <v>135.65</v>
      </c>
      <c r="K821">
        <v>8</v>
      </c>
      <c r="L821" t="s">
        <v>78</v>
      </c>
      <c r="M821">
        <v>4</v>
      </c>
      <c r="N821">
        <v>1</v>
      </c>
      <c r="O821">
        <v>1</v>
      </c>
      <c r="P821" t="s">
        <v>59</v>
      </c>
      <c r="Q821" t="s">
        <v>85</v>
      </c>
      <c r="R821">
        <v>0</v>
      </c>
      <c r="S821">
        <v>9</v>
      </c>
      <c r="T821" t="s">
        <v>36</v>
      </c>
      <c r="U821" t="s">
        <v>79</v>
      </c>
      <c r="V821" t="s">
        <v>66</v>
      </c>
      <c r="W821" s="2">
        <v>45338</v>
      </c>
      <c r="X821" t="b">
        <v>0</v>
      </c>
      <c r="Y821" t="b">
        <v>0</v>
      </c>
      <c r="Z821" t="s">
        <v>62</v>
      </c>
      <c r="AA821" t="s">
        <v>53</v>
      </c>
      <c r="AB821">
        <v>14</v>
      </c>
    </row>
    <row r="822" spans="1:28" x14ac:dyDescent="0.3">
      <c r="A822" t="s">
        <v>1712</v>
      </c>
      <c r="B822">
        <v>36</v>
      </c>
      <c r="C822" t="s">
        <v>43</v>
      </c>
      <c r="D822" t="s">
        <v>44</v>
      </c>
      <c r="E822" t="s">
        <v>55</v>
      </c>
      <c r="F822" t="s">
        <v>32</v>
      </c>
      <c r="G822" t="s">
        <v>30</v>
      </c>
      <c r="H822" t="s">
        <v>1713</v>
      </c>
      <c r="I822" t="s">
        <v>101</v>
      </c>
      <c r="J822" s="1">
        <v>352.35</v>
      </c>
      <c r="K822">
        <v>4</v>
      </c>
      <c r="L822" t="s">
        <v>78</v>
      </c>
      <c r="M822">
        <v>2</v>
      </c>
      <c r="N822">
        <v>2</v>
      </c>
      <c r="O822">
        <v>0</v>
      </c>
      <c r="P822" t="s">
        <v>59</v>
      </c>
      <c r="Q822" t="s">
        <v>85</v>
      </c>
      <c r="R822">
        <v>1</v>
      </c>
      <c r="S822">
        <v>1</v>
      </c>
      <c r="T822" t="s">
        <v>59</v>
      </c>
      <c r="U822" t="s">
        <v>60</v>
      </c>
      <c r="V822" t="s">
        <v>39</v>
      </c>
      <c r="W822" s="2">
        <v>45463</v>
      </c>
      <c r="X822" t="b">
        <v>0</v>
      </c>
      <c r="Y822" t="b">
        <v>0</v>
      </c>
      <c r="Z822" t="s">
        <v>74</v>
      </c>
      <c r="AA822" t="s">
        <v>67</v>
      </c>
      <c r="AB822">
        <v>14</v>
      </c>
    </row>
    <row r="823" spans="1:28" x14ac:dyDescent="0.3">
      <c r="A823" t="s">
        <v>1714</v>
      </c>
      <c r="B823">
        <v>25</v>
      </c>
      <c r="C823" t="s">
        <v>29</v>
      </c>
      <c r="D823" t="s">
        <v>44</v>
      </c>
      <c r="E823" t="s">
        <v>55</v>
      </c>
      <c r="F823" t="s">
        <v>45</v>
      </c>
      <c r="G823" t="s">
        <v>44</v>
      </c>
      <c r="H823" t="s">
        <v>520</v>
      </c>
      <c r="I823" t="s">
        <v>82</v>
      </c>
      <c r="J823" s="1">
        <v>441.73</v>
      </c>
      <c r="K823">
        <v>12</v>
      </c>
      <c r="L823" t="s">
        <v>78</v>
      </c>
      <c r="M823">
        <v>1</v>
      </c>
      <c r="N823">
        <v>4</v>
      </c>
      <c r="O823">
        <v>2</v>
      </c>
      <c r="P823" t="s">
        <v>59</v>
      </c>
      <c r="Q823" t="s">
        <v>37</v>
      </c>
      <c r="R823">
        <v>0</v>
      </c>
      <c r="S823">
        <v>8</v>
      </c>
      <c r="T823" t="s">
        <v>49</v>
      </c>
      <c r="U823" t="s">
        <v>60</v>
      </c>
      <c r="V823" t="s">
        <v>39</v>
      </c>
      <c r="W823" s="2">
        <v>45326</v>
      </c>
      <c r="X823" t="b">
        <v>1</v>
      </c>
      <c r="Y823" t="b">
        <v>0</v>
      </c>
      <c r="Z823" t="s">
        <v>74</v>
      </c>
      <c r="AA823" t="s">
        <v>53</v>
      </c>
      <c r="AB823">
        <v>8</v>
      </c>
    </row>
    <row r="824" spans="1:28" x14ac:dyDescent="0.3">
      <c r="A824" t="s">
        <v>1715</v>
      </c>
      <c r="B824">
        <v>21</v>
      </c>
      <c r="C824" t="s">
        <v>29</v>
      </c>
      <c r="D824" t="s">
        <v>44</v>
      </c>
      <c r="E824" t="s">
        <v>76</v>
      </c>
      <c r="F824" t="s">
        <v>45</v>
      </c>
      <c r="G824" t="s">
        <v>30</v>
      </c>
      <c r="H824" t="s">
        <v>1716</v>
      </c>
      <c r="I824" t="s">
        <v>98</v>
      </c>
      <c r="J824" s="1">
        <v>105.95</v>
      </c>
      <c r="K824">
        <v>12</v>
      </c>
      <c r="L824" t="s">
        <v>35</v>
      </c>
      <c r="M824">
        <v>1</v>
      </c>
      <c r="N824">
        <v>4</v>
      </c>
      <c r="O824">
        <v>2</v>
      </c>
      <c r="P824" t="s">
        <v>59</v>
      </c>
      <c r="Q824" t="s">
        <v>85</v>
      </c>
      <c r="R824">
        <v>1</v>
      </c>
      <c r="S824">
        <v>7</v>
      </c>
      <c r="T824" t="s">
        <v>49</v>
      </c>
      <c r="U824" t="s">
        <v>79</v>
      </c>
      <c r="V824" t="s">
        <v>86</v>
      </c>
      <c r="W824" s="2">
        <v>45508</v>
      </c>
      <c r="X824" t="b">
        <v>0</v>
      </c>
      <c r="Y824" t="b">
        <v>0</v>
      </c>
      <c r="Z824" t="s">
        <v>62</v>
      </c>
      <c r="AA824" t="s">
        <v>53</v>
      </c>
      <c r="AB824">
        <v>11</v>
      </c>
    </row>
    <row r="825" spans="1:28" x14ac:dyDescent="0.3">
      <c r="A825" t="s">
        <v>1717</v>
      </c>
      <c r="B825">
        <v>26</v>
      </c>
      <c r="C825" t="s">
        <v>43</v>
      </c>
      <c r="D825" t="s">
        <v>44</v>
      </c>
      <c r="E825" t="s">
        <v>55</v>
      </c>
      <c r="F825" t="s">
        <v>56</v>
      </c>
      <c r="G825" t="s">
        <v>44</v>
      </c>
      <c r="H825" t="s">
        <v>1718</v>
      </c>
      <c r="I825" t="s">
        <v>158</v>
      </c>
      <c r="J825" s="1">
        <v>351.54</v>
      </c>
      <c r="K825">
        <v>11</v>
      </c>
      <c r="L825" t="s">
        <v>35</v>
      </c>
      <c r="M825">
        <v>1</v>
      </c>
      <c r="N825">
        <v>3</v>
      </c>
      <c r="O825">
        <v>2</v>
      </c>
      <c r="P825" t="s">
        <v>36</v>
      </c>
      <c r="Q825" t="s">
        <v>37</v>
      </c>
      <c r="R825">
        <v>0</v>
      </c>
      <c r="S825">
        <v>8</v>
      </c>
      <c r="T825" t="s">
        <v>36</v>
      </c>
      <c r="U825" t="s">
        <v>38</v>
      </c>
      <c r="V825" t="s">
        <v>51</v>
      </c>
      <c r="W825" s="2">
        <v>45372</v>
      </c>
      <c r="X825" t="b">
        <v>1</v>
      </c>
      <c r="Y825" t="b">
        <v>0</v>
      </c>
      <c r="Z825" t="s">
        <v>74</v>
      </c>
      <c r="AA825" t="s">
        <v>67</v>
      </c>
      <c r="AB825">
        <v>12</v>
      </c>
    </row>
    <row r="826" spans="1:28" x14ac:dyDescent="0.3">
      <c r="A826" t="s">
        <v>1719</v>
      </c>
      <c r="B826">
        <v>40</v>
      </c>
      <c r="C826" t="s">
        <v>43</v>
      </c>
      <c r="D826" t="s">
        <v>44</v>
      </c>
      <c r="E826" t="s">
        <v>76</v>
      </c>
      <c r="F826" t="s">
        <v>32</v>
      </c>
      <c r="G826" t="s">
        <v>44</v>
      </c>
      <c r="H826" t="s">
        <v>1720</v>
      </c>
      <c r="I826" t="s">
        <v>65</v>
      </c>
      <c r="J826" s="1">
        <v>321.26</v>
      </c>
      <c r="K826">
        <v>12</v>
      </c>
      <c r="L826" t="s">
        <v>78</v>
      </c>
      <c r="M826">
        <v>4</v>
      </c>
      <c r="N826">
        <v>1</v>
      </c>
      <c r="O826">
        <v>0</v>
      </c>
      <c r="P826" t="s">
        <v>36</v>
      </c>
      <c r="Q826" t="s">
        <v>85</v>
      </c>
      <c r="R826">
        <v>0</v>
      </c>
      <c r="S826">
        <v>6</v>
      </c>
      <c r="T826" t="s">
        <v>36</v>
      </c>
      <c r="U826" t="s">
        <v>79</v>
      </c>
      <c r="V826" t="s">
        <v>61</v>
      </c>
      <c r="W826" s="2">
        <v>45456</v>
      </c>
      <c r="X826" t="b">
        <v>0</v>
      </c>
      <c r="Y826" t="b">
        <v>0</v>
      </c>
      <c r="Z826" t="s">
        <v>40</v>
      </c>
      <c r="AA826" t="s">
        <v>53</v>
      </c>
      <c r="AB826">
        <v>14</v>
      </c>
    </row>
    <row r="827" spans="1:28" x14ac:dyDescent="0.3">
      <c r="A827" t="s">
        <v>1721</v>
      </c>
      <c r="B827">
        <v>47</v>
      </c>
      <c r="C827" t="s">
        <v>29</v>
      </c>
      <c r="D827" t="s">
        <v>44</v>
      </c>
      <c r="E827" t="s">
        <v>76</v>
      </c>
      <c r="F827" t="s">
        <v>45</v>
      </c>
      <c r="G827" t="s">
        <v>30</v>
      </c>
      <c r="H827" t="s">
        <v>1722</v>
      </c>
      <c r="I827" t="s">
        <v>101</v>
      </c>
      <c r="J827" s="1">
        <v>421.5</v>
      </c>
      <c r="K827">
        <v>11</v>
      </c>
      <c r="L827" t="s">
        <v>78</v>
      </c>
      <c r="M827">
        <v>5</v>
      </c>
      <c r="N827">
        <v>1</v>
      </c>
      <c r="O827">
        <v>2</v>
      </c>
      <c r="P827" t="s">
        <v>59</v>
      </c>
      <c r="Q827" t="s">
        <v>37</v>
      </c>
      <c r="R827">
        <v>0</v>
      </c>
      <c r="S827">
        <v>8</v>
      </c>
      <c r="T827" t="s">
        <v>36</v>
      </c>
      <c r="U827" t="s">
        <v>79</v>
      </c>
      <c r="V827" t="s">
        <v>51</v>
      </c>
      <c r="W827" s="2">
        <v>45386</v>
      </c>
      <c r="X827" t="b">
        <v>1</v>
      </c>
      <c r="Y827" t="b">
        <v>1</v>
      </c>
      <c r="Z827" t="s">
        <v>40</v>
      </c>
      <c r="AA827" t="s">
        <v>67</v>
      </c>
      <c r="AB827">
        <v>3</v>
      </c>
    </row>
    <row r="828" spans="1:28" x14ac:dyDescent="0.3">
      <c r="A828" t="s">
        <v>1723</v>
      </c>
      <c r="B828">
        <v>27</v>
      </c>
      <c r="C828" t="s">
        <v>88</v>
      </c>
      <c r="D828" t="s">
        <v>44</v>
      </c>
      <c r="E828" t="s">
        <v>69</v>
      </c>
      <c r="F828" t="s">
        <v>45</v>
      </c>
      <c r="G828" t="s">
        <v>30</v>
      </c>
      <c r="H828" t="s">
        <v>1724</v>
      </c>
      <c r="I828" t="s">
        <v>47</v>
      </c>
      <c r="J828" s="1">
        <v>253.29</v>
      </c>
      <c r="K828">
        <v>6</v>
      </c>
      <c r="L828" t="s">
        <v>35</v>
      </c>
      <c r="M828">
        <v>3</v>
      </c>
      <c r="N828">
        <v>2</v>
      </c>
      <c r="O828">
        <v>2</v>
      </c>
      <c r="P828" t="s">
        <v>36</v>
      </c>
      <c r="Q828" t="s">
        <v>37</v>
      </c>
      <c r="R828">
        <v>1</v>
      </c>
      <c r="S828">
        <v>4</v>
      </c>
      <c r="T828" t="s">
        <v>36</v>
      </c>
      <c r="U828" t="s">
        <v>79</v>
      </c>
      <c r="V828" t="s">
        <v>51</v>
      </c>
      <c r="W828" s="2">
        <v>45414</v>
      </c>
      <c r="X828" t="b">
        <v>1</v>
      </c>
      <c r="Y828" t="b">
        <v>0</v>
      </c>
      <c r="Z828" t="s">
        <v>74</v>
      </c>
      <c r="AA828" t="s">
        <v>53</v>
      </c>
      <c r="AB828">
        <v>8</v>
      </c>
    </row>
    <row r="829" spans="1:28" x14ac:dyDescent="0.3">
      <c r="A829" t="s">
        <v>1725</v>
      </c>
      <c r="B829">
        <v>29</v>
      </c>
      <c r="C829" t="s">
        <v>29</v>
      </c>
      <c r="D829" t="s">
        <v>30</v>
      </c>
      <c r="E829" t="s">
        <v>76</v>
      </c>
      <c r="F829" t="s">
        <v>45</v>
      </c>
      <c r="G829" t="s">
        <v>44</v>
      </c>
      <c r="H829" t="s">
        <v>1726</v>
      </c>
      <c r="I829" t="s">
        <v>246</v>
      </c>
      <c r="J829" s="1">
        <v>217.62</v>
      </c>
      <c r="K829">
        <v>3</v>
      </c>
      <c r="L829" t="s">
        <v>78</v>
      </c>
      <c r="M829">
        <v>5</v>
      </c>
      <c r="N829">
        <v>2</v>
      </c>
      <c r="O829">
        <v>1</v>
      </c>
      <c r="P829" t="s">
        <v>44</v>
      </c>
      <c r="Q829" t="s">
        <v>85</v>
      </c>
      <c r="R829">
        <v>2</v>
      </c>
      <c r="S829">
        <v>3</v>
      </c>
      <c r="T829" t="s">
        <v>59</v>
      </c>
      <c r="U829" t="s">
        <v>60</v>
      </c>
      <c r="V829" t="s">
        <v>51</v>
      </c>
      <c r="W829" s="2">
        <v>45336</v>
      </c>
      <c r="X829" t="b">
        <v>0</v>
      </c>
      <c r="Y829" t="b">
        <v>1</v>
      </c>
      <c r="Z829" t="s">
        <v>62</v>
      </c>
      <c r="AA829" t="s">
        <v>41</v>
      </c>
      <c r="AB829">
        <v>5</v>
      </c>
    </row>
    <row r="830" spans="1:28" x14ac:dyDescent="0.3">
      <c r="A830" t="s">
        <v>1727</v>
      </c>
      <c r="B830">
        <v>21</v>
      </c>
      <c r="C830" t="s">
        <v>43</v>
      </c>
      <c r="D830" t="s">
        <v>30</v>
      </c>
      <c r="E830" t="s">
        <v>55</v>
      </c>
      <c r="F830" t="s">
        <v>32</v>
      </c>
      <c r="G830" t="s">
        <v>44</v>
      </c>
      <c r="H830" t="s">
        <v>1728</v>
      </c>
      <c r="I830" t="s">
        <v>82</v>
      </c>
      <c r="J830" s="1">
        <v>226.04</v>
      </c>
      <c r="K830">
        <v>11</v>
      </c>
      <c r="L830" t="s">
        <v>78</v>
      </c>
      <c r="M830">
        <v>4</v>
      </c>
      <c r="N830">
        <v>1</v>
      </c>
      <c r="O830">
        <v>1</v>
      </c>
      <c r="P830" t="s">
        <v>36</v>
      </c>
      <c r="Q830" t="s">
        <v>85</v>
      </c>
      <c r="R830">
        <v>0</v>
      </c>
      <c r="S830">
        <v>9</v>
      </c>
      <c r="T830" t="s">
        <v>49</v>
      </c>
      <c r="U830" t="s">
        <v>79</v>
      </c>
      <c r="V830" t="s">
        <v>51</v>
      </c>
      <c r="W830" s="2">
        <v>45426</v>
      </c>
      <c r="X830" t="b">
        <v>1</v>
      </c>
      <c r="Y830" t="b">
        <v>0</v>
      </c>
      <c r="Z830" t="s">
        <v>52</v>
      </c>
      <c r="AA830" t="s">
        <v>67</v>
      </c>
      <c r="AB830">
        <v>12</v>
      </c>
    </row>
    <row r="831" spans="1:28" x14ac:dyDescent="0.3">
      <c r="A831" t="s">
        <v>1729</v>
      </c>
      <c r="B831">
        <v>41</v>
      </c>
      <c r="C831" t="s">
        <v>148</v>
      </c>
      <c r="D831" t="s">
        <v>44</v>
      </c>
      <c r="E831" t="s">
        <v>55</v>
      </c>
      <c r="F831" t="s">
        <v>32</v>
      </c>
      <c r="G831" t="s">
        <v>44</v>
      </c>
      <c r="H831" t="s">
        <v>1730</v>
      </c>
      <c r="I831" t="s">
        <v>114</v>
      </c>
      <c r="J831" s="1">
        <v>52.79</v>
      </c>
      <c r="K831">
        <v>4</v>
      </c>
      <c r="L831" t="s">
        <v>78</v>
      </c>
      <c r="M831">
        <v>2</v>
      </c>
      <c r="N831">
        <v>2</v>
      </c>
      <c r="O831">
        <v>0</v>
      </c>
      <c r="P831" t="s">
        <v>59</v>
      </c>
      <c r="Q831" t="s">
        <v>50</v>
      </c>
      <c r="R831">
        <v>1</v>
      </c>
      <c r="S831">
        <v>7</v>
      </c>
      <c r="T831" t="s">
        <v>36</v>
      </c>
      <c r="U831" t="s">
        <v>38</v>
      </c>
      <c r="V831" t="s">
        <v>61</v>
      </c>
      <c r="W831" s="2">
        <v>45328</v>
      </c>
      <c r="X831" t="b">
        <v>1</v>
      </c>
      <c r="Y831" t="b">
        <v>1</v>
      </c>
      <c r="Z831" t="s">
        <v>62</v>
      </c>
      <c r="AA831" t="s">
        <v>67</v>
      </c>
      <c r="AB831">
        <v>4</v>
      </c>
    </row>
    <row r="832" spans="1:28" x14ac:dyDescent="0.3">
      <c r="A832" t="s">
        <v>1731</v>
      </c>
      <c r="B832">
        <v>43</v>
      </c>
      <c r="C832" t="s">
        <v>43</v>
      </c>
      <c r="D832" t="s">
        <v>30</v>
      </c>
      <c r="E832" t="s">
        <v>69</v>
      </c>
      <c r="F832" t="s">
        <v>45</v>
      </c>
      <c r="G832" t="s">
        <v>44</v>
      </c>
      <c r="H832" t="s">
        <v>1732</v>
      </c>
      <c r="I832" t="s">
        <v>246</v>
      </c>
      <c r="J832" s="1">
        <v>385.08</v>
      </c>
      <c r="K832">
        <v>7</v>
      </c>
      <c r="L832" t="s">
        <v>48</v>
      </c>
      <c r="M832">
        <v>2</v>
      </c>
      <c r="N832">
        <v>4</v>
      </c>
      <c r="O832">
        <v>1</v>
      </c>
      <c r="P832" t="s">
        <v>44</v>
      </c>
      <c r="Q832" t="s">
        <v>37</v>
      </c>
      <c r="R832">
        <v>1</v>
      </c>
      <c r="S832">
        <v>1</v>
      </c>
      <c r="T832" t="s">
        <v>59</v>
      </c>
      <c r="U832" t="s">
        <v>38</v>
      </c>
      <c r="V832" t="s">
        <v>61</v>
      </c>
      <c r="W832" s="2">
        <v>45608</v>
      </c>
      <c r="X832" t="b">
        <v>0</v>
      </c>
      <c r="Y832" t="b">
        <v>1</v>
      </c>
      <c r="Z832" t="s">
        <v>62</v>
      </c>
      <c r="AA832" t="s">
        <v>41</v>
      </c>
      <c r="AB832">
        <v>1</v>
      </c>
    </row>
    <row r="833" spans="1:28" x14ac:dyDescent="0.3">
      <c r="A833" t="s">
        <v>1733</v>
      </c>
      <c r="B833">
        <v>33</v>
      </c>
      <c r="C833" t="s">
        <v>43</v>
      </c>
      <c r="D833" t="s">
        <v>44</v>
      </c>
      <c r="E833" t="s">
        <v>69</v>
      </c>
      <c r="F833" t="s">
        <v>56</v>
      </c>
      <c r="G833" t="s">
        <v>30</v>
      </c>
      <c r="H833" t="s">
        <v>918</v>
      </c>
      <c r="I833" t="s">
        <v>107</v>
      </c>
      <c r="J833" s="1">
        <v>181.1</v>
      </c>
      <c r="K833">
        <v>2</v>
      </c>
      <c r="L833" t="s">
        <v>78</v>
      </c>
      <c r="M833">
        <v>2</v>
      </c>
      <c r="N833">
        <v>5</v>
      </c>
      <c r="O833">
        <v>2</v>
      </c>
      <c r="P833" t="s">
        <v>59</v>
      </c>
      <c r="Q833" t="s">
        <v>50</v>
      </c>
      <c r="R833">
        <v>2</v>
      </c>
      <c r="S833">
        <v>7</v>
      </c>
      <c r="T833" t="s">
        <v>59</v>
      </c>
      <c r="U833" t="s">
        <v>38</v>
      </c>
      <c r="V833" t="s">
        <v>39</v>
      </c>
      <c r="W833" s="2">
        <v>45652</v>
      </c>
      <c r="X833" t="b">
        <v>0</v>
      </c>
      <c r="Y833" t="b">
        <v>0</v>
      </c>
      <c r="Z833" t="s">
        <v>62</v>
      </c>
      <c r="AA833" t="s">
        <v>41</v>
      </c>
      <c r="AB833">
        <v>5</v>
      </c>
    </row>
    <row r="834" spans="1:28" x14ac:dyDescent="0.3">
      <c r="A834" t="s">
        <v>1734</v>
      </c>
      <c r="B834">
        <v>23</v>
      </c>
      <c r="C834" t="s">
        <v>29</v>
      </c>
      <c r="D834" t="s">
        <v>30</v>
      </c>
      <c r="E834" t="s">
        <v>55</v>
      </c>
      <c r="F834" t="s">
        <v>56</v>
      </c>
      <c r="G834" t="s">
        <v>30</v>
      </c>
      <c r="H834" t="s">
        <v>1735</v>
      </c>
      <c r="I834" t="s">
        <v>58</v>
      </c>
      <c r="J834" s="1">
        <v>246.41</v>
      </c>
      <c r="K834">
        <v>7</v>
      </c>
      <c r="L834" t="s">
        <v>48</v>
      </c>
      <c r="M834">
        <v>2</v>
      </c>
      <c r="N834">
        <v>4</v>
      </c>
      <c r="O834">
        <v>0</v>
      </c>
      <c r="P834" t="s">
        <v>36</v>
      </c>
      <c r="Q834" t="s">
        <v>37</v>
      </c>
      <c r="R834">
        <v>2</v>
      </c>
      <c r="S834">
        <v>8</v>
      </c>
      <c r="T834" t="s">
        <v>59</v>
      </c>
      <c r="U834" t="s">
        <v>60</v>
      </c>
      <c r="V834" t="s">
        <v>86</v>
      </c>
      <c r="W834" s="2">
        <v>45566</v>
      </c>
      <c r="X834" t="b">
        <v>1</v>
      </c>
      <c r="Y834" t="b">
        <v>0</v>
      </c>
      <c r="Z834" t="s">
        <v>40</v>
      </c>
      <c r="AA834" t="s">
        <v>53</v>
      </c>
      <c r="AB834">
        <v>11</v>
      </c>
    </row>
    <row r="835" spans="1:28" x14ac:dyDescent="0.3">
      <c r="A835" t="s">
        <v>1736</v>
      </c>
      <c r="B835">
        <v>37</v>
      </c>
      <c r="C835" t="s">
        <v>29</v>
      </c>
      <c r="D835" t="s">
        <v>30</v>
      </c>
      <c r="E835" t="s">
        <v>76</v>
      </c>
      <c r="F835" t="s">
        <v>32</v>
      </c>
      <c r="G835" t="s">
        <v>44</v>
      </c>
      <c r="H835" t="s">
        <v>1737</v>
      </c>
      <c r="I835" t="s">
        <v>123</v>
      </c>
      <c r="J835" s="1">
        <v>140.87</v>
      </c>
      <c r="K835">
        <v>8</v>
      </c>
      <c r="L835" t="s">
        <v>48</v>
      </c>
      <c r="M835">
        <v>3</v>
      </c>
      <c r="N835">
        <v>3</v>
      </c>
      <c r="O835">
        <v>2</v>
      </c>
      <c r="P835" t="s">
        <v>59</v>
      </c>
      <c r="Q835" t="s">
        <v>50</v>
      </c>
      <c r="R835">
        <v>2</v>
      </c>
      <c r="S835">
        <v>7</v>
      </c>
      <c r="T835" t="s">
        <v>49</v>
      </c>
      <c r="U835" t="s">
        <v>38</v>
      </c>
      <c r="V835" t="s">
        <v>66</v>
      </c>
      <c r="W835" s="2">
        <v>45354</v>
      </c>
      <c r="X835" t="b">
        <v>1</v>
      </c>
      <c r="Y835" t="b">
        <v>0</v>
      </c>
      <c r="Z835" t="s">
        <v>62</v>
      </c>
      <c r="AA835" t="s">
        <v>41</v>
      </c>
      <c r="AB835">
        <v>9</v>
      </c>
    </row>
    <row r="836" spans="1:28" x14ac:dyDescent="0.3">
      <c r="A836" t="s">
        <v>1738</v>
      </c>
      <c r="B836">
        <v>34</v>
      </c>
      <c r="C836" t="s">
        <v>29</v>
      </c>
      <c r="D836" t="s">
        <v>44</v>
      </c>
      <c r="E836" t="s">
        <v>55</v>
      </c>
      <c r="F836" t="s">
        <v>56</v>
      </c>
      <c r="G836" t="s">
        <v>44</v>
      </c>
      <c r="H836" t="s">
        <v>1739</v>
      </c>
      <c r="I836" t="s">
        <v>120</v>
      </c>
      <c r="J836" s="1">
        <v>151.25</v>
      </c>
      <c r="K836">
        <v>2</v>
      </c>
      <c r="L836" t="s">
        <v>48</v>
      </c>
      <c r="M836">
        <v>2</v>
      </c>
      <c r="N836">
        <v>5</v>
      </c>
      <c r="O836">
        <v>0</v>
      </c>
      <c r="P836" t="s">
        <v>49</v>
      </c>
      <c r="Q836" t="s">
        <v>37</v>
      </c>
      <c r="R836">
        <v>1</v>
      </c>
      <c r="S836">
        <v>8</v>
      </c>
      <c r="T836" t="s">
        <v>49</v>
      </c>
      <c r="U836" t="s">
        <v>38</v>
      </c>
      <c r="V836" t="s">
        <v>61</v>
      </c>
      <c r="W836" s="2">
        <v>45402</v>
      </c>
      <c r="X836" t="b">
        <v>1</v>
      </c>
      <c r="Y836" t="b">
        <v>0</v>
      </c>
      <c r="Z836" t="s">
        <v>74</v>
      </c>
      <c r="AA836" t="s">
        <v>41</v>
      </c>
      <c r="AB836">
        <v>10</v>
      </c>
    </row>
    <row r="837" spans="1:28" x14ac:dyDescent="0.3">
      <c r="A837" t="s">
        <v>1740</v>
      </c>
      <c r="B837">
        <v>27</v>
      </c>
      <c r="C837" t="s">
        <v>43</v>
      </c>
      <c r="D837" t="s">
        <v>44</v>
      </c>
      <c r="E837" t="s">
        <v>76</v>
      </c>
      <c r="F837" t="s">
        <v>56</v>
      </c>
      <c r="G837" t="s">
        <v>30</v>
      </c>
      <c r="H837" t="s">
        <v>1741</v>
      </c>
      <c r="I837" t="s">
        <v>107</v>
      </c>
      <c r="J837" s="1">
        <v>171.52</v>
      </c>
      <c r="K837">
        <v>3</v>
      </c>
      <c r="L837" t="s">
        <v>35</v>
      </c>
      <c r="M837">
        <v>5</v>
      </c>
      <c r="N837">
        <v>5</v>
      </c>
      <c r="O837">
        <v>2</v>
      </c>
      <c r="P837" t="s">
        <v>49</v>
      </c>
      <c r="Q837" t="s">
        <v>85</v>
      </c>
      <c r="R837">
        <v>1</v>
      </c>
      <c r="S837">
        <v>9</v>
      </c>
      <c r="T837" t="s">
        <v>49</v>
      </c>
      <c r="U837" t="s">
        <v>60</v>
      </c>
      <c r="V837" t="s">
        <v>86</v>
      </c>
      <c r="W837" s="2">
        <v>45525</v>
      </c>
      <c r="X837" t="b">
        <v>1</v>
      </c>
      <c r="Y837" t="b">
        <v>1</v>
      </c>
      <c r="Z837" t="s">
        <v>74</v>
      </c>
      <c r="AA837" t="s">
        <v>53</v>
      </c>
      <c r="AB837">
        <v>12</v>
      </c>
    </row>
    <row r="838" spans="1:28" x14ac:dyDescent="0.3">
      <c r="A838" t="s">
        <v>1742</v>
      </c>
      <c r="B838">
        <v>40</v>
      </c>
      <c r="C838" t="s">
        <v>43</v>
      </c>
      <c r="D838" t="s">
        <v>30</v>
      </c>
      <c r="E838" t="s">
        <v>69</v>
      </c>
      <c r="F838" t="s">
        <v>56</v>
      </c>
      <c r="G838" t="s">
        <v>44</v>
      </c>
      <c r="H838" t="s">
        <v>1743</v>
      </c>
      <c r="I838" t="s">
        <v>90</v>
      </c>
      <c r="J838" s="1">
        <v>399.56</v>
      </c>
      <c r="K838">
        <v>10</v>
      </c>
      <c r="L838" t="s">
        <v>78</v>
      </c>
      <c r="M838">
        <v>4</v>
      </c>
      <c r="N838">
        <v>2</v>
      </c>
      <c r="O838">
        <v>1</v>
      </c>
      <c r="P838" t="s">
        <v>59</v>
      </c>
      <c r="Q838" t="s">
        <v>50</v>
      </c>
      <c r="R838">
        <v>0</v>
      </c>
      <c r="S838">
        <v>4</v>
      </c>
      <c r="T838" t="s">
        <v>49</v>
      </c>
      <c r="U838" t="s">
        <v>79</v>
      </c>
      <c r="V838" t="s">
        <v>86</v>
      </c>
      <c r="W838" s="2">
        <v>45586</v>
      </c>
      <c r="X838" t="b">
        <v>1</v>
      </c>
      <c r="Y838" t="b">
        <v>1</v>
      </c>
      <c r="Z838" t="s">
        <v>40</v>
      </c>
      <c r="AA838" t="s">
        <v>41</v>
      </c>
      <c r="AB838">
        <v>1</v>
      </c>
    </row>
    <row r="839" spans="1:28" x14ac:dyDescent="0.3">
      <c r="A839" t="s">
        <v>1744</v>
      </c>
      <c r="B839">
        <v>40</v>
      </c>
      <c r="C839" t="s">
        <v>29</v>
      </c>
      <c r="D839" t="s">
        <v>30</v>
      </c>
      <c r="E839" t="s">
        <v>69</v>
      </c>
      <c r="F839" t="s">
        <v>56</v>
      </c>
      <c r="G839" t="s">
        <v>30</v>
      </c>
      <c r="H839" t="s">
        <v>1745</v>
      </c>
      <c r="I839" t="s">
        <v>90</v>
      </c>
      <c r="J839" s="1">
        <v>173.46</v>
      </c>
      <c r="K839">
        <v>4</v>
      </c>
      <c r="L839" t="s">
        <v>35</v>
      </c>
      <c r="M839">
        <v>5</v>
      </c>
      <c r="N839">
        <v>3</v>
      </c>
      <c r="O839">
        <v>1</v>
      </c>
      <c r="P839" t="s">
        <v>36</v>
      </c>
      <c r="Q839" t="s">
        <v>50</v>
      </c>
      <c r="R839">
        <v>0</v>
      </c>
      <c r="S839">
        <v>9</v>
      </c>
      <c r="T839" t="s">
        <v>49</v>
      </c>
      <c r="U839" t="s">
        <v>60</v>
      </c>
      <c r="V839" t="s">
        <v>51</v>
      </c>
      <c r="W839" s="2">
        <v>45393</v>
      </c>
      <c r="X839" t="b">
        <v>0</v>
      </c>
      <c r="Y839" t="b">
        <v>1</v>
      </c>
      <c r="Z839" t="s">
        <v>52</v>
      </c>
      <c r="AA839" t="s">
        <v>41</v>
      </c>
      <c r="AB839">
        <v>2</v>
      </c>
    </row>
    <row r="840" spans="1:28" x14ac:dyDescent="0.3">
      <c r="A840" t="s">
        <v>1746</v>
      </c>
      <c r="B840">
        <v>43</v>
      </c>
      <c r="C840" t="s">
        <v>43</v>
      </c>
      <c r="D840" t="s">
        <v>44</v>
      </c>
      <c r="E840" t="s">
        <v>69</v>
      </c>
      <c r="F840" t="s">
        <v>32</v>
      </c>
      <c r="G840" t="s">
        <v>44</v>
      </c>
      <c r="H840" t="s">
        <v>1747</v>
      </c>
      <c r="I840" t="s">
        <v>126</v>
      </c>
      <c r="J840" s="1">
        <v>332.14</v>
      </c>
      <c r="K840">
        <v>10</v>
      </c>
      <c r="L840" t="s">
        <v>78</v>
      </c>
      <c r="M840">
        <v>4</v>
      </c>
      <c r="N840">
        <v>4</v>
      </c>
      <c r="O840">
        <v>0</v>
      </c>
      <c r="P840" t="s">
        <v>59</v>
      </c>
      <c r="Q840" t="s">
        <v>37</v>
      </c>
      <c r="R840">
        <v>1</v>
      </c>
      <c r="S840">
        <v>2</v>
      </c>
      <c r="T840" t="s">
        <v>36</v>
      </c>
      <c r="U840" t="s">
        <v>79</v>
      </c>
      <c r="V840" t="s">
        <v>51</v>
      </c>
      <c r="W840" s="2">
        <v>45331</v>
      </c>
      <c r="X840" t="b">
        <v>1</v>
      </c>
      <c r="Y840" t="b">
        <v>1</v>
      </c>
      <c r="Z840" t="s">
        <v>74</v>
      </c>
      <c r="AA840" t="s">
        <v>41</v>
      </c>
      <c r="AB840">
        <v>13</v>
      </c>
    </row>
    <row r="841" spans="1:28" x14ac:dyDescent="0.3">
      <c r="A841" t="s">
        <v>1748</v>
      </c>
      <c r="B841">
        <v>37</v>
      </c>
      <c r="C841" t="s">
        <v>190</v>
      </c>
      <c r="D841" t="s">
        <v>30</v>
      </c>
      <c r="E841" t="s">
        <v>55</v>
      </c>
      <c r="F841" t="s">
        <v>32</v>
      </c>
      <c r="G841" t="s">
        <v>30</v>
      </c>
      <c r="H841" t="s">
        <v>1749</v>
      </c>
      <c r="I841" t="s">
        <v>47</v>
      </c>
      <c r="J841" s="1">
        <v>247.05</v>
      </c>
      <c r="K841">
        <v>8</v>
      </c>
      <c r="L841" t="s">
        <v>48</v>
      </c>
      <c r="M841">
        <v>3</v>
      </c>
      <c r="N841">
        <v>2</v>
      </c>
      <c r="O841">
        <v>1</v>
      </c>
      <c r="P841" t="s">
        <v>59</v>
      </c>
      <c r="Q841" t="s">
        <v>37</v>
      </c>
      <c r="R841">
        <v>1</v>
      </c>
      <c r="S841">
        <v>8</v>
      </c>
      <c r="T841" t="s">
        <v>44</v>
      </c>
      <c r="U841" t="s">
        <v>79</v>
      </c>
      <c r="V841" t="s">
        <v>86</v>
      </c>
      <c r="W841" s="2">
        <v>45437</v>
      </c>
      <c r="X841" t="b">
        <v>0</v>
      </c>
      <c r="Y841" t="b">
        <v>0</v>
      </c>
      <c r="Z841" t="s">
        <v>52</v>
      </c>
      <c r="AA841" t="s">
        <v>53</v>
      </c>
      <c r="AB841">
        <v>2</v>
      </c>
    </row>
    <row r="842" spans="1:28" x14ac:dyDescent="0.3">
      <c r="A842" t="s">
        <v>1750</v>
      </c>
      <c r="B842">
        <v>49</v>
      </c>
      <c r="C842" t="s">
        <v>43</v>
      </c>
      <c r="D842" t="s">
        <v>44</v>
      </c>
      <c r="E842" t="s">
        <v>55</v>
      </c>
      <c r="F842" t="s">
        <v>32</v>
      </c>
      <c r="G842" t="s">
        <v>44</v>
      </c>
      <c r="H842" t="s">
        <v>1751</v>
      </c>
      <c r="I842" t="s">
        <v>58</v>
      </c>
      <c r="J842" s="1">
        <v>365.88</v>
      </c>
      <c r="K842">
        <v>10</v>
      </c>
      <c r="L842" t="s">
        <v>35</v>
      </c>
      <c r="M842">
        <v>4</v>
      </c>
      <c r="N842">
        <v>5</v>
      </c>
      <c r="O842">
        <v>1</v>
      </c>
      <c r="P842" t="s">
        <v>36</v>
      </c>
      <c r="Q842" t="s">
        <v>37</v>
      </c>
      <c r="R842">
        <v>1</v>
      </c>
      <c r="S842">
        <v>1</v>
      </c>
      <c r="T842" t="s">
        <v>49</v>
      </c>
      <c r="U842" t="s">
        <v>38</v>
      </c>
      <c r="V842" t="s">
        <v>51</v>
      </c>
      <c r="W842" s="2">
        <v>45398</v>
      </c>
      <c r="X842" t="b">
        <v>0</v>
      </c>
      <c r="Y842" t="b">
        <v>0</v>
      </c>
      <c r="Z842" t="s">
        <v>52</v>
      </c>
      <c r="AA842" t="s">
        <v>67</v>
      </c>
      <c r="AB842">
        <v>9</v>
      </c>
    </row>
    <row r="843" spans="1:28" x14ac:dyDescent="0.3">
      <c r="A843" t="s">
        <v>1752</v>
      </c>
      <c r="B843">
        <v>27</v>
      </c>
      <c r="C843" t="s">
        <v>29</v>
      </c>
      <c r="D843" t="s">
        <v>30</v>
      </c>
      <c r="E843" t="s">
        <v>31</v>
      </c>
      <c r="F843" t="s">
        <v>32</v>
      </c>
      <c r="G843" t="s">
        <v>30</v>
      </c>
      <c r="H843" t="s">
        <v>1753</v>
      </c>
      <c r="I843" t="s">
        <v>126</v>
      </c>
      <c r="J843" s="1">
        <v>354.92</v>
      </c>
      <c r="K843">
        <v>8</v>
      </c>
      <c r="L843" t="s">
        <v>35</v>
      </c>
      <c r="M843">
        <v>5</v>
      </c>
      <c r="N843">
        <v>4</v>
      </c>
      <c r="O843">
        <v>0</v>
      </c>
      <c r="P843" t="s">
        <v>36</v>
      </c>
      <c r="Q843" t="s">
        <v>37</v>
      </c>
      <c r="R843">
        <v>0</v>
      </c>
      <c r="S843">
        <v>1</v>
      </c>
      <c r="T843" t="s">
        <v>36</v>
      </c>
      <c r="U843" t="s">
        <v>38</v>
      </c>
      <c r="V843" t="s">
        <v>61</v>
      </c>
      <c r="W843" s="2">
        <v>45339</v>
      </c>
      <c r="X843" t="b">
        <v>1</v>
      </c>
      <c r="Y843" t="b">
        <v>1</v>
      </c>
      <c r="Z843" t="s">
        <v>52</v>
      </c>
      <c r="AA843" t="s">
        <v>67</v>
      </c>
      <c r="AB843">
        <v>13</v>
      </c>
    </row>
    <row r="844" spans="1:28" x14ac:dyDescent="0.3">
      <c r="A844" t="s">
        <v>1754</v>
      </c>
      <c r="B844">
        <v>19</v>
      </c>
      <c r="C844" t="s">
        <v>29</v>
      </c>
      <c r="D844" t="s">
        <v>44</v>
      </c>
      <c r="E844" t="s">
        <v>55</v>
      </c>
      <c r="F844" t="s">
        <v>45</v>
      </c>
      <c r="G844" t="s">
        <v>44</v>
      </c>
      <c r="H844" t="s">
        <v>1755</v>
      </c>
      <c r="I844" t="s">
        <v>246</v>
      </c>
      <c r="J844" s="1">
        <v>195.46</v>
      </c>
      <c r="K844">
        <v>10</v>
      </c>
      <c r="L844" t="s">
        <v>35</v>
      </c>
      <c r="M844">
        <v>5</v>
      </c>
      <c r="N844">
        <v>3</v>
      </c>
      <c r="O844">
        <v>2</v>
      </c>
      <c r="P844" t="s">
        <v>36</v>
      </c>
      <c r="Q844" t="s">
        <v>50</v>
      </c>
      <c r="R844">
        <v>0</v>
      </c>
      <c r="S844">
        <v>10</v>
      </c>
      <c r="T844" t="s">
        <v>59</v>
      </c>
      <c r="U844" t="s">
        <v>38</v>
      </c>
      <c r="V844" t="s">
        <v>66</v>
      </c>
      <c r="W844" s="2">
        <v>45480</v>
      </c>
      <c r="X844" t="b">
        <v>1</v>
      </c>
      <c r="Y844" t="b">
        <v>0</v>
      </c>
      <c r="Z844" t="s">
        <v>62</v>
      </c>
      <c r="AA844" t="s">
        <v>53</v>
      </c>
      <c r="AB844">
        <v>9</v>
      </c>
    </row>
    <row r="845" spans="1:28" x14ac:dyDescent="0.3">
      <c r="A845" t="s">
        <v>1756</v>
      </c>
      <c r="B845">
        <v>40</v>
      </c>
      <c r="C845" t="s">
        <v>29</v>
      </c>
      <c r="D845" t="s">
        <v>44</v>
      </c>
      <c r="E845" t="s">
        <v>31</v>
      </c>
      <c r="F845" t="s">
        <v>56</v>
      </c>
      <c r="G845" t="s">
        <v>30</v>
      </c>
      <c r="H845" t="s">
        <v>1757</v>
      </c>
      <c r="I845" t="s">
        <v>82</v>
      </c>
      <c r="J845" s="1">
        <v>474.03</v>
      </c>
      <c r="K845">
        <v>7</v>
      </c>
      <c r="L845" t="s">
        <v>48</v>
      </c>
      <c r="M845">
        <v>3</v>
      </c>
      <c r="N845">
        <v>1</v>
      </c>
      <c r="O845">
        <v>1</v>
      </c>
      <c r="P845" t="s">
        <v>49</v>
      </c>
      <c r="Q845" t="s">
        <v>37</v>
      </c>
      <c r="R845">
        <v>0</v>
      </c>
      <c r="S845">
        <v>6</v>
      </c>
      <c r="T845" t="s">
        <v>44</v>
      </c>
      <c r="U845" t="s">
        <v>79</v>
      </c>
      <c r="V845" t="s">
        <v>66</v>
      </c>
      <c r="W845" s="2">
        <v>45507</v>
      </c>
      <c r="X845" t="b">
        <v>1</v>
      </c>
      <c r="Y845" t="b">
        <v>1</v>
      </c>
      <c r="Z845" t="s">
        <v>40</v>
      </c>
      <c r="AA845" t="s">
        <v>53</v>
      </c>
      <c r="AB845">
        <v>13</v>
      </c>
    </row>
    <row r="846" spans="1:28" x14ac:dyDescent="0.3">
      <c r="A846" t="s">
        <v>1758</v>
      </c>
      <c r="B846">
        <v>27</v>
      </c>
      <c r="C846" t="s">
        <v>43</v>
      </c>
      <c r="D846" t="s">
        <v>30</v>
      </c>
      <c r="E846" t="s">
        <v>31</v>
      </c>
      <c r="F846" t="s">
        <v>32</v>
      </c>
      <c r="G846" t="s">
        <v>44</v>
      </c>
      <c r="H846" t="s">
        <v>1759</v>
      </c>
      <c r="I846" t="s">
        <v>101</v>
      </c>
      <c r="J846" s="1">
        <v>106.96</v>
      </c>
      <c r="K846">
        <v>6</v>
      </c>
      <c r="L846" t="s">
        <v>48</v>
      </c>
      <c r="M846">
        <v>3</v>
      </c>
      <c r="N846">
        <v>1</v>
      </c>
      <c r="O846">
        <v>2</v>
      </c>
      <c r="P846" t="s">
        <v>59</v>
      </c>
      <c r="Q846" t="s">
        <v>50</v>
      </c>
      <c r="R846">
        <v>0</v>
      </c>
      <c r="S846">
        <v>7</v>
      </c>
      <c r="T846" t="s">
        <v>49</v>
      </c>
      <c r="U846" t="s">
        <v>38</v>
      </c>
      <c r="V846" t="s">
        <v>61</v>
      </c>
      <c r="W846" s="2">
        <v>45360</v>
      </c>
      <c r="X846" t="b">
        <v>1</v>
      </c>
      <c r="Y846" t="b">
        <v>1</v>
      </c>
      <c r="Z846" t="s">
        <v>62</v>
      </c>
      <c r="AA846" t="s">
        <v>53</v>
      </c>
      <c r="AB846">
        <v>3</v>
      </c>
    </row>
    <row r="847" spans="1:28" x14ac:dyDescent="0.3">
      <c r="A847" t="s">
        <v>1760</v>
      </c>
      <c r="B847">
        <v>29</v>
      </c>
      <c r="C847" t="s">
        <v>29</v>
      </c>
      <c r="D847" t="s">
        <v>30</v>
      </c>
      <c r="E847" t="s">
        <v>31</v>
      </c>
      <c r="F847" t="s">
        <v>56</v>
      </c>
      <c r="G847" t="s">
        <v>44</v>
      </c>
      <c r="H847" t="s">
        <v>1761</v>
      </c>
      <c r="I847" t="s">
        <v>117</v>
      </c>
      <c r="J847" s="1">
        <v>371.84</v>
      </c>
      <c r="K847">
        <v>9</v>
      </c>
      <c r="L847" t="s">
        <v>48</v>
      </c>
      <c r="M847">
        <v>5</v>
      </c>
      <c r="N847">
        <v>4</v>
      </c>
      <c r="O847">
        <v>0</v>
      </c>
      <c r="P847" t="s">
        <v>36</v>
      </c>
      <c r="Q847" t="s">
        <v>50</v>
      </c>
      <c r="R847">
        <v>2</v>
      </c>
      <c r="S847">
        <v>6</v>
      </c>
      <c r="T847" t="s">
        <v>36</v>
      </c>
      <c r="U847" t="s">
        <v>38</v>
      </c>
      <c r="V847" t="s">
        <v>66</v>
      </c>
      <c r="W847" s="2">
        <v>45501</v>
      </c>
      <c r="X847" t="b">
        <v>0</v>
      </c>
      <c r="Y847" t="b">
        <v>1</v>
      </c>
      <c r="Z847" t="s">
        <v>62</v>
      </c>
      <c r="AA847" t="s">
        <v>53</v>
      </c>
      <c r="AB847">
        <v>2</v>
      </c>
    </row>
    <row r="848" spans="1:28" x14ac:dyDescent="0.3">
      <c r="A848" t="s">
        <v>1762</v>
      </c>
      <c r="B848">
        <v>45</v>
      </c>
      <c r="C848" t="s">
        <v>212</v>
      </c>
      <c r="D848" t="s">
        <v>44</v>
      </c>
      <c r="E848" t="s">
        <v>55</v>
      </c>
      <c r="F848" t="s">
        <v>32</v>
      </c>
      <c r="G848" t="s">
        <v>44</v>
      </c>
      <c r="H848" t="s">
        <v>1763</v>
      </c>
      <c r="I848" t="s">
        <v>142</v>
      </c>
      <c r="J848" s="1">
        <v>461.16</v>
      </c>
      <c r="K848">
        <v>8</v>
      </c>
      <c r="L848" t="s">
        <v>35</v>
      </c>
      <c r="M848">
        <v>1</v>
      </c>
      <c r="N848">
        <v>4</v>
      </c>
      <c r="O848">
        <v>1</v>
      </c>
      <c r="P848" t="s">
        <v>44</v>
      </c>
      <c r="Q848" t="s">
        <v>50</v>
      </c>
      <c r="R848">
        <v>0</v>
      </c>
      <c r="S848">
        <v>3</v>
      </c>
      <c r="T848" t="s">
        <v>49</v>
      </c>
      <c r="U848" t="s">
        <v>60</v>
      </c>
      <c r="V848" t="s">
        <v>66</v>
      </c>
      <c r="W848" s="2">
        <v>45351</v>
      </c>
      <c r="X848" t="b">
        <v>1</v>
      </c>
      <c r="Y848" t="b">
        <v>1</v>
      </c>
      <c r="Z848" t="s">
        <v>74</v>
      </c>
      <c r="AA848" t="s">
        <v>67</v>
      </c>
      <c r="AB848">
        <v>14</v>
      </c>
    </row>
    <row r="849" spans="1:28" x14ac:dyDescent="0.3">
      <c r="A849" t="s">
        <v>1764</v>
      </c>
      <c r="B849">
        <v>24</v>
      </c>
      <c r="C849" t="s">
        <v>29</v>
      </c>
      <c r="D849" t="s">
        <v>44</v>
      </c>
      <c r="E849" t="s">
        <v>55</v>
      </c>
      <c r="F849" t="s">
        <v>45</v>
      </c>
      <c r="G849" t="s">
        <v>30</v>
      </c>
      <c r="H849" t="s">
        <v>1765</v>
      </c>
      <c r="I849" t="s">
        <v>82</v>
      </c>
      <c r="J849" s="1">
        <v>497.75</v>
      </c>
      <c r="K849">
        <v>11</v>
      </c>
      <c r="L849" t="s">
        <v>48</v>
      </c>
      <c r="M849">
        <v>4</v>
      </c>
      <c r="N849">
        <v>1</v>
      </c>
      <c r="O849">
        <v>2</v>
      </c>
      <c r="P849" t="s">
        <v>36</v>
      </c>
      <c r="Q849" t="s">
        <v>85</v>
      </c>
      <c r="R849">
        <v>2</v>
      </c>
      <c r="S849">
        <v>1</v>
      </c>
      <c r="T849" t="s">
        <v>49</v>
      </c>
      <c r="U849" t="s">
        <v>60</v>
      </c>
      <c r="V849" t="s">
        <v>86</v>
      </c>
      <c r="W849" s="2">
        <v>45476</v>
      </c>
      <c r="X849" t="b">
        <v>1</v>
      </c>
      <c r="Y849" t="b">
        <v>0</v>
      </c>
      <c r="Z849" t="s">
        <v>52</v>
      </c>
      <c r="AA849" t="s">
        <v>67</v>
      </c>
      <c r="AB849">
        <v>13</v>
      </c>
    </row>
    <row r="850" spans="1:28" x14ac:dyDescent="0.3">
      <c r="A850" t="s">
        <v>1766</v>
      </c>
      <c r="B850">
        <v>45</v>
      </c>
      <c r="C850" t="s">
        <v>29</v>
      </c>
      <c r="D850" t="s">
        <v>30</v>
      </c>
      <c r="E850" t="s">
        <v>31</v>
      </c>
      <c r="F850" t="s">
        <v>56</v>
      </c>
      <c r="G850" t="s">
        <v>30</v>
      </c>
      <c r="H850" t="s">
        <v>1684</v>
      </c>
      <c r="I850" t="s">
        <v>104</v>
      </c>
      <c r="J850" s="1">
        <v>492.83</v>
      </c>
      <c r="K850">
        <v>5</v>
      </c>
      <c r="L850" t="s">
        <v>78</v>
      </c>
      <c r="M850">
        <v>2</v>
      </c>
      <c r="N850">
        <v>1</v>
      </c>
      <c r="O850">
        <v>0</v>
      </c>
      <c r="P850" t="s">
        <v>44</v>
      </c>
      <c r="Q850" t="s">
        <v>85</v>
      </c>
      <c r="R850">
        <v>0</v>
      </c>
      <c r="S850">
        <v>4</v>
      </c>
      <c r="T850" t="s">
        <v>44</v>
      </c>
      <c r="U850" t="s">
        <v>38</v>
      </c>
      <c r="V850" t="s">
        <v>61</v>
      </c>
      <c r="W850" s="2">
        <v>45353</v>
      </c>
      <c r="X850" t="b">
        <v>1</v>
      </c>
      <c r="Y850" t="b">
        <v>0</v>
      </c>
      <c r="Z850" t="s">
        <v>40</v>
      </c>
      <c r="AA850" t="s">
        <v>41</v>
      </c>
      <c r="AB850">
        <v>2</v>
      </c>
    </row>
    <row r="851" spans="1:28" x14ac:dyDescent="0.3">
      <c r="A851" t="s">
        <v>1767</v>
      </c>
      <c r="B851">
        <v>39</v>
      </c>
      <c r="C851" t="s">
        <v>29</v>
      </c>
      <c r="D851" t="s">
        <v>30</v>
      </c>
      <c r="E851" t="s">
        <v>76</v>
      </c>
      <c r="F851" t="s">
        <v>45</v>
      </c>
      <c r="G851" t="s">
        <v>30</v>
      </c>
      <c r="H851" t="s">
        <v>1768</v>
      </c>
      <c r="I851" t="s">
        <v>158</v>
      </c>
      <c r="J851" s="1">
        <v>295.54000000000002</v>
      </c>
      <c r="K851">
        <v>8</v>
      </c>
      <c r="L851" t="s">
        <v>78</v>
      </c>
      <c r="M851">
        <v>3</v>
      </c>
      <c r="N851">
        <v>3</v>
      </c>
      <c r="O851">
        <v>1</v>
      </c>
      <c r="P851" t="s">
        <v>36</v>
      </c>
      <c r="Q851" t="s">
        <v>85</v>
      </c>
      <c r="R851">
        <v>2</v>
      </c>
      <c r="S851">
        <v>4</v>
      </c>
      <c r="T851" t="s">
        <v>59</v>
      </c>
      <c r="U851" t="s">
        <v>38</v>
      </c>
      <c r="V851" t="s">
        <v>86</v>
      </c>
      <c r="W851" s="2">
        <v>45500</v>
      </c>
      <c r="X851" t="b">
        <v>0</v>
      </c>
      <c r="Y851" t="b">
        <v>0</v>
      </c>
      <c r="Z851" t="s">
        <v>74</v>
      </c>
      <c r="AA851" t="s">
        <v>67</v>
      </c>
      <c r="AB851">
        <v>14</v>
      </c>
    </row>
    <row r="852" spans="1:28" x14ac:dyDescent="0.3">
      <c r="A852" t="s">
        <v>1769</v>
      </c>
      <c r="B852">
        <v>40</v>
      </c>
      <c r="C852" t="s">
        <v>43</v>
      </c>
      <c r="D852" t="s">
        <v>44</v>
      </c>
      <c r="E852" t="s">
        <v>69</v>
      </c>
      <c r="F852" t="s">
        <v>45</v>
      </c>
      <c r="G852" t="s">
        <v>44</v>
      </c>
      <c r="H852" t="s">
        <v>1770</v>
      </c>
      <c r="I852" t="s">
        <v>71</v>
      </c>
      <c r="J852" s="1">
        <v>494.81</v>
      </c>
      <c r="K852">
        <v>9</v>
      </c>
      <c r="L852" t="s">
        <v>35</v>
      </c>
      <c r="M852">
        <v>2</v>
      </c>
      <c r="N852">
        <v>4</v>
      </c>
      <c r="O852">
        <v>1</v>
      </c>
      <c r="P852" t="s">
        <v>49</v>
      </c>
      <c r="Q852" t="s">
        <v>85</v>
      </c>
      <c r="R852">
        <v>1</v>
      </c>
      <c r="S852">
        <v>7</v>
      </c>
      <c r="T852" t="s">
        <v>49</v>
      </c>
      <c r="U852" t="s">
        <v>38</v>
      </c>
      <c r="V852" t="s">
        <v>51</v>
      </c>
      <c r="W852" s="2">
        <v>45438</v>
      </c>
      <c r="X852" t="b">
        <v>1</v>
      </c>
      <c r="Y852" t="b">
        <v>1</v>
      </c>
      <c r="Z852" t="s">
        <v>40</v>
      </c>
      <c r="AA852" t="s">
        <v>53</v>
      </c>
      <c r="AB852">
        <v>6</v>
      </c>
    </row>
    <row r="853" spans="1:28" x14ac:dyDescent="0.3">
      <c r="A853" t="s">
        <v>1771</v>
      </c>
      <c r="B853">
        <v>21</v>
      </c>
      <c r="C853" t="s">
        <v>29</v>
      </c>
      <c r="D853" t="s">
        <v>44</v>
      </c>
      <c r="E853" t="s">
        <v>55</v>
      </c>
      <c r="F853" t="s">
        <v>56</v>
      </c>
      <c r="G853" t="s">
        <v>30</v>
      </c>
      <c r="H853" t="s">
        <v>1772</v>
      </c>
      <c r="I853" t="s">
        <v>93</v>
      </c>
      <c r="J853" s="1">
        <v>160.25</v>
      </c>
      <c r="K853">
        <v>7</v>
      </c>
      <c r="L853" t="s">
        <v>78</v>
      </c>
      <c r="M853">
        <v>2</v>
      </c>
      <c r="N853">
        <v>3</v>
      </c>
      <c r="O853">
        <v>2</v>
      </c>
      <c r="P853" t="s">
        <v>36</v>
      </c>
      <c r="Q853" t="s">
        <v>85</v>
      </c>
      <c r="R853">
        <v>2</v>
      </c>
      <c r="S853">
        <v>5</v>
      </c>
      <c r="T853" t="s">
        <v>44</v>
      </c>
      <c r="U853" t="s">
        <v>79</v>
      </c>
      <c r="V853" t="s">
        <v>51</v>
      </c>
      <c r="W853" s="2">
        <v>45355</v>
      </c>
      <c r="X853" t="b">
        <v>1</v>
      </c>
      <c r="Y853" t="b">
        <v>1</v>
      </c>
      <c r="Z853" t="s">
        <v>40</v>
      </c>
      <c r="AA853" t="s">
        <v>41</v>
      </c>
      <c r="AB853">
        <v>12</v>
      </c>
    </row>
    <row r="854" spans="1:28" x14ac:dyDescent="0.3">
      <c r="A854" t="s">
        <v>1773</v>
      </c>
      <c r="B854">
        <v>42</v>
      </c>
      <c r="C854" t="s">
        <v>29</v>
      </c>
      <c r="D854" t="s">
        <v>30</v>
      </c>
      <c r="E854" t="s">
        <v>31</v>
      </c>
      <c r="F854" t="s">
        <v>56</v>
      </c>
      <c r="G854" t="s">
        <v>44</v>
      </c>
      <c r="H854" t="s">
        <v>1774</v>
      </c>
      <c r="I854" t="s">
        <v>34</v>
      </c>
      <c r="J854" s="1">
        <v>198.36</v>
      </c>
      <c r="K854">
        <v>4</v>
      </c>
      <c r="L854" t="s">
        <v>78</v>
      </c>
      <c r="M854">
        <v>1</v>
      </c>
      <c r="N854">
        <v>1</v>
      </c>
      <c r="O854">
        <v>2</v>
      </c>
      <c r="P854" t="s">
        <v>36</v>
      </c>
      <c r="Q854" t="s">
        <v>37</v>
      </c>
      <c r="R854">
        <v>1</v>
      </c>
      <c r="S854">
        <v>9</v>
      </c>
      <c r="T854" t="s">
        <v>36</v>
      </c>
      <c r="U854" t="s">
        <v>79</v>
      </c>
      <c r="V854" t="s">
        <v>86</v>
      </c>
      <c r="W854" s="2">
        <v>45639</v>
      </c>
      <c r="X854" t="b">
        <v>0</v>
      </c>
      <c r="Y854" t="b">
        <v>1</v>
      </c>
      <c r="Z854" t="s">
        <v>52</v>
      </c>
      <c r="AA854" t="s">
        <v>53</v>
      </c>
      <c r="AB854">
        <v>4</v>
      </c>
    </row>
    <row r="855" spans="1:28" x14ac:dyDescent="0.3">
      <c r="A855" t="s">
        <v>1775</v>
      </c>
      <c r="B855">
        <v>44</v>
      </c>
      <c r="C855" t="s">
        <v>29</v>
      </c>
      <c r="D855" t="s">
        <v>30</v>
      </c>
      <c r="E855" t="s">
        <v>76</v>
      </c>
      <c r="F855" t="s">
        <v>32</v>
      </c>
      <c r="G855" t="s">
        <v>44</v>
      </c>
      <c r="H855" t="s">
        <v>1776</v>
      </c>
      <c r="I855" t="s">
        <v>71</v>
      </c>
      <c r="J855" s="1">
        <v>82.39</v>
      </c>
      <c r="K855">
        <v>12</v>
      </c>
      <c r="L855" t="s">
        <v>48</v>
      </c>
      <c r="M855">
        <v>5</v>
      </c>
      <c r="N855">
        <v>1</v>
      </c>
      <c r="O855">
        <v>1</v>
      </c>
      <c r="P855" t="s">
        <v>36</v>
      </c>
      <c r="Q855" t="s">
        <v>37</v>
      </c>
      <c r="R855">
        <v>0</v>
      </c>
      <c r="S855">
        <v>8</v>
      </c>
      <c r="T855" t="s">
        <v>36</v>
      </c>
      <c r="U855" t="s">
        <v>60</v>
      </c>
      <c r="V855" t="s">
        <v>66</v>
      </c>
      <c r="W855" s="2">
        <v>45346</v>
      </c>
      <c r="X855" t="b">
        <v>0</v>
      </c>
      <c r="Y855" t="b">
        <v>0</v>
      </c>
      <c r="Z855" t="s">
        <v>74</v>
      </c>
      <c r="AA855" t="s">
        <v>67</v>
      </c>
      <c r="AB855">
        <v>1</v>
      </c>
    </row>
    <row r="856" spans="1:28" x14ac:dyDescent="0.3">
      <c r="A856" t="s">
        <v>1777</v>
      </c>
      <c r="B856">
        <v>46</v>
      </c>
      <c r="C856" t="s">
        <v>29</v>
      </c>
      <c r="D856" t="s">
        <v>30</v>
      </c>
      <c r="E856" t="s">
        <v>31</v>
      </c>
      <c r="F856" t="s">
        <v>56</v>
      </c>
      <c r="G856" t="s">
        <v>44</v>
      </c>
      <c r="H856" t="s">
        <v>1778</v>
      </c>
      <c r="I856" t="s">
        <v>107</v>
      </c>
      <c r="J856" s="1">
        <v>290.56</v>
      </c>
      <c r="K856">
        <v>3</v>
      </c>
      <c r="L856" t="s">
        <v>48</v>
      </c>
      <c r="M856">
        <v>5</v>
      </c>
      <c r="N856">
        <v>1</v>
      </c>
      <c r="O856">
        <v>2</v>
      </c>
      <c r="P856" t="s">
        <v>36</v>
      </c>
      <c r="Q856" t="s">
        <v>37</v>
      </c>
      <c r="R856">
        <v>1</v>
      </c>
      <c r="S856">
        <v>1</v>
      </c>
      <c r="T856" t="s">
        <v>36</v>
      </c>
      <c r="U856" t="s">
        <v>79</v>
      </c>
      <c r="V856" t="s">
        <v>51</v>
      </c>
      <c r="W856" s="2">
        <v>45363</v>
      </c>
      <c r="X856" t="b">
        <v>1</v>
      </c>
      <c r="Y856" t="b">
        <v>0</v>
      </c>
      <c r="Z856" t="s">
        <v>52</v>
      </c>
      <c r="AA856" t="s">
        <v>41</v>
      </c>
      <c r="AB856">
        <v>4</v>
      </c>
    </row>
    <row r="857" spans="1:28" x14ac:dyDescent="0.3">
      <c r="A857" t="s">
        <v>1779</v>
      </c>
      <c r="B857">
        <v>29</v>
      </c>
      <c r="C857" t="s">
        <v>43</v>
      </c>
      <c r="D857" t="s">
        <v>44</v>
      </c>
      <c r="E857" t="s">
        <v>76</v>
      </c>
      <c r="F857" t="s">
        <v>56</v>
      </c>
      <c r="G857" t="s">
        <v>44</v>
      </c>
      <c r="H857" t="s">
        <v>1780</v>
      </c>
      <c r="I857" t="s">
        <v>101</v>
      </c>
      <c r="J857" s="1">
        <v>206.79</v>
      </c>
      <c r="K857">
        <v>5</v>
      </c>
      <c r="L857" t="s">
        <v>48</v>
      </c>
      <c r="M857">
        <v>1</v>
      </c>
      <c r="N857">
        <v>3</v>
      </c>
      <c r="O857">
        <v>2</v>
      </c>
      <c r="P857" t="s">
        <v>44</v>
      </c>
      <c r="Q857" t="s">
        <v>85</v>
      </c>
      <c r="R857">
        <v>1</v>
      </c>
      <c r="S857">
        <v>2</v>
      </c>
      <c r="T857" t="s">
        <v>59</v>
      </c>
      <c r="U857" t="s">
        <v>38</v>
      </c>
      <c r="V857" t="s">
        <v>39</v>
      </c>
      <c r="W857" s="2">
        <v>45525</v>
      </c>
      <c r="X857" t="b">
        <v>0</v>
      </c>
      <c r="Y857" t="b">
        <v>0</v>
      </c>
      <c r="Z857" t="s">
        <v>74</v>
      </c>
      <c r="AA857" t="s">
        <v>53</v>
      </c>
      <c r="AB857">
        <v>4</v>
      </c>
    </row>
    <row r="858" spans="1:28" x14ac:dyDescent="0.3">
      <c r="A858" t="s">
        <v>1781</v>
      </c>
      <c r="B858">
        <v>19</v>
      </c>
      <c r="C858" t="s">
        <v>29</v>
      </c>
      <c r="D858" t="s">
        <v>30</v>
      </c>
      <c r="E858" t="s">
        <v>31</v>
      </c>
      <c r="F858" t="s">
        <v>45</v>
      </c>
      <c r="G858" t="s">
        <v>44</v>
      </c>
      <c r="H858" t="s">
        <v>1782</v>
      </c>
      <c r="I858" t="s">
        <v>123</v>
      </c>
      <c r="J858" s="1">
        <v>401.43</v>
      </c>
      <c r="K858">
        <v>8</v>
      </c>
      <c r="L858" t="s">
        <v>35</v>
      </c>
      <c r="M858">
        <v>4</v>
      </c>
      <c r="N858">
        <v>2</v>
      </c>
      <c r="O858">
        <v>0</v>
      </c>
      <c r="P858" t="s">
        <v>36</v>
      </c>
      <c r="Q858" t="s">
        <v>50</v>
      </c>
      <c r="R858">
        <v>0</v>
      </c>
      <c r="S858">
        <v>6</v>
      </c>
      <c r="T858" t="s">
        <v>44</v>
      </c>
      <c r="U858" t="s">
        <v>38</v>
      </c>
      <c r="V858" t="s">
        <v>66</v>
      </c>
      <c r="W858" s="2">
        <v>45435</v>
      </c>
      <c r="X858" t="b">
        <v>1</v>
      </c>
      <c r="Y858" t="b">
        <v>1</v>
      </c>
      <c r="Z858" t="s">
        <v>40</v>
      </c>
      <c r="AA858" t="s">
        <v>41</v>
      </c>
      <c r="AB858">
        <v>5</v>
      </c>
    </row>
    <row r="859" spans="1:28" x14ac:dyDescent="0.3">
      <c r="A859" t="s">
        <v>1783</v>
      </c>
      <c r="B859">
        <v>21</v>
      </c>
      <c r="C859" t="s">
        <v>43</v>
      </c>
      <c r="D859" t="s">
        <v>44</v>
      </c>
      <c r="E859" t="s">
        <v>69</v>
      </c>
      <c r="F859" t="s">
        <v>56</v>
      </c>
      <c r="G859" t="s">
        <v>44</v>
      </c>
      <c r="H859" t="s">
        <v>1784</v>
      </c>
      <c r="I859" t="s">
        <v>90</v>
      </c>
      <c r="J859" s="1">
        <v>188.17</v>
      </c>
      <c r="K859">
        <v>9</v>
      </c>
      <c r="L859" t="s">
        <v>78</v>
      </c>
      <c r="M859">
        <v>5</v>
      </c>
      <c r="N859">
        <v>5</v>
      </c>
      <c r="O859">
        <v>0</v>
      </c>
      <c r="P859" t="s">
        <v>49</v>
      </c>
      <c r="Q859" t="s">
        <v>50</v>
      </c>
      <c r="R859">
        <v>1</v>
      </c>
      <c r="S859">
        <v>5</v>
      </c>
      <c r="T859" t="s">
        <v>59</v>
      </c>
      <c r="U859" t="s">
        <v>79</v>
      </c>
      <c r="V859" t="s">
        <v>61</v>
      </c>
      <c r="W859" s="2">
        <v>45438</v>
      </c>
      <c r="X859" t="b">
        <v>1</v>
      </c>
      <c r="Y859" t="b">
        <v>0</v>
      </c>
      <c r="Z859" t="s">
        <v>40</v>
      </c>
      <c r="AA859" t="s">
        <v>53</v>
      </c>
      <c r="AB859">
        <v>9</v>
      </c>
    </row>
    <row r="860" spans="1:28" x14ac:dyDescent="0.3">
      <c r="A860" t="s">
        <v>1785</v>
      </c>
      <c r="B860">
        <v>38</v>
      </c>
      <c r="C860" t="s">
        <v>29</v>
      </c>
      <c r="D860" t="s">
        <v>44</v>
      </c>
      <c r="E860" t="s">
        <v>55</v>
      </c>
      <c r="F860" t="s">
        <v>45</v>
      </c>
      <c r="G860" t="s">
        <v>44</v>
      </c>
      <c r="H860" t="s">
        <v>1786</v>
      </c>
      <c r="I860" t="s">
        <v>34</v>
      </c>
      <c r="J860" s="1">
        <v>83.21</v>
      </c>
      <c r="K860">
        <v>10</v>
      </c>
      <c r="L860" t="s">
        <v>78</v>
      </c>
      <c r="M860">
        <v>4</v>
      </c>
      <c r="N860">
        <v>3</v>
      </c>
      <c r="O860">
        <v>2</v>
      </c>
      <c r="P860" t="s">
        <v>59</v>
      </c>
      <c r="Q860" t="s">
        <v>37</v>
      </c>
      <c r="R860">
        <v>0</v>
      </c>
      <c r="S860">
        <v>4</v>
      </c>
      <c r="T860" t="s">
        <v>44</v>
      </c>
      <c r="U860" t="s">
        <v>79</v>
      </c>
      <c r="V860" t="s">
        <v>66</v>
      </c>
      <c r="W860" s="2">
        <v>45371</v>
      </c>
      <c r="X860" t="b">
        <v>0</v>
      </c>
      <c r="Y860" t="b">
        <v>0</v>
      </c>
      <c r="Z860" t="s">
        <v>62</v>
      </c>
      <c r="AA860" t="s">
        <v>53</v>
      </c>
      <c r="AB860">
        <v>7</v>
      </c>
    </row>
    <row r="861" spans="1:28" x14ac:dyDescent="0.3">
      <c r="A861" t="s">
        <v>1787</v>
      </c>
      <c r="B861">
        <v>41</v>
      </c>
      <c r="C861" t="s">
        <v>88</v>
      </c>
      <c r="D861" t="s">
        <v>30</v>
      </c>
      <c r="E861" t="s">
        <v>76</v>
      </c>
      <c r="F861" t="s">
        <v>56</v>
      </c>
      <c r="G861" t="s">
        <v>30</v>
      </c>
      <c r="H861" t="s">
        <v>1788</v>
      </c>
      <c r="I861" t="s">
        <v>34</v>
      </c>
      <c r="J861" s="1">
        <v>54.74</v>
      </c>
      <c r="K861">
        <v>4</v>
      </c>
      <c r="L861" t="s">
        <v>48</v>
      </c>
      <c r="M861">
        <v>1</v>
      </c>
      <c r="N861">
        <v>2</v>
      </c>
      <c r="O861">
        <v>0</v>
      </c>
      <c r="P861" t="s">
        <v>36</v>
      </c>
      <c r="Q861" t="s">
        <v>37</v>
      </c>
      <c r="R861">
        <v>0</v>
      </c>
      <c r="S861">
        <v>4</v>
      </c>
      <c r="T861" t="s">
        <v>59</v>
      </c>
      <c r="U861" t="s">
        <v>60</v>
      </c>
      <c r="V861" t="s">
        <v>51</v>
      </c>
      <c r="W861" s="2">
        <v>45568</v>
      </c>
      <c r="X861" t="b">
        <v>1</v>
      </c>
      <c r="Y861" t="b">
        <v>1</v>
      </c>
      <c r="Z861" t="s">
        <v>62</v>
      </c>
      <c r="AA861" t="s">
        <v>41</v>
      </c>
      <c r="AB861">
        <v>14</v>
      </c>
    </row>
    <row r="862" spans="1:28" x14ac:dyDescent="0.3">
      <c r="A862" t="s">
        <v>1789</v>
      </c>
      <c r="B862">
        <v>49</v>
      </c>
      <c r="C862" t="s">
        <v>29</v>
      </c>
      <c r="D862" t="s">
        <v>44</v>
      </c>
      <c r="E862" t="s">
        <v>76</v>
      </c>
      <c r="F862" t="s">
        <v>56</v>
      </c>
      <c r="G862" t="s">
        <v>44</v>
      </c>
      <c r="H862" t="s">
        <v>1790</v>
      </c>
      <c r="I862" t="s">
        <v>58</v>
      </c>
      <c r="J862" s="1">
        <v>371.12</v>
      </c>
      <c r="K862">
        <v>8</v>
      </c>
      <c r="L862" t="s">
        <v>78</v>
      </c>
      <c r="M862">
        <v>5</v>
      </c>
      <c r="N862">
        <v>1</v>
      </c>
      <c r="O862">
        <v>2</v>
      </c>
      <c r="P862" t="s">
        <v>44</v>
      </c>
      <c r="Q862" t="s">
        <v>37</v>
      </c>
      <c r="R862">
        <v>1</v>
      </c>
      <c r="S862">
        <v>7</v>
      </c>
      <c r="T862" t="s">
        <v>59</v>
      </c>
      <c r="U862" t="s">
        <v>60</v>
      </c>
      <c r="V862" t="s">
        <v>51</v>
      </c>
      <c r="W862" s="2">
        <v>45527</v>
      </c>
      <c r="X862" t="b">
        <v>0</v>
      </c>
      <c r="Y862" t="b">
        <v>1</v>
      </c>
      <c r="Z862" t="s">
        <v>52</v>
      </c>
      <c r="AA862" t="s">
        <v>41</v>
      </c>
      <c r="AB862">
        <v>8</v>
      </c>
    </row>
    <row r="863" spans="1:28" x14ac:dyDescent="0.3">
      <c r="A863" t="s">
        <v>1791</v>
      </c>
      <c r="B863">
        <v>32</v>
      </c>
      <c r="C863" t="s">
        <v>148</v>
      </c>
      <c r="D863" t="s">
        <v>30</v>
      </c>
      <c r="E863" t="s">
        <v>55</v>
      </c>
      <c r="F863" t="s">
        <v>45</v>
      </c>
      <c r="G863" t="s">
        <v>30</v>
      </c>
      <c r="H863" t="s">
        <v>1792</v>
      </c>
      <c r="I863" t="s">
        <v>114</v>
      </c>
      <c r="J863" s="1">
        <v>293.64</v>
      </c>
      <c r="K863">
        <v>3</v>
      </c>
      <c r="L863" t="s">
        <v>48</v>
      </c>
      <c r="M863">
        <v>2</v>
      </c>
      <c r="N863">
        <v>1</v>
      </c>
      <c r="O863">
        <v>2</v>
      </c>
      <c r="P863" t="s">
        <v>59</v>
      </c>
      <c r="Q863" t="s">
        <v>50</v>
      </c>
      <c r="R863">
        <v>2</v>
      </c>
      <c r="S863">
        <v>8</v>
      </c>
      <c r="T863" t="s">
        <v>36</v>
      </c>
      <c r="U863" t="s">
        <v>38</v>
      </c>
      <c r="V863" t="s">
        <v>39</v>
      </c>
      <c r="W863" s="2">
        <v>45552</v>
      </c>
      <c r="X863" t="b">
        <v>1</v>
      </c>
      <c r="Y863" t="b">
        <v>0</v>
      </c>
      <c r="Z863" t="s">
        <v>62</v>
      </c>
      <c r="AA863" t="s">
        <v>67</v>
      </c>
      <c r="AB863">
        <v>5</v>
      </c>
    </row>
    <row r="864" spans="1:28" x14ac:dyDescent="0.3">
      <c r="A864" t="s">
        <v>1793</v>
      </c>
      <c r="B864">
        <v>24</v>
      </c>
      <c r="C864" t="s">
        <v>43</v>
      </c>
      <c r="D864" t="s">
        <v>44</v>
      </c>
      <c r="E864" t="s">
        <v>31</v>
      </c>
      <c r="F864" t="s">
        <v>45</v>
      </c>
      <c r="G864" t="s">
        <v>44</v>
      </c>
      <c r="H864" t="s">
        <v>1794</v>
      </c>
      <c r="I864" t="s">
        <v>82</v>
      </c>
      <c r="J864" s="1">
        <v>185.83</v>
      </c>
      <c r="K864">
        <v>11</v>
      </c>
      <c r="L864" t="s">
        <v>48</v>
      </c>
      <c r="M864">
        <v>4</v>
      </c>
      <c r="N864">
        <v>2</v>
      </c>
      <c r="O864">
        <v>2</v>
      </c>
      <c r="P864" t="s">
        <v>59</v>
      </c>
      <c r="Q864" t="s">
        <v>50</v>
      </c>
      <c r="R864">
        <v>2</v>
      </c>
      <c r="S864">
        <v>9</v>
      </c>
      <c r="T864" t="s">
        <v>49</v>
      </c>
      <c r="U864" t="s">
        <v>79</v>
      </c>
      <c r="V864" t="s">
        <v>66</v>
      </c>
      <c r="W864" s="2">
        <v>45582</v>
      </c>
      <c r="X864" t="b">
        <v>0</v>
      </c>
      <c r="Y864" t="b">
        <v>1</v>
      </c>
      <c r="Z864" t="s">
        <v>62</v>
      </c>
      <c r="AA864" t="s">
        <v>53</v>
      </c>
      <c r="AB864">
        <v>1</v>
      </c>
    </row>
    <row r="865" spans="1:28" x14ac:dyDescent="0.3">
      <c r="A865" t="s">
        <v>1795</v>
      </c>
      <c r="B865">
        <v>27</v>
      </c>
      <c r="C865" t="s">
        <v>43</v>
      </c>
      <c r="D865" t="s">
        <v>44</v>
      </c>
      <c r="E865" t="s">
        <v>76</v>
      </c>
      <c r="F865" t="s">
        <v>56</v>
      </c>
      <c r="G865" t="s">
        <v>30</v>
      </c>
      <c r="H865" t="s">
        <v>1796</v>
      </c>
      <c r="I865" t="s">
        <v>58</v>
      </c>
      <c r="J865" s="1">
        <v>117.13</v>
      </c>
      <c r="K865">
        <v>7</v>
      </c>
      <c r="L865" t="s">
        <v>35</v>
      </c>
      <c r="M865">
        <v>1</v>
      </c>
      <c r="N865">
        <v>1</v>
      </c>
      <c r="O865">
        <v>2</v>
      </c>
      <c r="P865" t="s">
        <v>44</v>
      </c>
      <c r="Q865" t="s">
        <v>37</v>
      </c>
      <c r="R865">
        <v>1</v>
      </c>
      <c r="S865">
        <v>10</v>
      </c>
      <c r="T865" t="s">
        <v>44</v>
      </c>
      <c r="U865" t="s">
        <v>60</v>
      </c>
      <c r="V865" t="s">
        <v>39</v>
      </c>
      <c r="W865" s="2">
        <v>45512</v>
      </c>
      <c r="X865" t="b">
        <v>1</v>
      </c>
      <c r="Y865" t="b">
        <v>1</v>
      </c>
      <c r="Z865" t="s">
        <v>74</v>
      </c>
      <c r="AA865" t="s">
        <v>67</v>
      </c>
      <c r="AB865">
        <v>6</v>
      </c>
    </row>
    <row r="866" spans="1:28" x14ac:dyDescent="0.3">
      <c r="A866" t="s">
        <v>1797</v>
      </c>
      <c r="B866">
        <v>44</v>
      </c>
      <c r="C866" t="s">
        <v>29</v>
      </c>
      <c r="D866" t="s">
        <v>30</v>
      </c>
      <c r="E866" t="s">
        <v>31</v>
      </c>
      <c r="F866" t="s">
        <v>56</v>
      </c>
      <c r="G866" t="s">
        <v>44</v>
      </c>
      <c r="H866" t="s">
        <v>1798</v>
      </c>
      <c r="I866" t="s">
        <v>58</v>
      </c>
      <c r="J866" s="1">
        <v>52.24</v>
      </c>
      <c r="K866">
        <v>11</v>
      </c>
      <c r="L866" t="s">
        <v>48</v>
      </c>
      <c r="M866">
        <v>3</v>
      </c>
      <c r="N866">
        <v>1</v>
      </c>
      <c r="O866">
        <v>0</v>
      </c>
      <c r="P866" t="s">
        <v>59</v>
      </c>
      <c r="Q866" t="s">
        <v>50</v>
      </c>
      <c r="R866">
        <v>2</v>
      </c>
      <c r="S866">
        <v>4</v>
      </c>
      <c r="T866" t="s">
        <v>44</v>
      </c>
      <c r="U866" t="s">
        <v>60</v>
      </c>
      <c r="V866" t="s">
        <v>39</v>
      </c>
      <c r="W866" s="2">
        <v>45638</v>
      </c>
      <c r="X866" t="b">
        <v>1</v>
      </c>
      <c r="Y866" t="b">
        <v>1</v>
      </c>
      <c r="Z866" t="s">
        <v>62</v>
      </c>
      <c r="AA866" t="s">
        <v>53</v>
      </c>
      <c r="AB866">
        <v>8</v>
      </c>
    </row>
    <row r="867" spans="1:28" x14ac:dyDescent="0.3">
      <c r="A867" t="s">
        <v>1799</v>
      </c>
      <c r="B867">
        <v>28</v>
      </c>
      <c r="C867" t="s">
        <v>29</v>
      </c>
      <c r="D867" t="s">
        <v>44</v>
      </c>
      <c r="E867" t="s">
        <v>31</v>
      </c>
      <c r="F867" t="s">
        <v>32</v>
      </c>
      <c r="G867" t="s">
        <v>44</v>
      </c>
      <c r="H867" t="s">
        <v>1800</v>
      </c>
      <c r="I867" t="s">
        <v>123</v>
      </c>
      <c r="J867" s="1">
        <v>446.69</v>
      </c>
      <c r="K867">
        <v>7</v>
      </c>
      <c r="L867" t="s">
        <v>48</v>
      </c>
      <c r="M867">
        <v>4</v>
      </c>
      <c r="N867">
        <v>5</v>
      </c>
      <c r="O867">
        <v>2</v>
      </c>
      <c r="P867" t="s">
        <v>49</v>
      </c>
      <c r="Q867" t="s">
        <v>37</v>
      </c>
      <c r="R867">
        <v>1</v>
      </c>
      <c r="S867">
        <v>5</v>
      </c>
      <c r="T867" t="s">
        <v>44</v>
      </c>
      <c r="U867" t="s">
        <v>60</v>
      </c>
      <c r="V867" t="s">
        <v>86</v>
      </c>
      <c r="W867" s="2">
        <v>45455</v>
      </c>
      <c r="X867" t="b">
        <v>0</v>
      </c>
      <c r="Y867" t="b">
        <v>1</v>
      </c>
      <c r="Z867" t="s">
        <v>74</v>
      </c>
      <c r="AA867" t="s">
        <v>41</v>
      </c>
      <c r="AB867">
        <v>13</v>
      </c>
    </row>
    <row r="868" spans="1:28" x14ac:dyDescent="0.3">
      <c r="A868" t="s">
        <v>1801</v>
      </c>
      <c r="B868">
        <v>23</v>
      </c>
      <c r="C868" t="s">
        <v>43</v>
      </c>
      <c r="D868" t="s">
        <v>30</v>
      </c>
      <c r="E868" t="s">
        <v>31</v>
      </c>
      <c r="F868" t="s">
        <v>45</v>
      </c>
      <c r="G868" t="s">
        <v>30</v>
      </c>
      <c r="H868" t="s">
        <v>1802</v>
      </c>
      <c r="I868" t="s">
        <v>114</v>
      </c>
      <c r="J868" s="1">
        <v>216.84</v>
      </c>
      <c r="K868">
        <v>5</v>
      </c>
      <c r="L868" t="s">
        <v>48</v>
      </c>
      <c r="M868">
        <v>4</v>
      </c>
      <c r="N868">
        <v>3</v>
      </c>
      <c r="O868">
        <v>1</v>
      </c>
      <c r="P868" t="s">
        <v>59</v>
      </c>
      <c r="Q868" t="s">
        <v>37</v>
      </c>
      <c r="R868">
        <v>1</v>
      </c>
      <c r="S868">
        <v>1</v>
      </c>
      <c r="T868" t="s">
        <v>59</v>
      </c>
      <c r="U868" t="s">
        <v>38</v>
      </c>
      <c r="V868" t="s">
        <v>51</v>
      </c>
      <c r="W868" s="2">
        <v>45379</v>
      </c>
      <c r="X868" t="b">
        <v>0</v>
      </c>
      <c r="Y868" t="b">
        <v>0</v>
      </c>
      <c r="Z868" t="s">
        <v>74</v>
      </c>
      <c r="AA868" t="s">
        <v>67</v>
      </c>
      <c r="AB868">
        <v>5</v>
      </c>
    </row>
    <row r="869" spans="1:28" x14ac:dyDescent="0.3">
      <c r="A869" t="s">
        <v>1803</v>
      </c>
      <c r="B869">
        <v>42</v>
      </c>
      <c r="C869" t="s">
        <v>29</v>
      </c>
      <c r="D869" t="s">
        <v>44</v>
      </c>
      <c r="E869" t="s">
        <v>76</v>
      </c>
      <c r="F869" t="s">
        <v>45</v>
      </c>
      <c r="G869" t="s">
        <v>44</v>
      </c>
      <c r="H869" t="s">
        <v>1804</v>
      </c>
      <c r="I869" t="s">
        <v>117</v>
      </c>
      <c r="J869" s="1">
        <v>75.27</v>
      </c>
      <c r="K869">
        <v>7</v>
      </c>
      <c r="L869" t="s">
        <v>35</v>
      </c>
      <c r="M869">
        <v>3</v>
      </c>
      <c r="N869">
        <v>4</v>
      </c>
      <c r="O869">
        <v>1</v>
      </c>
      <c r="P869" t="s">
        <v>36</v>
      </c>
      <c r="Q869" t="s">
        <v>50</v>
      </c>
      <c r="R869">
        <v>2</v>
      </c>
      <c r="S869">
        <v>3</v>
      </c>
      <c r="T869" t="s">
        <v>36</v>
      </c>
      <c r="U869" t="s">
        <v>79</v>
      </c>
      <c r="V869" t="s">
        <v>51</v>
      </c>
      <c r="W869" s="2">
        <v>45653</v>
      </c>
      <c r="X869" t="b">
        <v>1</v>
      </c>
      <c r="Y869" t="b">
        <v>1</v>
      </c>
      <c r="Z869" t="s">
        <v>62</v>
      </c>
      <c r="AA869" t="s">
        <v>67</v>
      </c>
      <c r="AB869">
        <v>1</v>
      </c>
    </row>
    <row r="870" spans="1:28" x14ac:dyDescent="0.3">
      <c r="A870" t="s">
        <v>1805</v>
      </c>
      <c r="B870">
        <v>20</v>
      </c>
      <c r="C870" t="s">
        <v>43</v>
      </c>
      <c r="D870" t="s">
        <v>30</v>
      </c>
      <c r="E870" t="s">
        <v>69</v>
      </c>
      <c r="F870" t="s">
        <v>56</v>
      </c>
      <c r="G870" t="s">
        <v>44</v>
      </c>
      <c r="H870" t="s">
        <v>1806</v>
      </c>
      <c r="I870" t="s">
        <v>58</v>
      </c>
      <c r="J870" s="1">
        <v>308.87</v>
      </c>
      <c r="K870">
        <v>2</v>
      </c>
      <c r="L870" t="s">
        <v>48</v>
      </c>
      <c r="M870">
        <v>3</v>
      </c>
      <c r="N870">
        <v>4</v>
      </c>
      <c r="O870">
        <v>1</v>
      </c>
      <c r="P870" t="s">
        <v>36</v>
      </c>
      <c r="Q870" t="s">
        <v>50</v>
      </c>
      <c r="R870">
        <v>2</v>
      </c>
      <c r="S870">
        <v>2</v>
      </c>
      <c r="T870" t="s">
        <v>36</v>
      </c>
      <c r="U870" t="s">
        <v>38</v>
      </c>
      <c r="V870" t="s">
        <v>86</v>
      </c>
      <c r="W870" s="2">
        <v>45346</v>
      </c>
      <c r="X870" t="b">
        <v>1</v>
      </c>
      <c r="Y870" t="b">
        <v>1</v>
      </c>
      <c r="Z870" t="s">
        <v>62</v>
      </c>
      <c r="AA870" t="s">
        <v>67</v>
      </c>
      <c r="AB870">
        <v>11</v>
      </c>
    </row>
    <row r="871" spans="1:28" x14ac:dyDescent="0.3">
      <c r="A871" t="s">
        <v>1807</v>
      </c>
      <c r="B871">
        <v>49</v>
      </c>
      <c r="C871" t="s">
        <v>43</v>
      </c>
      <c r="D871" t="s">
        <v>44</v>
      </c>
      <c r="E871" t="s">
        <v>76</v>
      </c>
      <c r="F871" t="s">
        <v>56</v>
      </c>
      <c r="G871" t="s">
        <v>30</v>
      </c>
      <c r="H871" t="s">
        <v>1808</v>
      </c>
      <c r="I871" t="s">
        <v>194</v>
      </c>
      <c r="J871" s="1">
        <v>169.77</v>
      </c>
      <c r="K871">
        <v>5</v>
      </c>
      <c r="L871" t="s">
        <v>48</v>
      </c>
      <c r="M871">
        <v>1</v>
      </c>
      <c r="N871">
        <v>4</v>
      </c>
      <c r="O871">
        <v>0</v>
      </c>
      <c r="P871" t="s">
        <v>49</v>
      </c>
      <c r="Q871" t="s">
        <v>85</v>
      </c>
      <c r="R871">
        <v>2</v>
      </c>
      <c r="S871">
        <v>9</v>
      </c>
      <c r="T871" t="s">
        <v>36</v>
      </c>
      <c r="U871" t="s">
        <v>79</v>
      </c>
      <c r="V871" t="s">
        <v>66</v>
      </c>
      <c r="W871" s="2">
        <v>45458</v>
      </c>
      <c r="X871" t="b">
        <v>1</v>
      </c>
      <c r="Y871" t="b">
        <v>1</v>
      </c>
      <c r="Z871" t="s">
        <v>52</v>
      </c>
      <c r="AA871" t="s">
        <v>53</v>
      </c>
      <c r="AB871">
        <v>7</v>
      </c>
    </row>
    <row r="872" spans="1:28" x14ac:dyDescent="0.3">
      <c r="A872" t="s">
        <v>1809</v>
      </c>
      <c r="B872">
        <v>19</v>
      </c>
      <c r="C872" t="s">
        <v>43</v>
      </c>
      <c r="D872" t="s">
        <v>44</v>
      </c>
      <c r="E872" t="s">
        <v>76</v>
      </c>
      <c r="F872" t="s">
        <v>45</v>
      </c>
      <c r="G872" t="s">
        <v>44</v>
      </c>
      <c r="H872" t="s">
        <v>1810</v>
      </c>
      <c r="I872" t="s">
        <v>126</v>
      </c>
      <c r="J872" s="1">
        <v>289.08</v>
      </c>
      <c r="K872">
        <v>12</v>
      </c>
      <c r="L872" t="s">
        <v>78</v>
      </c>
      <c r="M872">
        <v>2</v>
      </c>
      <c r="N872">
        <v>1</v>
      </c>
      <c r="O872">
        <v>0</v>
      </c>
      <c r="P872" t="s">
        <v>36</v>
      </c>
      <c r="Q872" t="s">
        <v>85</v>
      </c>
      <c r="R872">
        <v>1</v>
      </c>
      <c r="S872">
        <v>10</v>
      </c>
      <c r="T872" t="s">
        <v>49</v>
      </c>
      <c r="U872" t="s">
        <v>79</v>
      </c>
      <c r="V872" t="s">
        <v>66</v>
      </c>
      <c r="W872" s="2">
        <v>45518</v>
      </c>
      <c r="X872" t="b">
        <v>1</v>
      </c>
      <c r="Y872" t="b">
        <v>1</v>
      </c>
      <c r="Z872" t="s">
        <v>52</v>
      </c>
      <c r="AA872" t="s">
        <v>53</v>
      </c>
      <c r="AB872">
        <v>7</v>
      </c>
    </row>
    <row r="873" spans="1:28" x14ac:dyDescent="0.3">
      <c r="A873" t="s">
        <v>1811</v>
      </c>
      <c r="B873">
        <v>38</v>
      </c>
      <c r="C873" t="s">
        <v>29</v>
      </c>
      <c r="D873" t="s">
        <v>30</v>
      </c>
      <c r="E873" t="s">
        <v>55</v>
      </c>
      <c r="F873" t="s">
        <v>45</v>
      </c>
      <c r="G873" t="s">
        <v>44</v>
      </c>
      <c r="H873" t="s">
        <v>1812</v>
      </c>
      <c r="I873" t="s">
        <v>194</v>
      </c>
      <c r="J873" s="1">
        <v>74.09</v>
      </c>
      <c r="K873">
        <v>10</v>
      </c>
      <c r="L873" t="s">
        <v>35</v>
      </c>
      <c r="M873">
        <v>1</v>
      </c>
      <c r="N873">
        <v>4</v>
      </c>
      <c r="O873">
        <v>2</v>
      </c>
      <c r="P873" t="s">
        <v>36</v>
      </c>
      <c r="Q873" t="s">
        <v>37</v>
      </c>
      <c r="R873">
        <v>2</v>
      </c>
      <c r="S873">
        <v>9</v>
      </c>
      <c r="T873" t="s">
        <v>59</v>
      </c>
      <c r="U873" t="s">
        <v>38</v>
      </c>
      <c r="V873" t="s">
        <v>66</v>
      </c>
      <c r="W873" s="2">
        <v>45427</v>
      </c>
      <c r="X873" t="b">
        <v>1</v>
      </c>
      <c r="Y873" t="b">
        <v>1</v>
      </c>
      <c r="Z873" t="s">
        <v>62</v>
      </c>
      <c r="AA873" t="s">
        <v>53</v>
      </c>
      <c r="AB873">
        <v>8</v>
      </c>
    </row>
    <row r="874" spans="1:28" x14ac:dyDescent="0.3">
      <c r="A874" t="s">
        <v>1813</v>
      </c>
      <c r="B874">
        <v>43</v>
      </c>
      <c r="C874" t="s">
        <v>43</v>
      </c>
      <c r="D874" t="s">
        <v>44</v>
      </c>
      <c r="E874" t="s">
        <v>31</v>
      </c>
      <c r="F874" t="s">
        <v>45</v>
      </c>
      <c r="G874" t="s">
        <v>30</v>
      </c>
      <c r="H874" t="s">
        <v>1814</v>
      </c>
      <c r="I874" t="s">
        <v>194</v>
      </c>
      <c r="J874" s="1">
        <v>201.53</v>
      </c>
      <c r="K874">
        <v>5</v>
      </c>
      <c r="L874" t="s">
        <v>78</v>
      </c>
      <c r="M874">
        <v>2</v>
      </c>
      <c r="N874">
        <v>3</v>
      </c>
      <c r="O874">
        <v>1</v>
      </c>
      <c r="P874" t="s">
        <v>36</v>
      </c>
      <c r="Q874" t="s">
        <v>50</v>
      </c>
      <c r="R874">
        <v>1</v>
      </c>
      <c r="S874">
        <v>6</v>
      </c>
      <c r="T874" t="s">
        <v>44</v>
      </c>
      <c r="U874" t="s">
        <v>38</v>
      </c>
      <c r="V874" t="s">
        <v>66</v>
      </c>
      <c r="W874" s="2">
        <v>45444</v>
      </c>
      <c r="X874" t="b">
        <v>0</v>
      </c>
      <c r="Y874" t="b">
        <v>1</v>
      </c>
      <c r="Z874" t="s">
        <v>52</v>
      </c>
      <c r="AA874" t="s">
        <v>41</v>
      </c>
      <c r="AB874">
        <v>11</v>
      </c>
    </row>
    <row r="875" spans="1:28" x14ac:dyDescent="0.3">
      <c r="A875" t="s">
        <v>1815</v>
      </c>
      <c r="B875">
        <v>38</v>
      </c>
      <c r="C875" t="s">
        <v>43</v>
      </c>
      <c r="D875" t="s">
        <v>30</v>
      </c>
      <c r="E875" t="s">
        <v>76</v>
      </c>
      <c r="F875" t="s">
        <v>32</v>
      </c>
      <c r="G875" t="s">
        <v>44</v>
      </c>
      <c r="H875" t="s">
        <v>1816</v>
      </c>
      <c r="I875" t="s">
        <v>135</v>
      </c>
      <c r="J875" s="1">
        <v>244.6</v>
      </c>
      <c r="K875">
        <v>12</v>
      </c>
      <c r="L875" t="s">
        <v>78</v>
      </c>
      <c r="M875">
        <v>4</v>
      </c>
      <c r="N875">
        <v>4</v>
      </c>
      <c r="O875">
        <v>2</v>
      </c>
      <c r="P875" t="s">
        <v>49</v>
      </c>
      <c r="Q875" t="s">
        <v>37</v>
      </c>
      <c r="R875">
        <v>0</v>
      </c>
      <c r="S875">
        <v>6</v>
      </c>
      <c r="T875" t="s">
        <v>36</v>
      </c>
      <c r="U875" t="s">
        <v>38</v>
      </c>
      <c r="V875" t="s">
        <v>66</v>
      </c>
      <c r="W875" s="2">
        <v>45529</v>
      </c>
      <c r="X875" t="b">
        <v>0</v>
      </c>
      <c r="Y875" t="b">
        <v>0</v>
      </c>
      <c r="Z875" t="s">
        <v>52</v>
      </c>
      <c r="AA875" t="s">
        <v>53</v>
      </c>
      <c r="AB875">
        <v>3</v>
      </c>
    </row>
    <row r="876" spans="1:28" x14ac:dyDescent="0.3">
      <c r="A876" t="s">
        <v>1817</v>
      </c>
      <c r="B876">
        <v>21</v>
      </c>
      <c r="C876" t="s">
        <v>43</v>
      </c>
      <c r="D876" t="s">
        <v>30</v>
      </c>
      <c r="E876" t="s">
        <v>69</v>
      </c>
      <c r="F876" t="s">
        <v>32</v>
      </c>
      <c r="G876" t="s">
        <v>44</v>
      </c>
      <c r="H876" t="s">
        <v>1818</v>
      </c>
      <c r="I876" t="s">
        <v>120</v>
      </c>
      <c r="J876" s="1">
        <v>320.5</v>
      </c>
      <c r="K876">
        <v>10</v>
      </c>
      <c r="L876" t="s">
        <v>48</v>
      </c>
      <c r="M876">
        <v>3</v>
      </c>
      <c r="N876">
        <v>4</v>
      </c>
      <c r="O876">
        <v>2</v>
      </c>
      <c r="P876" t="s">
        <v>59</v>
      </c>
      <c r="Q876" t="s">
        <v>37</v>
      </c>
      <c r="R876">
        <v>0</v>
      </c>
      <c r="S876">
        <v>9</v>
      </c>
      <c r="T876" t="s">
        <v>59</v>
      </c>
      <c r="U876" t="s">
        <v>38</v>
      </c>
      <c r="V876" t="s">
        <v>86</v>
      </c>
      <c r="W876" s="2">
        <v>45352</v>
      </c>
      <c r="X876" t="b">
        <v>1</v>
      </c>
      <c r="Y876" t="b">
        <v>0</v>
      </c>
      <c r="Z876" t="s">
        <v>40</v>
      </c>
      <c r="AA876" t="s">
        <v>67</v>
      </c>
      <c r="AB876">
        <v>9</v>
      </c>
    </row>
    <row r="877" spans="1:28" x14ac:dyDescent="0.3">
      <c r="A877" t="s">
        <v>1819</v>
      </c>
      <c r="B877">
        <v>27</v>
      </c>
      <c r="C877" t="s">
        <v>43</v>
      </c>
      <c r="D877" t="s">
        <v>30</v>
      </c>
      <c r="E877" t="s">
        <v>69</v>
      </c>
      <c r="F877" t="s">
        <v>56</v>
      </c>
      <c r="G877" t="s">
        <v>30</v>
      </c>
      <c r="H877" t="s">
        <v>1820</v>
      </c>
      <c r="I877" t="s">
        <v>246</v>
      </c>
      <c r="J877" s="1">
        <v>91.63</v>
      </c>
      <c r="K877">
        <v>3</v>
      </c>
      <c r="L877" t="s">
        <v>48</v>
      </c>
      <c r="M877">
        <v>5</v>
      </c>
      <c r="N877">
        <v>2</v>
      </c>
      <c r="O877">
        <v>2</v>
      </c>
      <c r="P877" t="s">
        <v>36</v>
      </c>
      <c r="Q877" t="s">
        <v>50</v>
      </c>
      <c r="R877">
        <v>0</v>
      </c>
      <c r="S877">
        <v>10</v>
      </c>
      <c r="T877" t="s">
        <v>36</v>
      </c>
      <c r="U877" t="s">
        <v>38</v>
      </c>
      <c r="V877" t="s">
        <v>61</v>
      </c>
      <c r="W877" s="2">
        <v>45473</v>
      </c>
      <c r="X877" t="b">
        <v>1</v>
      </c>
      <c r="Y877" t="b">
        <v>1</v>
      </c>
      <c r="Z877" t="s">
        <v>52</v>
      </c>
      <c r="AA877" t="s">
        <v>53</v>
      </c>
      <c r="AB877">
        <v>2</v>
      </c>
    </row>
    <row r="878" spans="1:28" x14ac:dyDescent="0.3">
      <c r="A878" t="s">
        <v>1821</v>
      </c>
      <c r="B878">
        <v>35</v>
      </c>
      <c r="C878" t="s">
        <v>43</v>
      </c>
      <c r="D878" t="s">
        <v>30</v>
      </c>
      <c r="E878" t="s">
        <v>31</v>
      </c>
      <c r="F878" t="s">
        <v>56</v>
      </c>
      <c r="G878" t="s">
        <v>44</v>
      </c>
      <c r="H878" t="s">
        <v>1822</v>
      </c>
      <c r="I878" t="s">
        <v>90</v>
      </c>
      <c r="J878" s="1">
        <v>251.93</v>
      </c>
      <c r="K878">
        <v>8</v>
      </c>
      <c r="L878" t="s">
        <v>48</v>
      </c>
      <c r="M878">
        <v>3</v>
      </c>
      <c r="N878">
        <v>2</v>
      </c>
      <c r="O878">
        <v>1</v>
      </c>
      <c r="P878" t="s">
        <v>44</v>
      </c>
      <c r="Q878" t="s">
        <v>85</v>
      </c>
      <c r="R878">
        <v>2</v>
      </c>
      <c r="S878">
        <v>3</v>
      </c>
      <c r="T878" t="s">
        <v>36</v>
      </c>
      <c r="U878" t="s">
        <v>38</v>
      </c>
      <c r="V878" t="s">
        <v>61</v>
      </c>
      <c r="W878" s="2">
        <v>45293</v>
      </c>
      <c r="X878" t="b">
        <v>0</v>
      </c>
      <c r="Y878" t="b">
        <v>0</v>
      </c>
      <c r="Z878" t="s">
        <v>40</v>
      </c>
      <c r="AA878" t="s">
        <v>53</v>
      </c>
      <c r="AB878">
        <v>7</v>
      </c>
    </row>
    <row r="879" spans="1:28" x14ac:dyDescent="0.3">
      <c r="A879" t="s">
        <v>1823</v>
      </c>
      <c r="B879">
        <v>30</v>
      </c>
      <c r="C879" t="s">
        <v>43</v>
      </c>
      <c r="D879" t="s">
        <v>30</v>
      </c>
      <c r="E879" t="s">
        <v>31</v>
      </c>
      <c r="F879" t="s">
        <v>32</v>
      </c>
      <c r="G879" t="s">
        <v>30</v>
      </c>
      <c r="H879" t="s">
        <v>1824</v>
      </c>
      <c r="I879" t="s">
        <v>98</v>
      </c>
      <c r="J879" s="1">
        <v>477.35</v>
      </c>
      <c r="K879">
        <v>4</v>
      </c>
      <c r="L879" t="s">
        <v>78</v>
      </c>
      <c r="M879">
        <v>2</v>
      </c>
      <c r="N879">
        <v>5</v>
      </c>
      <c r="O879">
        <v>0</v>
      </c>
      <c r="P879" t="s">
        <v>44</v>
      </c>
      <c r="Q879" t="s">
        <v>85</v>
      </c>
      <c r="R879">
        <v>1</v>
      </c>
      <c r="S879">
        <v>2</v>
      </c>
      <c r="T879" t="s">
        <v>59</v>
      </c>
      <c r="U879" t="s">
        <v>79</v>
      </c>
      <c r="V879" t="s">
        <v>51</v>
      </c>
      <c r="W879" s="2">
        <v>45654</v>
      </c>
      <c r="X879" t="b">
        <v>0</v>
      </c>
      <c r="Y879" t="b">
        <v>0</v>
      </c>
      <c r="Z879" t="s">
        <v>40</v>
      </c>
      <c r="AA879" t="s">
        <v>41</v>
      </c>
      <c r="AB879">
        <v>14</v>
      </c>
    </row>
    <row r="880" spans="1:28" x14ac:dyDescent="0.3">
      <c r="A880" t="s">
        <v>1825</v>
      </c>
      <c r="B880">
        <v>31</v>
      </c>
      <c r="C880" t="s">
        <v>43</v>
      </c>
      <c r="D880" t="s">
        <v>44</v>
      </c>
      <c r="E880" t="s">
        <v>69</v>
      </c>
      <c r="F880" t="s">
        <v>56</v>
      </c>
      <c r="G880" t="s">
        <v>30</v>
      </c>
      <c r="H880" t="s">
        <v>1826</v>
      </c>
      <c r="I880" t="s">
        <v>123</v>
      </c>
      <c r="J880" s="1">
        <v>86.63</v>
      </c>
      <c r="K880">
        <v>10</v>
      </c>
      <c r="L880" t="s">
        <v>35</v>
      </c>
      <c r="M880">
        <v>3</v>
      </c>
      <c r="N880">
        <v>1</v>
      </c>
      <c r="O880">
        <v>2</v>
      </c>
      <c r="P880" t="s">
        <v>49</v>
      </c>
      <c r="Q880" t="s">
        <v>37</v>
      </c>
      <c r="R880">
        <v>2</v>
      </c>
      <c r="S880">
        <v>2</v>
      </c>
      <c r="T880" t="s">
        <v>59</v>
      </c>
      <c r="U880" t="s">
        <v>38</v>
      </c>
      <c r="V880" t="s">
        <v>86</v>
      </c>
      <c r="W880" s="2">
        <v>45537</v>
      </c>
      <c r="X880" t="b">
        <v>1</v>
      </c>
      <c r="Y880" t="b">
        <v>0</v>
      </c>
      <c r="Z880" t="s">
        <v>52</v>
      </c>
      <c r="AA880" t="s">
        <v>67</v>
      </c>
      <c r="AB880">
        <v>3</v>
      </c>
    </row>
    <row r="881" spans="1:28" x14ac:dyDescent="0.3">
      <c r="A881" t="s">
        <v>1827</v>
      </c>
      <c r="B881">
        <v>50</v>
      </c>
      <c r="C881" t="s">
        <v>88</v>
      </c>
      <c r="D881" t="s">
        <v>44</v>
      </c>
      <c r="E881" t="s">
        <v>76</v>
      </c>
      <c r="F881" t="s">
        <v>45</v>
      </c>
      <c r="G881" t="s">
        <v>44</v>
      </c>
      <c r="H881" t="s">
        <v>1828</v>
      </c>
      <c r="I881" t="s">
        <v>104</v>
      </c>
      <c r="J881" s="1">
        <v>474.42</v>
      </c>
      <c r="K881">
        <v>4</v>
      </c>
      <c r="L881" t="s">
        <v>48</v>
      </c>
      <c r="M881">
        <v>2</v>
      </c>
      <c r="N881">
        <v>3</v>
      </c>
      <c r="O881">
        <v>0</v>
      </c>
      <c r="P881" t="s">
        <v>49</v>
      </c>
      <c r="Q881" t="s">
        <v>50</v>
      </c>
      <c r="R881">
        <v>1</v>
      </c>
      <c r="S881">
        <v>9</v>
      </c>
      <c r="T881" t="s">
        <v>36</v>
      </c>
      <c r="U881" t="s">
        <v>79</v>
      </c>
      <c r="V881" t="s">
        <v>61</v>
      </c>
      <c r="W881" s="2">
        <v>45556</v>
      </c>
      <c r="X881" t="b">
        <v>1</v>
      </c>
      <c r="Y881" t="b">
        <v>0</v>
      </c>
      <c r="Z881" t="s">
        <v>40</v>
      </c>
      <c r="AA881" t="s">
        <v>41</v>
      </c>
      <c r="AB881">
        <v>5</v>
      </c>
    </row>
    <row r="882" spans="1:28" x14ac:dyDescent="0.3">
      <c r="A882" t="s">
        <v>1829</v>
      </c>
      <c r="B882">
        <v>34</v>
      </c>
      <c r="C882" t="s">
        <v>29</v>
      </c>
      <c r="D882" t="s">
        <v>44</v>
      </c>
      <c r="E882" t="s">
        <v>69</v>
      </c>
      <c r="F882" t="s">
        <v>45</v>
      </c>
      <c r="G882" t="s">
        <v>44</v>
      </c>
      <c r="H882" t="s">
        <v>710</v>
      </c>
      <c r="I882" t="s">
        <v>34</v>
      </c>
      <c r="J882" s="1">
        <v>429.24</v>
      </c>
      <c r="K882">
        <v>7</v>
      </c>
      <c r="L882" t="s">
        <v>35</v>
      </c>
      <c r="M882">
        <v>3</v>
      </c>
      <c r="N882">
        <v>5</v>
      </c>
      <c r="O882">
        <v>1</v>
      </c>
      <c r="P882" t="s">
        <v>44</v>
      </c>
      <c r="Q882" t="s">
        <v>50</v>
      </c>
      <c r="R882">
        <v>0</v>
      </c>
      <c r="S882">
        <v>1</v>
      </c>
      <c r="T882" t="s">
        <v>59</v>
      </c>
      <c r="U882" t="s">
        <v>38</v>
      </c>
      <c r="V882" t="s">
        <v>61</v>
      </c>
      <c r="W882" s="2">
        <v>45378</v>
      </c>
      <c r="X882" t="b">
        <v>0</v>
      </c>
      <c r="Y882" t="b">
        <v>0</v>
      </c>
      <c r="Z882" t="s">
        <v>40</v>
      </c>
      <c r="AA882" t="s">
        <v>41</v>
      </c>
      <c r="AB882">
        <v>10</v>
      </c>
    </row>
    <row r="883" spans="1:28" x14ac:dyDescent="0.3">
      <c r="A883" t="s">
        <v>1830</v>
      </c>
      <c r="B883">
        <v>24</v>
      </c>
      <c r="C883" t="s">
        <v>29</v>
      </c>
      <c r="D883" t="s">
        <v>44</v>
      </c>
      <c r="E883" t="s">
        <v>31</v>
      </c>
      <c r="F883" t="s">
        <v>45</v>
      </c>
      <c r="G883" t="s">
        <v>44</v>
      </c>
      <c r="H883" t="s">
        <v>1831</v>
      </c>
      <c r="I883" t="s">
        <v>65</v>
      </c>
      <c r="J883" s="1">
        <v>470.38</v>
      </c>
      <c r="K883">
        <v>8</v>
      </c>
      <c r="L883" t="s">
        <v>35</v>
      </c>
      <c r="M883">
        <v>2</v>
      </c>
      <c r="N883">
        <v>4</v>
      </c>
      <c r="O883">
        <v>0</v>
      </c>
      <c r="P883" t="s">
        <v>49</v>
      </c>
      <c r="Q883" t="s">
        <v>50</v>
      </c>
      <c r="R883">
        <v>2</v>
      </c>
      <c r="S883">
        <v>3</v>
      </c>
      <c r="T883" t="s">
        <v>44</v>
      </c>
      <c r="U883" t="s">
        <v>60</v>
      </c>
      <c r="V883" t="s">
        <v>66</v>
      </c>
      <c r="W883" s="2">
        <v>45607</v>
      </c>
      <c r="X883" t="b">
        <v>1</v>
      </c>
      <c r="Y883" t="b">
        <v>1</v>
      </c>
      <c r="Z883" t="s">
        <v>62</v>
      </c>
      <c r="AA883" t="s">
        <v>53</v>
      </c>
      <c r="AB883">
        <v>9</v>
      </c>
    </row>
    <row r="884" spans="1:28" x14ac:dyDescent="0.3">
      <c r="A884" t="s">
        <v>1832</v>
      </c>
      <c r="B884">
        <v>32</v>
      </c>
      <c r="C884" t="s">
        <v>29</v>
      </c>
      <c r="D884" t="s">
        <v>30</v>
      </c>
      <c r="E884" t="s">
        <v>55</v>
      </c>
      <c r="F884" t="s">
        <v>56</v>
      </c>
      <c r="G884" t="s">
        <v>44</v>
      </c>
      <c r="H884" t="s">
        <v>1833</v>
      </c>
      <c r="I884" t="s">
        <v>34</v>
      </c>
      <c r="J884" s="1">
        <v>495.8</v>
      </c>
      <c r="K884">
        <v>4</v>
      </c>
      <c r="L884" t="s">
        <v>35</v>
      </c>
      <c r="M884">
        <v>1</v>
      </c>
      <c r="N884">
        <v>2</v>
      </c>
      <c r="O884">
        <v>1</v>
      </c>
      <c r="P884" t="s">
        <v>59</v>
      </c>
      <c r="Q884" t="s">
        <v>50</v>
      </c>
      <c r="R884">
        <v>0</v>
      </c>
      <c r="S884">
        <v>7</v>
      </c>
      <c r="T884" t="s">
        <v>36</v>
      </c>
      <c r="U884" t="s">
        <v>38</v>
      </c>
      <c r="V884" t="s">
        <v>51</v>
      </c>
      <c r="W884" s="2">
        <v>45551</v>
      </c>
      <c r="X884" t="b">
        <v>1</v>
      </c>
      <c r="Y884" t="b">
        <v>1</v>
      </c>
      <c r="Z884" t="s">
        <v>52</v>
      </c>
      <c r="AA884" t="s">
        <v>53</v>
      </c>
      <c r="AB884">
        <v>10</v>
      </c>
    </row>
    <row r="885" spans="1:28" x14ac:dyDescent="0.3">
      <c r="A885" t="s">
        <v>1834</v>
      </c>
      <c r="B885">
        <v>21</v>
      </c>
      <c r="C885" t="s">
        <v>29</v>
      </c>
      <c r="D885" t="s">
        <v>44</v>
      </c>
      <c r="E885" t="s">
        <v>69</v>
      </c>
      <c r="F885" t="s">
        <v>32</v>
      </c>
      <c r="G885" t="s">
        <v>30</v>
      </c>
      <c r="H885" t="s">
        <v>1835</v>
      </c>
      <c r="I885" t="s">
        <v>117</v>
      </c>
      <c r="J885" s="1">
        <v>129.63999999999999</v>
      </c>
      <c r="K885">
        <v>4</v>
      </c>
      <c r="L885" t="s">
        <v>48</v>
      </c>
      <c r="M885">
        <v>3</v>
      </c>
      <c r="N885">
        <v>1</v>
      </c>
      <c r="O885">
        <v>2</v>
      </c>
      <c r="P885" t="s">
        <v>36</v>
      </c>
      <c r="Q885" t="s">
        <v>50</v>
      </c>
      <c r="R885">
        <v>1</v>
      </c>
      <c r="S885">
        <v>3</v>
      </c>
      <c r="T885" t="s">
        <v>59</v>
      </c>
      <c r="U885" t="s">
        <v>79</v>
      </c>
      <c r="V885" t="s">
        <v>61</v>
      </c>
      <c r="W885" s="2">
        <v>45439</v>
      </c>
      <c r="X885" t="b">
        <v>0</v>
      </c>
      <c r="Y885" t="b">
        <v>1</v>
      </c>
      <c r="Z885" t="s">
        <v>40</v>
      </c>
      <c r="AA885" t="s">
        <v>67</v>
      </c>
      <c r="AB885">
        <v>3</v>
      </c>
    </row>
    <row r="886" spans="1:28" x14ac:dyDescent="0.3">
      <c r="A886" t="s">
        <v>1836</v>
      </c>
      <c r="B886">
        <v>41</v>
      </c>
      <c r="C886" t="s">
        <v>43</v>
      </c>
      <c r="D886" t="s">
        <v>30</v>
      </c>
      <c r="E886" t="s">
        <v>55</v>
      </c>
      <c r="F886" t="s">
        <v>56</v>
      </c>
      <c r="G886" t="s">
        <v>44</v>
      </c>
      <c r="H886" t="s">
        <v>1837</v>
      </c>
      <c r="I886" t="s">
        <v>93</v>
      </c>
      <c r="J886" s="1">
        <v>473.77</v>
      </c>
      <c r="K886">
        <v>9</v>
      </c>
      <c r="L886" t="s">
        <v>78</v>
      </c>
      <c r="M886">
        <v>3</v>
      </c>
      <c r="N886">
        <v>1</v>
      </c>
      <c r="O886">
        <v>2</v>
      </c>
      <c r="P886" t="s">
        <v>49</v>
      </c>
      <c r="Q886" t="s">
        <v>85</v>
      </c>
      <c r="R886">
        <v>2</v>
      </c>
      <c r="S886">
        <v>9</v>
      </c>
      <c r="T886" t="s">
        <v>36</v>
      </c>
      <c r="U886" t="s">
        <v>79</v>
      </c>
      <c r="V886" t="s">
        <v>51</v>
      </c>
      <c r="W886" s="2">
        <v>45414</v>
      </c>
      <c r="X886" t="b">
        <v>0</v>
      </c>
      <c r="Y886" t="b">
        <v>0</v>
      </c>
      <c r="Z886" t="s">
        <v>52</v>
      </c>
      <c r="AA886" t="s">
        <v>41</v>
      </c>
      <c r="AB886">
        <v>13</v>
      </c>
    </row>
    <row r="887" spans="1:28" x14ac:dyDescent="0.3">
      <c r="A887" t="s">
        <v>1838</v>
      </c>
      <c r="B887">
        <v>40</v>
      </c>
      <c r="C887" t="s">
        <v>29</v>
      </c>
      <c r="D887" t="s">
        <v>44</v>
      </c>
      <c r="E887" t="s">
        <v>31</v>
      </c>
      <c r="F887" t="s">
        <v>45</v>
      </c>
      <c r="G887" t="s">
        <v>30</v>
      </c>
      <c r="H887" t="s">
        <v>1839</v>
      </c>
      <c r="I887" t="s">
        <v>117</v>
      </c>
      <c r="J887" s="1">
        <v>130.84</v>
      </c>
      <c r="K887">
        <v>4</v>
      </c>
      <c r="L887" t="s">
        <v>78</v>
      </c>
      <c r="M887">
        <v>5</v>
      </c>
      <c r="N887">
        <v>5</v>
      </c>
      <c r="O887">
        <v>2</v>
      </c>
      <c r="P887" t="s">
        <v>49</v>
      </c>
      <c r="Q887" t="s">
        <v>85</v>
      </c>
      <c r="R887">
        <v>2</v>
      </c>
      <c r="S887">
        <v>10</v>
      </c>
      <c r="T887" t="s">
        <v>59</v>
      </c>
      <c r="U887" t="s">
        <v>38</v>
      </c>
      <c r="V887" t="s">
        <v>51</v>
      </c>
      <c r="W887" s="2">
        <v>45548</v>
      </c>
      <c r="X887" t="b">
        <v>1</v>
      </c>
      <c r="Y887" t="b">
        <v>1</v>
      </c>
      <c r="Z887" t="s">
        <v>40</v>
      </c>
      <c r="AA887" t="s">
        <v>53</v>
      </c>
      <c r="AB887">
        <v>13</v>
      </c>
    </row>
    <row r="888" spans="1:28" x14ac:dyDescent="0.3">
      <c r="A888" t="s">
        <v>1840</v>
      </c>
      <c r="B888">
        <v>48</v>
      </c>
      <c r="C888" t="s">
        <v>43</v>
      </c>
      <c r="D888" t="s">
        <v>30</v>
      </c>
      <c r="E888" t="s">
        <v>55</v>
      </c>
      <c r="F888" t="s">
        <v>56</v>
      </c>
      <c r="G888" t="s">
        <v>44</v>
      </c>
      <c r="H888" t="s">
        <v>1841</v>
      </c>
      <c r="I888" t="s">
        <v>158</v>
      </c>
      <c r="J888" s="1">
        <v>436.54</v>
      </c>
      <c r="K888">
        <v>12</v>
      </c>
      <c r="L888" t="s">
        <v>78</v>
      </c>
      <c r="M888">
        <v>3</v>
      </c>
      <c r="N888">
        <v>3</v>
      </c>
      <c r="O888">
        <v>0</v>
      </c>
      <c r="P888" t="s">
        <v>49</v>
      </c>
      <c r="Q888" t="s">
        <v>85</v>
      </c>
      <c r="R888">
        <v>1</v>
      </c>
      <c r="S888">
        <v>8</v>
      </c>
      <c r="T888" t="s">
        <v>59</v>
      </c>
      <c r="U888" t="s">
        <v>60</v>
      </c>
      <c r="V888" t="s">
        <v>61</v>
      </c>
      <c r="W888" s="2">
        <v>45442</v>
      </c>
      <c r="X888" t="b">
        <v>1</v>
      </c>
      <c r="Y888" t="b">
        <v>0</v>
      </c>
      <c r="Z888" t="s">
        <v>52</v>
      </c>
      <c r="AA888" t="s">
        <v>41</v>
      </c>
      <c r="AB888">
        <v>9</v>
      </c>
    </row>
    <row r="889" spans="1:28" x14ac:dyDescent="0.3">
      <c r="A889" t="s">
        <v>1842</v>
      </c>
      <c r="B889">
        <v>25</v>
      </c>
      <c r="C889" t="s">
        <v>29</v>
      </c>
      <c r="D889" t="s">
        <v>30</v>
      </c>
      <c r="E889" t="s">
        <v>69</v>
      </c>
      <c r="F889" t="s">
        <v>32</v>
      </c>
      <c r="G889" t="s">
        <v>30</v>
      </c>
      <c r="H889" t="s">
        <v>1843</v>
      </c>
      <c r="I889" t="s">
        <v>101</v>
      </c>
      <c r="J889" s="1">
        <v>264.01</v>
      </c>
      <c r="K889">
        <v>4</v>
      </c>
      <c r="L889" t="s">
        <v>48</v>
      </c>
      <c r="M889">
        <v>3</v>
      </c>
      <c r="N889">
        <v>4</v>
      </c>
      <c r="O889">
        <v>0</v>
      </c>
      <c r="P889" t="s">
        <v>44</v>
      </c>
      <c r="Q889" t="s">
        <v>37</v>
      </c>
      <c r="R889">
        <v>1</v>
      </c>
      <c r="S889">
        <v>5</v>
      </c>
      <c r="T889" t="s">
        <v>36</v>
      </c>
      <c r="U889" t="s">
        <v>79</v>
      </c>
      <c r="V889" t="s">
        <v>66</v>
      </c>
      <c r="W889" s="2">
        <v>45586</v>
      </c>
      <c r="X889" t="b">
        <v>1</v>
      </c>
      <c r="Y889" t="b">
        <v>0</v>
      </c>
      <c r="Z889" t="s">
        <v>40</v>
      </c>
      <c r="AA889" t="s">
        <v>41</v>
      </c>
      <c r="AB889">
        <v>2</v>
      </c>
    </row>
    <row r="890" spans="1:28" x14ac:dyDescent="0.3">
      <c r="A890" t="s">
        <v>1844</v>
      </c>
      <c r="B890">
        <v>30</v>
      </c>
      <c r="C890" t="s">
        <v>29</v>
      </c>
      <c r="D890" t="s">
        <v>44</v>
      </c>
      <c r="E890" t="s">
        <v>76</v>
      </c>
      <c r="F890" t="s">
        <v>32</v>
      </c>
      <c r="G890" t="s">
        <v>44</v>
      </c>
      <c r="H890" t="s">
        <v>1845</v>
      </c>
      <c r="I890" t="s">
        <v>194</v>
      </c>
      <c r="J890" s="1">
        <v>58.27</v>
      </c>
      <c r="K890">
        <v>2</v>
      </c>
      <c r="L890" t="s">
        <v>48</v>
      </c>
      <c r="M890">
        <v>5</v>
      </c>
      <c r="N890">
        <v>4</v>
      </c>
      <c r="O890">
        <v>1</v>
      </c>
      <c r="P890" t="s">
        <v>49</v>
      </c>
      <c r="Q890" t="s">
        <v>37</v>
      </c>
      <c r="R890">
        <v>1</v>
      </c>
      <c r="S890">
        <v>4</v>
      </c>
      <c r="T890" t="s">
        <v>49</v>
      </c>
      <c r="U890" t="s">
        <v>60</v>
      </c>
      <c r="V890" t="s">
        <v>86</v>
      </c>
      <c r="W890" s="2">
        <v>45580</v>
      </c>
      <c r="X890" t="b">
        <v>0</v>
      </c>
      <c r="Y890" t="b">
        <v>1</v>
      </c>
      <c r="Z890" t="s">
        <v>40</v>
      </c>
      <c r="AA890" t="s">
        <v>41</v>
      </c>
      <c r="AB890">
        <v>13</v>
      </c>
    </row>
    <row r="891" spans="1:28" x14ac:dyDescent="0.3">
      <c r="A891" t="s">
        <v>1846</v>
      </c>
      <c r="B891">
        <v>25</v>
      </c>
      <c r="C891" t="s">
        <v>43</v>
      </c>
      <c r="D891" t="s">
        <v>30</v>
      </c>
      <c r="E891" t="s">
        <v>55</v>
      </c>
      <c r="F891" t="s">
        <v>56</v>
      </c>
      <c r="G891" t="s">
        <v>44</v>
      </c>
      <c r="H891" t="s">
        <v>1847</v>
      </c>
      <c r="I891" t="s">
        <v>90</v>
      </c>
      <c r="J891" s="1">
        <v>190.76</v>
      </c>
      <c r="K891">
        <v>10</v>
      </c>
      <c r="L891" t="s">
        <v>48</v>
      </c>
      <c r="M891">
        <v>5</v>
      </c>
      <c r="N891">
        <v>5</v>
      </c>
      <c r="O891">
        <v>2</v>
      </c>
      <c r="P891" t="s">
        <v>36</v>
      </c>
      <c r="Q891" t="s">
        <v>50</v>
      </c>
      <c r="R891">
        <v>1</v>
      </c>
      <c r="S891">
        <v>3</v>
      </c>
      <c r="T891" t="s">
        <v>44</v>
      </c>
      <c r="U891" t="s">
        <v>79</v>
      </c>
      <c r="V891" t="s">
        <v>66</v>
      </c>
      <c r="W891" s="2">
        <v>45603</v>
      </c>
      <c r="X891" t="b">
        <v>0</v>
      </c>
      <c r="Y891" t="b">
        <v>0</v>
      </c>
      <c r="Z891" t="s">
        <v>74</v>
      </c>
      <c r="AA891" t="s">
        <v>67</v>
      </c>
      <c r="AB891">
        <v>11</v>
      </c>
    </row>
    <row r="892" spans="1:28" x14ac:dyDescent="0.3">
      <c r="A892" t="s">
        <v>1848</v>
      </c>
      <c r="B892">
        <v>40</v>
      </c>
      <c r="C892" t="s">
        <v>29</v>
      </c>
      <c r="D892" t="s">
        <v>44</v>
      </c>
      <c r="E892" t="s">
        <v>69</v>
      </c>
      <c r="F892" t="s">
        <v>56</v>
      </c>
      <c r="G892" t="s">
        <v>44</v>
      </c>
      <c r="H892" t="s">
        <v>1849</v>
      </c>
      <c r="I892" t="s">
        <v>101</v>
      </c>
      <c r="J892" s="1">
        <v>105.76</v>
      </c>
      <c r="K892">
        <v>8</v>
      </c>
      <c r="L892" t="s">
        <v>78</v>
      </c>
      <c r="M892">
        <v>4</v>
      </c>
      <c r="N892">
        <v>4</v>
      </c>
      <c r="O892">
        <v>2</v>
      </c>
      <c r="P892" t="s">
        <v>36</v>
      </c>
      <c r="Q892" t="s">
        <v>85</v>
      </c>
      <c r="R892">
        <v>1</v>
      </c>
      <c r="S892">
        <v>8</v>
      </c>
      <c r="T892" t="s">
        <v>49</v>
      </c>
      <c r="U892" t="s">
        <v>38</v>
      </c>
      <c r="V892" t="s">
        <v>39</v>
      </c>
      <c r="W892" s="2">
        <v>45309</v>
      </c>
      <c r="X892" t="b">
        <v>0</v>
      </c>
      <c r="Y892" t="b">
        <v>0</v>
      </c>
      <c r="Z892" t="s">
        <v>74</v>
      </c>
      <c r="AA892" t="s">
        <v>67</v>
      </c>
      <c r="AB892">
        <v>4</v>
      </c>
    </row>
    <row r="893" spans="1:28" x14ac:dyDescent="0.3">
      <c r="A893" t="s">
        <v>1850</v>
      </c>
      <c r="B893">
        <v>24</v>
      </c>
      <c r="C893" t="s">
        <v>29</v>
      </c>
      <c r="D893" t="s">
        <v>30</v>
      </c>
      <c r="E893" t="s">
        <v>55</v>
      </c>
      <c r="F893" t="s">
        <v>56</v>
      </c>
      <c r="G893" t="s">
        <v>44</v>
      </c>
      <c r="H893" t="s">
        <v>1851</v>
      </c>
      <c r="I893" t="s">
        <v>107</v>
      </c>
      <c r="J893" s="1">
        <v>254.29</v>
      </c>
      <c r="K893">
        <v>9</v>
      </c>
      <c r="L893" t="s">
        <v>35</v>
      </c>
      <c r="M893">
        <v>5</v>
      </c>
      <c r="N893">
        <v>4</v>
      </c>
      <c r="O893">
        <v>0</v>
      </c>
      <c r="P893" t="s">
        <v>49</v>
      </c>
      <c r="Q893" t="s">
        <v>37</v>
      </c>
      <c r="R893">
        <v>1</v>
      </c>
      <c r="S893">
        <v>7</v>
      </c>
      <c r="T893" t="s">
        <v>59</v>
      </c>
      <c r="U893" t="s">
        <v>60</v>
      </c>
      <c r="V893" t="s">
        <v>86</v>
      </c>
      <c r="W893" s="2">
        <v>45412</v>
      </c>
      <c r="X893" t="b">
        <v>0</v>
      </c>
      <c r="Y893" t="b">
        <v>0</v>
      </c>
      <c r="Z893" t="s">
        <v>62</v>
      </c>
      <c r="AA893" t="s">
        <v>67</v>
      </c>
      <c r="AB893">
        <v>3</v>
      </c>
    </row>
    <row r="894" spans="1:28" x14ac:dyDescent="0.3">
      <c r="A894" t="s">
        <v>1852</v>
      </c>
      <c r="B894">
        <v>49</v>
      </c>
      <c r="C894" t="s">
        <v>43</v>
      </c>
      <c r="D894" t="s">
        <v>30</v>
      </c>
      <c r="E894" t="s">
        <v>76</v>
      </c>
      <c r="F894" t="s">
        <v>32</v>
      </c>
      <c r="G894" t="s">
        <v>44</v>
      </c>
      <c r="H894" t="s">
        <v>1853</v>
      </c>
      <c r="I894" t="s">
        <v>90</v>
      </c>
      <c r="J894" s="1">
        <v>435.52</v>
      </c>
      <c r="K894">
        <v>9</v>
      </c>
      <c r="L894" t="s">
        <v>78</v>
      </c>
      <c r="M894">
        <v>5</v>
      </c>
      <c r="N894">
        <v>3</v>
      </c>
      <c r="O894">
        <v>2</v>
      </c>
      <c r="P894" t="s">
        <v>44</v>
      </c>
      <c r="Q894" t="s">
        <v>50</v>
      </c>
      <c r="R894">
        <v>1</v>
      </c>
      <c r="S894">
        <v>2</v>
      </c>
      <c r="T894" t="s">
        <v>49</v>
      </c>
      <c r="U894" t="s">
        <v>79</v>
      </c>
      <c r="V894" t="s">
        <v>61</v>
      </c>
      <c r="W894" s="2">
        <v>45608</v>
      </c>
      <c r="X894" t="b">
        <v>1</v>
      </c>
      <c r="Y894" t="b">
        <v>0</v>
      </c>
      <c r="Z894" t="s">
        <v>62</v>
      </c>
      <c r="AA894" t="s">
        <v>41</v>
      </c>
      <c r="AB894">
        <v>11</v>
      </c>
    </row>
    <row r="895" spans="1:28" x14ac:dyDescent="0.3">
      <c r="A895" t="s">
        <v>1854</v>
      </c>
      <c r="B895">
        <v>50</v>
      </c>
      <c r="C895" t="s">
        <v>29</v>
      </c>
      <c r="D895" t="s">
        <v>44</v>
      </c>
      <c r="E895" t="s">
        <v>31</v>
      </c>
      <c r="F895" t="s">
        <v>56</v>
      </c>
      <c r="G895" t="s">
        <v>30</v>
      </c>
      <c r="H895" t="s">
        <v>1855</v>
      </c>
      <c r="I895" t="s">
        <v>58</v>
      </c>
      <c r="J895" s="1">
        <v>235.49</v>
      </c>
      <c r="K895">
        <v>5</v>
      </c>
      <c r="L895" t="s">
        <v>48</v>
      </c>
      <c r="M895">
        <v>4</v>
      </c>
      <c r="N895">
        <v>3</v>
      </c>
      <c r="O895">
        <v>1</v>
      </c>
      <c r="P895" t="s">
        <v>44</v>
      </c>
      <c r="Q895" t="s">
        <v>37</v>
      </c>
      <c r="R895">
        <v>1</v>
      </c>
      <c r="S895">
        <v>6</v>
      </c>
      <c r="T895" t="s">
        <v>36</v>
      </c>
      <c r="U895" t="s">
        <v>60</v>
      </c>
      <c r="V895" t="s">
        <v>86</v>
      </c>
      <c r="W895" s="2">
        <v>45425</v>
      </c>
      <c r="X895" t="b">
        <v>1</v>
      </c>
      <c r="Y895" t="b">
        <v>0</v>
      </c>
      <c r="Z895" t="s">
        <v>62</v>
      </c>
      <c r="AA895" t="s">
        <v>67</v>
      </c>
      <c r="AB895">
        <v>5</v>
      </c>
    </row>
    <row r="896" spans="1:28" x14ac:dyDescent="0.3">
      <c r="A896" t="s">
        <v>1856</v>
      </c>
      <c r="B896">
        <v>45</v>
      </c>
      <c r="C896" t="s">
        <v>43</v>
      </c>
      <c r="D896" t="s">
        <v>44</v>
      </c>
      <c r="E896" t="s">
        <v>69</v>
      </c>
      <c r="F896" t="s">
        <v>56</v>
      </c>
      <c r="G896" t="s">
        <v>30</v>
      </c>
      <c r="H896" t="s">
        <v>1857</v>
      </c>
      <c r="I896" t="s">
        <v>93</v>
      </c>
      <c r="J896" s="1">
        <v>161.34</v>
      </c>
      <c r="K896">
        <v>3</v>
      </c>
      <c r="L896" t="s">
        <v>35</v>
      </c>
      <c r="M896">
        <v>2</v>
      </c>
      <c r="N896">
        <v>3</v>
      </c>
      <c r="O896">
        <v>2</v>
      </c>
      <c r="P896" t="s">
        <v>44</v>
      </c>
      <c r="Q896" t="s">
        <v>85</v>
      </c>
      <c r="R896">
        <v>1</v>
      </c>
      <c r="S896">
        <v>8</v>
      </c>
      <c r="T896" t="s">
        <v>49</v>
      </c>
      <c r="U896" t="s">
        <v>38</v>
      </c>
      <c r="V896" t="s">
        <v>39</v>
      </c>
      <c r="W896" s="2">
        <v>45563</v>
      </c>
      <c r="X896" t="b">
        <v>1</v>
      </c>
      <c r="Y896" t="b">
        <v>0</v>
      </c>
      <c r="Z896" t="s">
        <v>62</v>
      </c>
      <c r="AA896" t="s">
        <v>41</v>
      </c>
      <c r="AB896">
        <v>4</v>
      </c>
    </row>
    <row r="897" spans="1:28" x14ac:dyDescent="0.3">
      <c r="A897" t="s">
        <v>1858</v>
      </c>
      <c r="B897">
        <v>19</v>
      </c>
      <c r="C897" t="s">
        <v>43</v>
      </c>
      <c r="D897" t="s">
        <v>44</v>
      </c>
      <c r="E897" t="s">
        <v>55</v>
      </c>
      <c r="F897" t="s">
        <v>56</v>
      </c>
      <c r="G897" t="s">
        <v>44</v>
      </c>
      <c r="H897" t="s">
        <v>1859</v>
      </c>
      <c r="I897" t="s">
        <v>93</v>
      </c>
      <c r="J897" s="1">
        <v>167.67</v>
      </c>
      <c r="K897">
        <v>11</v>
      </c>
      <c r="L897" t="s">
        <v>48</v>
      </c>
      <c r="M897">
        <v>5</v>
      </c>
      <c r="N897">
        <v>2</v>
      </c>
      <c r="O897">
        <v>1</v>
      </c>
      <c r="P897" t="s">
        <v>44</v>
      </c>
      <c r="Q897" t="s">
        <v>85</v>
      </c>
      <c r="R897">
        <v>0</v>
      </c>
      <c r="S897">
        <v>6</v>
      </c>
      <c r="T897" t="s">
        <v>49</v>
      </c>
      <c r="U897" t="s">
        <v>60</v>
      </c>
      <c r="V897" t="s">
        <v>39</v>
      </c>
      <c r="W897" s="2">
        <v>45369</v>
      </c>
      <c r="X897" t="b">
        <v>0</v>
      </c>
      <c r="Y897" t="b">
        <v>1</v>
      </c>
      <c r="Z897" t="s">
        <v>40</v>
      </c>
      <c r="AA897" t="s">
        <v>67</v>
      </c>
      <c r="AB897">
        <v>5</v>
      </c>
    </row>
    <row r="898" spans="1:28" x14ac:dyDescent="0.3">
      <c r="A898" t="s">
        <v>1860</v>
      </c>
      <c r="B898">
        <v>50</v>
      </c>
      <c r="C898" t="s">
        <v>29</v>
      </c>
      <c r="D898" t="s">
        <v>30</v>
      </c>
      <c r="E898" t="s">
        <v>69</v>
      </c>
      <c r="F898" t="s">
        <v>45</v>
      </c>
      <c r="G898" t="s">
        <v>44</v>
      </c>
      <c r="H898" t="s">
        <v>1861</v>
      </c>
      <c r="I898" t="s">
        <v>47</v>
      </c>
      <c r="J898" s="1">
        <v>96.68</v>
      </c>
      <c r="K898">
        <v>10</v>
      </c>
      <c r="L898" t="s">
        <v>35</v>
      </c>
      <c r="M898">
        <v>5</v>
      </c>
      <c r="N898">
        <v>2</v>
      </c>
      <c r="O898">
        <v>2</v>
      </c>
      <c r="P898" t="s">
        <v>44</v>
      </c>
      <c r="Q898" t="s">
        <v>37</v>
      </c>
      <c r="R898">
        <v>2</v>
      </c>
      <c r="S898">
        <v>3</v>
      </c>
      <c r="T898" t="s">
        <v>36</v>
      </c>
      <c r="U898" t="s">
        <v>60</v>
      </c>
      <c r="V898" t="s">
        <v>39</v>
      </c>
      <c r="W898" s="2">
        <v>45395</v>
      </c>
      <c r="X898" t="b">
        <v>1</v>
      </c>
      <c r="Y898" t="b">
        <v>0</v>
      </c>
      <c r="Z898" t="s">
        <v>74</v>
      </c>
      <c r="AA898" t="s">
        <v>41</v>
      </c>
      <c r="AB898">
        <v>10</v>
      </c>
    </row>
    <row r="899" spans="1:28" x14ac:dyDescent="0.3">
      <c r="A899" t="s">
        <v>1862</v>
      </c>
      <c r="B899">
        <v>32</v>
      </c>
      <c r="C899" t="s">
        <v>43</v>
      </c>
      <c r="D899" t="s">
        <v>44</v>
      </c>
      <c r="E899" t="s">
        <v>31</v>
      </c>
      <c r="F899" t="s">
        <v>56</v>
      </c>
      <c r="G899" t="s">
        <v>44</v>
      </c>
      <c r="H899" t="s">
        <v>1863</v>
      </c>
      <c r="I899" t="s">
        <v>34</v>
      </c>
      <c r="J899" s="1">
        <v>234.58</v>
      </c>
      <c r="K899">
        <v>3</v>
      </c>
      <c r="L899" t="s">
        <v>35</v>
      </c>
      <c r="M899">
        <v>5</v>
      </c>
      <c r="N899">
        <v>5</v>
      </c>
      <c r="O899">
        <v>2</v>
      </c>
      <c r="P899" t="s">
        <v>59</v>
      </c>
      <c r="Q899" t="s">
        <v>85</v>
      </c>
      <c r="R899">
        <v>2</v>
      </c>
      <c r="S899">
        <v>6</v>
      </c>
      <c r="T899" t="s">
        <v>36</v>
      </c>
      <c r="U899" t="s">
        <v>79</v>
      </c>
      <c r="V899" t="s">
        <v>51</v>
      </c>
      <c r="W899" s="2">
        <v>45405</v>
      </c>
      <c r="X899" t="b">
        <v>1</v>
      </c>
      <c r="Y899" t="b">
        <v>0</v>
      </c>
      <c r="Z899" t="s">
        <v>62</v>
      </c>
      <c r="AA899" t="s">
        <v>53</v>
      </c>
      <c r="AB899">
        <v>1</v>
      </c>
    </row>
    <row r="900" spans="1:28" x14ac:dyDescent="0.3">
      <c r="A900" t="s">
        <v>1864</v>
      </c>
      <c r="B900">
        <v>21</v>
      </c>
      <c r="C900" t="s">
        <v>43</v>
      </c>
      <c r="D900" t="s">
        <v>30</v>
      </c>
      <c r="E900" t="s">
        <v>31</v>
      </c>
      <c r="F900" t="s">
        <v>56</v>
      </c>
      <c r="G900" t="s">
        <v>30</v>
      </c>
      <c r="H900" t="s">
        <v>1865</v>
      </c>
      <c r="I900" t="s">
        <v>71</v>
      </c>
      <c r="J900" s="1">
        <v>156.47999999999999</v>
      </c>
      <c r="K900">
        <v>7</v>
      </c>
      <c r="L900" t="s">
        <v>48</v>
      </c>
      <c r="M900">
        <v>5</v>
      </c>
      <c r="N900">
        <v>1</v>
      </c>
      <c r="O900">
        <v>0</v>
      </c>
      <c r="P900" t="s">
        <v>59</v>
      </c>
      <c r="Q900" t="s">
        <v>50</v>
      </c>
      <c r="R900">
        <v>2</v>
      </c>
      <c r="S900">
        <v>5</v>
      </c>
      <c r="T900" t="s">
        <v>49</v>
      </c>
      <c r="U900" t="s">
        <v>79</v>
      </c>
      <c r="V900" t="s">
        <v>66</v>
      </c>
      <c r="W900" s="2">
        <v>45364</v>
      </c>
      <c r="X900" t="b">
        <v>0</v>
      </c>
      <c r="Y900" t="b">
        <v>1</v>
      </c>
      <c r="Z900" t="s">
        <v>52</v>
      </c>
      <c r="AA900" t="s">
        <v>41</v>
      </c>
      <c r="AB900">
        <v>4</v>
      </c>
    </row>
    <row r="901" spans="1:28" x14ac:dyDescent="0.3">
      <c r="A901" t="s">
        <v>1866</v>
      </c>
      <c r="B901">
        <v>27</v>
      </c>
      <c r="C901" t="s">
        <v>212</v>
      </c>
      <c r="D901" t="s">
        <v>44</v>
      </c>
      <c r="E901" t="s">
        <v>69</v>
      </c>
      <c r="F901" t="s">
        <v>32</v>
      </c>
      <c r="G901" t="s">
        <v>30</v>
      </c>
      <c r="H901" t="s">
        <v>1867</v>
      </c>
      <c r="I901" t="s">
        <v>246</v>
      </c>
      <c r="J901" s="1">
        <v>489.66</v>
      </c>
      <c r="K901">
        <v>11</v>
      </c>
      <c r="L901" t="s">
        <v>35</v>
      </c>
      <c r="M901">
        <v>5</v>
      </c>
      <c r="N901">
        <v>1</v>
      </c>
      <c r="O901">
        <v>0</v>
      </c>
      <c r="P901" t="s">
        <v>44</v>
      </c>
      <c r="Q901" t="s">
        <v>50</v>
      </c>
      <c r="R901">
        <v>2</v>
      </c>
      <c r="S901">
        <v>6</v>
      </c>
      <c r="T901" t="s">
        <v>36</v>
      </c>
      <c r="U901" t="s">
        <v>38</v>
      </c>
      <c r="V901" t="s">
        <v>66</v>
      </c>
      <c r="W901" s="2">
        <v>45309</v>
      </c>
      <c r="X901" t="b">
        <v>1</v>
      </c>
      <c r="Y901" t="b">
        <v>0</v>
      </c>
      <c r="Z901" t="s">
        <v>52</v>
      </c>
      <c r="AA901" t="s">
        <v>53</v>
      </c>
      <c r="AB901">
        <v>3</v>
      </c>
    </row>
    <row r="902" spans="1:28" x14ac:dyDescent="0.3">
      <c r="A902" t="s">
        <v>1868</v>
      </c>
      <c r="B902">
        <v>39</v>
      </c>
      <c r="C902" t="s">
        <v>274</v>
      </c>
      <c r="D902" t="s">
        <v>44</v>
      </c>
      <c r="E902" t="s">
        <v>76</v>
      </c>
      <c r="F902" t="s">
        <v>56</v>
      </c>
      <c r="G902" t="s">
        <v>44</v>
      </c>
      <c r="H902" t="s">
        <v>1869</v>
      </c>
      <c r="I902" t="s">
        <v>114</v>
      </c>
      <c r="J902" s="1">
        <v>161.85</v>
      </c>
      <c r="K902">
        <v>9</v>
      </c>
      <c r="L902" t="s">
        <v>48</v>
      </c>
      <c r="M902">
        <v>5</v>
      </c>
      <c r="N902">
        <v>3</v>
      </c>
      <c r="O902">
        <v>0</v>
      </c>
      <c r="P902" t="s">
        <v>44</v>
      </c>
      <c r="Q902" t="s">
        <v>85</v>
      </c>
      <c r="R902">
        <v>0</v>
      </c>
      <c r="S902">
        <v>4</v>
      </c>
      <c r="T902" t="s">
        <v>49</v>
      </c>
      <c r="U902" t="s">
        <v>60</v>
      </c>
      <c r="V902" t="s">
        <v>66</v>
      </c>
      <c r="W902" s="2">
        <v>45407</v>
      </c>
      <c r="X902" t="b">
        <v>1</v>
      </c>
      <c r="Y902" t="b">
        <v>0</v>
      </c>
      <c r="Z902" t="s">
        <v>40</v>
      </c>
      <c r="AA902" t="s">
        <v>41</v>
      </c>
      <c r="AB902">
        <v>10</v>
      </c>
    </row>
    <row r="903" spans="1:28" x14ac:dyDescent="0.3">
      <c r="A903" t="s">
        <v>1870</v>
      </c>
      <c r="B903">
        <v>34</v>
      </c>
      <c r="C903" t="s">
        <v>43</v>
      </c>
      <c r="D903" t="s">
        <v>30</v>
      </c>
      <c r="E903" t="s">
        <v>69</v>
      </c>
      <c r="F903" t="s">
        <v>56</v>
      </c>
      <c r="G903" t="s">
        <v>44</v>
      </c>
      <c r="H903" t="s">
        <v>1871</v>
      </c>
      <c r="I903" t="s">
        <v>117</v>
      </c>
      <c r="J903" s="1">
        <v>204.47</v>
      </c>
      <c r="K903">
        <v>7</v>
      </c>
      <c r="L903" t="s">
        <v>78</v>
      </c>
      <c r="M903">
        <v>2</v>
      </c>
      <c r="N903">
        <v>1</v>
      </c>
      <c r="O903">
        <v>1</v>
      </c>
      <c r="P903" t="s">
        <v>36</v>
      </c>
      <c r="Q903" t="s">
        <v>85</v>
      </c>
      <c r="R903">
        <v>2</v>
      </c>
      <c r="S903">
        <v>9</v>
      </c>
      <c r="T903" t="s">
        <v>36</v>
      </c>
      <c r="U903" t="s">
        <v>60</v>
      </c>
      <c r="V903" t="s">
        <v>39</v>
      </c>
      <c r="W903" s="2">
        <v>45519</v>
      </c>
      <c r="X903" t="b">
        <v>1</v>
      </c>
      <c r="Y903" t="b">
        <v>1</v>
      </c>
      <c r="Z903" t="s">
        <v>52</v>
      </c>
      <c r="AA903" t="s">
        <v>41</v>
      </c>
      <c r="AB903">
        <v>3</v>
      </c>
    </row>
    <row r="904" spans="1:28" x14ac:dyDescent="0.3">
      <c r="A904" t="s">
        <v>1872</v>
      </c>
      <c r="B904">
        <v>34</v>
      </c>
      <c r="C904" t="s">
        <v>29</v>
      </c>
      <c r="D904" t="s">
        <v>30</v>
      </c>
      <c r="E904" t="s">
        <v>69</v>
      </c>
      <c r="F904" t="s">
        <v>32</v>
      </c>
      <c r="G904" t="s">
        <v>30</v>
      </c>
      <c r="H904" t="s">
        <v>1873</v>
      </c>
      <c r="I904" t="s">
        <v>107</v>
      </c>
      <c r="J904" s="1">
        <v>315.02999999999997</v>
      </c>
      <c r="K904">
        <v>4</v>
      </c>
      <c r="L904" t="s">
        <v>78</v>
      </c>
      <c r="M904">
        <v>1</v>
      </c>
      <c r="N904">
        <v>5</v>
      </c>
      <c r="O904">
        <v>0</v>
      </c>
      <c r="P904" t="s">
        <v>44</v>
      </c>
      <c r="Q904" t="s">
        <v>85</v>
      </c>
      <c r="R904">
        <v>1</v>
      </c>
      <c r="S904">
        <v>6</v>
      </c>
      <c r="T904" t="s">
        <v>59</v>
      </c>
      <c r="U904" t="s">
        <v>38</v>
      </c>
      <c r="V904" t="s">
        <v>51</v>
      </c>
      <c r="W904" s="2">
        <v>45606</v>
      </c>
      <c r="X904" t="b">
        <v>1</v>
      </c>
      <c r="Y904" t="b">
        <v>0</v>
      </c>
      <c r="Z904" t="s">
        <v>74</v>
      </c>
      <c r="AA904" t="s">
        <v>67</v>
      </c>
      <c r="AB904">
        <v>2</v>
      </c>
    </row>
    <row r="905" spans="1:28" x14ac:dyDescent="0.3">
      <c r="A905" t="s">
        <v>1874</v>
      </c>
      <c r="B905">
        <v>42</v>
      </c>
      <c r="C905" t="s">
        <v>43</v>
      </c>
      <c r="D905" t="s">
        <v>30</v>
      </c>
      <c r="E905" t="s">
        <v>55</v>
      </c>
      <c r="F905" t="s">
        <v>56</v>
      </c>
      <c r="G905" t="s">
        <v>44</v>
      </c>
      <c r="H905" t="s">
        <v>1875</v>
      </c>
      <c r="I905" t="s">
        <v>71</v>
      </c>
      <c r="J905" s="1">
        <v>330.36</v>
      </c>
      <c r="K905">
        <v>12</v>
      </c>
      <c r="L905" t="s">
        <v>48</v>
      </c>
      <c r="M905">
        <v>5</v>
      </c>
      <c r="N905">
        <v>5</v>
      </c>
      <c r="O905">
        <v>1</v>
      </c>
      <c r="P905" t="s">
        <v>59</v>
      </c>
      <c r="Q905" t="s">
        <v>85</v>
      </c>
      <c r="R905">
        <v>1</v>
      </c>
      <c r="S905">
        <v>4</v>
      </c>
      <c r="T905" t="s">
        <v>59</v>
      </c>
      <c r="U905" t="s">
        <v>38</v>
      </c>
      <c r="V905" t="s">
        <v>66</v>
      </c>
      <c r="W905" s="2">
        <v>45472</v>
      </c>
      <c r="X905" t="b">
        <v>1</v>
      </c>
      <c r="Y905" t="b">
        <v>1</v>
      </c>
      <c r="Z905" t="s">
        <v>40</v>
      </c>
      <c r="AA905" t="s">
        <v>41</v>
      </c>
      <c r="AB905">
        <v>3</v>
      </c>
    </row>
    <row r="906" spans="1:28" x14ac:dyDescent="0.3">
      <c r="A906" t="s">
        <v>1876</v>
      </c>
      <c r="B906">
        <v>42</v>
      </c>
      <c r="C906" t="s">
        <v>43</v>
      </c>
      <c r="D906" t="s">
        <v>30</v>
      </c>
      <c r="E906" t="s">
        <v>55</v>
      </c>
      <c r="F906" t="s">
        <v>32</v>
      </c>
      <c r="G906" t="s">
        <v>30</v>
      </c>
      <c r="H906" t="s">
        <v>1877</v>
      </c>
      <c r="I906" t="s">
        <v>126</v>
      </c>
      <c r="J906" s="1">
        <v>456.83</v>
      </c>
      <c r="K906">
        <v>5</v>
      </c>
      <c r="L906" t="s">
        <v>78</v>
      </c>
      <c r="M906">
        <v>2</v>
      </c>
      <c r="N906">
        <v>5</v>
      </c>
      <c r="O906">
        <v>0</v>
      </c>
      <c r="P906" t="s">
        <v>36</v>
      </c>
      <c r="Q906" t="s">
        <v>50</v>
      </c>
      <c r="R906">
        <v>0</v>
      </c>
      <c r="S906">
        <v>9</v>
      </c>
      <c r="T906" t="s">
        <v>44</v>
      </c>
      <c r="U906" t="s">
        <v>38</v>
      </c>
      <c r="V906" t="s">
        <v>39</v>
      </c>
      <c r="W906" s="2">
        <v>45463</v>
      </c>
      <c r="X906" t="b">
        <v>0</v>
      </c>
      <c r="Y906" t="b">
        <v>0</v>
      </c>
      <c r="Z906" t="s">
        <v>40</v>
      </c>
      <c r="AA906" t="s">
        <v>41</v>
      </c>
      <c r="AB906">
        <v>13</v>
      </c>
    </row>
    <row r="907" spans="1:28" x14ac:dyDescent="0.3">
      <c r="A907" t="s">
        <v>1878</v>
      </c>
      <c r="B907">
        <v>31</v>
      </c>
      <c r="C907" t="s">
        <v>43</v>
      </c>
      <c r="D907" t="s">
        <v>44</v>
      </c>
      <c r="E907" t="s">
        <v>69</v>
      </c>
      <c r="F907" t="s">
        <v>32</v>
      </c>
      <c r="G907" t="s">
        <v>44</v>
      </c>
      <c r="H907" t="s">
        <v>1879</v>
      </c>
      <c r="I907" t="s">
        <v>246</v>
      </c>
      <c r="J907" s="1">
        <v>236.05</v>
      </c>
      <c r="K907">
        <v>6</v>
      </c>
      <c r="L907" t="s">
        <v>48</v>
      </c>
      <c r="M907">
        <v>2</v>
      </c>
      <c r="N907">
        <v>3</v>
      </c>
      <c r="O907">
        <v>0</v>
      </c>
      <c r="P907" t="s">
        <v>36</v>
      </c>
      <c r="Q907" t="s">
        <v>85</v>
      </c>
      <c r="R907">
        <v>1</v>
      </c>
      <c r="S907">
        <v>4</v>
      </c>
      <c r="T907" t="s">
        <v>44</v>
      </c>
      <c r="U907" t="s">
        <v>79</v>
      </c>
      <c r="V907" t="s">
        <v>66</v>
      </c>
      <c r="W907" s="2">
        <v>45612</v>
      </c>
      <c r="X907" t="b">
        <v>0</v>
      </c>
      <c r="Y907" t="b">
        <v>1</v>
      </c>
      <c r="Z907" t="s">
        <v>40</v>
      </c>
      <c r="AA907" t="s">
        <v>41</v>
      </c>
      <c r="AB907">
        <v>13</v>
      </c>
    </row>
    <row r="908" spans="1:28" x14ac:dyDescent="0.3">
      <c r="A908" t="s">
        <v>1880</v>
      </c>
      <c r="B908">
        <v>35</v>
      </c>
      <c r="C908" t="s">
        <v>29</v>
      </c>
      <c r="D908" t="s">
        <v>44</v>
      </c>
      <c r="E908" t="s">
        <v>69</v>
      </c>
      <c r="F908" t="s">
        <v>45</v>
      </c>
      <c r="G908" t="s">
        <v>44</v>
      </c>
      <c r="H908" t="s">
        <v>1881</v>
      </c>
      <c r="I908" t="s">
        <v>65</v>
      </c>
      <c r="J908" s="1">
        <v>289.27999999999997</v>
      </c>
      <c r="K908">
        <v>9</v>
      </c>
      <c r="L908" t="s">
        <v>78</v>
      </c>
      <c r="M908">
        <v>3</v>
      </c>
      <c r="N908">
        <v>5</v>
      </c>
      <c r="O908">
        <v>1</v>
      </c>
      <c r="P908" t="s">
        <v>44</v>
      </c>
      <c r="Q908" t="s">
        <v>37</v>
      </c>
      <c r="R908">
        <v>2</v>
      </c>
      <c r="S908">
        <v>7</v>
      </c>
      <c r="T908" t="s">
        <v>49</v>
      </c>
      <c r="U908" t="s">
        <v>38</v>
      </c>
      <c r="V908" t="s">
        <v>51</v>
      </c>
      <c r="W908" s="2">
        <v>45472</v>
      </c>
      <c r="X908" t="b">
        <v>0</v>
      </c>
      <c r="Y908" t="b">
        <v>1</v>
      </c>
      <c r="Z908" t="s">
        <v>52</v>
      </c>
      <c r="AA908" t="s">
        <v>67</v>
      </c>
      <c r="AB908">
        <v>13</v>
      </c>
    </row>
    <row r="909" spans="1:28" x14ac:dyDescent="0.3">
      <c r="A909" t="s">
        <v>1882</v>
      </c>
      <c r="B909">
        <v>27</v>
      </c>
      <c r="C909" t="s">
        <v>29</v>
      </c>
      <c r="D909" t="s">
        <v>44</v>
      </c>
      <c r="E909" t="s">
        <v>31</v>
      </c>
      <c r="F909" t="s">
        <v>45</v>
      </c>
      <c r="G909" t="s">
        <v>30</v>
      </c>
      <c r="H909" t="s">
        <v>1883</v>
      </c>
      <c r="I909" t="s">
        <v>114</v>
      </c>
      <c r="J909" s="1">
        <v>483.77</v>
      </c>
      <c r="K909">
        <v>5</v>
      </c>
      <c r="L909" t="s">
        <v>48</v>
      </c>
      <c r="M909">
        <v>1</v>
      </c>
      <c r="N909">
        <v>2</v>
      </c>
      <c r="O909">
        <v>0</v>
      </c>
      <c r="P909" t="s">
        <v>36</v>
      </c>
      <c r="Q909" t="s">
        <v>85</v>
      </c>
      <c r="R909">
        <v>0</v>
      </c>
      <c r="S909">
        <v>5</v>
      </c>
      <c r="T909" t="s">
        <v>36</v>
      </c>
      <c r="U909" t="s">
        <v>79</v>
      </c>
      <c r="V909" t="s">
        <v>39</v>
      </c>
      <c r="W909" s="2">
        <v>45493</v>
      </c>
      <c r="X909" t="b">
        <v>0</v>
      </c>
      <c r="Y909" t="b">
        <v>0</v>
      </c>
      <c r="Z909" t="s">
        <v>52</v>
      </c>
      <c r="AA909" t="s">
        <v>41</v>
      </c>
      <c r="AB909">
        <v>10</v>
      </c>
    </row>
    <row r="910" spans="1:28" x14ac:dyDescent="0.3">
      <c r="A910" t="s">
        <v>1884</v>
      </c>
      <c r="B910">
        <v>45</v>
      </c>
      <c r="C910" t="s">
        <v>43</v>
      </c>
      <c r="D910" t="s">
        <v>30</v>
      </c>
      <c r="E910" t="s">
        <v>31</v>
      </c>
      <c r="F910" t="s">
        <v>45</v>
      </c>
      <c r="G910" t="s">
        <v>30</v>
      </c>
      <c r="H910" t="s">
        <v>1885</v>
      </c>
      <c r="I910" t="s">
        <v>71</v>
      </c>
      <c r="J910" s="1">
        <v>64.5</v>
      </c>
      <c r="K910">
        <v>7</v>
      </c>
      <c r="L910" t="s">
        <v>48</v>
      </c>
      <c r="M910">
        <v>3</v>
      </c>
      <c r="N910">
        <v>4</v>
      </c>
      <c r="O910">
        <v>1</v>
      </c>
      <c r="P910" t="s">
        <v>44</v>
      </c>
      <c r="Q910" t="s">
        <v>37</v>
      </c>
      <c r="R910">
        <v>1</v>
      </c>
      <c r="S910">
        <v>7</v>
      </c>
      <c r="T910" t="s">
        <v>44</v>
      </c>
      <c r="U910" t="s">
        <v>79</v>
      </c>
      <c r="V910" t="s">
        <v>39</v>
      </c>
      <c r="W910" s="2">
        <v>45501</v>
      </c>
      <c r="X910" t="b">
        <v>1</v>
      </c>
      <c r="Y910" t="b">
        <v>0</v>
      </c>
      <c r="Z910" t="s">
        <v>52</v>
      </c>
      <c r="AA910" t="s">
        <v>41</v>
      </c>
      <c r="AB910">
        <v>13</v>
      </c>
    </row>
    <row r="911" spans="1:28" x14ac:dyDescent="0.3">
      <c r="A911" t="s">
        <v>1886</v>
      </c>
      <c r="B911">
        <v>43</v>
      </c>
      <c r="C911" t="s">
        <v>43</v>
      </c>
      <c r="D911" t="s">
        <v>44</v>
      </c>
      <c r="E911" t="s">
        <v>31</v>
      </c>
      <c r="F911" t="s">
        <v>32</v>
      </c>
      <c r="G911" t="s">
        <v>30</v>
      </c>
      <c r="H911" t="s">
        <v>1887</v>
      </c>
      <c r="I911" t="s">
        <v>158</v>
      </c>
      <c r="J911" s="1">
        <v>436.57</v>
      </c>
      <c r="K911">
        <v>4</v>
      </c>
      <c r="L911" t="s">
        <v>35</v>
      </c>
      <c r="M911">
        <v>5</v>
      </c>
      <c r="N911">
        <v>3</v>
      </c>
      <c r="O911">
        <v>1</v>
      </c>
      <c r="P911" t="s">
        <v>44</v>
      </c>
      <c r="Q911" t="s">
        <v>50</v>
      </c>
      <c r="R911">
        <v>2</v>
      </c>
      <c r="S911">
        <v>10</v>
      </c>
      <c r="T911" t="s">
        <v>59</v>
      </c>
      <c r="U911" t="s">
        <v>79</v>
      </c>
      <c r="V911" t="s">
        <v>61</v>
      </c>
      <c r="W911" s="2">
        <v>45324</v>
      </c>
      <c r="X911" t="b">
        <v>0</v>
      </c>
      <c r="Y911" t="b">
        <v>0</v>
      </c>
      <c r="Z911" t="s">
        <v>52</v>
      </c>
      <c r="AA911" t="s">
        <v>53</v>
      </c>
      <c r="AB911">
        <v>3</v>
      </c>
    </row>
    <row r="912" spans="1:28" x14ac:dyDescent="0.3">
      <c r="A912" t="s">
        <v>1888</v>
      </c>
      <c r="B912">
        <v>35</v>
      </c>
      <c r="C912" t="s">
        <v>88</v>
      </c>
      <c r="D912" t="s">
        <v>30</v>
      </c>
      <c r="E912" t="s">
        <v>69</v>
      </c>
      <c r="F912" t="s">
        <v>45</v>
      </c>
      <c r="G912" t="s">
        <v>30</v>
      </c>
      <c r="H912" t="s">
        <v>1889</v>
      </c>
      <c r="I912" t="s">
        <v>47</v>
      </c>
      <c r="J912" s="1">
        <v>364.48</v>
      </c>
      <c r="K912">
        <v>2</v>
      </c>
      <c r="L912" t="s">
        <v>35</v>
      </c>
      <c r="M912">
        <v>3</v>
      </c>
      <c r="N912">
        <v>3</v>
      </c>
      <c r="O912">
        <v>0.2</v>
      </c>
      <c r="P912" t="s">
        <v>36</v>
      </c>
      <c r="Q912" t="s">
        <v>85</v>
      </c>
      <c r="R912">
        <v>2</v>
      </c>
      <c r="S912">
        <v>5</v>
      </c>
      <c r="T912" t="s">
        <v>36</v>
      </c>
      <c r="U912" t="s">
        <v>60</v>
      </c>
      <c r="V912" t="s">
        <v>66</v>
      </c>
      <c r="W912" s="2">
        <v>45561</v>
      </c>
      <c r="X912" t="b">
        <v>0</v>
      </c>
      <c r="Y912" t="b">
        <v>0</v>
      </c>
      <c r="Z912" t="s">
        <v>74</v>
      </c>
      <c r="AA912" t="s">
        <v>41</v>
      </c>
      <c r="AB912">
        <v>13</v>
      </c>
    </row>
    <row r="913" spans="1:28" x14ac:dyDescent="0.3">
      <c r="A913" t="s">
        <v>1890</v>
      </c>
      <c r="B913">
        <v>33</v>
      </c>
      <c r="C913" t="s">
        <v>29</v>
      </c>
      <c r="D913" t="s">
        <v>30</v>
      </c>
      <c r="E913" t="s">
        <v>69</v>
      </c>
      <c r="F913" t="s">
        <v>56</v>
      </c>
      <c r="G913" t="s">
        <v>44</v>
      </c>
      <c r="H913" t="s">
        <v>1891</v>
      </c>
      <c r="I913" t="s">
        <v>188</v>
      </c>
      <c r="J913" s="1">
        <v>221.88</v>
      </c>
      <c r="K913">
        <v>12</v>
      </c>
      <c r="L913" t="s">
        <v>48</v>
      </c>
      <c r="M913">
        <v>1</v>
      </c>
      <c r="N913">
        <v>4</v>
      </c>
      <c r="O913">
        <v>2</v>
      </c>
      <c r="P913" t="s">
        <v>59</v>
      </c>
      <c r="Q913" t="s">
        <v>37</v>
      </c>
      <c r="R913">
        <v>1</v>
      </c>
      <c r="S913">
        <v>6</v>
      </c>
      <c r="T913" t="s">
        <v>36</v>
      </c>
      <c r="U913" t="s">
        <v>79</v>
      </c>
      <c r="V913" t="s">
        <v>66</v>
      </c>
      <c r="W913" s="2">
        <v>45386</v>
      </c>
      <c r="X913" t="b">
        <v>1</v>
      </c>
      <c r="Y913" t="b">
        <v>0</v>
      </c>
      <c r="Z913" t="s">
        <v>40</v>
      </c>
      <c r="AA913" t="s">
        <v>67</v>
      </c>
      <c r="AB913">
        <v>9</v>
      </c>
    </row>
    <row r="914" spans="1:28" x14ac:dyDescent="0.3">
      <c r="A914" t="s">
        <v>1892</v>
      </c>
      <c r="B914">
        <v>31</v>
      </c>
      <c r="C914" t="s">
        <v>29</v>
      </c>
      <c r="D914" t="s">
        <v>30</v>
      </c>
      <c r="E914" t="s">
        <v>55</v>
      </c>
      <c r="F914" t="s">
        <v>45</v>
      </c>
      <c r="G914" t="s">
        <v>30</v>
      </c>
      <c r="H914" t="s">
        <v>1893</v>
      </c>
      <c r="I914" t="s">
        <v>183</v>
      </c>
      <c r="J914" s="1">
        <v>278.20999999999998</v>
      </c>
      <c r="K914">
        <v>3</v>
      </c>
      <c r="L914" t="s">
        <v>35</v>
      </c>
      <c r="M914">
        <v>5</v>
      </c>
      <c r="N914">
        <v>1</v>
      </c>
      <c r="O914">
        <v>2</v>
      </c>
      <c r="P914" t="s">
        <v>59</v>
      </c>
      <c r="Q914" t="s">
        <v>37</v>
      </c>
      <c r="R914">
        <v>0</v>
      </c>
      <c r="S914">
        <v>7</v>
      </c>
      <c r="T914" t="s">
        <v>59</v>
      </c>
      <c r="U914" t="s">
        <v>38</v>
      </c>
      <c r="V914" t="s">
        <v>66</v>
      </c>
      <c r="W914" s="2">
        <v>45587</v>
      </c>
      <c r="X914" t="b">
        <v>1</v>
      </c>
      <c r="Y914" t="b">
        <v>0</v>
      </c>
      <c r="Z914" t="s">
        <v>40</v>
      </c>
      <c r="AA914" t="s">
        <v>41</v>
      </c>
      <c r="AB914">
        <v>14</v>
      </c>
    </row>
    <row r="915" spans="1:28" x14ac:dyDescent="0.3">
      <c r="A915" t="s">
        <v>1894</v>
      </c>
      <c r="B915">
        <v>31</v>
      </c>
      <c r="C915" t="s">
        <v>29</v>
      </c>
      <c r="D915" t="s">
        <v>44</v>
      </c>
      <c r="E915" t="s">
        <v>31</v>
      </c>
      <c r="F915" t="s">
        <v>56</v>
      </c>
      <c r="G915" t="s">
        <v>44</v>
      </c>
      <c r="H915" t="s">
        <v>1895</v>
      </c>
      <c r="I915" t="s">
        <v>142</v>
      </c>
      <c r="J915" s="1">
        <v>344.43</v>
      </c>
      <c r="K915">
        <v>7</v>
      </c>
      <c r="L915" t="s">
        <v>78</v>
      </c>
      <c r="M915">
        <v>3</v>
      </c>
      <c r="N915">
        <v>5</v>
      </c>
      <c r="O915">
        <v>0</v>
      </c>
      <c r="P915" t="s">
        <v>49</v>
      </c>
      <c r="Q915" t="s">
        <v>50</v>
      </c>
      <c r="R915">
        <v>2</v>
      </c>
      <c r="S915">
        <v>4</v>
      </c>
      <c r="T915" t="s">
        <v>49</v>
      </c>
      <c r="U915" t="s">
        <v>79</v>
      </c>
      <c r="V915" t="s">
        <v>39</v>
      </c>
      <c r="W915" s="2">
        <v>45485</v>
      </c>
      <c r="X915" t="b">
        <v>1</v>
      </c>
      <c r="Y915" t="b">
        <v>0</v>
      </c>
      <c r="Z915" t="s">
        <v>62</v>
      </c>
      <c r="AA915" t="s">
        <v>53</v>
      </c>
      <c r="AB915">
        <v>5</v>
      </c>
    </row>
    <row r="916" spans="1:28" x14ac:dyDescent="0.3">
      <c r="A916" t="s">
        <v>1896</v>
      </c>
      <c r="B916">
        <v>26</v>
      </c>
      <c r="C916" t="s">
        <v>43</v>
      </c>
      <c r="D916" t="s">
        <v>44</v>
      </c>
      <c r="E916" t="s">
        <v>55</v>
      </c>
      <c r="F916" t="s">
        <v>56</v>
      </c>
      <c r="G916" t="s">
        <v>44</v>
      </c>
      <c r="H916" t="s">
        <v>1897</v>
      </c>
      <c r="I916" t="s">
        <v>123</v>
      </c>
      <c r="J916" s="1">
        <v>326.08</v>
      </c>
      <c r="K916">
        <v>11</v>
      </c>
      <c r="L916" t="s">
        <v>48</v>
      </c>
      <c r="M916">
        <v>4</v>
      </c>
      <c r="N916">
        <v>3</v>
      </c>
      <c r="O916">
        <v>2</v>
      </c>
      <c r="P916" t="s">
        <v>49</v>
      </c>
      <c r="Q916" t="s">
        <v>50</v>
      </c>
      <c r="R916">
        <v>2</v>
      </c>
      <c r="S916">
        <v>6</v>
      </c>
      <c r="T916" t="s">
        <v>49</v>
      </c>
      <c r="U916" t="s">
        <v>38</v>
      </c>
      <c r="V916" t="s">
        <v>51</v>
      </c>
      <c r="W916" s="2">
        <v>45473</v>
      </c>
      <c r="X916" t="b">
        <v>1</v>
      </c>
      <c r="Y916" t="b">
        <v>1</v>
      </c>
      <c r="Z916" t="s">
        <v>62</v>
      </c>
      <c r="AA916" t="s">
        <v>67</v>
      </c>
      <c r="AB916">
        <v>8</v>
      </c>
    </row>
    <row r="917" spans="1:28" x14ac:dyDescent="0.3">
      <c r="A917" t="s">
        <v>1898</v>
      </c>
      <c r="B917">
        <v>49</v>
      </c>
      <c r="C917" t="s">
        <v>43</v>
      </c>
      <c r="D917" t="s">
        <v>44</v>
      </c>
      <c r="E917" t="s">
        <v>31</v>
      </c>
      <c r="F917" t="s">
        <v>32</v>
      </c>
      <c r="G917" t="s">
        <v>30</v>
      </c>
      <c r="H917" t="s">
        <v>277</v>
      </c>
      <c r="I917" t="s">
        <v>34</v>
      </c>
      <c r="J917" s="1">
        <v>437.97</v>
      </c>
      <c r="K917">
        <v>8</v>
      </c>
      <c r="L917" t="s">
        <v>78</v>
      </c>
      <c r="M917">
        <v>4</v>
      </c>
      <c r="N917">
        <v>2</v>
      </c>
      <c r="O917">
        <v>0</v>
      </c>
      <c r="P917" t="s">
        <v>44</v>
      </c>
      <c r="Q917" t="s">
        <v>50</v>
      </c>
      <c r="R917">
        <v>0</v>
      </c>
      <c r="S917">
        <v>7</v>
      </c>
      <c r="T917" t="s">
        <v>49</v>
      </c>
      <c r="U917" t="s">
        <v>38</v>
      </c>
      <c r="V917" t="s">
        <v>61</v>
      </c>
      <c r="W917" s="2">
        <v>45384</v>
      </c>
      <c r="X917" t="b">
        <v>1</v>
      </c>
      <c r="Y917" t="b">
        <v>1</v>
      </c>
      <c r="Z917" t="s">
        <v>40</v>
      </c>
      <c r="AA917" t="s">
        <v>67</v>
      </c>
      <c r="AB917">
        <v>12</v>
      </c>
    </row>
    <row r="918" spans="1:28" x14ac:dyDescent="0.3">
      <c r="A918" t="s">
        <v>1899</v>
      </c>
      <c r="B918">
        <v>23</v>
      </c>
      <c r="C918" t="s">
        <v>43</v>
      </c>
      <c r="D918" t="s">
        <v>44</v>
      </c>
      <c r="E918" t="s">
        <v>55</v>
      </c>
      <c r="F918" t="s">
        <v>56</v>
      </c>
      <c r="G918" t="s">
        <v>44</v>
      </c>
      <c r="H918" t="s">
        <v>856</v>
      </c>
      <c r="I918" t="s">
        <v>114</v>
      </c>
      <c r="J918" s="1">
        <v>391.87</v>
      </c>
      <c r="K918">
        <v>3</v>
      </c>
      <c r="L918" t="s">
        <v>78</v>
      </c>
      <c r="M918">
        <v>1</v>
      </c>
      <c r="N918">
        <v>4</v>
      </c>
      <c r="O918">
        <v>2</v>
      </c>
      <c r="P918" t="s">
        <v>44</v>
      </c>
      <c r="Q918" t="s">
        <v>85</v>
      </c>
      <c r="R918">
        <v>0</v>
      </c>
      <c r="S918">
        <v>2</v>
      </c>
      <c r="T918" t="s">
        <v>49</v>
      </c>
      <c r="U918" t="s">
        <v>79</v>
      </c>
      <c r="V918" t="s">
        <v>86</v>
      </c>
      <c r="W918" s="2">
        <v>45338</v>
      </c>
      <c r="X918" t="b">
        <v>1</v>
      </c>
      <c r="Y918" t="b">
        <v>0</v>
      </c>
      <c r="Z918" t="s">
        <v>74</v>
      </c>
      <c r="AA918" t="s">
        <v>53</v>
      </c>
      <c r="AB918">
        <v>6</v>
      </c>
    </row>
    <row r="919" spans="1:28" x14ac:dyDescent="0.3">
      <c r="A919" t="s">
        <v>1900</v>
      </c>
      <c r="B919">
        <v>42</v>
      </c>
      <c r="C919" t="s">
        <v>43</v>
      </c>
      <c r="D919" t="s">
        <v>44</v>
      </c>
      <c r="E919" t="s">
        <v>55</v>
      </c>
      <c r="F919" t="s">
        <v>56</v>
      </c>
      <c r="G919" t="s">
        <v>30</v>
      </c>
      <c r="H919" t="s">
        <v>1901</v>
      </c>
      <c r="I919" t="s">
        <v>194</v>
      </c>
      <c r="J919" s="1">
        <v>333.41</v>
      </c>
      <c r="K919">
        <v>3</v>
      </c>
      <c r="L919" t="s">
        <v>78</v>
      </c>
      <c r="M919">
        <v>2</v>
      </c>
      <c r="N919">
        <v>5</v>
      </c>
      <c r="O919">
        <v>1</v>
      </c>
      <c r="P919" t="s">
        <v>44</v>
      </c>
      <c r="Q919" t="s">
        <v>85</v>
      </c>
      <c r="R919">
        <v>1</v>
      </c>
      <c r="S919">
        <v>6</v>
      </c>
      <c r="T919" t="s">
        <v>36</v>
      </c>
      <c r="U919" t="s">
        <v>38</v>
      </c>
      <c r="V919" t="s">
        <v>51</v>
      </c>
      <c r="W919" s="2">
        <v>45322</v>
      </c>
      <c r="X919" t="b">
        <v>0</v>
      </c>
      <c r="Y919" t="b">
        <v>0</v>
      </c>
      <c r="Z919" t="s">
        <v>74</v>
      </c>
      <c r="AA919" t="s">
        <v>53</v>
      </c>
      <c r="AB919">
        <v>3</v>
      </c>
    </row>
    <row r="920" spans="1:28" x14ac:dyDescent="0.3">
      <c r="A920" t="s">
        <v>1902</v>
      </c>
      <c r="B920">
        <v>32</v>
      </c>
      <c r="C920" t="s">
        <v>43</v>
      </c>
      <c r="D920" t="s">
        <v>30</v>
      </c>
      <c r="E920" t="s">
        <v>55</v>
      </c>
      <c r="F920" t="s">
        <v>32</v>
      </c>
      <c r="G920" t="s">
        <v>44</v>
      </c>
      <c r="H920" t="s">
        <v>1903</v>
      </c>
      <c r="I920" t="s">
        <v>158</v>
      </c>
      <c r="J920" s="1">
        <v>251.54</v>
      </c>
      <c r="K920">
        <v>9</v>
      </c>
      <c r="L920" t="s">
        <v>78</v>
      </c>
      <c r="M920">
        <v>5</v>
      </c>
      <c r="N920">
        <v>1</v>
      </c>
      <c r="O920">
        <v>0</v>
      </c>
      <c r="P920" t="s">
        <v>44</v>
      </c>
      <c r="Q920" t="s">
        <v>50</v>
      </c>
      <c r="R920">
        <v>2</v>
      </c>
      <c r="S920">
        <v>10</v>
      </c>
      <c r="T920" t="s">
        <v>59</v>
      </c>
      <c r="U920" t="s">
        <v>79</v>
      </c>
      <c r="V920" t="s">
        <v>51</v>
      </c>
      <c r="W920" s="2">
        <v>45574</v>
      </c>
      <c r="X920" t="b">
        <v>1</v>
      </c>
      <c r="Y920" t="b">
        <v>0</v>
      </c>
      <c r="Z920" t="s">
        <v>62</v>
      </c>
      <c r="AA920" t="s">
        <v>41</v>
      </c>
      <c r="AB920">
        <v>1</v>
      </c>
    </row>
    <row r="921" spans="1:28" x14ac:dyDescent="0.3">
      <c r="A921" t="s">
        <v>1904</v>
      </c>
      <c r="B921">
        <v>37</v>
      </c>
      <c r="C921" t="s">
        <v>29</v>
      </c>
      <c r="D921" t="s">
        <v>30</v>
      </c>
      <c r="E921" t="s">
        <v>55</v>
      </c>
      <c r="F921" t="s">
        <v>45</v>
      </c>
      <c r="G921" t="s">
        <v>30</v>
      </c>
      <c r="H921" t="s">
        <v>1905</v>
      </c>
      <c r="I921" t="s">
        <v>117</v>
      </c>
      <c r="J921" s="1">
        <v>292.08</v>
      </c>
      <c r="K921">
        <v>7</v>
      </c>
      <c r="L921" t="s">
        <v>48</v>
      </c>
      <c r="M921">
        <v>3</v>
      </c>
      <c r="N921">
        <v>2</v>
      </c>
      <c r="O921">
        <v>1</v>
      </c>
      <c r="P921" t="s">
        <v>44</v>
      </c>
      <c r="Q921" t="s">
        <v>37</v>
      </c>
      <c r="R921">
        <v>2</v>
      </c>
      <c r="S921">
        <v>9</v>
      </c>
      <c r="T921" t="s">
        <v>59</v>
      </c>
      <c r="U921" t="s">
        <v>60</v>
      </c>
      <c r="V921" t="s">
        <v>39</v>
      </c>
      <c r="W921" s="2">
        <v>45391</v>
      </c>
      <c r="X921" t="b">
        <v>0</v>
      </c>
      <c r="Y921" t="b">
        <v>0</v>
      </c>
      <c r="Z921" t="s">
        <v>40</v>
      </c>
      <c r="AA921" t="s">
        <v>53</v>
      </c>
      <c r="AB921">
        <v>11</v>
      </c>
    </row>
    <row r="922" spans="1:28" x14ac:dyDescent="0.3">
      <c r="A922" t="s">
        <v>1906</v>
      </c>
      <c r="B922">
        <v>25</v>
      </c>
      <c r="C922" t="s">
        <v>212</v>
      </c>
      <c r="D922" t="s">
        <v>44</v>
      </c>
      <c r="E922" t="s">
        <v>69</v>
      </c>
      <c r="F922" t="s">
        <v>32</v>
      </c>
      <c r="G922" t="s">
        <v>30</v>
      </c>
      <c r="H922" t="s">
        <v>1907</v>
      </c>
      <c r="I922" t="s">
        <v>194</v>
      </c>
      <c r="J922" s="1">
        <v>204.29</v>
      </c>
      <c r="K922">
        <v>11</v>
      </c>
      <c r="L922" t="s">
        <v>48</v>
      </c>
      <c r="M922">
        <v>5</v>
      </c>
      <c r="N922">
        <v>4</v>
      </c>
      <c r="O922">
        <v>0</v>
      </c>
      <c r="P922" t="s">
        <v>36</v>
      </c>
      <c r="Q922" t="s">
        <v>50</v>
      </c>
      <c r="R922">
        <v>2</v>
      </c>
      <c r="S922">
        <v>1</v>
      </c>
      <c r="T922" t="s">
        <v>49</v>
      </c>
      <c r="U922" t="s">
        <v>60</v>
      </c>
      <c r="V922" t="s">
        <v>51</v>
      </c>
      <c r="W922" s="2">
        <v>45428</v>
      </c>
      <c r="X922" t="b">
        <v>0</v>
      </c>
      <c r="Y922" t="b">
        <v>0</v>
      </c>
      <c r="Z922" t="s">
        <v>62</v>
      </c>
      <c r="AA922" t="s">
        <v>67</v>
      </c>
      <c r="AB922">
        <v>12</v>
      </c>
    </row>
    <row r="923" spans="1:28" x14ac:dyDescent="0.3">
      <c r="A923" t="s">
        <v>1908</v>
      </c>
      <c r="B923">
        <v>49</v>
      </c>
      <c r="C923" t="s">
        <v>43</v>
      </c>
      <c r="D923" t="s">
        <v>30</v>
      </c>
      <c r="E923" t="s">
        <v>55</v>
      </c>
      <c r="F923" t="s">
        <v>45</v>
      </c>
      <c r="G923" t="s">
        <v>30</v>
      </c>
      <c r="H923" t="s">
        <v>1909</v>
      </c>
      <c r="I923" t="s">
        <v>114</v>
      </c>
      <c r="J923" s="1">
        <v>258.68</v>
      </c>
      <c r="K923">
        <v>4</v>
      </c>
      <c r="L923" t="s">
        <v>78</v>
      </c>
      <c r="M923">
        <v>4</v>
      </c>
      <c r="N923">
        <v>2</v>
      </c>
      <c r="O923">
        <v>1</v>
      </c>
      <c r="P923" t="s">
        <v>59</v>
      </c>
      <c r="Q923" t="s">
        <v>37</v>
      </c>
      <c r="R923">
        <v>0</v>
      </c>
      <c r="S923">
        <v>9</v>
      </c>
      <c r="T923" t="s">
        <v>36</v>
      </c>
      <c r="U923" t="s">
        <v>79</v>
      </c>
      <c r="V923" t="s">
        <v>39</v>
      </c>
      <c r="W923" s="2">
        <v>45587</v>
      </c>
      <c r="X923" t="b">
        <v>0</v>
      </c>
      <c r="Y923" t="b">
        <v>0</v>
      </c>
      <c r="Z923" t="s">
        <v>62</v>
      </c>
      <c r="AA923" t="s">
        <v>41</v>
      </c>
      <c r="AB923">
        <v>9</v>
      </c>
    </row>
    <row r="924" spans="1:28" x14ac:dyDescent="0.3">
      <c r="A924" t="s">
        <v>1910</v>
      </c>
      <c r="B924">
        <v>26</v>
      </c>
      <c r="C924" t="s">
        <v>43</v>
      </c>
      <c r="D924" t="s">
        <v>30</v>
      </c>
      <c r="E924" t="s">
        <v>31</v>
      </c>
      <c r="F924" t="s">
        <v>32</v>
      </c>
      <c r="G924" t="s">
        <v>44</v>
      </c>
      <c r="H924" t="s">
        <v>1911</v>
      </c>
      <c r="I924" t="s">
        <v>34</v>
      </c>
      <c r="J924" s="1">
        <v>258.02</v>
      </c>
      <c r="K924">
        <v>2</v>
      </c>
      <c r="L924" t="s">
        <v>48</v>
      </c>
      <c r="M924">
        <v>3</v>
      </c>
      <c r="N924">
        <v>2</v>
      </c>
      <c r="O924">
        <v>1</v>
      </c>
      <c r="P924" t="s">
        <v>59</v>
      </c>
      <c r="Q924" t="s">
        <v>85</v>
      </c>
      <c r="R924">
        <v>2</v>
      </c>
      <c r="S924">
        <v>4</v>
      </c>
      <c r="T924" t="s">
        <v>44</v>
      </c>
      <c r="U924" t="s">
        <v>79</v>
      </c>
      <c r="V924" t="s">
        <v>51</v>
      </c>
      <c r="W924" s="2">
        <v>45604</v>
      </c>
      <c r="X924" t="b">
        <v>1</v>
      </c>
      <c r="Y924" t="b">
        <v>1</v>
      </c>
      <c r="Z924" t="s">
        <v>40</v>
      </c>
      <c r="AA924" t="s">
        <v>67</v>
      </c>
      <c r="AB924">
        <v>13</v>
      </c>
    </row>
    <row r="925" spans="1:28" x14ac:dyDescent="0.3">
      <c r="A925" t="s">
        <v>1912</v>
      </c>
      <c r="B925">
        <v>29</v>
      </c>
      <c r="C925" t="s">
        <v>29</v>
      </c>
      <c r="D925" t="s">
        <v>44</v>
      </c>
      <c r="E925" t="s">
        <v>55</v>
      </c>
      <c r="F925" t="s">
        <v>56</v>
      </c>
      <c r="G925" t="s">
        <v>30</v>
      </c>
      <c r="H925" t="s">
        <v>712</v>
      </c>
      <c r="I925" t="s">
        <v>34</v>
      </c>
      <c r="J925" s="1">
        <v>181.87</v>
      </c>
      <c r="K925">
        <v>12</v>
      </c>
      <c r="L925" t="s">
        <v>35</v>
      </c>
      <c r="M925">
        <v>4</v>
      </c>
      <c r="N925">
        <v>1</v>
      </c>
      <c r="O925">
        <v>1</v>
      </c>
      <c r="P925" t="s">
        <v>49</v>
      </c>
      <c r="Q925" t="s">
        <v>50</v>
      </c>
      <c r="R925">
        <v>2</v>
      </c>
      <c r="S925">
        <v>4</v>
      </c>
      <c r="T925" t="s">
        <v>44</v>
      </c>
      <c r="U925" t="s">
        <v>79</v>
      </c>
      <c r="V925" t="s">
        <v>61</v>
      </c>
      <c r="W925" s="2">
        <v>45536</v>
      </c>
      <c r="X925" t="b">
        <v>0</v>
      </c>
      <c r="Y925" t="b">
        <v>1</v>
      </c>
      <c r="Z925" t="s">
        <v>52</v>
      </c>
      <c r="AA925" t="s">
        <v>41</v>
      </c>
      <c r="AB925">
        <v>11</v>
      </c>
    </row>
    <row r="926" spans="1:28" x14ac:dyDescent="0.3">
      <c r="A926" t="s">
        <v>1913</v>
      </c>
      <c r="B926">
        <v>26</v>
      </c>
      <c r="C926" t="s">
        <v>43</v>
      </c>
      <c r="D926" t="s">
        <v>44</v>
      </c>
      <c r="E926" t="s">
        <v>76</v>
      </c>
      <c r="F926" t="s">
        <v>45</v>
      </c>
      <c r="G926" t="s">
        <v>30</v>
      </c>
      <c r="H926" t="s">
        <v>1914</v>
      </c>
      <c r="I926" t="s">
        <v>158</v>
      </c>
      <c r="J926" s="1">
        <v>81.180000000000007</v>
      </c>
      <c r="K926">
        <v>8</v>
      </c>
      <c r="L926" t="s">
        <v>78</v>
      </c>
      <c r="M926">
        <v>4</v>
      </c>
      <c r="N926">
        <v>5</v>
      </c>
      <c r="O926">
        <v>1</v>
      </c>
      <c r="P926" t="s">
        <v>59</v>
      </c>
      <c r="Q926" t="s">
        <v>50</v>
      </c>
      <c r="R926">
        <v>2</v>
      </c>
      <c r="S926">
        <v>3</v>
      </c>
      <c r="T926" t="s">
        <v>44</v>
      </c>
      <c r="U926" t="s">
        <v>38</v>
      </c>
      <c r="V926" t="s">
        <v>86</v>
      </c>
      <c r="W926" s="2">
        <v>45429</v>
      </c>
      <c r="X926" t="b">
        <v>0</v>
      </c>
      <c r="Y926" t="b">
        <v>0</v>
      </c>
      <c r="Z926" t="s">
        <v>62</v>
      </c>
      <c r="AA926" t="s">
        <v>67</v>
      </c>
      <c r="AB926">
        <v>3</v>
      </c>
    </row>
    <row r="927" spans="1:28" x14ac:dyDescent="0.3">
      <c r="A927" t="s">
        <v>1915</v>
      </c>
      <c r="B927">
        <v>23</v>
      </c>
      <c r="C927" t="s">
        <v>29</v>
      </c>
      <c r="D927" t="s">
        <v>44</v>
      </c>
      <c r="E927" t="s">
        <v>76</v>
      </c>
      <c r="F927" t="s">
        <v>56</v>
      </c>
      <c r="G927" t="s">
        <v>44</v>
      </c>
      <c r="H927" t="s">
        <v>1916</v>
      </c>
      <c r="I927" t="s">
        <v>82</v>
      </c>
      <c r="J927" s="1">
        <v>382.94</v>
      </c>
      <c r="K927">
        <v>8</v>
      </c>
      <c r="L927" t="s">
        <v>48</v>
      </c>
      <c r="M927">
        <v>1</v>
      </c>
      <c r="N927">
        <v>3</v>
      </c>
      <c r="O927">
        <v>0</v>
      </c>
      <c r="P927" t="s">
        <v>49</v>
      </c>
      <c r="Q927" t="s">
        <v>50</v>
      </c>
      <c r="R927">
        <v>0</v>
      </c>
      <c r="S927">
        <v>6</v>
      </c>
      <c r="T927" t="s">
        <v>36</v>
      </c>
      <c r="U927" t="s">
        <v>79</v>
      </c>
      <c r="V927" t="s">
        <v>61</v>
      </c>
      <c r="W927" s="2">
        <v>45431</v>
      </c>
      <c r="X927" t="b">
        <v>0</v>
      </c>
      <c r="Y927" t="b">
        <v>0</v>
      </c>
      <c r="Z927" t="s">
        <v>40</v>
      </c>
      <c r="AA927" t="s">
        <v>53</v>
      </c>
      <c r="AB927">
        <v>3</v>
      </c>
    </row>
    <row r="928" spans="1:28" x14ac:dyDescent="0.3">
      <c r="A928" t="s">
        <v>1917</v>
      </c>
      <c r="B928">
        <v>47</v>
      </c>
      <c r="C928" t="s">
        <v>29</v>
      </c>
      <c r="D928" t="s">
        <v>44</v>
      </c>
      <c r="E928" t="s">
        <v>55</v>
      </c>
      <c r="F928" t="s">
        <v>32</v>
      </c>
      <c r="G928" t="s">
        <v>44</v>
      </c>
      <c r="H928" t="s">
        <v>1918</v>
      </c>
      <c r="I928" t="s">
        <v>188</v>
      </c>
      <c r="J928" s="1">
        <v>402.82</v>
      </c>
      <c r="K928">
        <v>7</v>
      </c>
      <c r="L928" t="s">
        <v>78</v>
      </c>
      <c r="M928">
        <v>4</v>
      </c>
      <c r="N928">
        <v>5</v>
      </c>
      <c r="O928">
        <v>0</v>
      </c>
      <c r="P928" t="s">
        <v>36</v>
      </c>
      <c r="Q928" t="s">
        <v>37</v>
      </c>
      <c r="R928">
        <v>2</v>
      </c>
      <c r="S928">
        <v>2</v>
      </c>
      <c r="T928" t="s">
        <v>59</v>
      </c>
      <c r="U928" t="s">
        <v>60</v>
      </c>
      <c r="V928" t="s">
        <v>61</v>
      </c>
      <c r="W928" s="2">
        <v>45316</v>
      </c>
      <c r="X928" t="b">
        <v>0</v>
      </c>
      <c r="Y928" t="b">
        <v>0</v>
      </c>
      <c r="Z928" t="s">
        <v>52</v>
      </c>
      <c r="AA928" t="s">
        <v>41</v>
      </c>
      <c r="AB928">
        <v>13</v>
      </c>
    </row>
    <row r="929" spans="1:28" x14ac:dyDescent="0.3">
      <c r="A929" t="s">
        <v>1919</v>
      </c>
      <c r="B929">
        <v>30</v>
      </c>
      <c r="C929" t="s">
        <v>43</v>
      </c>
      <c r="D929" t="s">
        <v>44</v>
      </c>
      <c r="E929" t="s">
        <v>55</v>
      </c>
      <c r="F929" t="s">
        <v>32</v>
      </c>
      <c r="G929" t="s">
        <v>30</v>
      </c>
      <c r="H929" t="s">
        <v>1920</v>
      </c>
      <c r="I929" t="s">
        <v>34</v>
      </c>
      <c r="J929" s="1">
        <v>497.76</v>
      </c>
      <c r="K929">
        <v>2</v>
      </c>
      <c r="L929" t="s">
        <v>48</v>
      </c>
      <c r="M929">
        <v>1</v>
      </c>
      <c r="N929">
        <v>2</v>
      </c>
      <c r="O929">
        <v>2</v>
      </c>
      <c r="P929" t="s">
        <v>44</v>
      </c>
      <c r="Q929" t="s">
        <v>85</v>
      </c>
      <c r="R929">
        <v>2</v>
      </c>
      <c r="S929">
        <v>3</v>
      </c>
      <c r="T929" t="s">
        <v>49</v>
      </c>
      <c r="U929" t="s">
        <v>60</v>
      </c>
      <c r="V929" t="s">
        <v>39</v>
      </c>
      <c r="W929" s="2">
        <v>45359</v>
      </c>
      <c r="X929" t="b">
        <v>1</v>
      </c>
      <c r="Y929" t="b">
        <v>1</v>
      </c>
      <c r="Z929" t="s">
        <v>52</v>
      </c>
      <c r="AA929" t="s">
        <v>41</v>
      </c>
      <c r="AB929">
        <v>4</v>
      </c>
    </row>
    <row r="930" spans="1:28" x14ac:dyDescent="0.3">
      <c r="A930" t="s">
        <v>1921</v>
      </c>
      <c r="B930">
        <v>26</v>
      </c>
      <c r="C930" t="s">
        <v>29</v>
      </c>
      <c r="D930" t="s">
        <v>44</v>
      </c>
      <c r="E930" t="s">
        <v>55</v>
      </c>
      <c r="F930" t="s">
        <v>45</v>
      </c>
      <c r="G930" t="s">
        <v>44</v>
      </c>
      <c r="H930" t="s">
        <v>1922</v>
      </c>
      <c r="I930" t="s">
        <v>71</v>
      </c>
      <c r="J930" s="1">
        <v>227.58</v>
      </c>
      <c r="K930">
        <v>5</v>
      </c>
      <c r="L930" t="s">
        <v>78</v>
      </c>
      <c r="M930">
        <v>4</v>
      </c>
      <c r="N930">
        <v>2</v>
      </c>
      <c r="O930">
        <v>1</v>
      </c>
      <c r="P930" t="s">
        <v>44</v>
      </c>
      <c r="Q930" t="s">
        <v>50</v>
      </c>
      <c r="R930">
        <v>0</v>
      </c>
      <c r="S930">
        <v>1</v>
      </c>
      <c r="T930" t="s">
        <v>59</v>
      </c>
      <c r="U930" t="s">
        <v>38</v>
      </c>
      <c r="V930" t="s">
        <v>39</v>
      </c>
      <c r="W930" s="2">
        <v>45486</v>
      </c>
      <c r="X930" t="b">
        <v>1</v>
      </c>
      <c r="Y930" t="b">
        <v>0</v>
      </c>
      <c r="Z930" t="s">
        <v>40</v>
      </c>
      <c r="AA930" t="s">
        <v>41</v>
      </c>
      <c r="AB930">
        <v>11</v>
      </c>
    </row>
    <row r="931" spans="1:28" x14ac:dyDescent="0.3">
      <c r="A931" t="s">
        <v>1923</v>
      </c>
      <c r="B931">
        <v>35</v>
      </c>
      <c r="C931" t="s">
        <v>29</v>
      </c>
      <c r="D931" t="s">
        <v>44</v>
      </c>
      <c r="E931" t="s">
        <v>76</v>
      </c>
      <c r="F931" t="s">
        <v>32</v>
      </c>
      <c r="G931" t="s">
        <v>44</v>
      </c>
      <c r="H931" t="s">
        <v>1924</v>
      </c>
      <c r="I931" t="s">
        <v>117</v>
      </c>
      <c r="J931" s="1">
        <v>263.57</v>
      </c>
      <c r="K931">
        <v>2</v>
      </c>
      <c r="L931" t="s">
        <v>35</v>
      </c>
      <c r="M931">
        <v>2</v>
      </c>
      <c r="N931">
        <v>3</v>
      </c>
      <c r="O931">
        <v>0</v>
      </c>
      <c r="P931" t="s">
        <v>44</v>
      </c>
      <c r="Q931" t="s">
        <v>37</v>
      </c>
      <c r="R931">
        <v>1</v>
      </c>
      <c r="S931">
        <v>9</v>
      </c>
      <c r="T931" t="s">
        <v>36</v>
      </c>
      <c r="U931" t="s">
        <v>38</v>
      </c>
      <c r="V931" t="s">
        <v>51</v>
      </c>
      <c r="W931" s="2">
        <v>45617</v>
      </c>
      <c r="X931" t="b">
        <v>1</v>
      </c>
      <c r="Y931" t="b">
        <v>1</v>
      </c>
      <c r="Z931" t="s">
        <v>62</v>
      </c>
      <c r="AA931" t="s">
        <v>67</v>
      </c>
      <c r="AB931">
        <v>8</v>
      </c>
    </row>
    <row r="932" spans="1:28" x14ac:dyDescent="0.3">
      <c r="A932" t="s">
        <v>1925</v>
      </c>
      <c r="B932">
        <v>40</v>
      </c>
      <c r="C932" t="s">
        <v>43</v>
      </c>
      <c r="D932" t="s">
        <v>44</v>
      </c>
      <c r="E932" t="s">
        <v>31</v>
      </c>
      <c r="F932" t="s">
        <v>45</v>
      </c>
      <c r="G932" t="s">
        <v>44</v>
      </c>
      <c r="H932" t="s">
        <v>1926</v>
      </c>
      <c r="I932" t="s">
        <v>123</v>
      </c>
      <c r="J932" s="1">
        <v>422.09</v>
      </c>
      <c r="K932">
        <v>3</v>
      </c>
      <c r="L932" t="s">
        <v>48</v>
      </c>
      <c r="M932">
        <v>4</v>
      </c>
      <c r="N932">
        <v>1</v>
      </c>
      <c r="O932">
        <v>1</v>
      </c>
      <c r="P932" t="s">
        <v>44</v>
      </c>
      <c r="Q932" t="s">
        <v>50</v>
      </c>
      <c r="R932">
        <v>0</v>
      </c>
      <c r="S932">
        <v>9</v>
      </c>
      <c r="T932" t="s">
        <v>49</v>
      </c>
      <c r="U932" t="s">
        <v>38</v>
      </c>
      <c r="V932" t="s">
        <v>51</v>
      </c>
      <c r="W932" s="2">
        <v>45382</v>
      </c>
      <c r="X932" t="b">
        <v>1</v>
      </c>
      <c r="Y932" t="b">
        <v>0</v>
      </c>
      <c r="Z932" t="s">
        <v>40</v>
      </c>
      <c r="AA932" t="s">
        <v>53</v>
      </c>
      <c r="AB932">
        <v>7</v>
      </c>
    </row>
    <row r="933" spans="1:28" x14ac:dyDescent="0.3">
      <c r="A933" t="s">
        <v>1927</v>
      </c>
      <c r="B933">
        <v>35</v>
      </c>
      <c r="C933" t="s">
        <v>43</v>
      </c>
      <c r="D933" t="s">
        <v>30</v>
      </c>
      <c r="E933" t="s">
        <v>31</v>
      </c>
      <c r="F933" t="s">
        <v>56</v>
      </c>
      <c r="G933" t="s">
        <v>44</v>
      </c>
      <c r="H933" t="s">
        <v>1928</v>
      </c>
      <c r="I933" t="s">
        <v>34</v>
      </c>
      <c r="J933" s="1">
        <v>411.83</v>
      </c>
      <c r="K933">
        <v>2</v>
      </c>
      <c r="L933" t="s">
        <v>48</v>
      </c>
      <c r="M933">
        <v>2</v>
      </c>
      <c r="N933">
        <v>3</v>
      </c>
      <c r="O933">
        <v>2</v>
      </c>
      <c r="P933" t="s">
        <v>44</v>
      </c>
      <c r="Q933" t="s">
        <v>50</v>
      </c>
      <c r="R933">
        <v>1</v>
      </c>
      <c r="S933">
        <v>3</v>
      </c>
      <c r="T933" t="s">
        <v>49</v>
      </c>
      <c r="U933" t="s">
        <v>38</v>
      </c>
      <c r="V933" t="s">
        <v>51</v>
      </c>
      <c r="W933" s="2">
        <v>45410</v>
      </c>
      <c r="X933" t="b">
        <v>1</v>
      </c>
      <c r="Y933" t="b">
        <v>1</v>
      </c>
      <c r="Z933" t="s">
        <v>62</v>
      </c>
      <c r="AA933" t="s">
        <v>53</v>
      </c>
      <c r="AB933">
        <v>10</v>
      </c>
    </row>
    <row r="934" spans="1:28" x14ac:dyDescent="0.3">
      <c r="A934" t="s">
        <v>1929</v>
      </c>
      <c r="B934">
        <v>21</v>
      </c>
      <c r="C934" t="s">
        <v>43</v>
      </c>
      <c r="D934" t="s">
        <v>30</v>
      </c>
      <c r="E934" t="s">
        <v>55</v>
      </c>
      <c r="F934" t="s">
        <v>56</v>
      </c>
      <c r="G934" t="s">
        <v>30</v>
      </c>
      <c r="H934" t="s">
        <v>1930</v>
      </c>
      <c r="I934" t="s">
        <v>120</v>
      </c>
      <c r="J934" s="1">
        <v>242.65</v>
      </c>
      <c r="K934">
        <v>3</v>
      </c>
      <c r="L934" t="s">
        <v>35</v>
      </c>
      <c r="M934">
        <v>5</v>
      </c>
      <c r="N934">
        <v>3</v>
      </c>
      <c r="O934">
        <v>0.2</v>
      </c>
      <c r="P934" t="s">
        <v>36</v>
      </c>
      <c r="Q934" t="s">
        <v>85</v>
      </c>
      <c r="R934">
        <v>2</v>
      </c>
      <c r="S934">
        <v>8</v>
      </c>
      <c r="T934" t="s">
        <v>36</v>
      </c>
      <c r="U934" t="s">
        <v>38</v>
      </c>
      <c r="V934" t="s">
        <v>86</v>
      </c>
      <c r="W934" s="2">
        <v>45482</v>
      </c>
      <c r="X934" t="b">
        <v>0</v>
      </c>
      <c r="Y934" t="b">
        <v>1</v>
      </c>
      <c r="Z934" t="s">
        <v>74</v>
      </c>
      <c r="AA934" t="s">
        <v>41</v>
      </c>
      <c r="AB934">
        <v>9</v>
      </c>
    </row>
    <row r="935" spans="1:28" x14ac:dyDescent="0.3">
      <c r="A935" t="s">
        <v>1931</v>
      </c>
      <c r="B935">
        <v>41</v>
      </c>
      <c r="C935" t="s">
        <v>43</v>
      </c>
      <c r="D935" t="s">
        <v>30</v>
      </c>
      <c r="E935" t="s">
        <v>69</v>
      </c>
      <c r="F935" t="s">
        <v>56</v>
      </c>
      <c r="G935" t="s">
        <v>30</v>
      </c>
      <c r="H935" t="s">
        <v>1932</v>
      </c>
      <c r="I935" t="s">
        <v>90</v>
      </c>
      <c r="J935" s="1">
        <v>298.93</v>
      </c>
      <c r="K935">
        <v>6</v>
      </c>
      <c r="L935" t="s">
        <v>35</v>
      </c>
      <c r="M935">
        <v>5</v>
      </c>
      <c r="N935">
        <v>2</v>
      </c>
      <c r="O935">
        <v>0.2</v>
      </c>
      <c r="P935" t="s">
        <v>36</v>
      </c>
      <c r="Q935" t="s">
        <v>37</v>
      </c>
      <c r="R935">
        <v>2</v>
      </c>
      <c r="S935">
        <v>1</v>
      </c>
      <c r="T935" t="s">
        <v>36</v>
      </c>
      <c r="U935" t="s">
        <v>38</v>
      </c>
      <c r="V935" t="s">
        <v>51</v>
      </c>
      <c r="W935" s="2">
        <v>45557</v>
      </c>
      <c r="X935" t="b">
        <v>1</v>
      </c>
      <c r="Y935" t="b">
        <v>1</v>
      </c>
      <c r="Z935" t="s">
        <v>74</v>
      </c>
      <c r="AA935" t="s">
        <v>67</v>
      </c>
      <c r="AB935">
        <v>2</v>
      </c>
    </row>
    <row r="936" spans="1:28" x14ac:dyDescent="0.3">
      <c r="A936" t="s">
        <v>1933</v>
      </c>
      <c r="B936">
        <v>44</v>
      </c>
      <c r="C936" t="s">
        <v>29</v>
      </c>
      <c r="D936" t="s">
        <v>44</v>
      </c>
      <c r="E936" t="s">
        <v>55</v>
      </c>
      <c r="F936" t="s">
        <v>32</v>
      </c>
      <c r="G936" t="s">
        <v>44</v>
      </c>
      <c r="H936" t="s">
        <v>512</v>
      </c>
      <c r="I936" t="s">
        <v>93</v>
      </c>
      <c r="J936" s="1">
        <v>191.21</v>
      </c>
      <c r="K936">
        <v>7</v>
      </c>
      <c r="L936" t="s">
        <v>35</v>
      </c>
      <c r="M936">
        <v>5</v>
      </c>
      <c r="N936">
        <v>4</v>
      </c>
      <c r="O936">
        <v>1</v>
      </c>
      <c r="P936" t="s">
        <v>59</v>
      </c>
      <c r="Q936" t="s">
        <v>85</v>
      </c>
      <c r="R936">
        <v>2</v>
      </c>
      <c r="S936">
        <v>6</v>
      </c>
      <c r="T936" t="s">
        <v>59</v>
      </c>
      <c r="U936" t="s">
        <v>60</v>
      </c>
      <c r="V936" t="s">
        <v>61</v>
      </c>
      <c r="W936" s="2">
        <v>45386</v>
      </c>
      <c r="X936" t="b">
        <v>0</v>
      </c>
      <c r="Y936" t="b">
        <v>0</v>
      </c>
      <c r="Z936" t="s">
        <v>40</v>
      </c>
      <c r="AA936" t="s">
        <v>41</v>
      </c>
      <c r="AB936">
        <v>13</v>
      </c>
    </row>
    <row r="937" spans="1:28" x14ac:dyDescent="0.3">
      <c r="A937" t="s">
        <v>1934</v>
      </c>
      <c r="B937">
        <v>44</v>
      </c>
      <c r="C937" t="s">
        <v>29</v>
      </c>
      <c r="D937" t="s">
        <v>44</v>
      </c>
      <c r="E937" t="s">
        <v>31</v>
      </c>
      <c r="F937" t="s">
        <v>56</v>
      </c>
      <c r="G937" t="s">
        <v>30</v>
      </c>
      <c r="H937" t="s">
        <v>1935</v>
      </c>
      <c r="I937" t="s">
        <v>117</v>
      </c>
      <c r="J937" s="1">
        <v>136.66999999999999</v>
      </c>
      <c r="K937">
        <v>3</v>
      </c>
      <c r="L937" t="s">
        <v>78</v>
      </c>
      <c r="M937">
        <v>3</v>
      </c>
      <c r="N937">
        <v>1</v>
      </c>
      <c r="O937">
        <v>1</v>
      </c>
      <c r="P937" t="s">
        <v>59</v>
      </c>
      <c r="Q937" t="s">
        <v>37</v>
      </c>
      <c r="R937">
        <v>0</v>
      </c>
      <c r="S937">
        <v>2</v>
      </c>
      <c r="T937" t="s">
        <v>44</v>
      </c>
      <c r="U937" t="s">
        <v>79</v>
      </c>
      <c r="V937" t="s">
        <v>51</v>
      </c>
      <c r="W937" s="2">
        <v>45463</v>
      </c>
      <c r="X937" t="b">
        <v>0</v>
      </c>
      <c r="Y937" t="b">
        <v>1</v>
      </c>
      <c r="Z937" t="s">
        <v>62</v>
      </c>
      <c r="AA937" t="s">
        <v>53</v>
      </c>
      <c r="AB937">
        <v>1</v>
      </c>
    </row>
    <row r="938" spans="1:28" x14ac:dyDescent="0.3">
      <c r="A938" t="s">
        <v>1936</v>
      </c>
      <c r="B938">
        <v>37</v>
      </c>
      <c r="C938" t="s">
        <v>43</v>
      </c>
      <c r="D938" t="s">
        <v>30</v>
      </c>
      <c r="E938" t="s">
        <v>69</v>
      </c>
      <c r="F938" t="s">
        <v>56</v>
      </c>
      <c r="G938" t="s">
        <v>44</v>
      </c>
      <c r="H938" t="s">
        <v>1937</v>
      </c>
      <c r="I938" t="s">
        <v>90</v>
      </c>
      <c r="J938" s="1">
        <v>324.11</v>
      </c>
      <c r="K938">
        <v>11</v>
      </c>
      <c r="L938" t="s">
        <v>78</v>
      </c>
      <c r="M938">
        <v>3</v>
      </c>
      <c r="N938">
        <v>3</v>
      </c>
      <c r="O938">
        <v>2</v>
      </c>
      <c r="P938" t="s">
        <v>36</v>
      </c>
      <c r="Q938" t="s">
        <v>85</v>
      </c>
      <c r="R938">
        <v>0</v>
      </c>
      <c r="S938">
        <v>2</v>
      </c>
      <c r="T938" t="s">
        <v>59</v>
      </c>
      <c r="U938" t="s">
        <v>60</v>
      </c>
      <c r="V938" t="s">
        <v>86</v>
      </c>
      <c r="W938" s="2">
        <v>45373</v>
      </c>
      <c r="X938" t="b">
        <v>0</v>
      </c>
      <c r="Y938" t="b">
        <v>0</v>
      </c>
      <c r="Z938" t="s">
        <v>62</v>
      </c>
      <c r="AA938" t="s">
        <v>41</v>
      </c>
      <c r="AB938">
        <v>7</v>
      </c>
    </row>
    <row r="939" spans="1:28" x14ac:dyDescent="0.3">
      <c r="A939" t="s">
        <v>1938</v>
      </c>
      <c r="B939">
        <v>40</v>
      </c>
      <c r="C939" t="s">
        <v>29</v>
      </c>
      <c r="D939" t="s">
        <v>44</v>
      </c>
      <c r="E939" t="s">
        <v>69</v>
      </c>
      <c r="F939" t="s">
        <v>32</v>
      </c>
      <c r="G939" t="s">
        <v>44</v>
      </c>
      <c r="H939" t="s">
        <v>1939</v>
      </c>
      <c r="I939" t="s">
        <v>101</v>
      </c>
      <c r="J939" s="1">
        <v>105.64</v>
      </c>
      <c r="K939">
        <v>6</v>
      </c>
      <c r="L939" t="s">
        <v>78</v>
      </c>
      <c r="M939">
        <v>1</v>
      </c>
      <c r="N939">
        <v>3</v>
      </c>
      <c r="O939">
        <v>0</v>
      </c>
      <c r="P939" t="s">
        <v>59</v>
      </c>
      <c r="Q939" t="s">
        <v>85</v>
      </c>
      <c r="R939">
        <v>2</v>
      </c>
      <c r="S939">
        <v>1</v>
      </c>
      <c r="T939" t="s">
        <v>36</v>
      </c>
      <c r="U939" t="s">
        <v>60</v>
      </c>
      <c r="V939" t="s">
        <v>66</v>
      </c>
      <c r="W939" s="2">
        <v>45388</v>
      </c>
      <c r="X939" t="b">
        <v>1</v>
      </c>
      <c r="Y939" t="b">
        <v>1</v>
      </c>
      <c r="Z939" t="s">
        <v>74</v>
      </c>
      <c r="AA939" t="s">
        <v>41</v>
      </c>
      <c r="AB939">
        <v>12</v>
      </c>
    </row>
    <row r="940" spans="1:28" x14ac:dyDescent="0.3">
      <c r="A940" t="s">
        <v>1940</v>
      </c>
      <c r="B940">
        <v>43</v>
      </c>
      <c r="C940" t="s">
        <v>43</v>
      </c>
      <c r="D940" t="s">
        <v>44</v>
      </c>
      <c r="E940" t="s">
        <v>69</v>
      </c>
      <c r="F940" t="s">
        <v>56</v>
      </c>
      <c r="G940" t="s">
        <v>44</v>
      </c>
      <c r="H940" t="s">
        <v>1941</v>
      </c>
      <c r="I940" t="s">
        <v>117</v>
      </c>
      <c r="J940" s="1">
        <v>295.60000000000002</v>
      </c>
      <c r="K940">
        <v>10</v>
      </c>
      <c r="L940" t="s">
        <v>78</v>
      </c>
      <c r="M940">
        <v>1</v>
      </c>
      <c r="N940">
        <v>2</v>
      </c>
      <c r="O940">
        <v>1</v>
      </c>
      <c r="P940" t="s">
        <v>44</v>
      </c>
      <c r="Q940" t="s">
        <v>37</v>
      </c>
      <c r="R940">
        <v>0</v>
      </c>
      <c r="S940">
        <v>9</v>
      </c>
      <c r="T940" t="s">
        <v>59</v>
      </c>
      <c r="U940" t="s">
        <v>79</v>
      </c>
      <c r="V940" t="s">
        <v>39</v>
      </c>
      <c r="W940" s="2">
        <v>45432</v>
      </c>
      <c r="X940" t="b">
        <v>1</v>
      </c>
      <c r="Y940" t="b">
        <v>1</v>
      </c>
      <c r="Z940" t="s">
        <v>40</v>
      </c>
      <c r="AA940" t="s">
        <v>53</v>
      </c>
      <c r="AB940">
        <v>5</v>
      </c>
    </row>
    <row r="941" spans="1:28" x14ac:dyDescent="0.3">
      <c r="A941" t="s">
        <v>1942</v>
      </c>
      <c r="B941">
        <v>48</v>
      </c>
      <c r="C941" t="s">
        <v>43</v>
      </c>
      <c r="D941" t="s">
        <v>30</v>
      </c>
      <c r="E941" t="s">
        <v>55</v>
      </c>
      <c r="F941" t="s">
        <v>56</v>
      </c>
      <c r="G941" t="s">
        <v>44</v>
      </c>
      <c r="H941" t="s">
        <v>1943</v>
      </c>
      <c r="I941" t="s">
        <v>101</v>
      </c>
      <c r="J941" s="1">
        <v>227.03</v>
      </c>
      <c r="K941">
        <v>9</v>
      </c>
      <c r="L941" t="s">
        <v>48</v>
      </c>
      <c r="M941">
        <v>4</v>
      </c>
      <c r="N941">
        <v>4</v>
      </c>
      <c r="O941">
        <v>2</v>
      </c>
      <c r="P941" t="s">
        <v>59</v>
      </c>
      <c r="Q941" t="s">
        <v>50</v>
      </c>
      <c r="R941">
        <v>2</v>
      </c>
      <c r="S941">
        <v>7</v>
      </c>
      <c r="T941" t="s">
        <v>44</v>
      </c>
      <c r="U941" t="s">
        <v>38</v>
      </c>
      <c r="V941" t="s">
        <v>66</v>
      </c>
      <c r="W941" s="2">
        <v>45391</v>
      </c>
      <c r="X941" t="b">
        <v>1</v>
      </c>
      <c r="Y941" t="b">
        <v>1</v>
      </c>
      <c r="Z941" t="s">
        <v>40</v>
      </c>
      <c r="AA941" t="s">
        <v>41</v>
      </c>
      <c r="AB941">
        <v>4</v>
      </c>
    </row>
    <row r="942" spans="1:28" x14ac:dyDescent="0.3">
      <c r="A942" t="s">
        <v>1944</v>
      </c>
      <c r="B942">
        <v>32</v>
      </c>
      <c r="C942" t="s">
        <v>29</v>
      </c>
      <c r="D942" t="s">
        <v>44</v>
      </c>
      <c r="E942" t="s">
        <v>76</v>
      </c>
      <c r="F942" t="s">
        <v>32</v>
      </c>
      <c r="G942" t="s">
        <v>30</v>
      </c>
      <c r="H942" t="s">
        <v>1945</v>
      </c>
      <c r="I942" t="s">
        <v>107</v>
      </c>
      <c r="J942" s="1">
        <v>485.77</v>
      </c>
      <c r="K942">
        <v>10</v>
      </c>
      <c r="L942" t="s">
        <v>35</v>
      </c>
      <c r="M942">
        <v>1</v>
      </c>
      <c r="N942">
        <v>2</v>
      </c>
      <c r="O942">
        <v>0</v>
      </c>
      <c r="P942" t="s">
        <v>59</v>
      </c>
      <c r="Q942" t="s">
        <v>50</v>
      </c>
      <c r="R942">
        <v>2</v>
      </c>
      <c r="S942">
        <v>6</v>
      </c>
      <c r="T942" t="s">
        <v>36</v>
      </c>
      <c r="U942" t="s">
        <v>38</v>
      </c>
      <c r="V942" t="s">
        <v>86</v>
      </c>
      <c r="W942" s="2">
        <v>45630</v>
      </c>
      <c r="X942" t="b">
        <v>0</v>
      </c>
      <c r="Y942" t="b">
        <v>0</v>
      </c>
      <c r="Z942" t="s">
        <v>74</v>
      </c>
      <c r="AA942" t="s">
        <v>41</v>
      </c>
      <c r="AB942">
        <v>6</v>
      </c>
    </row>
    <row r="943" spans="1:28" x14ac:dyDescent="0.3">
      <c r="A943" t="s">
        <v>1946</v>
      </c>
      <c r="B943">
        <v>37</v>
      </c>
      <c r="C943" t="s">
        <v>29</v>
      </c>
      <c r="D943" t="s">
        <v>30</v>
      </c>
      <c r="E943" t="s">
        <v>69</v>
      </c>
      <c r="F943" t="s">
        <v>45</v>
      </c>
      <c r="G943" t="s">
        <v>44</v>
      </c>
      <c r="H943" t="s">
        <v>1947</v>
      </c>
      <c r="I943" t="s">
        <v>101</v>
      </c>
      <c r="J943" s="1">
        <v>173.43</v>
      </c>
      <c r="K943">
        <v>4</v>
      </c>
      <c r="L943" t="s">
        <v>48</v>
      </c>
      <c r="M943">
        <v>3</v>
      </c>
      <c r="N943">
        <v>3</v>
      </c>
      <c r="O943">
        <v>0</v>
      </c>
      <c r="P943" t="s">
        <v>49</v>
      </c>
      <c r="Q943" t="s">
        <v>50</v>
      </c>
      <c r="R943">
        <v>2</v>
      </c>
      <c r="S943">
        <v>1</v>
      </c>
      <c r="T943" t="s">
        <v>59</v>
      </c>
      <c r="U943" t="s">
        <v>79</v>
      </c>
      <c r="V943" t="s">
        <v>51</v>
      </c>
      <c r="W943" s="2">
        <v>45439</v>
      </c>
      <c r="X943" t="b">
        <v>1</v>
      </c>
      <c r="Y943" t="b">
        <v>1</v>
      </c>
      <c r="Z943" t="s">
        <v>40</v>
      </c>
      <c r="AA943" t="s">
        <v>41</v>
      </c>
      <c r="AB943">
        <v>14</v>
      </c>
    </row>
    <row r="944" spans="1:28" x14ac:dyDescent="0.3">
      <c r="A944" t="s">
        <v>1948</v>
      </c>
      <c r="B944">
        <v>29</v>
      </c>
      <c r="C944" t="s">
        <v>29</v>
      </c>
      <c r="D944" t="s">
        <v>30</v>
      </c>
      <c r="E944" t="s">
        <v>69</v>
      </c>
      <c r="F944" t="s">
        <v>45</v>
      </c>
      <c r="G944" t="s">
        <v>30</v>
      </c>
      <c r="H944" t="s">
        <v>1949</v>
      </c>
      <c r="I944" t="s">
        <v>123</v>
      </c>
      <c r="J944" s="1">
        <v>462.96</v>
      </c>
      <c r="K944">
        <v>2</v>
      </c>
      <c r="L944" t="s">
        <v>78</v>
      </c>
      <c r="M944">
        <v>4</v>
      </c>
      <c r="N944">
        <v>2</v>
      </c>
      <c r="O944">
        <v>0</v>
      </c>
      <c r="P944" t="s">
        <v>44</v>
      </c>
      <c r="Q944" t="s">
        <v>85</v>
      </c>
      <c r="R944">
        <v>2</v>
      </c>
      <c r="S944">
        <v>6</v>
      </c>
      <c r="T944" t="s">
        <v>44</v>
      </c>
      <c r="U944" t="s">
        <v>38</v>
      </c>
      <c r="V944" t="s">
        <v>86</v>
      </c>
      <c r="W944" s="2">
        <v>45474</v>
      </c>
      <c r="X944" t="b">
        <v>1</v>
      </c>
      <c r="Y944" t="b">
        <v>0</v>
      </c>
      <c r="Z944" t="s">
        <v>74</v>
      </c>
      <c r="AA944" t="s">
        <v>41</v>
      </c>
      <c r="AB944">
        <v>3</v>
      </c>
    </row>
    <row r="945" spans="1:28" x14ac:dyDescent="0.3">
      <c r="A945" t="s">
        <v>1950</v>
      </c>
      <c r="B945">
        <v>36</v>
      </c>
      <c r="C945" t="s">
        <v>43</v>
      </c>
      <c r="D945" t="s">
        <v>44</v>
      </c>
      <c r="E945" t="s">
        <v>76</v>
      </c>
      <c r="F945" t="s">
        <v>45</v>
      </c>
      <c r="G945" t="s">
        <v>30</v>
      </c>
      <c r="H945" t="s">
        <v>1951</v>
      </c>
      <c r="I945" t="s">
        <v>93</v>
      </c>
      <c r="J945" s="1">
        <v>203.13</v>
      </c>
      <c r="K945">
        <v>10</v>
      </c>
      <c r="L945" t="s">
        <v>78</v>
      </c>
      <c r="M945">
        <v>4</v>
      </c>
      <c r="N945">
        <v>3</v>
      </c>
      <c r="O945">
        <v>2</v>
      </c>
      <c r="P945" t="s">
        <v>36</v>
      </c>
      <c r="Q945" t="s">
        <v>37</v>
      </c>
      <c r="R945">
        <v>1</v>
      </c>
      <c r="S945">
        <v>5</v>
      </c>
      <c r="T945" t="s">
        <v>44</v>
      </c>
      <c r="U945" t="s">
        <v>38</v>
      </c>
      <c r="V945" t="s">
        <v>61</v>
      </c>
      <c r="W945" s="2">
        <v>45519</v>
      </c>
      <c r="X945" t="b">
        <v>1</v>
      </c>
      <c r="Y945" t="b">
        <v>0</v>
      </c>
      <c r="Z945" t="s">
        <v>62</v>
      </c>
      <c r="AA945" t="s">
        <v>53</v>
      </c>
      <c r="AB945">
        <v>6</v>
      </c>
    </row>
    <row r="946" spans="1:28" x14ac:dyDescent="0.3">
      <c r="A946" t="s">
        <v>1952</v>
      </c>
      <c r="B946">
        <v>50</v>
      </c>
      <c r="C946" t="s">
        <v>29</v>
      </c>
      <c r="D946" t="s">
        <v>44</v>
      </c>
      <c r="E946" t="s">
        <v>31</v>
      </c>
      <c r="F946" t="s">
        <v>56</v>
      </c>
      <c r="G946" t="s">
        <v>44</v>
      </c>
      <c r="H946" t="s">
        <v>1953</v>
      </c>
      <c r="I946" t="s">
        <v>126</v>
      </c>
      <c r="J946" s="1">
        <v>443.11</v>
      </c>
      <c r="K946">
        <v>9</v>
      </c>
      <c r="L946" t="s">
        <v>48</v>
      </c>
      <c r="M946">
        <v>1</v>
      </c>
      <c r="N946">
        <v>2</v>
      </c>
      <c r="O946">
        <v>1</v>
      </c>
      <c r="P946" t="s">
        <v>36</v>
      </c>
      <c r="Q946" t="s">
        <v>85</v>
      </c>
      <c r="R946">
        <v>0</v>
      </c>
      <c r="S946">
        <v>10</v>
      </c>
      <c r="T946" t="s">
        <v>59</v>
      </c>
      <c r="U946" t="s">
        <v>38</v>
      </c>
      <c r="V946" t="s">
        <v>66</v>
      </c>
      <c r="W946" s="2">
        <v>45310</v>
      </c>
      <c r="X946" t="b">
        <v>1</v>
      </c>
      <c r="Y946" t="b">
        <v>1</v>
      </c>
      <c r="Z946" t="s">
        <v>52</v>
      </c>
      <c r="AA946" t="s">
        <v>41</v>
      </c>
      <c r="AB946">
        <v>1</v>
      </c>
    </row>
    <row r="947" spans="1:28" x14ac:dyDescent="0.3">
      <c r="A947" t="s">
        <v>1954</v>
      </c>
      <c r="B947">
        <v>31</v>
      </c>
      <c r="C947" t="s">
        <v>88</v>
      </c>
      <c r="D947" t="s">
        <v>44</v>
      </c>
      <c r="E947" t="s">
        <v>76</v>
      </c>
      <c r="F947" t="s">
        <v>45</v>
      </c>
      <c r="G947" t="s">
        <v>44</v>
      </c>
      <c r="H947" t="s">
        <v>1955</v>
      </c>
      <c r="I947" t="s">
        <v>142</v>
      </c>
      <c r="J947" s="1">
        <v>254.83</v>
      </c>
      <c r="K947">
        <v>2</v>
      </c>
      <c r="L947" t="s">
        <v>35</v>
      </c>
      <c r="M947">
        <v>1</v>
      </c>
      <c r="N947">
        <v>2</v>
      </c>
      <c r="O947">
        <v>1</v>
      </c>
      <c r="P947" t="s">
        <v>36</v>
      </c>
      <c r="Q947" t="s">
        <v>37</v>
      </c>
      <c r="R947">
        <v>1</v>
      </c>
      <c r="S947">
        <v>2</v>
      </c>
      <c r="T947" t="s">
        <v>59</v>
      </c>
      <c r="U947" t="s">
        <v>79</v>
      </c>
      <c r="V947" t="s">
        <v>39</v>
      </c>
      <c r="W947" s="2">
        <v>45553</v>
      </c>
      <c r="X947" t="b">
        <v>0</v>
      </c>
      <c r="Y947" t="b">
        <v>0</v>
      </c>
      <c r="Z947" t="s">
        <v>52</v>
      </c>
      <c r="AA947" t="s">
        <v>53</v>
      </c>
      <c r="AB947">
        <v>1</v>
      </c>
    </row>
    <row r="948" spans="1:28" x14ac:dyDescent="0.3">
      <c r="A948" t="s">
        <v>1956</v>
      </c>
      <c r="B948">
        <v>29</v>
      </c>
      <c r="C948" t="s">
        <v>29</v>
      </c>
      <c r="D948" t="s">
        <v>44</v>
      </c>
      <c r="E948" t="s">
        <v>55</v>
      </c>
      <c r="F948" t="s">
        <v>56</v>
      </c>
      <c r="G948" t="s">
        <v>30</v>
      </c>
      <c r="H948" t="s">
        <v>1957</v>
      </c>
      <c r="I948" t="s">
        <v>98</v>
      </c>
      <c r="J948" s="1">
        <v>336.89</v>
      </c>
      <c r="K948">
        <v>4</v>
      </c>
      <c r="L948" t="s">
        <v>78</v>
      </c>
      <c r="M948">
        <v>2</v>
      </c>
      <c r="N948">
        <v>1</v>
      </c>
      <c r="O948">
        <v>2</v>
      </c>
      <c r="P948" t="s">
        <v>49</v>
      </c>
      <c r="Q948" t="s">
        <v>85</v>
      </c>
      <c r="R948">
        <v>1</v>
      </c>
      <c r="S948">
        <v>7</v>
      </c>
      <c r="T948" t="s">
        <v>44</v>
      </c>
      <c r="U948" t="s">
        <v>60</v>
      </c>
      <c r="V948" t="s">
        <v>39</v>
      </c>
      <c r="W948" s="2">
        <v>45460</v>
      </c>
      <c r="X948" t="b">
        <v>0</v>
      </c>
      <c r="Y948" t="b">
        <v>0</v>
      </c>
      <c r="Z948" t="s">
        <v>74</v>
      </c>
      <c r="AA948" t="s">
        <v>67</v>
      </c>
      <c r="AB948">
        <v>9</v>
      </c>
    </row>
    <row r="949" spans="1:28" x14ac:dyDescent="0.3">
      <c r="A949" t="s">
        <v>1958</v>
      </c>
      <c r="B949">
        <v>26</v>
      </c>
      <c r="C949" t="s">
        <v>43</v>
      </c>
      <c r="D949" t="s">
        <v>30</v>
      </c>
      <c r="E949" t="s">
        <v>31</v>
      </c>
      <c r="F949" t="s">
        <v>32</v>
      </c>
      <c r="G949" t="s">
        <v>30</v>
      </c>
      <c r="H949" t="s">
        <v>1959</v>
      </c>
      <c r="I949" t="s">
        <v>123</v>
      </c>
      <c r="J949" s="1">
        <v>337.17</v>
      </c>
      <c r="K949">
        <v>8</v>
      </c>
      <c r="L949" t="s">
        <v>48</v>
      </c>
      <c r="M949">
        <v>5</v>
      </c>
      <c r="N949">
        <v>5</v>
      </c>
      <c r="O949">
        <v>0</v>
      </c>
      <c r="P949" t="s">
        <v>59</v>
      </c>
      <c r="Q949" t="s">
        <v>50</v>
      </c>
      <c r="R949">
        <v>1</v>
      </c>
      <c r="S949">
        <v>6</v>
      </c>
      <c r="T949" t="s">
        <v>49</v>
      </c>
      <c r="U949" t="s">
        <v>38</v>
      </c>
      <c r="V949" t="s">
        <v>39</v>
      </c>
      <c r="W949" s="2">
        <v>45499</v>
      </c>
      <c r="X949" t="b">
        <v>0</v>
      </c>
      <c r="Y949" t="b">
        <v>1</v>
      </c>
      <c r="Z949" t="s">
        <v>52</v>
      </c>
      <c r="AA949" t="s">
        <v>41</v>
      </c>
      <c r="AB949">
        <v>3</v>
      </c>
    </row>
    <row r="950" spans="1:28" x14ac:dyDescent="0.3">
      <c r="A950" t="s">
        <v>1960</v>
      </c>
      <c r="B950">
        <v>22</v>
      </c>
      <c r="C950" t="s">
        <v>29</v>
      </c>
      <c r="D950" t="s">
        <v>44</v>
      </c>
      <c r="E950" t="s">
        <v>55</v>
      </c>
      <c r="F950" t="s">
        <v>45</v>
      </c>
      <c r="G950" t="s">
        <v>44</v>
      </c>
      <c r="H950" t="s">
        <v>1961</v>
      </c>
      <c r="I950" t="s">
        <v>47</v>
      </c>
      <c r="J950" s="1">
        <v>429.24</v>
      </c>
      <c r="K950">
        <v>2</v>
      </c>
      <c r="L950" t="s">
        <v>78</v>
      </c>
      <c r="M950">
        <v>2</v>
      </c>
      <c r="N950">
        <v>2</v>
      </c>
      <c r="O950">
        <v>2</v>
      </c>
      <c r="P950" t="s">
        <v>49</v>
      </c>
      <c r="Q950" t="s">
        <v>85</v>
      </c>
      <c r="R950">
        <v>0</v>
      </c>
      <c r="S950">
        <v>3</v>
      </c>
      <c r="T950" t="s">
        <v>36</v>
      </c>
      <c r="U950" t="s">
        <v>79</v>
      </c>
      <c r="V950" t="s">
        <v>86</v>
      </c>
      <c r="W950" s="2">
        <v>45362</v>
      </c>
      <c r="X950" t="b">
        <v>0</v>
      </c>
      <c r="Y950" t="b">
        <v>0</v>
      </c>
      <c r="Z950" t="s">
        <v>74</v>
      </c>
      <c r="AA950" t="s">
        <v>41</v>
      </c>
      <c r="AB950">
        <v>13</v>
      </c>
    </row>
    <row r="951" spans="1:28" x14ac:dyDescent="0.3">
      <c r="A951" t="s">
        <v>1962</v>
      </c>
      <c r="B951">
        <v>35</v>
      </c>
      <c r="C951" t="s">
        <v>29</v>
      </c>
      <c r="D951" t="s">
        <v>44</v>
      </c>
      <c r="E951" t="s">
        <v>31</v>
      </c>
      <c r="F951" t="s">
        <v>45</v>
      </c>
      <c r="G951" t="s">
        <v>44</v>
      </c>
      <c r="H951" t="s">
        <v>1963</v>
      </c>
      <c r="I951" t="s">
        <v>117</v>
      </c>
      <c r="J951" s="1">
        <v>197.7</v>
      </c>
      <c r="K951">
        <v>7</v>
      </c>
      <c r="L951" t="s">
        <v>35</v>
      </c>
      <c r="M951">
        <v>3</v>
      </c>
      <c r="N951">
        <v>5</v>
      </c>
      <c r="O951">
        <v>2</v>
      </c>
      <c r="P951" t="s">
        <v>44</v>
      </c>
      <c r="Q951" t="s">
        <v>37</v>
      </c>
      <c r="R951">
        <v>1</v>
      </c>
      <c r="S951">
        <v>6</v>
      </c>
      <c r="T951" t="s">
        <v>49</v>
      </c>
      <c r="U951" t="s">
        <v>79</v>
      </c>
      <c r="V951" t="s">
        <v>86</v>
      </c>
      <c r="W951" s="2">
        <v>45562</v>
      </c>
      <c r="X951" t="b">
        <v>0</v>
      </c>
      <c r="Y951" t="b">
        <v>0</v>
      </c>
      <c r="Z951" t="s">
        <v>40</v>
      </c>
      <c r="AA951" t="s">
        <v>53</v>
      </c>
      <c r="AB951">
        <v>9</v>
      </c>
    </row>
    <row r="952" spans="1:28" x14ac:dyDescent="0.3">
      <c r="A952" t="s">
        <v>1964</v>
      </c>
      <c r="B952">
        <v>23</v>
      </c>
      <c r="C952" t="s">
        <v>43</v>
      </c>
      <c r="D952" t="s">
        <v>30</v>
      </c>
      <c r="E952" t="s">
        <v>31</v>
      </c>
      <c r="F952" t="s">
        <v>32</v>
      </c>
      <c r="G952" t="s">
        <v>30</v>
      </c>
      <c r="H952" t="s">
        <v>1965</v>
      </c>
      <c r="I952" t="s">
        <v>65</v>
      </c>
      <c r="J952" s="1">
        <v>336.96</v>
      </c>
      <c r="K952">
        <v>2</v>
      </c>
      <c r="L952" t="s">
        <v>48</v>
      </c>
      <c r="M952">
        <v>5</v>
      </c>
      <c r="N952">
        <v>2</v>
      </c>
      <c r="O952">
        <v>2</v>
      </c>
      <c r="P952" t="s">
        <v>44</v>
      </c>
      <c r="Q952" t="s">
        <v>50</v>
      </c>
      <c r="R952">
        <v>0</v>
      </c>
      <c r="S952">
        <v>7</v>
      </c>
      <c r="T952" t="s">
        <v>59</v>
      </c>
      <c r="U952" t="s">
        <v>38</v>
      </c>
      <c r="V952" t="s">
        <v>51</v>
      </c>
      <c r="W952" s="2">
        <v>45540</v>
      </c>
      <c r="X952" t="b">
        <v>1</v>
      </c>
      <c r="Y952" t="b">
        <v>1</v>
      </c>
      <c r="Z952" t="s">
        <v>62</v>
      </c>
      <c r="AA952" t="s">
        <v>41</v>
      </c>
      <c r="AB952">
        <v>7</v>
      </c>
    </row>
    <row r="953" spans="1:28" x14ac:dyDescent="0.3">
      <c r="A953" t="s">
        <v>1966</v>
      </c>
      <c r="B953">
        <v>40</v>
      </c>
      <c r="C953" t="s">
        <v>29</v>
      </c>
      <c r="D953" t="s">
        <v>44</v>
      </c>
      <c r="E953" t="s">
        <v>31</v>
      </c>
      <c r="F953" t="s">
        <v>45</v>
      </c>
      <c r="G953" t="s">
        <v>44</v>
      </c>
      <c r="H953" t="s">
        <v>1967</v>
      </c>
      <c r="I953" t="s">
        <v>114</v>
      </c>
      <c r="J953" s="1">
        <v>489.81</v>
      </c>
      <c r="K953">
        <v>11</v>
      </c>
      <c r="L953" t="s">
        <v>35</v>
      </c>
      <c r="M953">
        <v>3</v>
      </c>
      <c r="N953">
        <v>2</v>
      </c>
      <c r="O953">
        <v>1</v>
      </c>
      <c r="P953" t="s">
        <v>59</v>
      </c>
      <c r="Q953" t="s">
        <v>85</v>
      </c>
      <c r="R953">
        <v>0</v>
      </c>
      <c r="S953">
        <v>1</v>
      </c>
      <c r="T953" t="s">
        <v>36</v>
      </c>
      <c r="U953" t="s">
        <v>38</v>
      </c>
      <c r="V953" t="s">
        <v>39</v>
      </c>
      <c r="W953" s="2">
        <v>45648</v>
      </c>
      <c r="X953" t="b">
        <v>0</v>
      </c>
      <c r="Y953" t="b">
        <v>0</v>
      </c>
      <c r="Z953" t="s">
        <v>52</v>
      </c>
      <c r="AA953" t="s">
        <v>41</v>
      </c>
      <c r="AB953">
        <v>3</v>
      </c>
    </row>
    <row r="954" spans="1:28" x14ac:dyDescent="0.3">
      <c r="A954" t="s">
        <v>1968</v>
      </c>
      <c r="B954">
        <v>32</v>
      </c>
      <c r="C954" t="s">
        <v>29</v>
      </c>
      <c r="D954" t="s">
        <v>44</v>
      </c>
      <c r="E954" t="s">
        <v>55</v>
      </c>
      <c r="F954" t="s">
        <v>45</v>
      </c>
      <c r="G954" t="s">
        <v>30</v>
      </c>
      <c r="H954" t="s">
        <v>1969</v>
      </c>
      <c r="I954" t="s">
        <v>120</v>
      </c>
      <c r="J954" s="1">
        <v>455.55</v>
      </c>
      <c r="K954">
        <v>8</v>
      </c>
      <c r="L954" t="s">
        <v>35</v>
      </c>
      <c r="M954">
        <v>4</v>
      </c>
      <c r="N954">
        <v>4</v>
      </c>
      <c r="O954">
        <v>1</v>
      </c>
      <c r="P954" t="s">
        <v>44</v>
      </c>
      <c r="Q954" t="s">
        <v>37</v>
      </c>
      <c r="R954">
        <v>0</v>
      </c>
      <c r="S954">
        <v>6</v>
      </c>
      <c r="T954" t="s">
        <v>44</v>
      </c>
      <c r="U954" t="s">
        <v>79</v>
      </c>
      <c r="V954" t="s">
        <v>51</v>
      </c>
      <c r="W954" s="2">
        <v>45594</v>
      </c>
      <c r="X954" t="b">
        <v>0</v>
      </c>
      <c r="Y954" t="b">
        <v>0</v>
      </c>
      <c r="Z954" t="s">
        <v>74</v>
      </c>
      <c r="AA954" t="s">
        <v>41</v>
      </c>
      <c r="AB954">
        <v>10</v>
      </c>
    </row>
    <row r="955" spans="1:28" x14ac:dyDescent="0.3">
      <c r="A955" t="s">
        <v>1970</v>
      </c>
      <c r="B955">
        <v>29</v>
      </c>
      <c r="C955" t="s">
        <v>43</v>
      </c>
      <c r="D955" t="s">
        <v>30</v>
      </c>
      <c r="E955" t="s">
        <v>76</v>
      </c>
      <c r="F955" t="s">
        <v>56</v>
      </c>
      <c r="G955" t="s">
        <v>30</v>
      </c>
      <c r="H955" t="s">
        <v>1971</v>
      </c>
      <c r="I955" t="s">
        <v>93</v>
      </c>
      <c r="J955" s="1">
        <v>266.61</v>
      </c>
      <c r="K955">
        <v>3</v>
      </c>
      <c r="L955" t="s">
        <v>78</v>
      </c>
      <c r="M955">
        <v>3</v>
      </c>
      <c r="N955">
        <v>1</v>
      </c>
      <c r="O955">
        <v>1</v>
      </c>
      <c r="P955" t="s">
        <v>49</v>
      </c>
      <c r="Q955" t="s">
        <v>85</v>
      </c>
      <c r="R955">
        <v>2</v>
      </c>
      <c r="S955">
        <v>8</v>
      </c>
      <c r="T955" t="s">
        <v>36</v>
      </c>
      <c r="U955" t="s">
        <v>38</v>
      </c>
      <c r="V955" t="s">
        <v>61</v>
      </c>
      <c r="W955" s="2">
        <v>45449</v>
      </c>
      <c r="X955" t="b">
        <v>1</v>
      </c>
      <c r="Y955" t="b">
        <v>0</v>
      </c>
      <c r="Z955" t="s">
        <v>40</v>
      </c>
      <c r="AA955" t="s">
        <v>53</v>
      </c>
      <c r="AB955">
        <v>7</v>
      </c>
    </row>
    <row r="956" spans="1:28" x14ac:dyDescent="0.3">
      <c r="A956" t="s">
        <v>1972</v>
      </c>
      <c r="B956">
        <v>50</v>
      </c>
      <c r="C956" t="s">
        <v>212</v>
      </c>
      <c r="D956" t="s">
        <v>30</v>
      </c>
      <c r="E956" t="s">
        <v>31</v>
      </c>
      <c r="F956" t="s">
        <v>45</v>
      </c>
      <c r="G956" t="s">
        <v>44</v>
      </c>
      <c r="H956" t="s">
        <v>1973</v>
      </c>
      <c r="I956" t="s">
        <v>194</v>
      </c>
      <c r="J956" s="1">
        <v>460.88</v>
      </c>
      <c r="K956">
        <v>5</v>
      </c>
      <c r="L956" t="s">
        <v>35</v>
      </c>
      <c r="M956">
        <v>3</v>
      </c>
      <c r="N956">
        <v>4</v>
      </c>
      <c r="O956">
        <v>2</v>
      </c>
      <c r="P956" t="s">
        <v>36</v>
      </c>
      <c r="Q956" t="s">
        <v>50</v>
      </c>
      <c r="R956">
        <v>2</v>
      </c>
      <c r="S956">
        <v>4</v>
      </c>
      <c r="T956" t="s">
        <v>44</v>
      </c>
      <c r="U956" t="s">
        <v>38</v>
      </c>
      <c r="V956" t="s">
        <v>86</v>
      </c>
      <c r="W956" s="2">
        <v>45394</v>
      </c>
      <c r="X956" t="b">
        <v>1</v>
      </c>
      <c r="Y956" t="b">
        <v>0</v>
      </c>
      <c r="Z956" t="s">
        <v>62</v>
      </c>
      <c r="AA956" t="s">
        <v>53</v>
      </c>
      <c r="AB956">
        <v>2</v>
      </c>
    </row>
    <row r="957" spans="1:28" x14ac:dyDescent="0.3">
      <c r="A957" t="s">
        <v>1974</v>
      </c>
      <c r="B957">
        <v>42</v>
      </c>
      <c r="C957" t="s">
        <v>43</v>
      </c>
      <c r="D957" t="s">
        <v>44</v>
      </c>
      <c r="E957" t="s">
        <v>55</v>
      </c>
      <c r="F957" t="s">
        <v>45</v>
      </c>
      <c r="G957" t="s">
        <v>30</v>
      </c>
      <c r="H957" t="s">
        <v>1975</v>
      </c>
      <c r="I957" t="s">
        <v>142</v>
      </c>
      <c r="J957" s="1">
        <v>361.4</v>
      </c>
      <c r="K957">
        <v>2</v>
      </c>
      <c r="L957" t="s">
        <v>48</v>
      </c>
      <c r="M957">
        <v>2</v>
      </c>
      <c r="N957">
        <v>5</v>
      </c>
      <c r="O957">
        <v>1</v>
      </c>
      <c r="P957" t="s">
        <v>49</v>
      </c>
      <c r="Q957" t="s">
        <v>37</v>
      </c>
      <c r="R957">
        <v>0</v>
      </c>
      <c r="S957">
        <v>5</v>
      </c>
      <c r="T957" t="s">
        <v>49</v>
      </c>
      <c r="U957" t="s">
        <v>79</v>
      </c>
      <c r="V957" t="s">
        <v>39</v>
      </c>
      <c r="W957" s="2">
        <v>45647</v>
      </c>
      <c r="X957" t="b">
        <v>0</v>
      </c>
      <c r="Y957" t="b">
        <v>1</v>
      </c>
      <c r="Z957" t="s">
        <v>62</v>
      </c>
      <c r="AA957" t="s">
        <v>41</v>
      </c>
      <c r="AB957">
        <v>7</v>
      </c>
    </row>
    <row r="958" spans="1:28" x14ac:dyDescent="0.3">
      <c r="A958" t="s">
        <v>1976</v>
      </c>
      <c r="B958">
        <v>47</v>
      </c>
      <c r="C958" t="s">
        <v>29</v>
      </c>
      <c r="D958" t="s">
        <v>30</v>
      </c>
      <c r="E958" t="s">
        <v>76</v>
      </c>
      <c r="F958" t="s">
        <v>56</v>
      </c>
      <c r="G958" t="s">
        <v>30</v>
      </c>
      <c r="H958" t="s">
        <v>1977</v>
      </c>
      <c r="I958" t="s">
        <v>123</v>
      </c>
      <c r="J958" s="1">
        <v>51.86</v>
      </c>
      <c r="K958">
        <v>4</v>
      </c>
      <c r="L958" t="s">
        <v>35</v>
      </c>
      <c r="M958">
        <v>3</v>
      </c>
      <c r="N958">
        <v>5</v>
      </c>
      <c r="O958">
        <v>0.2</v>
      </c>
      <c r="P958" t="s">
        <v>49</v>
      </c>
      <c r="Q958" t="s">
        <v>50</v>
      </c>
      <c r="R958">
        <v>2</v>
      </c>
      <c r="S958">
        <v>6</v>
      </c>
      <c r="T958" t="s">
        <v>44</v>
      </c>
      <c r="U958" t="s">
        <v>38</v>
      </c>
      <c r="V958" t="s">
        <v>39</v>
      </c>
      <c r="W958" s="2">
        <v>45651</v>
      </c>
      <c r="X958" t="b">
        <v>0</v>
      </c>
      <c r="Y958" t="b">
        <v>1</v>
      </c>
      <c r="Z958" t="s">
        <v>40</v>
      </c>
      <c r="AA958" t="s">
        <v>41</v>
      </c>
      <c r="AB958">
        <v>6</v>
      </c>
    </row>
    <row r="959" spans="1:28" x14ac:dyDescent="0.3">
      <c r="A959" t="s">
        <v>1978</v>
      </c>
      <c r="B959">
        <v>27</v>
      </c>
      <c r="C959" t="s">
        <v>43</v>
      </c>
      <c r="D959" t="s">
        <v>30</v>
      </c>
      <c r="E959" t="s">
        <v>31</v>
      </c>
      <c r="F959" t="s">
        <v>45</v>
      </c>
      <c r="G959" t="s">
        <v>30</v>
      </c>
      <c r="H959" t="s">
        <v>1979</v>
      </c>
      <c r="I959" t="s">
        <v>58</v>
      </c>
      <c r="J959" s="1">
        <v>310.16000000000003</v>
      </c>
      <c r="K959">
        <v>5</v>
      </c>
      <c r="L959" t="s">
        <v>35</v>
      </c>
      <c r="M959">
        <v>5</v>
      </c>
      <c r="N959">
        <v>3</v>
      </c>
      <c r="O959">
        <v>1</v>
      </c>
      <c r="P959" t="s">
        <v>36</v>
      </c>
      <c r="Q959" t="s">
        <v>37</v>
      </c>
      <c r="R959">
        <v>0</v>
      </c>
      <c r="S959">
        <v>4</v>
      </c>
      <c r="T959" t="s">
        <v>44</v>
      </c>
      <c r="U959" t="s">
        <v>79</v>
      </c>
      <c r="V959" t="s">
        <v>86</v>
      </c>
      <c r="W959" s="2">
        <v>45627</v>
      </c>
      <c r="X959" t="b">
        <v>0</v>
      </c>
      <c r="Y959" t="b">
        <v>0</v>
      </c>
      <c r="Z959" t="s">
        <v>40</v>
      </c>
      <c r="AA959" t="s">
        <v>53</v>
      </c>
      <c r="AB959">
        <v>14</v>
      </c>
    </row>
    <row r="960" spans="1:28" x14ac:dyDescent="0.3">
      <c r="A960" t="s">
        <v>1980</v>
      </c>
      <c r="B960">
        <v>40</v>
      </c>
      <c r="C960" t="s">
        <v>29</v>
      </c>
      <c r="D960" t="s">
        <v>30</v>
      </c>
      <c r="E960" t="s">
        <v>69</v>
      </c>
      <c r="F960" t="s">
        <v>56</v>
      </c>
      <c r="G960" t="s">
        <v>30</v>
      </c>
      <c r="H960" t="s">
        <v>1981</v>
      </c>
      <c r="I960" t="s">
        <v>114</v>
      </c>
      <c r="J960" s="1">
        <v>300.73</v>
      </c>
      <c r="K960">
        <v>8</v>
      </c>
      <c r="L960" t="s">
        <v>78</v>
      </c>
      <c r="M960">
        <v>4</v>
      </c>
      <c r="N960">
        <v>2</v>
      </c>
      <c r="O960">
        <v>1</v>
      </c>
      <c r="P960" t="s">
        <v>59</v>
      </c>
      <c r="Q960" t="s">
        <v>37</v>
      </c>
      <c r="R960">
        <v>2</v>
      </c>
      <c r="S960">
        <v>9</v>
      </c>
      <c r="T960" t="s">
        <v>44</v>
      </c>
      <c r="U960" t="s">
        <v>79</v>
      </c>
      <c r="V960" t="s">
        <v>86</v>
      </c>
      <c r="W960" s="2">
        <v>45382</v>
      </c>
      <c r="X960" t="b">
        <v>1</v>
      </c>
      <c r="Y960" t="b">
        <v>1</v>
      </c>
      <c r="Z960" t="s">
        <v>40</v>
      </c>
      <c r="AA960" t="s">
        <v>41</v>
      </c>
      <c r="AB960">
        <v>10</v>
      </c>
    </row>
    <row r="961" spans="1:28" x14ac:dyDescent="0.3">
      <c r="A961" t="s">
        <v>1982</v>
      </c>
      <c r="B961">
        <v>28</v>
      </c>
      <c r="C961" t="s">
        <v>29</v>
      </c>
      <c r="D961" t="s">
        <v>44</v>
      </c>
      <c r="E961" t="s">
        <v>31</v>
      </c>
      <c r="F961" t="s">
        <v>45</v>
      </c>
      <c r="G961" t="s">
        <v>30</v>
      </c>
      <c r="H961" t="s">
        <v>1983</v>
      </c>
      <c r="I961" t="s">
        <v>114</v>
      </c>
      <c r="J961" s="1">
        <v>356.87</v>
      </c>
      <c r="K961">
        <v>12</v>
      </c>
      <c r="L961" t="s">
        <v>35</v>
      </c>
      <c r="M961">
        <v>1</v>
      </c>
      <c r="N961">
        <v>4</v>
      </c>
      <c r="O961">
        <v>0</v>
      </c>
      <c r="P961" t="s">
        <v>44</v>
      </c>
      <c r="Q961" t="s">
        <v>50</v>
      </c>
      <c r="R961">
        <v>1</v>
      </c>
      <c r="S961">
        <v>9</v>
      </c>
      <c r="T961" t="s">
        <v>49</v>
      </c>
      <c r="U961" t="s">
        <v>60</v>
      </c>
      <c r="V961" t="s">
        <v>61</v>
      </c>
      <c r="W961" s="2">
        <v>45577</v>
      </c>
      <c r="X961" t="b">
        <v>0</v>
      </c>
      <c r="Y961" t="b">
        <v>1</v>
      </c>
      <c r="Z961" t="s">
        <v>62</v>
      </c>
      <c r="AA961" t="s">
        <v>53</v>
      </c>
      <c r="AB961">
        <v>10</v>
      </c>
    </row>
    <row r="962" spans="1:28" x14ac:dyDescent="0.3">
      <c r="A962" t="s">
        <v>1984</v>
      </c>
      <c r="B962">
        <v>28</v>
      </c>
      <c r="C962" t="s">
        <v>43</v>
      </c>
      <c r="D962" t="s">
        <v>30</v>
      </c>
      <c r="E962" t="s">
        <v>69</v>
      </c>
      <c r="F962" t="s">
        <v>45</v>
      </c>
      <c r="G962" t="s">
        <v>30</v>
      </c>
      <c r="H962" t="s">
        <v>1985</v>
      </c>
      <c r="I962" t="s">
        <v>183</v>
      </c>
      <c r="J962" s="1">
        <v>82.37</v>
      </c>
      <c r="K962">
        <v>6</v>
      </c>
      <c r="L962" t="s">
        <v>35</v>
      </c>
      <c r="M962">
        <v>1</v>
      </c>
      <c r="N962">
        <v>1</v>
      </c>
      <c r="O962">
        <v>1</v>
      </c>
      <c r="P962" t="s">
        <v>49</v>
      </c>
      <c r="Q962" t="s">
        <v>50</v>
      </c>
      <c r="R962">
        <v>0</v>
      </c>
      <c r="S962">
        <v>4</v>
      </c>
      <c r="T962" t="s">
        <v>49</v>
      </c>
      <c r="U962" t="s">
        <v>60</v>
      </c>
      <c r="V962" t="s">
        <v>39</v>
      </c>
      <c r="W962" s="2">
        <v>45651</v>
      </c>
      <c r="X962" t="b">
        <v>0</v>
      </c>
      <c r="Y962" t="b">
        <v>0</v>
      </c>
      <c r="Z962" t="s">
        <v>62</v>
      </c>
      <c r="AA962" t="s">
        <v>53</v>
      </c>
      <c r="AB962">
        <v>2</v>
      </c>
    </row>
    <row r="963" spans="1:28" x14ac:dyDescent="0.3">
      <c r="A963" t="s">
        <v>1986</v>
      </c>
      <c r="B963">
        <v>29</v>
      </c>
      <c r="C963" t="s">
        <v>29</v>
      </c>
      <c r="D963" t="s">
        <v>44</v>
      </c>
      <c r="E963" t="s">
        <v>76</v>
      </c>
      <c r="F963" t="s">
        <v>32</v>
      </c>
      <c r="G963" t="s">
        <v>44</v>
      </c>
      <c r="H963" t="s">
        <v>1696</v>
      </c>
      <c r="I963" t="s">
        <v>183</v>
      </c>
      <c r="J963" s="1">
        <v>372.6</v>
      </c>
      <c r="K963">
        <v>3</v>
      </c>
      <c r="L963" t="s">
        <v>35</v>
      </c>
      <c r="M963">
        <v>4</v>
      </c>
      <c r="N963">
        <v>5</v>
      </c>
      <c r="O963">
        <v>1</v>
      </c>
      <c r="P963" t="s">
        <v>44</v>
      </c>
      <c r="Q963" t="s">
        <v>85</v>
      </c>
      <c r="R963">
        <v>2</v>
      </c>
      <c r="S963">
        <v>6</v>
      </c>
      <c r="T963" t="s">
        <v>59</v>
      </c>
      <c r="U963" t="s">
        <v>38</v>
      </c>
      <c r="V963" t="s">
        <v>51</v>
      </c>
      <c r="W963" s="2">
        <v>45302</v>
      </c>
      <c r="X963" t="b">
        <v>1</v>
      </c>
      <c r="Y963" t="b">
        <v>1</v>
      </c>
      <c r="Z963" t="s">
        <v>74</v>
      </c>
      <c r="AA963" t="s">
        <v>67</v>
      </c>
      <c r="AB963">
        <v>10</v>
      </c>
    </row>
    <row r="964" spans="1:28" x14ac:dyDescent="0.3">
      <c r="A964" t="s">
        <v>1987</v>
      </c>
      <c r="B964">
        <v>29</v>
      </c>
      <c r="C964" t="s">
        <v>29</v>
      </c>
      <c r="D964" t="s">
        <v>30</v>
      </c>
      <c r="E964" t="s">
        <v>69</v>
      </c>
      <c r="F964" t="s">
        <v>45</v>
      </c>
      <c r="G964" t="s">
        <v>44</v>
      </c>
      <c r="H964" t="s">
        <v>1988</v>
      </c>
      <c r="I964" t="s">
        <v>101</v>
      </c>
      <c r="J964" s="1">
        <v>78.319999999999993</v>
      </c>
      <c r="K964">
        <v>9</v>
      </c>
      <c r="L964" t="s">
        <v>78</v>
      </c>
      <c r="M964">
        <v>2</v>
      </c>
      <c r="N964">
        <v>4</v>
      </c>
      <c r="O964">
        <v>2</v>
      </c>
      <c r="P964" t="s">
        <v>59</v>
      </c>
      <c r="Q964" t="s">
        <v>37</v>
      </c>
      <c r="R964">
        <v>2</v>
      </c>
      <c r="S964">
        <v>10</v>
      </c>
      <c r="T964" t="s">
        <v>59</v>
      </c>
      <c r="U964" t="s">
        <v>60</v>
      </c>
      <c r="V964" t="s">
        <v>51</v>
      </c>
      <c r="W964" s="2">
        <v>45502</v>
      </c>
      <c r="X964" t="b">
        <v>0</v>
      </c>
      <c r="Y964" t="b">
        <v>1</v>
      </c>
      <c r="Z964" t="s">
        <v>40</v>
      </c>
      <c r="AA964" t="s">
        <v>53</v>
      </c>
      <c r="AB964">
        <v>7</v>
      </c>
    </row>
    <row r="965" spans="1:28" x14ac:dyDescent="0.3">
      <c r="A965" t="s">
        <v>1989</v>
      </c>
      <c r="B965">
        <v>32</v>
      </c>
      <c r="C965" t="s">
        <v>29</v>
      </c>
      <c r="D965" t="s">
        <v>44</v>
      </c>
      <c r="E965" t="s">
        <v>55</v>
      </c>
      <c r="F965" t="s">
        <v>56</v>
      </c>
      <c r="G965" t="s">
        <v>44</v>
      </c>
      <c r="H965" t="s">
        <v>1990</v>
      </c>
      <c r="I965" t="s">
        <v>123</v>
      </c>
      <c r="J965" s="1">
        <v>71.72</v>
      </c>
      <c r="K965">
        <v>12</v>
      </c>
      <c r="L965" t="s">
        <v>78</v>
      </c>
      <c r="M965">
        <v>3</v>
      </c>
      <c r="N965">
        <v>5</v>
      </c>
      <c r="O965">
        <v>1</v>
      </c>
      <c r="P965" t="s">
        <v>44</v>
      </c>
      <c r="Q965" t="s">
        <v>37</v>
      </c>
      <c r="R965">
        <v>2</v>
      </c>
      <c r="S965">
        <v>5</v>
      </c>
      <c r="T965" t="s">
        <v>59</v>
      </c>
      <c r="U965" t="s">
        <v>38</v>
      </c>
      <c r="V965" t="s">
        <v>51</v>
      </c>
      <c r="W965" s="2">
        <v>45302</v>
      </c>
      <c r="X965" t="b">
        <v>1</v>
      </c>
      <c r="Y965" t="b">
        <v>1</v>
      </c>
      <c r="Z965" t="s">
        <v>52</v>
      </c>
      <c r="AA965" t="s">
        <v>67</v>
      </c>
      <c r="AB965">
        <v>13</v>
      </c>
    </row>
    <row r="966" spans="1:28" x14ac:dyDescent="0.3">
      <c r="A966" t="s">
        <v>1991</v>
      </c>
      <c r="B966">
        <v>39</v>
      </c>
      <c r="C966" t="s">
        <v>29</v>
      </c>
      <c r="D966" t="s">
        <v>44</v>
      </c>
      <c r="E966" t="s">
        <v>55</v>
      </c>
      <c r="F966" t="s">
        <v>45</v>
      </c>
      <c r="G966" t="s">
        <v>44</v>
      </c>
      <c r="H966" t="s">
        <v>1992</v>
      </c>
      <c r="I966" t="s">
        <v>98</v>
      </c>
      <c r="J966" s="1">
        <v>241.1</v>
      </c>
      <c r="K966">
        <v>12</v>
      </c>
      <c r="L966" t="s">
        <v>48</v>
      </c>
      <c r="M966">
        <v>1</v>
      </c>
      <c r="N966">
        <v>5</v>
      </c>
      <c r="O966">
        <v>2</v>
      </c>
      <c r="P966" t="s">
        <v>36</v>
      </c>
      <c r="Q966" t="s">
        <v>50</v>
      </c>
      <c r="R966">
        <v>2</v>
      </c>
      <c r="S966">
        <v>2</v>
      </c>
      <c r="T966" t="s">
        <v>49</v>
      </c>
      <c r="U966" t="s">
        <v>79</v>
      </c>
      <c r="V966" t="s">
        <v>39</v>
      </c>
      <c r="W966" s="2">
        <v>45503</v>
      </c>
      <c r="X966" t="b">
        <v>0</v>
      </c>
      <c r="Y966" t="b">
        <v>1</v>
      </c>
      <c r="Z966" t="s">
        <v>74</v>
      </c>
      <c r="AA966" t="s">
        <v>41</v>
      </c>
      <c r="AB966">
        <v>8</v>
      </c>
    </row>
    <row r="967" spans="1:28" x14ac:dyDescent="0.3">
      <c r="A967" t="s">
        <v>1993</v>
      </c>
      <c r="B967">
        <v>22</v>
      </c>
      <c r="C967" t="s">
        <v>43</v>
      </c>
      <c r="D967" t="s">
        <v>30</v>
      </c>
      <c r="E967" t="s">
        <v>31</v>
      </c>
      <c r="F967" t="s">
        <v>32</v>
      </c>
      <c r="G967" t="s">
        <v>44</v>
      </c>
      <c r="H967" t="s">
        <v>1994</v>
      </c>
      <c r="I967" t="s">
        <v>194</v>
      </c>
      <c r="J967" s="1">
        <v>96.86</v>
      </c>
      <c r="K967">
        <v>9</v>
      </c>
      <c r="L967" t="s">
        <v>35</v>
      </c>
      <c r="M967">
        <v>5</v>
      </c>
      <c r="N967">
        <v>5</v>
      </c>
      <c r="O967">
        <v>0</v>
      </c>
      <c r="P967" t="s">
        <v>36</v>
      </c>
      <c r="Q967" t="s">
        <v>50</v>
      </c>
      <c r="R967">
        <v>2</v>
      </c>
      <c r="S967">
        <v>10</v>
      </c>
      <c r="T967" t="s">
        <v>49</v>
      </c>
      <c r="U967" t="s">
        <v>79</v>
      </c>
      <c r="V967" t="s">
        <v>61</v>
      </c>
      <c r="W967" s="2">
        <v>45501</v>
      </c>
      <c r="X967" t="b">
        <v>0</v>
      </c>
      <c r="Y967" t="b">
        <v>1</v>
      </c>
      <c r="Z967" t="s">
        <v>52</v>
      </c>
      <c r="AA967" t="s">
        <v>53</v>
      </c>
      <c r="AB967">
        <v>7</v>
      </c>
    </row>
    <row r="968" spans="1:28" x14ac:dyDescent="0.3">
      <c r="A968" t="s">
        <v>1995</v>
      </c>
      <c r="B968">
        <v>48</v>
      </c>
      <c r="C968" t="s">
        <v>43</v>
      </c>
      <c r="D968" t="s">
        <v>30</v>
      </c>
      <c r="E968" t="s">
        <v>76</v>
      </c>
      <c r="F968" t="s">
        <v>56</v>
      </c>
      <c r="G968" t="s">
        <v>44</v>
      </c>
      <c r="H968" t="s">
        <v>1996</v>
      </c>
      <c r="I968" t="s">
        <v>47</v>
      </c>
      <c r="J968" s="1">
        <v>276.25</v>
      </c>
      <c r="K968">
        <v>11</v>
      </c>
      <c r="L968" t="s">
        <v>48</v>
      </c>
      <c r="M968">
        <v>2</v>
      </c>
      <c r="N968">
        <v>1</v>
      </c>
      <c r="O968">
        <v>2</v>
      </c>
      <c r="P968" t="s">
        <v>44</v>
      </c>
      <c r="Q968" t="s">
        <v>50</v>
      </c>
      <c r="R968">
        <v>2</v>
      </c>
      <c r="S968">
        <v>4</v>
      </c>
      <c r="T968" t="s">
        <v>36</v>
      </c>
      <c r="U968" t="s">
        <v>60</v>
      </c>
      <c r="V968" t="s">
        <v>86</v>
      </c>
      <c r="W968" s="2">
        <v>45607</v>
      </c>
      <c r="X968" t="b">
        <v>1</v>
      </c>
      <c r="Y968" t="b">
        <v>1</v>
      </c>
      <c r="Z968" t="s">
        <v>62</v>
      </c>
      <c r="AA968" t="s">
        <v>67</v>
      </c>
      <c r="AB968">
        <v>8</v>
      </c>
    </row>
    <row r="969" spans="1:28" x14ac:dyDescent="0.3">
      <c r="A969" t="s">
        <v>1997</v>
      </c>
      <c r="B969">
        <v>29</v>
      </c>
      <c r="C969" t="s">
        <v>43</v>
      </c>
      <c r="D969" t="s">
        <v>30</v>
      </c>
      <c r="E969" t="s">
        <v>69</v>
      </c>
      <c r="F969" t="s">
        <v>56</v>
      </c>
      <c r="G969" t="s">
        <v>30</v>
      </c>
      <c r="H969" t="s">
        <v>1998</v>
      </c>
      <c r="I969" t="s">
        <v>58</v>
      </c>
      <c r="J969" s="1">
        <v>318.45</v>
      </c>
      <c r="K969">
        <v>10</v>
      </c>
      <c r="L969" t="s">
        <v>48</v>
      </c>
      <c r="M969">
        <v>2</v>
      </c>
      <c r="N969">
        <v>1</v>
      </c>
      <c r="O969">
        <v>2</v>
      </c>
      <c r="P969" t="s">
        <v>36</v>
      </c>
      <c r="Q969" t="s">
        <v>37</v>
      </c>
      <c r="R969">
        <v>2</v>
      </c>
      <c r="S969">
        <v>4</v>
      </c>
      <c r="T969" t="s">
        <v>44</v>
      </c>
      <c r="U969" t="s">
        <v>60</v>
      </c>
      <c r="V969" t="s">
        <v>66</v>
      </c>
      <c r="W969" s="2">
        <v>45590</v>
      </c>
      <c r="X969" t="b">
        <v>0</v>
      </c>
      <c r="Y969" t="b">
        <v>1</v>
      </c>
      <c r="Z969" t="s">
        <v>74</v>
      </c>
      <c r="AA969" t="s">
        <v>41</v>
      </c>
      <c r="AB969">
        <v>5</v>
      </c>
    </row>
    <row r="970" spans="1:28" x14ac:dyDescent="0.3">
      <c r="A970" t="s">
        <v>1999</v>
      </c>
      <c r="B970">
        <v>41</v>
      </c>
      <c r="C970" t="s">
        <v>29</v>
      </c>
      <c r="D970" t="s">
        <v>44</v>
      </c>
      <c r="E970" t="s">
        <v>31</v>
      </c>
      <c r="F970" t="s">
        <v>45</v>
      </c>
      <c r="G970" t="s">
        <v>44</v>
      </c>
      <c r="H970" t="s">
        <v>2000</v>
      </c>
      <c r="I970" t="s">
        <v>101</v>
      </c>
      <c r="J970" s="1">
        <v>117.03</v>
      </c>
      <c r="K970">
        <v>6</v>
      </c>
      <c r="L970" t="s">
        <v>78</v>
      </c>
      <c r="M970">
        <v>3</v>
      </c>
      <c r="N970">
        <v>2</v>
      </c>
      <c r="O970">
        <v>0</v>
      </c>
      <c r="P970" t="s">
        <v>36</v>
      </c>
      <c r="Q970" t="s">
        <v>85</v>
      </c>
      <c r="R970">
        <v>2</v>
      </c>
      <c r="S970">
        <v>9</v>
      </c>
      <c r="T970" t="s">
        <v>49</v>
      </c>
      <c r="U970" t="s">
        <v>38</v>
      </c>
      <c r="V970" t="s">
        <v>86</v>
      </c>
      <c r="W970" s="2">
        <v>45555</v>
      </c>
      <c r="X970" t="b">
        <v>0</v>
      </c>
      <c r="Y970" t="b">
        <v>0</v>
      </c>
      <c r="Z970" t="s">
        <v>62</v>
      </c>
      <c r="AA970" t="s">
        <v>53</v>
      </c>
      <c r="AB970">
        <v>5</v>
      </c>
    </row>
    <row r="971" spans="1:28" x14ac:dyDescent="0.3">
      <c r="A971" t="s">
        <v>2001</v>
      </c>
      <c r="B971">
        <v>50</v>
      </c>
      <c r="C971" t="s">
        <v>29</v>
      </c>
      <c r="D971" t="s">
        <v>30</v>
      </c>
      <c r="E971" t="s">
        <v>31</v>
      </c>
      <c r="F971" t="s">
        <v>56</v>
      </c>
      <c r="G971" t="s">
        <v>44</v>
      </c>
      <c r="H971" t="s">
        <v>2002</v>
      </c>
      <c r="I971" t="s">
        <v>126</v>
      </c>
      <c r="J971" s="1">
        <v>490.41</v>
      </c>
      <c r="K971">
        <v>7</v>
      </c>
      <c r="L971" t="s">
        <v>78</v>
      </c>
      <c r="M971">
        <v>3</v>
      </c>
      <c r="N971">
        <v>5</v>
      </c>
      <c r="O971">
        <v>1</v>
      </c>
      <c r="P971" t="s">
        <v>49</v>
      </c>
      <c r="Q971" t="s">
        <v>85</v>
      </c>
      <c r="R971">
        <v>1</v>
      </c>
      <c r="S971">
        <v>10</v>
      </c>
      <c r="T971" t="s">
        <v>59</v>
      </c>
      <c r="U971" t="s">
        <v>38</v>
      </c>
      <c r="V971" t="s">
        <v>66</v>
      </c>
      <c r="W971" s="2">
        <v>45587</v>
      </c>
      <c r="X971" t="b">
        <v>1</v>
      </c>
      <c r="Y971" t="b">
        <v>0</v>
      </c>
      <c r="Z971" t="s">
        <v>74</v>
      </c>
      <c r="AA971" t="s">
        <v>53</v>
      </c>
      <c r="AB971">
        <v>5</v>
      </c>
    </row>
    <row r="972" spans="1:28" x14ac:dyDescent="0.3">
      <c r="A972" t="s">
        <v>2003</v>
      </c>
      <c r="B972">
        <v>48</v>
      </c>
      <c r="C972" t="s">
        <v>43</v>
      </c>
      <c r="D972" t="s">
        <v>30</v>
      </c>
      <c r="E972" t="s">
        <v>76</v>
      </c>
      <c r="F972" t="s">
        <v>32</v>
      </c>
      <c r="G972" t="s">
        <v>44</v>
      </c>
      <c r="H972" t="s">
        <v>2004</v>
      </c>
      <c r="I972" t="s">
        <v>142</v>
      </c>
      <c r="J972" s="1">
        <v>476.42</v>
      </c>
      <c r="K972">
        <v>7</v>
      </c>
      <c r="L972" t="s">
        <v>48</v>
      </c>
      <c r="M972">
        <v>1</v>
      </c>
      <c r="N972">
        <v>1</v>
      </c>
      <c r="O972">
        <v>1</v>
      </c>
      <c r="P972" t="s">
        <v>44</v>
      </c>
      <c r="Q972" t="s">
        <v>85</v>
      </c>
      <c r="R972">
        <v>0</v>
      </c>
      <c r="S972">
        <v>2</v>
      </c>
      <c r="T972" t="s">
        <v>44</v>
      </c>
      <c r="U972" t="s">
        <v>79</v>
      </c>
      <c r="V972" t="s">
        <v>61</v>
      </c>
      <c r="W972" s="2">
        <v>45544</v>
      </c>
      <c r="X972" t="b">
        <v>1</v>
      </c>
      <c r="Y972" t="b">
        <v>0</v>
      </c>
      <c r="Z972" t="s">
        <v>40</v>
      </c>
      <c r="AA972" t="s">
        <v>53</v>
      </c>
      <c r="AB972">
        <v>2</v>
      </c>
    </row>
    <row r="973" spans="1:28" x14ac:dyDescent="0.3">
      <c r="A973" t="s">
        <v>2005</v>
      </c>
      <c r="B973">
        <v>29</v>
      </c>
      <c r="C973" t="s">
        <v>29</v>
      </c>
      <c r="D973" t="s">
        <v>44</v>
      </c>
      <c r="E973" t="s">
        <v>76</v>
      </c>
      <c r="F973" t="s">
        <v>56</v>
      </c>
      <c r="G973" t="s">
        <v>44</v>
      </c>
      <c r="H973" t="s">
        <v>2006</v>
      </c>
      <c r="I973" t="s">
        <v>188</v>
      </c>
      <c r="J973" s="1">
        <v>392.27</v>
      </c>
      <c r="K973">
        <v>5</v>
      </c>
      <c r="L973" t="s">
        <v>35</v>
      </c>
      <c r="M973">
        <v>4</v>
      </c>
      <c r="N973">
        <v>5</v>
      </c>
      <c r="O973">
        <v>1</v>
      </c>
      <c r="P973" t="s">
        <v>44</v>
      </c>
      <c r="Q973" t="s">
        <v>50</v>
      </c>
      <c r="R973">
        <v>0</v>
      </c>
      <c r="S973">
        <v>2</v>
      </c>
      <c r="T973" t="s">
        <v>59</v>
      </c>
      <c r="U973" t="s">
        <v>38</v>
      </c>
      <c r="V973" t="s">
        <v>66</v>
      </c>
      <c r="W973" s="2">
        <v>45490</v>
      </c>
      <c r="X973" t="b">
        <v>1</v>
      </c>
      <c r="Y973" t="b">
        <v>0</v>
      </c>
      <c r="Z973" t="s">
        <v>52</v>
      </c>
      <c r="AA973" t="s">
        <v>41</v>
      </c>
      <c r="AB973">
        <v>7</v>
      </c>
    </row>
    <row r="974" spans="1:28" x14ac:dyDescent="0.3">
      <c r="A974" t="s">
        <v>2007</v>
      </c>
      <c r="B974">
        <v>36</v>
      </c>
      <c r="C974" t="s">
        <v>43</v>
      </c>
      <c r="D974" t="s">
        <v>44</v>
      </c>
      <c r="E974" t="s">
        <v>55</v>
      </c>
      <c r="F974" t="s">
        <v>32</v>
      </c>
      <c r="G974" t="s">
        <v>30</v>
      </c>
      <c r="H974" t="s">
        <v>2008</v>
      </c>
      <c r="I974" t="s">
        <v>107</v>
      </c>
      <c r="J974" s="1">
        <v>207.24</v>
      </c>
      <c r="K974">
        <v>9</v>
      </c>
      <c r="L974" t="s">
        <v>78</v>
      </c>
      <c r="M974">
        <v>2</v>
      </c>
      <c r="N974">
        <v>2</v>
      </c>
      <c r="O974">
        <v>0</v>
      </c>
      <c r="P974" t="s">
        <v>59</v>
      </c>
      <c r="Q974" t="s">
        <v>50</v>
      </c>
      <c r="R974">
        <v>0</v>
      </c>
      <c r="S974">
        <v>6</v>
      </c>
      <c r="T974" t="s">
        <v>36</v>
      </c>
      <c r="U974" t="s">
        <v>79</v>
      </c>
      <c r="V974" t="s">
        <v>61</v>
      </c>
      <c r="W974" s="2">
        <v>45424</v>
      </c>
      <c r="X974" t="b">
        <v>1</v>
      </c>
      <c r="Y974" t="b">
        <v>0</v>
      </c>
      <c r="Z974" t="s">
        <v>62</v>
      </c>
      <c r="AA974" t="s">
        <v>41</v>
      </c>
      <c r="AB974">
        <v>3</v>
      </c>
    </row>
    <row r="975" spans="1:28" x14ac:dyDescent="0.3">
      <c r="A975" t="s">
        <v>2009</v>
      </c>
      <c r="B975">
        <v>43</v>
      </c>
      <c r="C975" t="s">
        <v>43</v>
      </c>
      <c r="D975" t="s">
        <v>44</v>
      </c>
      <c r="E975" t="s">
        <v>76</v>
      </c>
      <c r="F975" t="s">
        <v>45</v>
      </c>
      <c r="G975" t="s">
        <v>30</v>
      </c>
      <c r="H975" t="s">
        <v>2010</v>
      </c>
      <c r="I975" t="s">
        <v>34</v>
      </c>
      <c r="J975" s="1">
        <v>141.63</v>
      </c>
      <c r="K975">
        <v>3</v>
      </c>
      <c r="L975" t="s">
        <v>78</v>
      </c>
      <c r="M975">
        <v>4</v>
      </c>
      <c r="N975">
        <v>1</v>
      </c>
      <c r="O975">
        <v>1</v>
      </c>
      <c r="P975" t="s">
        <v>36</v>
      </c>
      <c r="Q975" t="s">
        <v>37</v>
      </c>
      <c r="R975">
        <v>1</v>
      </c>
      <c r="S975">
        <v>8</v>
      </c>
      <c r="T975" t="s">
        <v>59</v>
      </c>
      <c r="U975" t="s">
        <v>60</v>
      </c>
      <c r="V975" t="s">
        <v>86</v>
      </c>
      <c r="W975" s="2">
        <v>45576</v>
      </c>
      <c r="X975" t="b">
        <v>1</v>
      </c>
      <c r="Y975" t="b">
        <v>1</v>
      </c>
      <c r="Z975" t="s">
        <v>74</v>
      </c>
      <c r="AA975" t="s">
        <v>67</v>
      </c>
      <c r="AB975">
        <v>11</v>
      </c>
    </row>
    <row r="976" spans="1:28" x14ac:dyDescent="0.3">
      <c r="A976" t="s">
        <v>2011</v>
      </c>
      <c r="B976">
        <v>30</v>
      </c>
      <c r="C976" t="s">
        <v>43</v>
      </c>
      <c r="D976" t="s">
        <v>44</v>
      </c>
      <c r="E976" t="s">
        <v>69</v>
      </c>
      <c r="F976" t="s">
        <v>32</v>
      </c>
      <c r="G976" t="s">
        <v>44</v>
      </c>
      <c r="H976" t="s">
        <v>2012</v>
      </c>
      <c r="I976" t="s">
        <v>65</v>
      </c>
      <c r="J976" s="1">
        <v>244.47</v>
      </c>
      <c r="K976">
        <v>5</v>
      </c>
      <c r="L976" t="s">
        <v>78</v>
      </c>
      <c r="M976">
        <v>3</v>
      </c>
      <c r="N976">
        <v>4</v>
      </c>
      <c r="O976">
        <v>1</v>
      </c>
      <c r="P976" t="s">
        <v>44</v>
      </c>
      <c r="Q976" t="s">
        <v>85</v>
      </c>
      <c r="R976">
        <v>1</v>
      </c>
      <c r="S976">
        <v>5</v>
      </c>
      <c r="T976" t="s">
        <v>59</v>
      </c>
      <c r="U976" t="s">
        <v>60</v>
      </c>
      <c r="V976" t="s">
        <v>86</v>
      </c>
      <c r="W976" s="2">
        <v>45466</v>
      </c>
      <c r="X976" t="b">
        <v>0</v>
      </c>
      <c r="Y976" t="b">
        <v>0</v>
      </c>
      <c r="Z976" t="s">
        <v>62</v>
      </c>
      <c r="AA976" t="s">
        <v>41</v>
      </c>
      <c r="AB976">
        <v>4</v>
      </c>
    </row>
    <row r="977" spans="1:28" x14ac:dyDescent="0.3">
      <c r="A977" t="s">
        <v>2013</v>
      </c>
      <c r="B977">
        <v>24</v>
      </c>
      <c r="C977" t="s">
        <v>43</v>
      </c>
      <c r="D977" t="s">
        <v>44</v>
      </c>
      <c r="E977" t="s">
        <v>31</v>
      </c>
      <c r="F977" t="s">
        <v>56</v>
      </c>
      <c r="G977" t="s">
        <v>44</v>
      </c>
      <c r="H977" t="s">
        <v>2014</v>
      </c>
      <c r="I977" t="s">
        <v>34</v>
      </c>
      <c r="J977" s="1">
        <v>251.63</v>
      </c>
      <c r="K977">
        <v>9</v>
      </c>
      <c r="L977" t="s">
        <v>78</v>
      </c>
      <c r="M977">
        <v>3</v>
      </c>
      <c r="N977">
        <v>1</v>
      </c>
      <c r="O977">
        <v>0</v>
      </c>
      <c r="P977" t="s">
        <v>59</v>
      </c>
      <c r="Q977" t="s">
        <v>50</v>
      </c>
      <c r="R977">
        <v>0</v>
      </c>
      <c r="S977">
        <v>2</v>
      </c>
      <c r="T977" t="s">
        <v>44</v>
      </c>
      <c r="U977" t="s">
        <v>79</v>
      </c>
      <c r="V977" t="s">
        <v>39</v>
      </c>
      <c r="W977" s="2">
        <v>45527</v>
      </c>
      <c r="X977" t="b">
        <v>1</v>
      </c>
      <c r="Y977" t="b">
        <v>1</v>
      </c>
      <c r="Z977" t="s">
        <v>40</v>
      </c>
      <c r="AA977" t="s">
        <v>67</v>
      </c>
      <c r="AB977">
        <v>10</v>
      </c>
    </row>
    <row r="978" spans="1:28" x14ac:dyDescent="0.3">
      <c r="A978" t="s">
        <v>2015</v>
      </c>
      <c r="B978">
        <v>30</v>
      </c>
      <c r="C978" t="s">
        <v>43</v>
      </c>
      <c r="D978" t="s">
        <v>30</v>
      </c>
      <c r="E978" t="s">
        <v>76</v>
      </c>
      <c r="F978" t="s">
        <v>32</v>
      </c>
      <c r="G978" t="s">
        <v>30</v>
      </c>
      <c r="H978" t="s">
        <v>2016</v>
      </c>
      <c r="I978" t="s">
        <v>126</v>
      </c>
      <c r="J978" s="1">
        <v>431.78</v>
      </c>
      <c r="K978">
        <v>12</v>
      </c>
      <c r="L978" t="s">
        <v>78</v>
      </c>
      <c r="M978">
        <v>1</v>
      </c>
      <c r="N978">
        <v>3</v>
      </c>
      <c r="O978">
        <v>1</v>
      </c>
      <c r="P978" t="s">
        <v>49</v>
      </c>
      <c r="Q978" t="s">
        <v>85</v>
      </c>
      <c r="R978">
        <v>1</v>
      </c>
      <c r="S978">
        <v>8</v>
      </c>
      <c r="T978" t="s">
        <v>59</v>
      </c>
      <c r="U978" t="s">
        <v>60</v>
      </c>
      <c r="V978" t="s">
        <v>51</v>
      </c>
      <c r="W978" s="2">
        <v>45337</v>
      </c>
      <c r="X978" t="b">
        <v>1</v>
      </c>
      <c r="Y978" t="b">
        <v>0</v>
      </c>
      <c r="Z978" t="s">
        <v>62</v>
      </c>
      <c r="AA978" t="s">
        <v>41</v>
      </c>
      <c r="AB978">
        <v>7</v>
      </c>
    </row>
    <row r="979" spans="1:28" x14ac:dyDescent="0.3">
      <c r="A979" t="s">
        <v>2017</v>
      </c>
      <c r="B979">
        <v>37</v>
      </c>
      <c r="C979" t="s">
        <v>29</v>
      </c>
      <c r="D979" t="s">
        <v>30</v>
      </c>
      <c r="E979" t="s">
        <v>31</v>
      </c>
      <c r="F979" t="s">
        <v>56</v>
      </c>
      <c r="G979" t="s">
        <v>44</v>
      </c>
      <c r="H979" t="s">
        <v>2018</v>
      </c>
      <c r="I979" t="s">
        <v>246</v>
      </c>
      <c r="J979" s="1">
        <v>303.08999999999997</v>
      </c>
      <c r="K979">
        <v>2</v>
      </c>
      <c r="L979" t="s">
        <v>78</v>
      </c>
      <c r="M979">
        <v>2</v>
      </c>
      <c r="N979">
        <v>5</v>
      </c>
      <c r="O979">
        <v>1</v>
      </c>
      <c r="P979" t="s">
        <v>36</v>
      </c>
      <c r="Q979" t="s">
        <v>85</v>
      </c>
      <c r="R979">
        <v>2</v>
      </c>
      <c r="S979">
        <v>9</v>
      </c>
      <c r="T979" t="s">
        <v>36</v>
      </c>
      <c r="U979" t="s">
        <v>38</v>
      </c>
      <c r="V979" t="s">
        <v>66</v>
      </c>
      <c r="W979" s="2">
        <v>45301</v>
      </c>
      <c r="X979" t="b">
        <v>0</v>
      </c>
      <c r="Y979" t="b">
        <v>0</v>
      </c>
      <c r="Z979" t="s">
        <v>62</v>
      </c>
      <c r="AA979" t="s">
        <v>41</v>
      </c>
      <c r="AB979">
        <v>11</v>
      </c>
    </row>
    <row r="980" spans="1:28" x14ac:dyDescent="0.3">
      <c r="A980" t="s">
        <v>2019</v>
      </c>
      <c r="B980">
        <v>40</v>
      </c>
      <c r="C980" t="s">
        <v>43</v>
      </c>
      <c r="D980" t="s">
        <v>44</v>
      </c>
      <c r="E980" t="s">
        <v>31</v>
      </c>
      <c r="F980" t="s">
        <v>32</v>
      </c>
      <c r="G980" t="s">
        <v>44</v>
      </c>
      <c r="H980" t="s">
        <v>2020</v>
      </c>
      <c r="I980" t="s">
        <v>194</v>
      </c>
      <c r="J980" s="1">
        <v>341.24</v>
      </c>
      <c r="K980">
        <v>9</v>
      </c>
      <c r="L980" t="s">
        <v>35</v>
      </c>
      <c r="M980">
        <v>5</v>
      </c>
      <c r="N980">
        <v>5</v>
      </c>
      <c r="O980">
        <v>2</v>
      </c>
      <c r="P980" t="s">
        <v>59</v>
      </c>
      <c r="Q980" t="s">
        <v>37</v>
      </c>
      <c r="R980">
        <v>1</v>
      </c>
      <c r="S980">
        <v>3</v>
      </c>
      <c r="T980" t="s">
        <v>36</v>
      </c>
      <c r="U980" t="s">
        <v>38</v>
      </c>
      <c r="V980" t="s">
        <v>39</v>
      </c>
      <c r="W980" s="2">
        <v>45614</v>
      </c>
      <c r="X980" t="b">
        <v>1</v>
      </c>
      <c r="Y980" t="b">
        <v>0</v>
      </c>
      <c r="Z980" t="s">
        <v>40</v>
      </c>
      <c r="AA980" t="s">
        <v>53</v>
      </c>
      <c r="AB980">
        <v>4</v>
      </c>
    </row>
    <row r="981" spans="1:28" x14ac:dyDescent="0.3">
      <c r="A981" t="s">
        <v>2021</v>
      </c>
      <c r="B981">
        <v>30</v>
      </c>
      <c r="C981" t="s">
        <v>29</v>
      </c>
      <c r="D981" t="s">
        <v>30</v>
      </c>
      <c r="E981" t="s">
        <v>76</v>
      </c>
      <c r="F981" t="s">
        <v>56</v>
      </c>
      <c r="G981" t="s">
        <v>44</v>
      </c>
      <c r="H981" t="s">
        <v>2022</v>
      </c>
      <c r="I981" t="s">
        <v>117</v>
      </c>
      <c r="J981" s="1">
        <v>211.39</v>
      </c>
      <c r="K981">
        <v>10</v>
      </c>
      <c r="L981" t="s">
        <v>78</v>
      </c>
      <c r="M981">
        <v>4</v>
      </c>
      <c r="N981">
        <v>5</v>
      </c>
      <c r="O981">
        <v>1</v>
      </c>
      <c r="P981" t="s">
        <v>49</v>
      </c>
      <c r="Q981" t="s">
        <v>50</v>
      </c>
      <c r="R981">
        <v>0</v>
      </c>
      <c r="S981">
        <v>1</v>
      </c>
      <c r="T981" t="s">
        <v>59</v>
      </c>
      <c r="U981" t="s">
        <v>79</v>
      </c>
      <c r="V981" t="s">
        <v>66</v>
      </c>
      <c r="W981" s="2">
        <v>45422</v>
      </c>
      <c r="X981" t="b">
        <v>1</v>
      </c>
      <c r="Y981" t="b">
        <v>0</v>
      </c>
      <c r="Z981" t="s">
        <v>74</v>
      </c>
      <c r="AA981" t="s">
        <v>67</v>
      </c>
      <c r="AB981">
        <v>1</v>
      </c>
    </row>
    <row r="982" spans="1:28" x14ac:dyDescent="0.3">
      <c r="A982" t="s">
        <v>2023</v>
      </c>
      <c r="B982">
        <v>39</v>
      </c>
      <c r="C982" t="s">
        <v>29</v>
      </c>
      <c r="D982" t="s">
        <v>30</v>
      </c>
      <c r="E982" t="s">
        <v>31</v>
      </c>
      <c r="F982" t="s">
        <v>32</v>
      </c>
      <c r="G982" t="s">
        <v>30</v>
      </c>
      <c r="H982" t="s">
        <v>1328</v>
      </c>
      <c r="I982" t="s">
        <v>117</v>
      </c>
      <c r="J982" s="1">
        <v>379.21</v>
      </c>
      <c r="K982">
        <v>9</v>
      </c>
      <c r="L982" t="s">
        <v>35</v>
      </c>
      <c r="M982">
        <v>1</v>
      </c>
      <c r="N982">
        <v>5</v>
      </c>
      <c r="O982">
        <v>1</v>
      </c>
      <c r="P982" t="s">
        <v>59</v>
      </c>
      <c r="Q982" t="s">
        <v>37</v>
      </c>
      <c r="R982">
        <v>1</v>
      </c>
      <c r="S982">
        <v>1</v>
      </c>
      <c r="T982" t="s">
        <v>44</v>
      </c>
      <c r="U982" t="s">
        <v>60</v>
      </c>
      <c r="V982" t="s">
        <v>51</v>
      </c>
      <c r="W982" s="2">
        <v>45553</v>
      </c>
      <c r="X982" t="b">
        <v>1</v>
      </c>
      <c r="Y982" t="b">
        <v>1</v>
      </c>
      <c r="Z982" t="s">
        <v>62</v>
      </c>
      <c r="AA982" t="s">
        <v>41</v>
      </c>
      <c r="AB982">
        <v>1</v>
      </c>
    </row>
    <row r="983" spans="1:28" x14ac:dyDescent="0.3">
      <c r="A983" t="s">
        <v>2024</v>
      </c>
      <c r="B983">
        <v>46</v>
      </c>
      <c r="C983" t="s">
        <v>29</v>
      </c>
      <c r="D983" t="s">
        <v>44</v>
      </c>
      <c r="E983" t="s">
        <v>69</v>
      </c>
      <c r="F983" t="s">
        <v>56</v>
      </c>
      <c r="G983" t="s">
        <v>44</v>
      </c>
      <c r="H983" t="s">
        <v>2025</v>
      </c>
      <c r="I983" t="s">
        <v>93</v>
      </c>
      <c r="J983" s="1">
        <v>309.52999999999997</v>
      </c>
      <c r="K983">
        <v>8</v>
      </c>
      <c r="L983" t="s">
        <v>35</v>
      </c>
      <c r="M983">
        <v>2</v>
      </c>
      <c r="N983">
        <v>1</v>
      </c>
      <c r="O983">
        <v>1</v>
      </c>
      <c r="P983" t="s">
        <v>36</v>
      </c>
      <c r="Q983" t="s">
        <v>85</v>
      </c>
      <c r="R983">
        <v>2</v>
      </c>
      <c r="S983">
        <v>6</v>
      </c>
      <c r="T983" t="s">
        <v>36</v>
      </c>
      <c r="U983" t="s">
        <v>60</v>
      </c>
      <c r="V983" t="s">
        <v>86</v>
      </c>
      <c r="W983" s="2">
        <v>45396</v>
      </c>
      <c r="X983" t="b">
        <v>0</v>
      </c>
      <c r="Y983" t="b">
        <v>1</v>
      </c>
      <c r="Z983" t="s">
        <v>74</v>
      </c>
      <c r="AA983" t="s">
        <v>53</v>
      </c>
      <c r="AB983">
        <v>5</v>
      </c>
    </row>
    <row r="984" spans="1:28" x14ac:dyDescent="0.3">
      <c r="A984" t="s">
        <v>2026</v>
      </c>
      <c r="B984">
        <v>48</v>
      </c>
      <c r="C984" t="s">
        <v>43</v>
      </c>
      <c r="D984" t="s">
        <v>30</v>
      </c>
      <c r="E984" t="s">
        <v>76</v>
      </c>
      <c r="F984" t="s">
        <v>56</v>
      </c>
      <c r="G984" t="s">
        <v>44</v>
      </c>
      <c r="H984" t="s">
        <v>2027</v>
      </c>
      <c r="I984" t="s">
        <v>82</v>
      </c>
      <c r="J984" s="1">
        <v>359.45</v>
      </c>
      <c r="K984">
        <v>6</v>
      </c>
      <c r="L984" t="s">
        <v>78</v>
      </c>
      <c r="M984">
        <v>4</v>
      </c>
      <c r="N984">
        <v>1</v>
      </c>
      <c r="O984">
        <v>2</v>
      </c>
      <c r="P984" t="s">
        <v>59</v>
      </c>
      <c r="Q984" t="s">
        <v>50</v>
      </c>
      <c r="R984">
        <v>1</v>
      </c>
      <c r="S984">
        <v>8</v>
      </c>
      <c r="T984" t="s">
        <v>49</v>
      </c>
      <c r="U984" t="s">
        <v>79</v>
      </c>
      <c r="V984" t="s">
        <v>66</v>
      </c>
      <c r="W984" s="2">
        <v>45357</v>
      </c>
      <c r="X984" t="b">
        <v>0</v>
      </c>
      <c r="Y984" t="b">
        <v>0</v>
      </c>
      <c r="Z984" t="s">
        <v>62</v>
      </c>
      <c r="AA984" t="s">
        <v>53</v>
      </c>
      <c r="AB984">
        <v>11</v>
      </c>
    </row>
    <row r="985" spans="1:28" x14ac:dyDescent="0.3">
      <c r="A985" t="s">
        <v>2028</v>
      </c>
      <c r="B985">
        <v>20</v>
      </c>
      <c r="C985" t="s">
        <v>29</v>
      </c>
      <c r="D985" t="s">
        <v>44</v>
      </c>
      <c r="E985" t="s">
        <v>69</v>
      </c>
      <c r="F985" t="s">
        <v>45</v>
      </c>
      <c r="G985" t="s">
        <v>30</v>
      </c>
      <c r="H985" t="s">
        <v>2029</v>
      </c>
      <c r="I985" t="s">
        <v>107</v>
      </c>
      <c r="J985" s="1">
        <v>479.62</v>
      </c>
      <c r="K985">
        <v>8</v>
      </c>
      <c r="L985" t="s">
        <v>48</v>
      </c>
      <c r="M985">
        <v>3</v>
      </c>
      <c r="N985">
        <v>1</v>
      </c>
      <c r="O985">
        <v>2</v>
      </c>
      <c r="P985" t="s">
        <v>44</v>
      </c>
      <c r="Q985" t="s">
        <v>50</v>
      </c>
      <c r="R985">
        <v>1</v>
      </c>
      <c r="S985">
        <v>3</v>
      </c>
      <c r="T985" t="s">
        <v>59</v>
      </c>
      <c r="U985" t="s">
        <v>38</v>
      </c>
      <c r="V985" t="s">
        <v>66</v>
      </c>
      <c r="W985" s="2">
        <v>45401</v>
      </c>
      <c r="X985" t="b">
        <v>0</v>
      </c>
      <c r="Y985" t="b">
        <v>0</v>
      </c>
      <c r="Z985" t="s">
        <v>74</v>
      </c>
      <c r="AA985" t="s">
        <v>67</v>
      </c>
      <c r="AB985">
        <v>10</v>
      </c>
    </row>
    <row r="986" spans="1:28" x14ac:dyDescent="0.3">
      <c r="A986" t="s">
        <v>2030</v>
      </c>
      <c r="B986">
        <v>34</v>
      </c>
      <c r="C986" t="s">
        <v>43</v>
      </c>
      <c r="D986" t="s">
        <v>44</v>
      </c>
      <c r="E986" t="s">
        <v>31</v>
      </c>
      <c r="F986" t="s">
        <v>32</v>
      </c>
      <c r="G986" t="s">
        <v>30</v>
      </c>
      <c r="H986" t="s">
        <v>2031</v>
      </c>
      <c r="I986" t="s">
        <v>117</v>
      </c>
      <c r="J986" s="1">
        <v>208.6</v>
      </c>
      <c r="K986">
        <v>2</v>
      </c>
      <c r="L986" t="s">
        <v>35</v>
      </c>
      <c r="M986">
        <v>5</v>
      </c>
      <c r="N986">
        <v>1</v>
      </c>
      <c r="O986">
        <v>2</v>
      </c>
      <c r="P986" t="s">
        <v>36</v>
      </c>
      <c r="Q986" t="s">
        <v>37</v>
      </c>
      <c r="R986">
        <v>0</v>
      </c>
      <c r="S986">
        <v>5</v>
      </c>
      <c r="T986" t="s">
        <v>44</v>
      </c>
      <c r="U986" t="s">
        <v>60</v>
      </c>
      <c r="V986" t="s">
        <v>39</v>
      </c>
      <c r="W986" s="2">
        <v>45351</v>
      </c>
      <c r="X986" t="b">
        <v>1</v>
      </c>
      <c r="Y986" t="b">
        <v>1</v>
      </c>
      <c r="Z986" t="s">
        <v>62</v>
      </c>
      <c r="AA986" t="s">
        <v>53</v>
      </c>
      <c r="AB986">
        <v>3</v>
      </c>
    </row>
    <row r="987" spans="1:28" x14ac:dyDescent="0.3">
      <c r="A987" t="s">
        <v>2032</v>
      </c>
      <c r="B987">
        <v>50</v>
      </c>
      <c r="C987" t="s">
        <v>29</v>
      </c>
      <c r="D987" t="s">
        <v>30</v>
      </c>
      <c r="E987" t="s">
        <v>55</v>
      </c>
      <c r="F987" t="s">
        <v>56</v>
      </c>
      <c r="G987" t="s">
        <v>44</v>
      </c>
      <c r="H987" t="s">
        <v>2033</v>
      </c>
      <c r="I987" t="s">
        <v>120</v>
      </c>
      <c r="J987" s="1">
        <v>180.21</v>
      </c>
      <c r="K987">
        <v>2</v>
      </c>
      <c r="L987" t="s">
        <v>35</v>
      </c>
      <c r="M987">
        <v>5</v>
      </c>
      <c r="N987">
        <v>5</v>
      </c>
      <c r="O987">
        <v>0</v>
      </c>
      <c r="P987" t="s">
        <v>36</v>
      </c>
      <c r="Q987" t="s">
        <v>85</v>
      </c>
      <c r="R987">
        <v>1</v>
      </c>
      <c r="S987">
        <v>1</v>
      </c>
      <c r="T987" t="s">
        <v>49</v>
      </c>
      <c r="U987" t="s">
        <v>79</v>
      </c>
      <c r="V987" t="s">
        <v>86</v>
      </c>
      <c r="W987" s="2">
        <v>45313</v>
      </c>
      <c r="X987" t="b">
        <v>0</v>
      </c>
      <c r="Y987" t="b">
        <v>1</v>
      </c>
      <c r="Z987" t="s">
        <v>40</v>
      </c>
      <c r="AA987" t="s">
        <v>67</v>
      </c>
      <c r="AB987">
        <v>14</v>
      </c>
    </row>
    <row r="988" spans="1:28" x14ac:dyDescent="0.3">
      <c r="A988" t="s">
        <v>2034</v>
      </c>
      <c r="B988">
        <v>25</v>
      </c>
      <c r="C988" t="s">
        <v>43</v>
      </c>
      <c r="D988" t="s">
        <v>30</v>
      </c>
      <c r="E988" t="s">
        <v>55</v>
      </c>
      <c r="F988" t="s">
        <v>45</v>
      </c>
      <c r="G988" t="s">
        <v>44</v>
      </c>
      <c r="H988" t="s">
        <v>2035</v>
      </c>
      <c r="I988" t="s">
        <v>117</v>
      </c>
      <c r="J988" s="1">
        <v>197.9</v>
      </c>
      <c r="K988">
        <v>3</v>
      </c>
      <c r="L988" t="s">
        <v>35</v>
      </c>
      <c r="M988">
        <v>2</v>
      </c>
      <c r="N988">
        <v>1</v>
      </c>
      <c r="O988">
        <v>2</v>
      </c>
      <c r="P988" t="s">
        <v>49</v>
      </c>
      <c r="Q988" t="s">
        <v>50</v>
      </c>
      <c r="R988">
        <v>0</v>
      </c>
      <c r="S988">
        <v>8</v>
      </c>
      <c r="T988" t="s">
        <v>44</v>
      </c>
      <c r="U988" t="s">
        <v>79</v>
      </c>
      <c r="V988" t="s">
        <v>61</v>
      </c>
      <c r="W988" s="2">
        <v>45309</v>
      </c>
      <c r="X988" t="b">
        <v>1</v>
      </c>
      <c r="Y988" t="b">
        <v>1</v>
      </c>
      <c r="Z988" t="s">
        <v>52</v>
      </c>
      <c r="AA988" t="s">
        <v>53</v>
      </c>
      <c r="AB988">
        <v>14</v>
      </c>
    </row>
    <row r="989" spans="1:28" x14ac:dyDescent="0.3">
      <c r="A989" t="s">
        <v>2036</v>
      </c>
      <c r="B989">
        <v>49</v>
      </c>
      <c r="C989" t="s">
        <v>43</v>
      </c>
      <c r="D989" t="s">
        <v>30</v>
      </c>
      <c r="E989" t="s">
        <v>55</v>
      </c>
      <c r="F989" t="s">
        <v>32</v>
      </c>
      <c r="G989" t="s">
        <v>44</v>
      </c>
      <c r="H989" t="s">
        <v>2037</v>
      </c>
      <c r="I989" t="s">
        <v>65</v>
      </c>
      <c r="J989" s="1">
        <v>362.3</v>
      </c>
      <c r="K989">
        <v>7</v>
      </c>
      <c r="L989" t="s">
        <v>78</v>
      </c>
      <c r="M989">
        <v>4</v>
      </c>
      <c r="N989">
        <v>2</v>
      </c>
      <c r="O989">
        <v>0.2</v>
      </c>
      <c r="P989" t="s">
        <v>59</v>
      </c>
      <c r="Q989" t="s">
        <v>50</v>
      </c>
      <c r="R989">
        <v>0</v>
      </c>
      <c r="S989">
        <v>4</v>
      </c>
      <c r="T989" t="s">
        <v>59</v>
      </c>
      <c r="U989" t="s">
        <v>38</v>
      </c>
      <c r="V989" t="s">
        <v>66</v>
      </c>
      <c r="W989" s="2">
        <v>45565</v>
      </c>
      <c r="X989" t="b">
        <v>1</v>
      </c>
      <c r="Y989" t="b">
        <v>1</v>
      </c>
      <c r="Z989" t="s">
        <v>74</v>
      </c>
      <c r="AA989" t="s">
        <v>53</v>
      </c>
      <c r="AB989">
        <v>6</v>
      </c>
    </row>
    <row r="990" spans="1:28" x14ac:dyDescent="0.3">
      <c r="A990" t="s">
        <v>2038</v>
      </c>
      <c r="B990">
        <v>25</v>
      </c>
      <c r="C990" t="s">
        <v>29</v>
      </c>
      <c r="D990" t="s">
        <v>44</v>
      </c>
      <c r="E990" t="s">
        <v>76</v>
      </c>
      <c r="F990" t="s">
        <v>32</v>
      </c>
      <c r="G990" t="s">
        <v>44</v>
      </c>
      <c r="H990" t="s">
        <v>2039</v>
      </c>
      <c r="I990" t="s">
        <v>142</v>
      </c>
      <c r="J990" s="1">
        <v>159.53</v>
      </c>
      <c r="K990">
        <v>11</v>
      </c>
      <c r="L990" t="s">
        <v>35</v>
      </c>
      <c r="M990">
        <v>3</v>
      </c>
      <c r="N990">
        <v>4</v>
      </c>
      <c r="O990">
        <v>2</v>
      </c>
      <c r="P990" t="s">
        <v>59</v>
      </c>
      <c r="Q990" t="s">
        <v>85</v>
      </c>
      <c r="R990">
        <v>0</v>
      </c>
      <c r="S990">
        <v>3</v>
      </c>
      <c r="T990" t="s">
        <v>59</v>
      </c>
      <c r="U990" t="s">
        <v>79</v>
      </c>
      <c r="V990" t="s">
        <v>86</v>
      </c>
      <c r="W990" s="2">
        <v>45409</v>
      </c>
      <c r="X990" t="b">
        <v>1</v>
      </c>
      <c r="Y990" t="b">
        <v>1</v>
      </c>
      <c r="Z990" t="s">
        <v>62</v>
      </c>
      <c r="AA990" t="s">
        <v>67</v>
      </c>
      <c r="AB990">
        <v>7</v>
      </c>
    </row>
    <row r="991" spans="1:28" x14ac:dyDescent="0.3">
      <c r="A991" t="s">
        <v>2040</v>
      </c>
      <c r="B991">
        <v>40</v>
      </c>
      <c r="C991" t="s">
        <v>29</v>
      </c>
      <c r="D991" t="s">
        <v>44</v>
      </c>
      <c r="E991" t="s">
        <v>69</v>
      </c>
      <c r="F991" t="s">
        <v>45</v>
      </c>
      <c r="G991" t="s">
        <v>44</v>
      </c>
      <c r="H991" t="s">
        <v>2041</v>
      </c>
      <c r="I991" t="s">
        <v>246</v>
      </c>
      <c r="J991" s="1">
        <v>149.52000000000001</v>
      </c>
      <c r="K991">
        <v>9</v>
      </c>
      <c r="L991" t="s">
        <v>48</v>
      </c>
      <c r="M991">
        <v>2</v>
      </c>
      <c r="N991">
        <v>5</v>
      </c>
      <c r="O991">
        <v>1</v>
      </c>
      <c r="P991" t="s">
        <v>36</v>
      </c>
      <c r="Q991" t="s">
        <v>37</v>
      </c>
      <c r="R991">
        <v>0</v>
      </c>
      <c r="S991">
        <v>6</v>
      </c>
      <c r="T991" t="s">
        <v>36</v>
      </c>
      <c r="U991" t="s">
        <v>60</v>
      </c>
      <c r="V991" t="s">
        <v>86</v>
      </c>
      <c r="W991" s="2">
        <v>45361</v>
      </c>
      <c r="X991" t="b">
        <v>0</v>
      </c>
      <c r="Y991" t="b">
        <v>0</v>
      </c>
      <c r="Z991" t="s">
        <v>52</v>
      </c>
      <c r="AA991" t="s">
        <v>41</v>
      </c>
      <c r="AB991">
        <v>8</v>
      </c>
    </row>
    <row r="992" spans="1:28" x14ac:dyDescent="0.3">
      <c r="A992" t="s">
        <v>2042</v>
      </c>
      <c r="B992">
        <v>19</v>
      </c>
      <c r="C992" t="s">
        <v>29</v>
      </c>
      <c r="D992" t="s">
        <v>44</v>
      </c>
      <c r="E992" t="s">
        <v>69</v>
      </c>
      <c r="F992" t="s">
        <v>32</v>
      </c>
      <c r="G992" t="s">
        <v>44</v>
      </c>
      <c r="H992" t="s">
        <v>2043</v>
      </c>
      <c r="I992" t="s">
        <v>126</v>
      </c>
      <c r="J992" s="1">
        <v>206.32</v>
      </c>
      <c r="K992">
        <v>5</v>
      </c>
      <c r="L992" t="s">
        <v>78</v>
      </c>
      <c r="M992">
        <v>3</v>
      </c>
      <c r="N992">
        <v>3</v>
      </c>
      <c r="O992">
        <v>1</v>
      </c>
      <c r="P992" t="s">
        <v>59</v>
      </c>
      <c r="Q992" t="s">
        <v>50</v>
      </c>
      <c r="R992">
        <v>0</v>
      </c>
      <c r="S992">
        <v>4</v>
      </c>
      <c r="T992" t="s">
        <v>36</v>
      </c>
      <c r="U992" t="s">
        <v>79</v>
      </c>
      <c r="V992" t="s">
        <v>51</v>
      </c>
      <c r="W992" s="2">
        <v>45577</v>
      </c>
      <c r="X992" t="b">
        <v>1</v>
      </c>
      <c r="Y992" t="b">
        <v>0</v>
      </c>
      <c r="Z992" t="s">
        <v>52</v>
      </c>
      <c r="AA992" t="s">
        <v>67</v>
      </c>
      <c r="AB992">
        <v>12</v>
      </c>
    </row>
    <row r="993" spans="1:28" x14ac:dyDescent="0.3">
      <c r="A993" t="s">
        <v>2044</v>
      </c>
      <c r="B993">
        <v>40</v>
      </c>
      <c r="C993" t="s">
        <v>88</v>
      </c>
      <c r="D993" t="s">
        <v>44</v>
      </c>
      <c r="E993" t="s">
        <v>55</v>
      </c>
      <c r="F993" t="s">
        <v>32</v>
      </c>
      <c r="G993" t="s">
        <v>44</v>
      </c>
      <c r="H993" t="s">
        <v>2045</v>
      </c>
      <c r="I993" t="s">
        <v>123</v>
      </c>
      <c r="J993" s="1">
        <v>308.58</v>
      </c>
      <c r="K993">
        <v>11</v>
      </c>
      <c r="L993" t="s">
        <v>78</v>
      </c>
      <c r="M993">
        <v>2</v>
      </c>
      <c r="N993">
        <v>5</v>
      </c>
      <c r="O993">
        <v>2</v>
      </c>
      <c r="P993" t="s">
        <v>49</v>
      </c>
      <c r="Q993" t="s">
        <v>50</v>
      </c>
      <c r="R993">
        <v>0</v>
      </c>
      <c r="S993">
        <v>7</v>
      </c>
      <c r="T993" t="s">
        <v>49</v>
      </c>
      <c r="U993" t="s">
        <v>60</v>
      </c>
      <c r="V993" t="s">
        <v>61</v>
      </c>
      <c r="W993" s="2">
        <v>45433</v>
      </c>
      <c r="X993" t="b">
        <v>0</v>
      </c>
      <c r="Y993" t="b">
        <v>1</v>
      </c>
      <c r="Z993" t="s">
        <v>40</v>
      </c>
      <c r="AA993" t="s">
        <v>67</v>
      </c>
      <c r="AB993">
        <v>12</v>
      </c>
    </row>
    <row r="994" spans="1:28" x14ac:dyDescent="0.3">
      <c r="A994" t="s">
        <v>2046</v>
      </c>
      <c r="B994">
        <v>22</v>
      </c>
      <c r="C994" t="s">
        <v>29</v>
      </c>
      <c r="D994" t="s">
        <v>44</v>
      </c>
      <c r="E994" t="s">
        <v>55</v>
      </c>
      <c r="F994" t="s">
        <v>45</v>
      </c>
      <c r="G994" t="s">
        <v>30</v>
      </c>
      <c r="H994" t="s">
        <v>2047</v>
      </c>
      <c r="I994" t="s">
        <v>158</v>
      </c>
      <c r="J994" s="1">
        <v>91.34</v>
      </c>
      <c r="K994">
        <v>5</v>
      </c>
      <c r="L994" t="s">
        <v>78</v>
      </c>
      <c r="M994">
        <v>2</v>
      </c>
      <c r="N994">
        <v>1</v>
      </c>
      <c r="O994">
        <v>1</v>
      </c>
      <c r="P994" t="s">
        <v>36</v>
      </c>
      <c r="Q994" t="s">
        <v>50</v>
      </c>
      <c r="R994">
        <v>0</v>
      </c>
      <c r="S994">
        <v>1</v>
      </c>
      <c r="T994" t="s">
        <v>36</v>
      </c>
      <c r="U994" t="s">
        <v>60</v>
      </c>
      <c r="V994" t="s">
        <v>61</v>
      </c>
      <c r="W994" s="2">
        <v>45301</v>
      </c>
      <c r="X994" t="b">
        <v>1</v>
      </c>
      <c r="Y994" t="b">
        <v>1</v>
      </c>
      <c r="Z994" t="s">
        <v>62</v>
      </c>
      <c r="AA994" t="s">
        <v>67</v>
      </c>
      <c r="AB994">
        <v>6</v>
      </c>
    </row>
    <row r="995" spans="1:28" x14ac:dyDescent="0.3">
      <c r="A995" t="s">
        <v>2048</v>
      </c>
      <c r="B995">
        <v>25</v>
      </c>
      <c r="C995" t="s">
        <v>29</v>
      </c>
      <c r="D995" t="s">
        <v>44</v>
      </c>
      <c r="E995" t="s">
        <v>76</v>
      </c>
      <c r="F995" t="s">
        <v>45</v>
      </c>
      <c r="G995" t="s">
        <v>30</v>
      </c>
      <c r="H995" t="s">
        <v>2049</v>
      </c>
      <c r="I995" t="s">
        <v>98</v>
      </c>
      <c r="J995" s="1">
        <v>455.44</v>
      </c>
      <c r="K995">
        <v>7</v>
      </c>
      <c r="L995" t="s">
        <v>35</v>
      </c>
      <c r="M995">
        <v>4</v>
      </c>
      <c r="N995">
        <v>2</v>
      </c>
      <c r="O995">
        <v>1</v>
      </c>
      <c r="P995" t="s">
        <v>59</v>
      </c>
      <c r="Q995" t="s">
        <v>85</v>
      </c>
      <c r="R995">
        <v>2</v>
      </c>
      <c r="S995">
        <v>3</v>
      </c>
      <c r="T995" t="s">
        <v>59</v>
      </c>
      <c r="U995" t="s">
        <v>60</v>
      </c>
      <c r="V995" t="s">
        <v>66</v>
      </c>
      <c r="W995" s="2">
        <v>45419</v>
      </c>
      <c r="X995" t="b">
        <v>0</v>
      </c>
      <c r="Y995" t="b">
        <v>0</v>
      </c>
      <c r="Z995" t="s">
        <v>40</v>
      </c>
      <c r="AA995" t="s">
        <v>41</v>
      </c>
      <c r="AB995">
        <v>3</v>
      </c>
    </row>
    <row r="996" spans="1:28" x14ac:dyDescent="0.3">
      <c r="A996" t="s">
        <v>2050</v>
      </c>
      <c r="B996">
        <v>32</v>
      </c>
      <c r="C996" t="s">
        <v>29</v>
      </c>
      <c r="D996" t="s">
        <v>44</v>
      </c>
      <c r="E996" t="s">
        <v>76</v>
      </c>
      <c r="F996" t="s">
        <v>56</v>
      </c>
      <c r="G996" t="s">
        <v>30</v>
      </c>
      <c r="H996" t="s">
        <v>2051</v>
      </c>
      <c r="I996" t="s">
        <v>123</v>
      </c>
      <c r="J996" s="1">
        <v>468.16</v>
      </c>
      <c r="K996">
        <v>8</v>
      </c>
      <c r="L996" t="s">
        <v>78</v>
      </c>
      <c r="M996">
        <v>3</v>
      </c>
      <c r="N996">
        <v>5</v>
      </c>
      <c r="O996">
        <v>1</v>
      </c>
      <c r="P996" t="s">
        <v>59</v>
      </c>
      <c r="Q996" t="s">
        <v>37</v>
      </c>
      <c r="R996">
        <v>1</v>
      </c>
      <c r="S996">
        <v>5</v>
      </c>
      <c r="T996" t="s">
        <v>44</v>
      </c>
      <c r="U996" t="s">
        <v>79</v>
      </c>
      <c r="V996" t="s">
        <v>39</v>
      </c>
      <c r="W996" s="2">
        <v>45313</v>
      </c>
      <c r="X996" t="b">
        <v>0</v>
      </c>
      <c r="Y996" t="b">
        <v>0</v>
      </c>
      <c r="Z996" t="s">
        <v>74</v>
      </c>
      <c r="AA996" t="s">
        <v>53</v>
      </c>
      <c r="AB996">
        <v>2</v>
      </c>
    </row>
    <row r="997" spans="1:28" x14ac:dyDescent="0.3">
      <c r="A997" t="s">
        <v>2052</v>
      </c>
      <c r="B997">
        <v>44</v>
      </c>
      <c r="C997" t="s">
        <v>29</v>
      </c>
      <c r="D997" t="s">
        <v>44</v>
      </c>
      <c r="E997" t="s">
        <v>76</v>
      </c>
      <c r="F997" t="s">
        <v>32</v>
      </c>
      <c r="G997" t="s">
        <v>44</v>
      </c>
      <c r="H997" t="s">
        <v>2053</v>
      </c>
      <c r="I997" t="s">
        <v>93</v>
      </c>
      <c r="J997" s="1">
        <v>463.67</v>
      </c>
      <c r="K997">
        <v>5</v>
      </c>
      <c r="L997" t="s">
        <v>78</v>
      </c>
      <c r="M997">
        <v>2</v>
      </c>
      <c r="N997">
        <v>4</v>
      </c>
      <c r="O997">
        <v>0.3</v>
      </c>
      <c r="P997" t="s">
        <v>44</v>
      </c>
      <c r="Q997" t="s">
        <v>50</v>
      </c>
      <c r="R997">
        <v>2</v>
      </c>
      <c r="S997">
        <v>4</v>
      </c>
      <c r="T997" t="s">
        <v>36</v>
      </c>
      <c r="U997" t="s">
        <v>38</v>
      </c>
      <c r="V997" t="s">
        <v>51</v>
      </c>
      <c r="W997" s="2">
        <v>45480</v>
      </c>
      <c r="X997" t="b">
        <v>1</v>
      </c>
      <c r="Y997" t="b">
        <v>0</v>
      </c>
      <c r="Z997" t="s">
        <v>40</v>
      </c>
      <c r="AA997" t="s">
        <v>53</v>
      </c>
      <c r="AB997">
        <v>5</v>
      </c>
    </row>
    <row r="998" spans="1:28" x14ac:dyDescent="0.3">
      <c r="A998" t="s">
        <v>2054</v>
      </c>
      <c r="B998">
        <v>50</v>
      </c>
      <c r="C998" t="s">
        <v>29</v>
      </c>
      <c r="D998" t="s">
        <v>44</v>
      </c>
      <c r="E998" t="s">
        <v>55</v>
      </c>
      <c r="F998" t="s">
        <v>45</v>
      </c>
      <c r="G998" t="s">
        <v>30</v>
      </c>
      <c r="H998" t="s">
        <v>2055</v>
      </c>
      <c r="I998" t="s">
        <v>34</v>
      </c>
      <c r="J998" s="1">
        <v>69.78</v>
      </c>
      <c r="K998">
        <v>9</v>
      </c>
      <c r="L998" t="s">
        <v>35</v>
      </c>
      <c r="M998">
        <v>4</v>
      </c>
      <c r="N998">
        <v>3</v>
      </c>
      <c r="O998">
        <v>2</v>
      </c>
      <c r="P998" t="s">
        <v>59</v>
      </c>
      <c r="Q998" t="s">
        <v>85</v>
      </c>
      <c r="R998">
        <v>0</v>
      </c>
      <c r="S998">
        <v>6</v>
      </c>
      <c r="T998" t="s">
        <v>59</v>
      </c>
      <c r="U998" t="s">
        <v>38</v>
      </c>
      <c r="V998" t="s">
        <v>86</v>
      </c>
      <c r="W998" s="2">
        <v>45379</v>
      </c>
      <c r="X998" t="b">
        <v>1</v>
      </c>
      <c r="Y998" t="b">
        <v>0</v>
      </c>
      <c r="Z998" t="s">
        <v>52</v>
      </c>
      <c r="AA998" t="s">
        <v>41</v>
      </c>
      <c r="AB998">
        <v>9</v>
      </c>
    </row>
    <row r="999" spans="1:28" x14ac:dyDescent="0.3">
      <c r="A999" t="s">
        <v>2056</v>
      </c>
      <c r="B999">
        <v>26</v>
      </c>
      <c r="C999" t="s">
        <v>43</v>
      </c>
      <c r="D999" t="s">
        <v>44</v>
      </c>
      <c r="E999" t="s">
        <v>31</v>
      </c>
      <c r="F999" t="s">
        <v>32</v>
      </c>
      <c r="G999" t="s">
        <v>44</v>
      </c>
      <c r="H999" t="s">
        <v>2057</v>
      </c>
      <c r="I999" t="s">
        <v>47</v>
      </c>
      <c r="J999" s="1">
        <v>453.37</v>
      </c>
      <c r="K999">
        <v>10</v>
      </c>
      <c r="L999" t="s">
        <v>35</v>
      </c>
      <c r="M999">
        <v>1</v>
      </c>
      <c r="N999">
        <v>1</v>
      </c>
      <c r="O999">
        <v>2</v>
      </c>
      <c r="P999" t="s">
        <v>59</v>
      </c>
      <c r="Q999" t="s">
        <v>85</v>
      </c>
      <c r="R999">
        <v>0</v>
      </c>
      <c r="S999">
        <v>6</v>
      </c>
      <c r="T999" t="s">
        <v>44</v>
      </c>
      <c r="U999" t="s">
        <v>79</v>
      </c>
      <c r="V999" t="s">
        <v>39</v>
      </c>
      <c r="W999" s="2">
        <v>45362</v>
      </c>
      <c r="X999" t="b">
        <v>1</v>
      </c>
      <c r="Y999" t="b">
        <v>1</v>
      </c>
      <c r="Z999" t="s">
        <v>52</v>
      </c>
      <c r="AA999" t="s">
        <v>67</v>
      </c>
      <c r="AB999">
        <v>9</v>
      </c>
    </row>
    <row r="1000" spans="1:28" x14ac:dyDescent="0.3">
      <c r="A1000" t="s">
        <v>2058</v>
      </c>
      <c r="B1000">
        <v>21</v>
      </c>
      <c r="C1000" t="s">
        <v>29</v>
      </c>
      <c r="D1000" t="s">
        <v>44</v>
      </c>
      <c r="E1000" t="s">
        <v>69</v>
      </c>
      <c r="F1000" t="s">
        <v>32</v>
      </c>
      <c r="G1000" t="s">
        <v>30</v>
      </c>
      <c r="H1000" t="s">
        <v>2059</v>
      </c>
      <c r="I1000" t="s">
        <v>123</v>
      </c>
      <c r="J1000" s="1">
        <v>106.15</v>
      </c>
      <c r="K1000">
        <v>12</v>
      </c>
      <c r="L1000" t="s">
        <v>48</v>
      </c>
      <c r="M1000">
        <v>4</v>
      </c>
      <c r="N1000">
        <v>4</v>
      </c>
      <c r="O1000">
        <v>0.3</v>
      </c>
      <c r="P1000" t="s">
        <v>59</v>
      </c>
      <c r="Q1000" t="s">
        <v>37</v>
      </c>
      <c r="R1000">
        <v>0</v>
      </c>
      <c r="S1000">
        <v>5</v>
      </c>
      <c r="T1000" t="s">
        <v>49</v>
      </c>
      <c r="U1000" t="s">
        <v>79</v>
      </c>
      <c r="V1000" t="s">
        <v>86</v>
      </c>
      <c r="W1000" s="2">
        <v>45381</v>
      </c>
      <c r="X1000" t="b">
        <v>1</v>
      </c>
      <c r="Y1000" t="b">
        <v>1</v>
      </c>
      <c r="Z1000" t="s">
        <v>62</v>
      </c>
      <c r="AA1000" t="s">
        <v>53</v>
      </c>
      <c r="AB1000">
        <v>8</v>
      </c>
    </row>
    <row r="1001" spans="1:28" x14ac:dyDescent="0.3">
      <c r="A1001" t="s">
        <v>2060</v>
      </c>
      <c r="B1001">
        <v>21</v>
      </c>
      <c r="C1001" t="s">
        <v>29</v>
      </c>
      <c r="D1001" t="s">
        <v>30</v>
      </c>
      <c r="E1001" t="s">
        <v>55</v>
      </c>
      <c r="F1001" t="s">
        <v>45</v>
      </c>
      <c r="G1001" t="s">
        <v>44</v>
      </c>
      <c r="H1001" t="s">
        <v>2061</v>
      </c>
      <c r="I1001" t="s">
        <v>104</v>
      </c>
      <c r="J1001" s="1">
        <v>378.47</v>
      </c>
      <c r="K1001">
        <v>6</v>
      </c>
      <c r="L1001" t="s">
        <v>78</v>
      </c>
      <c r="M1001">
        <v>5</v>
      </c>
      <c r="N1001">
        <v>2</v>
      </c>
      <c r="O1001">
        <v>0.33</v>
      </c>
      <c r="P1001" t="s">
        <v>49</v>
      </c>
      <c r="Q1001" t="s">
        <v>50</v>
      </c>
      <c r="R1001">
        <v>1</v>
      </c>
      <c r="S1001">
        <v>10</v>
      </c>
      <c r="T1001" t="s">
        <v>59</v>
      </c>
      <c r="U1001" t="s">
        <v>38</v>
      </c>
      <c r="V1001" t="s">
        <v>66</v>
      </c>
      <c r="W1001" s="2">
        <v>45634</v>
      </c>
      <c r="X1001" t="b">
        <v>0</v>
      </c>
      <c r="Y1001" t="b">
        <v>0</v>
      </c>
      <c r="Z1001" t="s">
        <v>74</v>
      </c>
      <c r="AA1001" t="s">
        <v>67</v>
      </c>
      <c r="AB1001">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1C4A1F-EAEA-458C-A727-E482BC4BAB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RFM Analysis (Basic)</vt:lpstr>
      <vt:lpstr>Demographics &amp; Sales</vt:lpstr>
      <vt:lpstr>Cleaning_Process</vt:lpstr>
      <vt:lpstr>Purchase Influence</vt:lpstr>
      <vt:lpstr>Cleaned_Data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Z</cp:lastModifiedBy>
  <dcterms:created xsi:type="dcterms:W3CDTF">2025-03-14T19:03:01Z</dcterms:created>
  <dcterms:modified xsi:type="dcterms:W3CDTF">2025-03-19T23:24:00Z</dcterms:modified>
</cp:coreProperties>
</file>