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F:\UT Austin\Summer 23\Intro to Financial Anal\"/>
    </mc:Choice>
  </mc:AlternateContent>
  <xr:revisionPtr revIDLastSave="0" documentId="13_ncr:1_{F0145611-0494-4448-8411-6D4E4EA7C4A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ortfolio" sheetId="2" r:id="rId1"/>
    <sheet name="My Portfolio" sheetId="1" r:id="rId2"/>
  </sheets>
  <definedNames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-1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1</definedName>
    <definedName name="_AtRisk_SimSetting_StdRecalcWithoutRiskStaticPercentile" hidden="1">0.5</definedName>
    <definedName name="adenter" localSheetId="0">Portfolio!$B$3:$B$62</definedName>
    <definedName name="adenter">'My Portfolio'!$B$3:$B$62</definedName>
    <definedName name="amatep" localSheetId="0">Portfolio!$AX$3:$BD$9</definedName>
    <definedName name="amatep">'My Portfolio'!$AX$3:$BD$9</definedName>
    <definedName name="amatgmv" localSheetId="0">Portfolio!$AH$3:$AM$8</definedName>
    <definedName name="amatgmv">'My Portfolio'!$AH$3:$AM$8</definedName>
    <definedName name="bvecep" localSheetId="0">Portfolio!$BF$3:$BF$9</definedName>
    <definedName name="bvecep">'My Portfolio'!$BF$3:$BF$9</definedName>
    <definedName name="bvecgmv" localSheetId="0">Portfolio!$AO$3:$AO$8</definedName>
    <definedName name="bvecgmv">'My Portfolio'!$AO$3:$AO$8</definedName>
    <definedName name="covmat" localSheetId="0">Portfolio!$V$3:$Z$7</definedName>
    <definedName name="covmat">'My Portfolio'!$V$3:$Z$7</definedName>
    <definedName name="currwt" localSheetId="0">Portfolio!$AC$2:$AC$6</definedName>
    <definedName name="currwt">'My Portfolio'!$AC$2:$AC$6</definedName>
    <definedName name="epwt" localSheetId="0">Portfolio!$BJ$2:$BJ$6</definedName>
    <definedName name="epwt">'My Portfolio'!$BJ$2:$BJ$6</definedName>
    <definedName name="epwt2" localSheetId="0">Portfolio!$BQ$2:$BQ$6</definedName>
    <definedName name="epwt2">'My Portfolio'!$BQ$2:$BQ$6</definedName>
    <definedName name="epwt3">'My Portfolio'!$BX$2:$BX$6</definedName>
    <definedName name="evec" localSheetId="0">Portfolio!$O$3:$S$62</definedName>
    <definedName name="evec">'My Portfolio'!$O$3:$S$62</definedName>
    <definedName name="gmvwt" localSheetId="0">Portfolio!$AS$2:$AS$6</definedName>
    <definedName name="gmvwt">'My Portfolio'!$AS$2:$AS$6</definedName>
    <definedName name="muvec" localSheetId="0">Portfolio!$J$13:$M$17</definedName>
    <definedName name="muvec">'My Portfolio'!$J$13:$M$17</definedName>
    <definedName name="onevec" localSheetId="0">Portfolio!$BV$2:$BV$6</definedName>
    <definedName name="onevec">'My Portfolio'!$CC$2:$CC$6</definedName>
    <definedName name="opwt" localSheetId="0">Portfolio!$CA$2:$CA$6</definedName>
    <definedName name="opwt">'My Portfolio'!$CH$2:$CH$6</definedName>
    <definedName name="opwt2">Portfolio!$CG$2:$CG$6</definedName>
    <definedName name="Pal_Workbook_GUID" hidden="1">"C1TSX4RWYQDLB5SBRRDSGF79"</definedName>
    <definedName name="rfa" localSheetId="0">Portfolio!$CA$23</definedName>
    <definedName name="rfa">'My Portfolio'!$CH$23</definedName>
    <definedName name="rfp" localSheetId="0">Portfolio!$CA$22</definedName>
    <definedName name="rfp">'My Portfolio'!$CH$22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100000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0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  <definedName name="solver_adj" localSheetId="1" hidden="1">'My Portfolio'!$BX$2:$BX$6</definedName>
    <definedName name="solver_adj" localSheetId="0" hidden="1">Portfolio!$CG$2:$CG$6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ng" localSheetId="1" hidden="1">1</definedName>
    <definedName name="solver_eng" localSheetId="0" hidden="1">1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lhs1" localSheetId="1" hidden="1">'My Portfolio'!$BX$8</definedName>
    <definedName name="solver_lhs1" localSheetId="0" hidden="1">Portfolio!$CG$8</definedName>
    <definedName name="solver_lhs2" localSheetId="1" hidden="1">'My Portfolio'!$BQ$8</definedName>
    <definedName name="solver_lhs2" localSheetId="0" hidden="1">Portfolio!$BQ$8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2</definedName>
    <definedName name="solver_neg" localSheetId="0" hidden="1">2</definedName>
    <definedName name="solver_nod" localSheetId="1" hidden="1">2147483647</definedName>
    <definedName name="solver_nod" localSheetId="0" hidden="1">2147483647</definedName>
    <definedName name="solver_num" localSheetId="1" hidden="1">1</definedName>
    <definedName name="solver_num" localSheetId="0" hidden="1">1</definedName>
    <definedName name="solver_nwt" localSheetId="1" hidden="1">1</definedName>
    <definedName name="solver_nwt" localSheetId="0" hidden="1">1</definedName>
    <definedName name="solver_opt" localSheetId="1" hidden="1">'My Portfolio'!$BX$12</definedName>
    <definedName name="solver_opt" localSheetId="0" hidden="1">Portfolio!$CG$12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1</definedName>
    <definedName name="solver_rel1" localSheetId="1" hidden="1">2</definedName>
    <definedName name="solver_rel1" localSheetId="0" hidden="1">2</definedName>
    <definedName name="solver_rel2" localSheetId="1" hidden="1">2</definedName>
    <definedName name="solver_rel2" localSheetId="0" hidden="1">2</definedName>
    <definedName name="solver_rhs1" localSheetId="1" hidden="1">1</definedName>
    <definedName name="solver_rhs1" localSheetId="0" hidden="1">1</definedName>
    <definedName name="solver_rhs2" localSheetId="1" hidden="1">1</definedName>
    <definedName name="solver_rhs2" localSheetId="0" hidden="1">1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1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1</definedName>
    <definedName name="solver_typ" localSheetId="0" hidden="1">1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  <definedName name="ticker" localSheetId="0">Portfolio!$B$2:$F$2</definedName>
    <definedName name="ticker">'My Portfolio'!$B$2:$F$2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J3" i="1" l="1" a="1"/>
  <c r="DJ3" i="1" s="1"/>
  <c r="DJ4" i="1" a="1"/>
  <c r="DJ4" i="1" s="1"/>
  <c r="DJ5" i="1" a="1"/>
  <c r="DJ5" i="1"/>
  <c r="DJ6" i="1" a="1"/>
  <c r="DJ6" i="1" s="1"/>
  <c r="DJ7" i="1" a="1"/>
  <c r="DJ7" i="1"/>
  <c r="DJ8" i="1" a="1"/>
  <c r="DJ8" i="1" s="1"/>
  <c r="DJ9" i="1" a="1"/>
  <c r="DJ9" i="1"/>
  <c r="DJ10" i="1" a="1"/>
  <c r="DJ10" i="1" s="1"/>
  <c r="DJ11" i="1" a="1"/>
  <c r="DJ11" i="1"/>
  <c r="DJ12" i="1" a="1"/>
  <c r="DJ12" i="1" s="1"/>
  <c r="DJ13" i="1" a="1"/>
  <c r="DJ13" i="1"/>
  <c r="DJ14" i="1" a="1"/>
  <c r="DJ14" i="1" s="1"/>
  <c r="DJ15" i="1" a="1"/>
  <c r="DJ15" i="1"/>
  <c r="DJ16" i="1" a="1"/>
  <c r="DJ16" i="1" s="1"/>
  <c r="DJ17" i="1" a="1"/>
  <c r="DJ17" i="1"/>
  <c r="DJ18" i="1" a="1"/>
  <c r="DJ18" i="1" s="1"/>
  <c r="DJ19" i="1" a="1"/>
  <c r="DJ19" i="1"/>
  <c r="DJ20" i="1" a="1"/>
  <c r="DJ20" i="1" s="1"/>
  <c r="DJ21" i="1" a="1"/>
  <c r="DJ21" i="1"/>
  <c r="DJ22" i="1" a="1"/>
  <c r="DJ22" i="1" s="1"/>
  <c r="DJ23" i="1" a="1"/>
  <c r="DJ23" i="1"/>
  <c r="DJ24" i="1" a="1"/>
  <c r="DJ24" i="1" s="1"/>
  <c r="DJ25" i="1" a="1"/>
  <c r="DJ25" i="1"/>
  <c r="DJ26" i="1" a="1"/>
  <c r="DJ26" i="1" s="1"/>
  <c r="DJ27" i="1" a="1"/>
  <c r="DJ27" i="1"/>
  <c r="DJ28" i="1" a="1"/>
  <c r="DJ28" i="1" s="1"/>
  <c r="DJ29" i="1" a="1"/>
  <c r="DJ29" i="1"/>
  <c r="DJ30" i="1" a="1"/>
  <c r="DJ30" i="1" s="1"/>
  <c r="DJ31" i="1" a="1"/>
  <c r="DJ31" i="1"/>
  <c r="DJ32" i="1" a="1"/>
  <c r="DJ32" i="1" s="1"/>
  <c r="DJ33" i="1" a="1"/>
  <c r="DJ33" i="1"/>
  <c r="DJ34" i="1" a="1"/>
  <c r="DJ34" i="1" s="1"/>
  <c r="DJ35" i="1" a="1"/>
  <c r="DJ35" i="1"/>
  <c r="DJ36" i="1" a="1"/>
  <c r="DJ36" i="1" s="1"/>
  <c r="DJ37" i="1" a="1"/>
  <c r="DJ37" i="1"/>
  <c r="DJ38" i="1" a="1"/>
  <c r="DJ38" i="1" s="1"/>
  <c r="DJ39" i="1" a="1"/>
  <c r="DJ39" i="1"/>
  <c r="DJ40" i="1" a="1"/>
  <c r="DJ40" i="1" s="1"/>
  <c r="DJ41" i="1" a="1"/>
  <c r="DJ41" i="1"/>
  <c r="DJ42" i="1" a="1"/>
  <c r="DJ42" i="1" s="1"/>
  <c r="DJ43" i="1" a="1"/>
  <c r="DJ43" i="1"/>
  <c r="CG11" i="2" l="1" a="1"/>
  <c r="CG11" i="2" s="1"/>
  <c r="CG10" i="2" a="1"/>
  <c r="CG10" i="2" s="1"/>
  <c r="CG22" i="2"/>
  <c r="CF2" i="2" a="1"/>
  <c r="CF6" i="2" s="1"/>
  <c r="CF3" i="2" l="1"/>
  <c r="CF5" i="2"/>
  <c r="CF4" i="2"/>
  <c r="CF2" i="2"/>
  <c r="BX22" i="1"/>
  <c r="BX8" i="1"/>
  <c r="BW2" i="1" a="1"/>
  <c r="BW4" i="1" s="1"/>
  <c r="DA97" i="2" a="1"/>
  <c r="DE97" i="2" s="1"/>
  <c r="CZ97" i="2"/>
  <c r="CM97" i="2"/>
  <c r="DA96" i="2" a="1"/>
  <c r="DD96" i="2" s="1"/>
  <c r="CZ96" i="2"/>
  <c r="CM96" i="2"/>
  <c r="DA95" i="2" a="1"/>
  <c r="CZ95" i="2"/>
  <c r="CM95" i="2"/>
  <c r="DA94" i="2" a="1"/>
  <c r="DE94" i="2" s="1"/>
  <c r="CZ94" i="2"/>
  <c r="CM94" i="2"/>
  <c r="DA93" i="2" a="1"/>
  <c r="DD93" i="2" s="1"/>
  <c r="CZ93" i="2"/>
  <c r="CM93" i="2"/>
  <c r="DA92" i="2" a="1"/>
  <c r="CZ92" i="2"/>
  <c r="CM92" i="2"/>
  <c r="DA91" i="2" a="1"/>
  <c r="CZ91" i="2"/>
  <c r="CM91" i="2"/>
  <c r="DA90" i="2" a="1"/>
  <c r="DE90" i="2" s="1"/>
  <c r="CZ90" i="2"/>
  <c r="CM90" i="2"/>
  <c r="DA89" i="2" a="1"/>
  <c r="CZ89" i="2"/>
  <c r="CM89" i="2"/>
  <c r="DA88" i="2" a="1"/>
  <c r="CZ88" i="2"/>
  <c r="CM88" i="2"/>
  <c r="DA87" i="2" a="1"/>
  <c r="CZ87" i="2"/>
  <c r="CM87" i="2"/>
  <c r="DA86" i="2" a="1"/>
  <c r="CZ86" i="2"/>
  <c r="CM86" i="2"/>
  <c r="DA85" i="2" a="1"/>
  <c r="DD85" i="2" s="1"/>
  <c r="CZ85" i="2"/>
  <c r="CM85" i="2"/>
  <c r="DA84" i="2" a="1"/>
  <c r="DA84" i="2" s="1"/>
  <c r="CZ84" i="2"/>
  <c r="CM84" i="2"/>
  <c r="DA83" i="2" a="1"/>
  <c r="DB83" i="2" s="1"/>
  <c r="DD83" i="2"/>
  <c r="CZ83" i="2"/>
  <c r="CM83" i="2"/>
  <c r="DA82" i="2" a="1"/>
  <c r="DD82" i="2"/>
  <c r="CZ82" i="2"/>
  <c r="CM82" i="2"/>
  <c r="DA81" i="2" a="1"/>
  <c r="DD81" i="2"/>
  <c r="CZ81" i="2"/>
  <c r="CM81" i="2"/>
  <c r="DA80" i="2" a="1"/>
  <c r="DB80" i="2"/>
  <c r="CZ80" i="2"/>
  <c r="CM80" i="2"/>
  <c r="DA79" i="2" a="1"/>
  <c r="DA79" i="2" s="1"/>
  <c r="DD79" i="2"/>
  <c r="CZ79" i="2"/>
  <c r="CM79" i="2"/>
  <c r="DA78" i="2" a="1"/>
  <c r="CZ78" i="2"/>
  <c r="CM78" i="2"/>
  <c r="DA77" i="2" a="1"/>
  <c r="DD77" i="2" s="1"/>
  <c r="CZ77" i="2"/>
  <c r="CM77" i="2"/>
  <c r="DA76" i="2" a="1"/>
  <c r="CZ76" i="2"/>
  <c r="CM76" i="2"/>
  <c r="DA75" i="2" a="1"/>
  <c r="DB75" i="2" s="1"/>
  <c r="CZ75" i="2"/>
  <c r="CM75" i="2"/>
  <c r="DA74" i="2" a="1"/>
  <c r="DD74" i="2" s="1"/>
  <c r="CZ74" i="2"/>
  <c r="CM74" i="2"/>
  <c r="DA73" i="2" a="1"/>
  <c r="CZ73" i="2"/>
  <c r="CM73" i="2"/>
  <c r="DA72" i="2" a="1"/>
  <c r="DC72" i="2" s="1"/>
  <c r="CZ72" i="2"/>
  <c r="CM72" i="2"/>
  <c r="DA71" i="2" a="1"/>
  <c r="DE71" i="2" s="1"/>
  <c r="CZ71" i="2"/>
  <c r="CM71" i="2"/>
  <c r="DA70" i="2" a="1"/>
  <c r="DD70" i="2" s="1"/>
  <c r="CZ70" i="2"/>
  <c r="CM70" i="2"/>
  <c r="DA69" i="2" a="1"/>
  <c r="DB69" i="2" s="1"/>
  <c r="CZ69" i="2"/>
  <c r="CM69" i="2"/>
  <c r="DA68" i="2" a="1"/>
  <c r="DD68" i="2"/>
  <c r="CZ68" i="2"/>
  <c r="CM68" i="2"/>
  <c r="DA67" i="2" a="1"/>
  <c r="DE67" i="2"/>
  <c r="CZ67" i="2"/>
  <c r="CM67" i="2"/>
  <c r="DA66" i="2" a="1"/>
  <c r="DD66" i="2"/>
  <c r="CZ66" i="2"/>
  <c r="CM66" i="2"/>
  <c r="DA65" i="2" a="1"/>
  <c r="CZ65" i="2"/>
  <c r="CM65" i="2"/>
  <c r="DA64" i="2" a="1"/>
  <c r="DA64" i="2" s="1"/>
  <c r="CZ64" i="2"/>
  <c r="CM64" i="2"/>
  <c r="DA63" i="2" a="1"/>
  <c r="DE63" i="2" s="1"/>
  <c r="CZ63" i="2"/>
  <c r="CM63" i="2"/>
  <c r="DA62" i="2" a="1"/>
  <c r="CZ62" i="2"/>
  <c r="CM62" i="2"/>
  <c r="DA61" i="2" a="1"/>
  <c r="DD61" i="2" s="1"/>
  <c r="CZ61" i="2"/>
  <c r="CM61" i="2"/>
  <c r="DA60" i="2" a="1"/>
  <c r="CZ60" i="2"/>
  <c r="CM60" i="2"/>
  <c r="DA59" i="2" a="1"/>
  <c r="DD59" i="2" s="1"/>
  <c r="CZ59" i="2"/>
  <c r="CM59" i="2"/>
  <c r="DA58" i="2" a="1"/>
  <c r="CZ58" i="2"/>
  <c r="CM58" i="2"/>
  <c r="DA57" i="2" a="1"/>
  <c r="DE57" i="2" s="1"/>
  <c r="CZ57" i="2"/>
  <c r="CM57" i="2"/>
  <c r="DA56" i="2" a="1"/>
  <c r="DD56" i="2" s="1"/>
  <c r="CZ56" i="2"/>
  <c r="CM56" i="2"/>
  <c r="DA55" i="2" a="1"/>
  <c r="DE55" i="2"/>
  <c r="CZ55" i="2"/>
  <c r="CM55" i="2"/>
  <c r="DA54" i="2" a="1"/>
  <c r="CZ54" i="2"/>
  <c r="CM54" i="2"/>
  <c r="DA53" i="2" a="1"/>
  <c r="DE53" i="2" s="1"/>
  <c r="CZ53" i="2"/>
  <c r="CM53" i="2"/>
  <c r="DA52" i="2" a="1"/>
  <c r="CZ52" i="2"/>
  <c r="CM52" i="2"/>
  <c r="DA51" i="2" a="1"/>
  <c r="DA51" i="2" s="1"/>
  <c r="CZ51" i="2"/>
  <c r="CM51" i="2"/>
  <c r="DA50" i="2" a="1"/>
  <c r="DE50" i="2" s="1"/>
  <c r="CZ50" i="2"/>
  <c r="CM50" i="2"/>
  <c r="DA49" i="2" a="1"/>
  <c r="CZ49" i="2"/>
  <c r="CM49" i="2"/>
  <c r="DA48" i="2" a="1"/>
  <c r="CZ48" i="2"/>
  <c r="CM48" i="2"/>
  <c r="DA47" i="2" a="1"/>
  <c r="DA47" i="2" s="1"/>
  <c r="CZ47" i="2"/>
  <c r="CM47" i="2"/>
  <c r="DA46" i="2" a="1"/>
  <c r="DD46" i="2"/>
  <c r="CZ46" i="2"/>
  <c r="CM46" i="2"/>
  <c r="DA45" i="2" a="1"/>
  <c r="CZ45" i="2"/>
  <c r="CM45" i="2"/>
  <c r="DA44" i="2" a="1"/>
  <c r="CZ44" i="2"/>
  <c r="CM44" i="2"/>
  <c r="DA43" i="2" a="1"/>
  <c r="DD43" i="2" s="1"/>
  <c r="CZ43" i="2"/>
  <c r="CM43" i="2"/>
  <c r="DA42" i="2" a="1"/>
  <c r="CZ42" i="2"/>
  <c r="CM42" i="2"/>
  <c r="DA41" i="2" a="1"/>
  <c r="DD41" i="2" s="1"/>
  <c r="CZ41" i="2"/>
  <c r="CM41" i="2"/>
  <c r="DA40" i="2" a="1"/>
  <c r="CZ40" i="2"/>
  <c r="CM40" i="2"/>
  <c r="DA39" i="2" a="1"/>
  <c r="CZ39" i="2"/>
  <c r="CM39" i="2"/>
  <c r="DA38" i="2" a="1"/>
  <c r="DB38" i="2" s="1"/>
  <c r="CZ38" i="2"/>
  <c r="CM38" i="2"/>
  <c r="DA37" i="2" a="1"/>
  <c r="DD37" i="2" s="1"/>
  <c r="CZ37" i="2"/>
  <c r="CM37" i="2"/>
  <c r="DA36" i="2" a="1"/>
  <c r="CZ36" i="2"/>
  <c r="CM36" i="2"/>
  <c r="DA35" i="2" a="1"/>
  <c r="CZ35" i="2"/>
  <c r="CM35" i="2"/>
  <c r="DA34" i="2" a="1"/>
  <c r="CZ34" i="2"/>
  <c r="CM34" i="2"/>
  <c r="DA33" i="2" a="1"/>
  <c r="CZ33" i="2"/>
  <c r="CM33" i="2"/>
  <c r="DA32" i="2" a="1"/>
  <c r="CZ32" i="2"/>
  <c r="CM32" i="2"/>
  <c r="DA31" i="2" a="1"/>
  <c r="CZ31" i="2"/>
  <c r="CM31" i="2"/>
  <c r="DA30" i="2" a="1"/>
  <c r="DE30" i="2" s="1"/>
  <c r="CZ30" i="2"/>
  <c r="CM30" i="2"/>
  <c r="DA29" i="2" a="1"/>
  <c r="DC29" i="2" s="1"/>
  <c r="CZ29" i="2"/>
  <c r="CM29" i="2"/>
  <c r="DA28" i="2" a="1"/>
  <c r="DE28" i="2" s="1"/>
  <c r="CZ28" i="2"/>
  <c r="CM28" i="2"/>
  <c r="DA27" i="2" a="1"/>
  <c r="CZ27" i="2"/>
  <c r="CM27" i="2"/>
  <c r="DA26" i="2" a="1"/>
  <c r="CZ26" i="2"/>
  <c r="CM26" i="2"/>
  <c r="DA25" i="2" a="1"/>
  <c r="DD25" i="2" s="1"/>
  <c r="CZ25" i="2"/>
  <c r="CM25" i="2"/>
  <c r="DA24" i="2" a="1"/>
  <c r="CZ24" i="2"/>
  <c r="CM24" i="2"/>
  <c r="DA23" i="2" a="1"/>
  <c r="CZ23" i="2"/>
  <c r="CM23" i="2"/>
  <c r="DA22" i="2" a="1"/>
  <c r="DD22" i="2" s="1"/>
  <c r="CZ22" i="2"/>
  <c r="CM22" i="2"/>
  <c r="CA22" i="2"/>
  <c r="BQ22" i="2"/>
  <c r="BJ22" i="2"/>
  <c r="AS22" i="2"/>
  <c r="AC22" i="2"/>
  <c r="DA21" i="2" a="1"/>
  <c r="CZ21" i="2"/>
  <c r="CM21" i="2"/>
  <c r="DA20" i="2" a="1"/>
  <c r="CZ20" i="2"/>
  <c r="CM20" i="2"/>
  <c r="DA19" i="2" a="1"/>
  <c r="DC19" i="2" s="1"/>
  <c r="CZ19" i="2"/>
  <c r="CM19" i="2"/>
  <c r="DA18" i="2" a="1"/>
  <c r="CZ18" i="2"/>
  <c r="CM18" i="2"/>
  <c r="DA17" i="2" a="1"/>
  <c r="DC17" i="2" s="1"/>
  <c r="CZ17" i="2"/>
  <c r="CM17" i="2"/>
  <c r="DA16" i="2" a="1"/>
  <c r="CZ16" i="2"/>
  <c r="CM16" i="2"/>
  <c r="DA15" i="2" a="1"/>
  <c r="CZ15" i="2"/>
  <c r="CM15" i="2"/>
  <c r="DA14" i="2" a="1"/>
  <c r="CZ14" i="2"/>
  <c r="CM14" i="2"/>
  <c r="DA13" i="2" a="1"/>
  <c r="CZ13" i="2"/>
  <c r="CM13" i="2"/>
  <c r="DA12" i="2" a="1"/>
  <c r="DD12" i="2" s="1"/>
  <c r="CZ12" i="2"/>
  <c r="CM12" i="2"/>
  <c r="DA11" i="2" a="1"/>
  <c r="CZ11" i="2"/>
  <c r="CM11" i="2"/>
  <c r="DA10" i="2" a="1"/>
  <c r="DE10" i="2" s="1"/>
  <c r="DD10" i="2"/>
  <c r="CZ10" i="2"/>
  <c r="CM10" i="2"/>
  <c r="DA9" i="2" a="1"/>
  <c r="CZ9" i="2"/>
  <c r="CM9" i="2"/>
  <c r="DA8" i="2" a="1"/>
  <c r="CZ8" i="2"/>
  <c r="CM8" i="2"/>
  <c r="BQ8" i="2"/>
  <c r="AC8" i="2"/>
  <c r="DA7" i="2" a="1"/>
  <c r="CZ7" i="2"/>
  <c r="CM7" i="2"/>
  <c r="M7" i="2"/>
  <c r="M9" i="2" s="1"/>
  <c r="L7" i="2"/>
  <c r="L9" i="2" s="1"/>
  <c r="K7" i="2"/>
  <c r="K9" i="2" s="1"/>
  <c r="J7" i="2"/>
  <c r="J9" i="2" s="1"/>
  <c r="I7" i="2"/>
  <c r="I9" i="2" s="1"/>
  <c r="DA6" i="2" a="1"/>
  <c r="DD6" i="2"/>
  <c r="CZ6" i="2"/>
  <c r="CM6" i="2"/>
  <c r="M6" i="2"/>
  <c r="L6" i="2"/>
  <c r="K6" i="2"/>
  <c r="J6" i="2"/>
  <c r="I6" i="2"/>
  <c r="DA5" i="2" a="1"/>
  <c r="CZ5" i="2"/>
  <c r="CM5" i="2"/>
  <c r="M5" i="2"/>
  <c r="L5" i="2"/>
  <c r="K5" i="2"/>
  <c r="J5" i="2"/>
  <c r="I5" i="2"/>
  <c r="DA4" i="2" a="1"/>
  <c r="CZ4" i="2"/>
  <c r="CM4" i="2"/>
  <c r="Q4" i="2"/>
  <c r="M4" i="2"/>
  <c r="L4" i="2"/>
  <c r="K4" i="2"/>
  <c r="J4" i="2"/>
  <c r="I4" i="2"/>
  <c r="DA3" i="2" a="1"/>
  <c r="CZ3" i="2"/>
  <c r="CM3" i="2"/>
  <c r="U3" i="2" a="1"/>
  <c r="O3" i="2"/>
  <c r="M3" i="2"/>
  <c r="S3" i="2"/>
  <c r="L3" i="2"/>
  <c r="R4" i="2" s="1"/>
  <c r="R21" i="2"/>
  <c r="K3" i="2"/>
  <c r="Q5" i="2"/>
  <c r="J3" i="2"/>
  <c r="P62" i="2" s="1"/>
  <c r="P3" i="2"/>
  <c r="I3" i="2"/>
  <c r="DA2" i="2" a="1"/>
  <c r="CO2" i="2"/>
  <c r="CN2" i="2" a="1"/>
  <c r="BZ2" i="2" a="1"/>
  <c r="BP2" i="2" a="1"/>
  <c r="BI2" i="2" a="1"/>
  <c r="AR2" i="2" a="1"/>
  <c r="AB2" i="2" a="1"/>
  <c r="X2" i="2"/>
  <c r="V2" i="2" a="1"/>
  <c r="Y2" i="2" s="1"/>
  <c r="O2" i="2" a="1"/>
  <c r="I2" i="2" a="1"/>
  <c r="CN54" i="1"/>
  <c r="CN55" i="1"/>
  <c r="CN56" i="1"/>
  <c r="CN57" i="1"/>
  <c r="CN58" i="1"/>
  <c r="CN59" i="1"/>
  <c r="CN60" i="1"/>
  <c r="CN61" i="1"/>
  <c r="CN62" i="1"/>
  <c r="CN63" i="1"/>
  <c r="CN64" i="1"/>
  <c r="CN65" i="1"/>
  <c r="CN66" i="1"/>
  <c r="CN67" i="1"/>
  <c r="CN68" i="1"/>
  <c r="CN69" i="1"/>
  <c r="CN70" i="1"/>
  <c r="CN71" i="1"/>
  <c r="CN72" i="1"/>
  <c r="CN73" i="1"/>
  <c r="CN74" i="1"/>
  <c r="CN75" i="1"/>
  <c r="CN76" i="1"/>
  <c r="CN77" i="1"/>
  <c r="CN78" i="1"/>
  <c r="CN79" i="1"/>
  <c r="CN80" i="1"/>
  <c r="CN81" i="1"/>
  <c r="CN82" i="1"/>
  <c r="CN83" i="1"/>
  <c r="CN84" i="1"/>
  <c r="CN85" i="1"/>
  <c r="CN86" i="1"/>
  <c r="CN87" i="1"/>
  <c r="CN88" i="1"/>
  <c r="CN89" i="1"/>
  <c r="CN90" i="1"/>
  <c r="CN91" i="1"/>
  <c r="CN92" i="1"/>
  <c r="CN93" i="1"/>
  <c r="CN94" i="1"/>
  <c r="CN95" i="1"/>
  <c r="CN96" i="1"/>
  <c r="CN97" i="1"/>
  <c r="CN13" i="1"/>
  <c r="CN14" i="1"/>
  <c r="CN15" i="1"/>
  <c r="CN16" i="1"/>
  <c r="CN17" i="1"/>
  <c r="CN18" i="1"/>
  <c r="CN19" i="1"/>
  <c r="CN20" i="1"/>
  <c r="CN21" i="1"/>
  <c r="CN22" i="1"/>
  <c r="CN23" i="1"/>
  <c r="CN24" i="1"/>
  <c r="CN25" i="1"/>
  <c r="CN26" i="1"/>
  <c r="CN27" i="1"/>
  <c r="CN28" i="1"/>
  <c r="CN29" i="1"/>
  <c r="CN30" i="1"/>
  <c r="CN31" i="1"/>
  <c r="CN32" i="1"/>
  <c r="CN33" i="1"/>
  <c r="CN34" i="1"/>
  <c r="CN35" i="1"/>
  <c r="CN36" i="1"/>
  <c r="CN37" i="1"/>
  <c r="CN38" i="1"/>
  <c r="CN39" i="1"/>
  <c r="CN40" i="1"/>
  <c r="CN41" i="1"/>
  <c r="CN42" i="1"/>
  <c r="CN43" i="1"/>
  <c r="CN44" i="1"/>
  <c r="CN45" i="1"/>
  <c r="CN46" i="1"/>
  <c r="CN47" i="1"/>
  <c r="CN48" i="1"/>
  <c r="CN49" i="1"/>
  <c r="CN50" i="1"/>
  <c r="CN51" i="1"/>
  <c r="CN52" i="1"/>
  <c r="CN53" i="1"/>
  <c r="CN6" i="1"/>
  <c r="CN7" i="1"/>
  <c r="CN8" i="1"/>
  <c r="CN9" i="1"/>
  <c r="CN10" i="1"/>
  <c r="CN11" i="1"/>
  <c r="CN12" i="1"/>
  <c r="DA44" i="1"/>
  <c r="DA45" i="1"/>
  <c r="DA46" i="1"/>
  <c r="DA47" i="1"/>
  <c r="DA48" i="1"/>
  <c r="DA49" i="1"/>
  <c r="DA50" i="1"/>
  <c r="DA51" i="1"/>
  <c r="DA52" i="1"/>
  <c r="DA53" i="1"/>
  <c r="DA54" i="1"/>
  <c r="DA55" i="1"/>
  <c r="DA56" i="1"/>
  <c r="DA57" i="1"/>
  <c r="DA58" i="1"/>
  <c r="DA59" i="1"/>
  <c r="DA60" i="1"/>
  <c r="DA61" i="1"/>
  <c r="DA62" i="1"/>
  <c r="DA63" i="1"/>
  <c r="DA64" i="1"/>
  <c r="DA65" i="1"/>
  <c r="DA66" i="1"/>
  <c r="DA67" i="1"/>
  <c r="DA68" i="1"/>
  <c r="DA69" i="1"/>
  <c r="DA70" i="1"/>
  <c r="DA71" i="1"/>
  <c r="DA72" i="1"/>
  <c r="DA73" i="1"/>
  <c r="DA74" i="1"/>
  <c r="DA75" i="1"/>
  <c r="DA76" i="1"/>
  <c r="DA77" i="1"/>
  <c r="DA78" i="1"/>
  <c r="DA79" i="1"/>
  <c r="DA80" i="1"/>
  <c r="DA81" i="1"/>
  <c r="DA82" i="1"/>
  <c r="DA83" i="1"/>
  <c r="DA84" i="1"/>
  <c r="DA85" i="1"/>
  <c r="DA86" i="1"/>
  <c r="DA87" i="1"/>
  <c r="DA88" i="1"/>
  <c r="DA89" i="1"/>
  <c r="DA90" i="1"/>
  <c r="DA91" i="1"/>
  <c r="DA92" i="1"/>
  <c r="DA93" i="1"/>
  <c r="DA94" i="1"/>
  <c r="DA95" i="1"/>
  <c r="DA96" i="1"/>
  <c r="DA97" i="1"/>
  <c r="DA43" i="1"/>
  <c r="DA42" i="1"/>
  <c r="DA41" i="1"/>
  <c r="DA40" i="1"/>
  <c r="DA39" i="1"/>
  <c r="DA38" i="1"/>
  <c r="DA37" i="1"/>
  <c r="DA36" i="1"/>
  <c r="DA35" i="1"/>
  <c r="DA34" i="1"/>
  <c r="DA33" i="1"/>
  <c r="DA32" i="1"/>
  <c r="DA31" i="1"/>
  <c r="DA30" i="1"/>
  <c r="DA29" i="1"/>
  <c r="DA28" i="1"/>
  <c r="DA27" i="1"/>
  <c r="DA26" i="1"/>
  <c r="DA25" i="1"/>
  <c r="DA24" i="1"/>
  <c r="DA23" i="1"/>
  <c r="DA22" i="1"/>
  <c r="DA21" i="1"/>
  <c r="DA20" i="1"/>
  <c r="DA19" i="1"/>
  <c r="DA18" i="1"/>
  <c r="DA17" i="1"/>
  <c r="DA16" i="1"/>
  <c r="DA15" i="1"/>
  <c r="DA14" i="1"/>
  <c r="DA13" i="1"/>
  <c r="DA12" i="1"/>
  <c r="DA11" i="1"/>
  <c r="DA10" i="1"/>
  <c r="DA9" i="1"/>
  <c r="DA8" i="1"/>
  <c r="DA7" i="1"/>
  <c r="DA6" i="1"/>
  <c r="DA5" i="1"/>
  <c r="DA4" i="1"/>
  <c r="DA3" i="1"/>
  <c r="DB2" i="1" a="1"/>
  <c r="DD2" i="1" s="1"/>
  <c r="DF2" i="1"/>
  <c r="BQ22" i="1"/>
  <c r="BP2" i="1" a="1"/>
  <c r="BP4" i="1" s="1"/>
  <c r="BW3" i="1"/>
  <c r="DD29" i="2"/>
  <c r="DC25" i="2"/>
  <c r="DC46" i="2"/>
  <c r="DB51" i="2"/>
  <c r="DE59" i="2"/>
  <c r="DD4" i="2"/>
  <c r="DB16" i="2"/>
  <c r="DA20" i="2"/>
  <c r="DC37" i="2"/>
  <c r="DD53" i="2"/>
  <c r="DB20" i="2"/>
  <c r="DB46" i="2"/>
  <c r="DA77" i="2"/>
  <c r="DD57" i="2"/>
  <c r="DC41" i="2"/>
  <c r="DD55" i="2"/>
  <c r="DA16" i="2"/>
  <c r="DC67" i="2"/>
  <c r="DD72" i="2"/>
  <c r="DB6" i="2"/>
  <c r="DC12" i="2"/>
  <c r="DE17" i="2"/>
  <c r="DC48" i="2"/>
  <c r="DA70" i="2"/>
  <c r="DC93" i="2"/>
  <c r="DC6" i="2"/>
  <c r="DB67" i="2"/>
  <c r="DB70" i="2"/>
  <c r="DA81" i="2"/>
  <c r="DE6" i="2"/>
  <c r="DB10" i="2"/>
  <c r="DA12" i="2"/>
  <c r="DE18" i="2"/>
  <c r="DA19" i="2"/>
  <c r="DD26" i="2"/>
  <c r="DC27" i="2"/>
  <c r="DC43" i="2"/>
  <c r="DB50" i="2"/>
  <c r="DE61" i="2"/>
  <c r="DB63" i="2"/>
  <c r="DB66" i="2"/>
  <c r="DC70" i="2"/>
  <c r="DA74" i="2"/>
  <c r="DC77" i="2"/>
  <c r="DC81" i="2"/>
  <c r="DE83" i="2"/>
  <c r="DB90" i="2"/>
  <c r="DB94" i="2"/>
  <c r="DA3" i="2"/>
  <c r="DA6" i="2"/>
  <c r="DB12" i="2"/>
  <c r="DB19" i="2"/>
  <c r="DC50" i="2"/>
  <c r="DC63" i="2"/>
  <c r="DC66" i="2"/>
  <c r="DB71" i="2"/>
  <c r="DB74" i="2"/>
  <c r="DE77" i="2"/>
  <c r="DE81" i="2"/>
  <c r="DA83" i="2"/>
  <c r="DA87" i="2"/>
  <c r="DC95" i="2"/>
  <c r="DE66" i="2"/>
  <c r="DC74" i="2"/>
  <c r="DC79" i="2"/>
  <c r="DA93" i="2"/>
  <c r="DA10" i="2"/>
  <c r="DE12" i="2"/>
  <c r="DA66" i="2"/>
  <c r="DE74" i="2"/>
  <c r="DE79" i="2"/>
  <c r="R3" i="2"/>
  <c r="R7" i="2"/>
  <c r="R13" i="2"/>
  <c r="R11" i="2"/>
  <c r="BI4" i="2"/>
  <c r="Q62" i="2"/>
  <c r="Q60" i="2"/>
  <c r="Q58" i="2"/>
  <c r="Q56" i="2"/>
  <c r="Q54" i="2"/>
  <c r="Q51" i="2"/>
  <c r="Q50" i="2"/>
  <c r="Q49" i="2"/>
  <c r="Q57" i="2"/>
  <c r="Q55" i="2"/>
  <c r="Q48" i="2"/>
  <c r="Q46" i="2"/>
  <c r="Q44" i="2"/>
  <c r="Q43" i="2"/>
  <c r="Q42" i="2"/>
  <c r="Q41" i="2"/>
  <c r="Q40" i="2"/>
  <c r="Q39" i="2"/>
  <c r="Q38" i="2"/>
  <c r="Q37" i="2"/>
  <c r="Q36" i="2"/>
  <c r="Q35" i="2"/>
  <c r="Q61" i="2"/>
  <c r="Q34" i="2"/>
  <c r="Q33" i="2"/>
  <c r="Q32" i="2"/>
  <c r="Q31" i="2"/>
  <c r="Q30" i="2"/>
  <c r="Q29" i="2"/>
  <c r="Q28" i="2"/>
  <c r="Q27" i="2"/>
  <c r="Q26" i="2"/>
  <c r="Q25" i="2"/>
  <c r="Q21" i="2"/>
  <c r="Q20" i="2"/>
  <c r="Q19" i="2"/>
  <c r="Q18" i="2"/>
  <c r="Q11" i="2"/>
  <c r="Q52" i="2"/>
  <c r="Q47" i="2"/>
  <c r="Q22" i="2"/>
  <c r="Q17" i="2"/>
  <c r="Q9" i="2"/>
  <c r="Q53" i="2"/>
  <c r="Q15" i="2"/>
  <c r="Q13" i="2"/>
  <c r="Q7" i="2"/>
  <c r="Q6" i="2"/>
  <c r="Q3" i="2"/>
  <c r="Q16" i="2"/>
  <c r="Q24" i="2"/>
  <c r="Q23" i="2"/>
  <c r="Q14" i="2"/>
  <c r="Q12" i="2"/>
  <c r="Q8" i="2"/>
  <c r="K8" i="2"/>
  <c r="Q59" i="2"/>
  <c r="Q45" i="2"/>
  <c r="Q10" i="2"/>
  <c r="AR6" i="2"/>
  <c r="BP2" i="2"/>
  <c r="DB4" i="2"/>
  <c r="I2" i="2"/>
  <c r="BI6" i="2"/>
  <c r="BI3" i="2"/>
  <c r="DB2" i="2"/>
  <c r="P61" i="2"/>
  <c r="P60" i="2"/>
  <c r="P59" i="2"/>
  <c r="P57" i="2"/>
  <c r="P56" i="2"/>
  <c r="P55" i="2"/>
  <c r="P53" i="2"/>
  <c r="P52" i="2"/>
  <c r="P50" i="2"/>
  <c r="P45" i="2"/>
  <c r="P22" i="2"/>
  <c r="P49" i="2"/>
  <c r="P41" i="2"/>
  <c r="P37" i="2"/>
  <c r="P24" i="2"/>
  <c r="P15" i="2"/>
  <c r="P14" i="2"/>
  <c r="P13" i="2"/>
  <c r="P40" i="2"/>
  <c r="P36" i="2"/>
  <c r="P34" i="2"/>
  <c r="P32" i="2"/>
  <c r="P31" i="2"/>
  <c r="P30" i="2"/>
  <c r="P28" i="2"/>
  <c r="P27" i="2"/>
  <c r="P26" i="2"/>
  <c r="P21" i="2"/>
  <c r="P20" i="2"/>
  <c r="P19" i="2"/>
  <c r="P11" i="2"/>
  <c r="J8" i="2"/>
  <c r="P7" i="2"/>
  <c r="P43" i="2"/>
  <c r="P39" i="2"/>
  <c r="P35" i="2"/>
  <c r="P38" i="2"/>
  <c r="P17" i="2"/>
  <c r="P10" i="2"/>
  <c r="P6" i="2"/>
  <c r="P16" i="2"/>
  <c r="P12" i="2"/>
  <c r="P8" i="2"/>
  <c r="P4" i="2"/>
  <c r="DA5" i="2"/>
  <c r="Z2" i="2"/>
  <c r="V2" i="2"/>
  <c r="W2" i="2"/>
  <c r="BP4" i="2"/>
  <c r="P5" i="2"/>
  <c r="CQ2" i="2"/>
  <c r="O62" i="2"/>
  <c r="O61" i="2"/>
  <c r="O60" i="2"/>
  <c r="O59" i="2"/>
  <c r="O58" i="2"/>
  <c r="O57" i="2"/>
  <c r="O56" i="2"/>
  <c r="O55" i="2"/>
  <c r="O54" i="2"/>
  <c r="O53" i="2"/>
  <c r="O51" i="2"/>
  <c r="O34" i="2"/>
  <c r="O33" i="2"/>
  <c r="O32" i="2"/>
  <c r="O31" i="2"/>
  <c r="O30" i="2"/>
  <c r="O29" i="2"/>
  <c r="O28" i="2"/>
  <c r="O27" i="2"/>
  <c r="O26" i="2"/>
  <c r="O25" i="2"/>
  <c r="O24" i="2"/>
  <c r="O23" i="2"/>
  <c r="O50" i="2"/>
  <c r="O47" i="2"/>
  <c r="O45" i="2"/>
  <c r="O49" i="2"/>
  <c r="O42" i="2"/>
  <c r="O38" i="2"/>
  <c r="O16" i="2"/>
  <c r="O12" i="2"/>
  <c r="O10" i="2"/>
  <c r="O46" i="2"/>
  <c r="O41" i="2"/>
  <c r="O37" i="2"/>
  <c r="O15" i="2"/>
  <c r="O14" i="2"/>
  <c r="O13" i="2"/>
  <c r="O8" i="2"/>
  <c r="O52" i="2"/>
  <c r="O44" i="2"/>
  <c r="O40" i="2"/>
  <c r="O36" i="2"/>
  <c r="O22" i="2"/>
  <c r="S61" i="2"/>
  <c r="S60" i="2"/>
  <c r="S59" i="2"/>
  <c r="S58" i="2"/>
  <c r="S57" i="2"/>
  <c r="S56" i="2"/>
  <c r="S55" i="2"/>
  <c r="S54" i="2"/>
  <c r="S53" i="2"/>
  <c r="S62" i="2"/>
  <c r="S52" i="2"/>
  <c r="S49" i="2"/>
  <c r="S48" i="2"/>
  <c r="S46" i="2"/>
  <c r="S44" i="2"/>
  <c r="S43" i="2"/>
  <c r="S42" i="2"/>
  <c r="S41" i="2"/>
  <c r="S40" i="2"/>
  <c r="S39" i="2"/>
  <c r="S38" i="2"/>
  <c r="S37" i="2"/>
  <c r="S36" i="2"/>
  <c r="S35" i="2"/>
  <c r="S34" i="2"/>
  <c r="S33" i="2"/>
  <c r="S32" i="2"/>
  <c r="S31" i="2"/>
  <c r="S30" i="2"/>
  <c r="S29" i="2"/>
  <c r="S28" i="2"/>
  <c r="S27" i="2"/>
  <c r="S26" i="2"/>
  <c r="S25" i="2"/>
  <c r="S24" i="2"/>
  <c r="S23" i="2"/>
  <c r="S47" i="2"/>
  <c r="S16" i="2"/>
  <c r="S12" i="2"/>
  <c r="S10" i="2"/>
  <c r="S15" i="2"/>
  <c r="S14" i="2"/>
  <c r="S13" i="2"/>
  <c r="S8" i="2"/>
  <c r="S51" i="2"/>
  <c r="S45" i="2"/>
  <c r="O5" i="2"/>
  <c r="S5" i="2"/>
  <c r="I8" i="2"/>
  <c r="DB9" i="2"/>
  <c r="DE9" i="2"/>
  <c r="DA9" i="2"/>
  <c r="S17" i="2"/>
  <c r="O18" i="2"/>
  <c r="R19" i="2"/>
  <c r="S20" i="2"/>
  <c r="S22" i="2"/>
  <c r="DE45" i="2"/>
  <c r="DA45" i="2"/>
  <c r="DD45" i="2"/>
  <c r="DC45" i="2"/>
  <c r="DB45" i="2"/>
  <c r="O48" i="2"/>
  <c r="S50" i="2"/>
  <c r="O6" i="2"/>
  <c r="S6" i="2"/>
  <c r="S7" i="2"/>
  <c r="S9" i="2"/>
  <c r="DC9" i="2"/>
  <c r="S11" i="2"/>
  <c r="DE11" i="2"/>
  <c r="DC13" i="2"/>
  <c r="R18" i="2"/>
  <c r="S19" i="2"/>
  <c r="O21" i="2"/>
  <c r="O7" i="2"/>
  <c r="L8" i="2"/>
  <c r="R8" i="2"/>
  <c r="DE8" i="2"/>
  <c r="DD9" i="2"/>
  <c r="R14" i="2"/>
  <c r="DB15" i="2"/>
  <c r="DA15" i="2"/>
  <c r="O17" i="2"/>
  <c r="S18" i="2"/>
  <c r="O20" i="2"/>
  <c r="DC22" i="2"/>
  <c r="DB24" i="2"/>
  <c r="DD24" i="2"/>
  <c r="DC24" i="2"/>
  <c r="O35" i="2"/>
  <c r="O39" i="2"/>
  <c r="O43" i="2"/>
  <c r="R60" i="2"/>
  <c r="R58" i="2"/>
  <c r="R56" i="2"/>
  <c r="R54" i="2"/>
  <c r="R51" i="2"/>
  <c r="R50" i="2"/>
  <c r="R49" i="2"/>
  <c r="R48" i="2"/>
  <c r="R47" i="2"/>
  <c r="R46" i="2"/>
  <c r="R45" i="2"/>
  <c r="R44" i="2"/>
  <c r="R43" i="2"/>
  <c r="R42" i="2"/>
  <c r="R41" i="2"/>
  <c r="R40" i="2"/>
  <c r="R39" i="2"/>
  <c r="R38" i="2"/>
  <c r="R37" i="2"/>
  <c r="R36" i="2"/>
  <c r="R35" i="2"/>
  <c r="R62" i="2"/>
  <c r="R52" i="2"/>
  <c r="R55" i="2"/>
  <c r="R61" i="2"/>
  <c r="R53" i="2"/>
  <c r="R34" i="2"/>
  <c r="R33" i="2"/>
  <c r="R32" i="2"/>
  <c r="R31" i="2"/>
  <c r="R30" i="2"/>
  <c r="R29" i="2"/>
  <c r="R28" i="2"/>
  <c r="R27" i="2"/>
  <c r="R26" i="2"/>
  <c r="R25" i="2"/>
  <c r="R22" i="2"/>
  <c r="R17" i="2"/>
  <c r="R9" i="2"/>
  <c r="R16" i="2"/>
  <c r="R12" i="2"/>
  <c r="R10" i="2"/>
  <c r="R59" i="2"/>
  <c r="R57" i="2"/>
  <c r="R24" i="2"/>
  <c r="R23" i="2"/>
  <c r="O4" i="2"/>
  <c r="S4" i="2"/>
  <c r="R5" i="2"/>
  <c r="M8" i="2"/>
  <c r="O9" i="2"/>
  <c r="O11" i="2"/>
  <c r="DD11" i="2"/>
  <c r="O19" i="2"/>
  <c r="R20" i="2"/>
  <c r="S21" i="2"/>
  <c r="DE56" i="2"/>
  <c r="DA56" i="2"/>
  <c r="DC54" i="2"/>
  <c r="DB54" i="2"/>
  <c r="DE54" i="2"/>
  <c r="DD54" i="2"/>
  <c r="DC65" i="2"/>
  <c r="DB65" i="2"/>
  <c r="DE65" i="2"/>
  <c r="DD65" i="2"/>
  <c r="DC10" i="2"/>
  <c r="DC20" i="2"/>
  <c r="DC21" i="2"/>
  <c r="DC47" i="2"/>
  <c r="DA54" i="2"/>
  <c r="DA65" i="2"/>
  <c r="DB25" i="2"/>
  <c r="DE25" i="2"/>
  <c r="DA25" i="2"/>
  <c r="DB28" i="2"/>
  <c r="DA28" i="2"/>
  <c r="DB29" i="2"/>
  <c r="DE29" i="2"/>
  <c r="DA29" i="2"/>
  <c r="DB30" i="2"/>
  <c r="DE32" i="2"/>
  <c r="DA32" i="2"/>
  <c r="DB33" i="2"/>
  <c r="DE33" i="2"/>
  <c r="DA33" i="2"/>
  <c r="DE34" i="2"/>
  <c r="DE36" i="2"/>
  <c r="DA36" i="2"/>
  <c r="DE37" i="2"/>
  <c r="DA37" i="2"/>
  <c r="DE38" i="2"/>
  <c r="DA38" i="2"/>
  <c r="DA40" i="2"/>
  <c r="DE41" i="2"/>
  <c r="DA41" i="2"/>
  <c r="DA42" i="2"/>
  <c r="DE43" i="2"/>
  <c r="DA43" i="2"/>
  <c r="DA44" i="2"/>
  <c r="DE46" i="2"/>
  <c r="DA46" i="2"/>
  <c r="DB58" i="2"/>
  <c r="DE58" i="2"/>
  <c r="DD58" i="2"/>
  <c r="DB37" i="2"/>
  <c r="DB40" i="2"/>
  <c r="DB41" i="2"/>
  <c r="DB43" i="2"/>
  <c r="DB44" i="2"/>
  <c r="DB52" i="2"/>
  <c r="DC60" i="2"/>
  <c r="DB60" i="2"/>
  <c r="DD49" i="2"/>
  <c r="DD50" i="2"/>
  <c r="DC53" i="2"/>
  <c r="DB53" i="2"/>
  <c r="DC55" i="2"/>
  <c r="DB55" i="2"/>
  <c r="DC57" i="2"/>
  <c r="DB57" i="2"/>
  <c r="DC59" i="2"/>
  <c r="DB59" i="2"/>
  <c r="DC61" i="2"/>
  <c r="DB61" i="2"/>
  <c r="DC62" i="2"/>
  <c r="DA62" i="2"/>
  <c r="DD64" i="2"/>
  <c r="DC64" i="2"/>
  <c r="DC69" i="2"/>
  <c r="DD69" i="2"/>
  <c r="DA69" i="2"/>
  <c r="DE76" i="2"/>
  <c r="DB76" i="2"/>
  <c r="DA76" i="2"/>
  <c r="DD76" i="2"/>
  <c r="DA48" i="2"/>
  <c r="DA50" i="2"/>
  <c r="DA53" i="2"/>
  <c r="DA55" i="2"/>
  <c r="DA57" i="2"/>
  <c r="DA59" i="2"/>
  <c r="DA61" i="2"/>
  <c r="DE69" i="2"/>
  <c r="DC76" i="2"/>
  <c r="DB68" i="2"/>
  <c r="DE68" i="2"/>
  <c r="DA68" i="2"/>
  <c r="DC73" i="2"/>
  <c r="DB73" i="2"/>
  <c r="DC84" i="2"/>
  <c r="DE84" i="2"/>
  <c r="DB84" i="2"/>
  <c r="DC68" i="2"/>
  <c r="DB72" i="2"/>
  <c r="DE72" i="2"/>
  <c r="DA72" i="2"/>
  <c r="DA73" i="2"/>
  <c r="DE78" i="2"/>
  <c r="DA78" i="2"/>
  <c r="DC78" i="2"/>
  <c r="DD78" i="2"/>
  <c r="DB78" i="2"/>
  <c r="DC80" i="2"/>
  <c r="DE80" i="2"/>
  <c r="DA80" i="2"/>
  <c r="DD80" i="2"/>
  <c r="DD63" i="2"/>
  <c r="DD67" i="2"/>
  <c r="DD71" i="2"/>
  <c r="DE82" i="2"/>
  <c r="DA82" i="2"/>
  <c r="DC82" i="2"/>
  <c r="DC88" i="2"/>
  <c r="DB88" i="2"/>
  <c r="DE88" i="2"/>
  <c r="DA88" i="2"/>
  <c r="DC92" i="2"/>
  <c r="DB92" i="2"/>
  <c r="DE92" i="2"/>
  <c r="DA92" i="2"/>
  <c r="DA63" i="2"/>
  <c r="DA67" i="2"/>
  <c r="DA71" i="2"/>
  <c r="DA75" i="2"/>
  <c r="DB82" i="2"/>
  <c r="DD88" i="2"/>
  <c r="DD92" i="2"/>
  <c r="DB77" i="2"/>
  <c r="DB81" i="2"/>
  <c r="DC86" i="2"/>
  <c r="DD87" i="2"/>
  <c r="DC90" i="2"/>
  <c r="DC94" i="2"/>
  <c r="DD95" i="2"/>
  <c r="DA96" i="2"/>
  <c r="DE96" i="2"/>
  <c r="DB97" i="2"/>
  <c r="DD86" i="2"/>
  <c r="DD90" i="2"/>
  <c r="DD94" i="2"/>
  <c r="DA95" i="2"/>
  <c r="DB96" i="2"/>
  <c r="DA86" i="2"/>
  <c r="DA90" i="2"/>
  <c r="DA94" i="2"/>
  <c r="DC96" i="2"/>
  <c r="DA97" i="2"/>
  <c r="DC2" i="1"/>
  <c r="DE2" i="1"/>
  <c r="DB2" i="1"/>
  <c r="I7" i="1"/>
  <c r="I9" i="1" s="1"/>
  <c r="J7" i="1"/>
  <c r="J9" i="1" s="1"/>
  <c r="K7" i="1"/>
  <c r="K9" i="1" s="1"/>
  <c r="L7" i="1"/>
  <c r="L9" i="1"/>
  <c r="M7" i="1"/>
  <c r="M9" i="1" s="1"/>
  <c r="CN5" i="1"/>
  <c r="CN4" i="1"/>
  <c r="CN3" i="1"/>
  <c r="CO2" i="1" a="1"/>
  <c r="CQ2" i="1" s="1"/>
  <c r="CH22" i="1"/>
  <c r="CG2" i="1" a="1"/>
  <c r="CG4" i="1" s="1"/>
  <c r="BJ22" i="1"/>
  <c r="BI2" i="1" a="1"/>
  <c r="AS22" i="1"/>
  <c r="AC22" i="1"/>
  <c r="AR2" i="1" a="1"/>
  <c r="AB2" i="1" a="1"/>
  <c r="AB6" i="1" s="1"/>
  <c r="AC8" i="1"/>
  <c r="U3" i="1" a="1"/>
  <c r="U3" i="1" s="1"/>
  <c r="V2" i="1" a="1"/>
  <c r="Z2" i="1" s="1"/>
  <c r="O2" i="1" a="1"/>
  <c r="S2" i="1" s="1"/>
  <c r="I2" i="1" a="1"/>
  <c r="K2" i="1" s="1"/>
  <c r="J2" i="1"/>
  <c r="J6" i="1"/>
  <c r="K6" i="1"/>
  <c r="L6" i="1"/>
  <c r="M6" i="1"/>
  <c r="J5" i="1"/>
  <c r="K5" i="1"/>
  <c r="L5" i="1"/>
  <c r="M5" i="1"/>
  <c r="I6" i="1"/>
  <c r="I5" i="1"/>
  <c r="J4" i="1"/>
  <c r="K4" i="1"/>
  <c r="L4" i="1"/>
  <c r="M4" i="1"/>
  <c r="I4" i="1"/>
  <c r="J3" i="1"/>
  <c r="P19" i="1" s="1"/>
  <c r="K3" i="1"/>
  <c r="Q6" i="1" s="1"/>
  <c r="L3" i="1"/>
  <c r="R24" i="1" s="1"/>
  <c r="M3" i="1"/>
  <c r="S4" i="1" s="1"/>
  <c r="I3" i="1"/>
  <c r="O44" i="1" s="1"/>
  <c r="CS2" i="1"/>
  <c r="CG6" i="1"/>
  <c r="Q45" i="1"/>
  <c r="Q33" i="1"/>
  <c r="Q25" i="1"/>
  <c r="Q9" i="1"/>
  <c r="Q37" i="1"/>
  <c r="Q21" i="1"/>
  <c r="O43" i="1"/>
  <c r="O39" i="1"/>
  <c r="O51" i="1"/>
  <c r="O12" i="1"/>
  <c r="O28" i="1"/>
  <c r="O60" i="1"/>
  <c r="O19" i="1"/>
  <c r="O13" i="1"/>
  <c r="O45" i="1"/>
  <c r="O61" i="1"/>
  <c r="O18" i="1"/>
  <c r="O50" i="1"/>
  <c r="O23" i="1"/>
  <c r="O47" i="1"/>
  <c r="Q60" i="1"/>
  <c r="S50" i="1"/>
  <c r="Q48" i="1"/>
  <c r="Q36" i="1"/>
  <c r="Q32" i="1"/>
  <c r="Q20" i="1"/>
  <c r="Q16" i="1"/>
  <c r="Q4" i="1"/>
  <c r="Q59" i="1"/>
  <c r="S57" i="1"/>
  <c r="Q51" i="1"/>
  <c r="Q47" i="1"/>
  <c r="Q35" i="1"/>
  <c r="Q31" i="1"/>
  <c r="Q19" i="1"/>
  <c r="Q15" i="1"/>
  <c r="Q3" i="1"/>
  <c r="Q62" i="1"/>
  <c r="Q50" i="1"/>
  <c r="Q46" i="1"/>
  <c r="Q34" i="1"/>
  <c r="R33" i="1"/>
  <c r="Q22" i="1"/>
  <c r="Q18" i="1"/>
  <c r="I2" i="1"/>
  <c r="R2" i="1"/>
  <c r="BQ8" i="1"/>
  <c r="AB2" i="1" l="1"/>
  <c r="X2" i="1"/>
  <c r="Q10" i="1"/>
  <c r="Q26" i="1"/>
  <c r="Q38" i="1"/>
  <c r="Q54" i="1"/>
  <c r="Q7" i="1"/>
  <c r="Q23" i="1"/>
  <c r="Q39" i="1"/>
  <c r="Q55" i="1"/>
  <c r="Q8" i="1"/>
  <c r="Q24" i="1"/>
  <c r="Q40" i="1"/>
  <c r="Q52" i="1"/>
  <c r="R48" i="1"/>
  <c r="Q57" i="1"/>
  <c r="Q13" i="1"/>
  <c r="Q41" i="1"/>
  <c r="Q2" i="1"/>
  <c r="Q49" i="1"/>
  <c r="Q61" i="1"/>
  <c r="CP2" i="1"/>
  <c r="O2" i="1"/>
  <c r="P2" i="1"/>
  <c r="Q14" i="1"/>
  <c r="Q30" i="1"/>
  <c r="Q42" i="1"/>
  <c r="Q58" i="1"/>
  <c r="Q11" i="1"/>
  <c r="Q27" i="1"/>
  <c r="Q43" i="1"/>
  <c r="Q12" i="1"/>
  <c r="Q28" i="1"/>
  <c r="Q44" i="1"/>
  <c r="Q56" i="1"/>
  <c r="Q5" i="1"/>
  <c r="Q53" i="1"/>
  <c r="Q17" i="1"/>
  <c r="Q29" i="1"/>
  <c r="P25" i="1"/>
  <c r="S55" i="1"/>
  <c r="CG2" i="1"/>
  <c r="BW6" i="1"/>
  <c r="U7" i="1"/>
  <c r="S48" i="1"/>
  <c r="R42" i="1"/>
  <c r="R35" i="1"/>
  <c r="P4" i="1"/>
  <c r="S23" i="1"/>
  <c r="CG5" i="1"/>
  <c r="K8" i="1"/>
  <c r="CO2" i="1"/>
  <c r="BW2" i="1"/>
  <c r="S35" i="1"/>
  <c r="S56" i="1"/>
  <c r="S49" i="1"/>
  <c r="S42" i="1"/>
  <c r="M8" i="1"/>
  <c r="U4" i="1"/>
  <c r="M2" i="1"/>
  <c r="S40" i="1"/>
  <c r="S58" i="1"/>
  <c r="BW5" i="1"/>
  <c r="AB4" i="1"/>
  <c r="S12" i="1"/>
  <c r="S20" i="1"/>
  <c r="S28" i="1"/>
  <c r="S5" i="1"/>
  <c r="S13" i="1"/>
  <c r="S21" i="1"/>
  <c r="S29" i="1"/>
  <c r="S37" i="1"/>
  <c r="S6" i="1"/>
  <c r="S14" i="1"/>
  <c r="S22" i="1"/>
  <c r="S30" i="1"/>
  <c r="P9" i="1"/>
  <c r="P10" i="1"/>
  <c r="S27" i="1"/>
  <c r="S15" i="1"/>
  <c r="AB3" i="1"/>
  <c r="S52" i="1"/>
  <c r="S45" i="1"/>
  <c r="S62" i="1"/>
  <c r="S51" i="1"/>
  <c r="V2" i="1"/>
  <c r="U6" i="1"/>
  <c r="L2" i="1"/>
  <c r="I13" i="1" s="1" a="1"/>
  <c r="S36" i="1"/>
  <c r="S44" i="1"/>
  <c r="S60" i="1"/>
  <c r="S53" i="1"/>
  <c r="S61" i="1"/>
  <c r="S38" i="1"/>
  <c r="S46" i="1"/>
  <c r="S54" i="1"/>
  <c r="P52" i="1"/>
  <c r="P35" i="1"/>
  <c r="S59" i="1"/>
  <c r="S7" i="1"/>
  <c r="S39" i="1"/>
  <c r="S19" i="1"/>
  <c r="S47" i="1"/>
  <c r="CR2" i="1"/>
  <c r="Y2" i="1"/>
  <c r="U5" i="1"/>
  <c r="AB5" i="1"/>
  <c r="W2" i="1"/>
  <c r="S8" i="1"/>
  <c r="S16" i="1"/>
  <c r="S24" i="1"/>
  <c r="S32" i="1"/>
  <c r="S9" i="1"/>
  <c r="S17" i="1"/>
  <c r="S25" i="1"/>
  <c r="S33" i="1"/>
  <c r="S41" i="1"/>
  <c r="R3" i="1"/>
  <c r="S10" i="1"/>
  <c r="S18" i="1"/>
  <c r="S26" i="1"/>
  <c r="S34" i="1"/>
  <c r="S3" i="1"/>
  <c r="O34" i="1"/>
  <c r="O29" i="1"/>
  <c r="P57" i="1"/>
  <c r="P20" i="1"/>
  <c r="S11" i="1"/>
  <c r="S43" i="1"/>
  <c r="CG3" i="1"/>
  <c r="S31" i="1"/>
  <c r="P2" i="2"/>
  <c r="O2" i="2"/>
  <c r="Q2" i="2"/>
  <c r="R2" i="2"/>
  <c r="AB6" i="2"/>
  <c r="AB4" i="2"/>
  <c r="AB3" i="2"/>
  <c r="BZ4" i="2"/>
  <c r="BZ5" i="2"/>
  <c r="BZ2" i="2"/>
  <c r="DE2" i="2"/>
  <c r="DC2" i="2"/>
  <c r="DC7" i="2"/>
  <c r="DE7" i="2"/>
  <c r="DE48" i="2"/>
  <c r="DB48" i="2"/>
  <c r="DA52" i="2"/>
  <c r="DC52" i="2"/>
  <c r="DD89" i="2"/>
  <c r="DE89" i="2"/>
  <c r="DD97" i="2"/>
  <c r="DB93" i="2"/>
  <c r="DB7" i="2"/>
  <c r="AB5" i="2"/>
  <c r="DA89" i="2"/>
  <c r="DA85" i="2"/>
  <c r="AR5" i="2"/>
  <c r="AR2" i="2"/>
  <c r="AR4" i="2"/>
  <c r="DD8" i="2"/>
  <c r="DA8" i="2"/>
  <c r="DB8" i="2"/>
  <c r="DE13" i="2"/>
  <c r="DB13" i="2"/>
  <c r="DD21" i="2"/>
  <c r="DE21" i="2"/>
  <c r="DA21" i="2"/>
  <c r="DB21" i="2"/>
  <c r="DC26" i="2"/>
  <c r="DB26" i="2"/>
  <c r="DC34" i="2"/>
  <c r="DA34" i="2"/>
  <c r="DC97" i="2"/>
  <c r="DB85" i="2"/>
  <c r="DD84" i="2"/>
  <c r="DE64" i="2"/>
  <c r="DD48" i="2"/>
  <c r="DD52" i="2"/>
  <c r="DB47" i="2"/>
  <c r="DA30" i="2"/>
  <c r="DA26" i="2"/>
  <c r="DD47" i="2"/>
  <c r="DB56" i="2"/>
  <c r="DA13" i="2"/>
  <c r="BZ6" i="2"/>
  <c r="DD7" i="2"/>
  <c r="DD34" i="2"/>
  <c r="BI5" i="2"/>
  <c r="BI2" i="2"/>
  <c r="CR2" i="2"/>
  <c r="CP2" i="2"/>
  <c r="CN2" i="2"/>
  <c r="DD3" i="2"/>
  <c r="DE3" i="2"/>
  <c r="DC87" i="2"/>
  <c r="DE87" i="2"/>
  <c r="DB87" i="2"/>
  <c r="DD91" i="2"/>
  <c r="DA91" i="2"/>
  <c r="DB91" i="2"/>
  <c r="DC91" i="2"/>
  <c r="DE91" i="2"/>
  <c r="DE95" i="2"/>
  <c r="DB95" i="2"/>
  <c r="S2" i="2"/>
  <c r="BZ3" i="2"/>
  <c r="DD17" i="2"/>
  <c r="DB17" i="2"/>
  <c r="DA22" i="2"/>
  <c r="DE22" i="2"/>
  <c r="DC42" i="2"/>
  <c r="DD42" i="2"/>
  <c r="DE42" i="2"/>
  <c r="DE51" i="2"/>
  <c r="DC51" i="2"/>
  <c r="DD51" i="2"/>
  <c r="DA60" i="2"/>
  <c r="DD60" i="2"/>
  <c r="DE75" i="2"/>
  <c r="DC75" i="2"/>
  <c r="DB89" i="2"/>
  <c r="DD75" i="2"/>
  <c r="DB64" i="2"/>
  <c r="DE60" i="2"/>
  <c r="DE52" i="2"/>
  <c r="DB42" i="2"/>
  <c r="DB34" i="2"/>
  <c r="DE26" i="2"/>
  <c r="DE47" i="2"/>
  <c r="DC56" i="2"/>
  <c r="DD13" i="2"/>
  <c r="DC8" i="2"/>
  <c r="DB22" i="2"/>
  <c r="DA7" i="2"/>
  <c r="AR3" i="2"/>
  <c r="AB2" i="2"/>
  <c r="DE85" i="2"/>
  <c r="DC85" i="2"/>
  <c r="DA17" i="2"/>
  <c r="DE93" i="2"/>
  <c r="DC89" i="2"/>
  <c r="L2" i="2"/>
  <c r="K2" i="2"/>
  <c r="J2" i="2"/>
  <c r="M2" i="2"/>
  <c r="BP6" i="2"/>
  <c r="BP5" i="2"/>
  <c r="BP3" i="2"/>
  <c r="DE4" i="2"/>
  <c r="DC4" i="2"/>
  <c r="DA4" i="2"/>
  <c r="DC5" i="2"/>
  <c r="DB5" i="2"/>
  <c r="DA11" i="2"/>
  <c r="DB11" i="2"/>
  <c r="DC11" i="2"/>
  <c r="DD15" i="2"/>
  <c r="DE15" i="2"/>
  <c r="DC15" i="2"/>
  <c r="DE24" i="2"/>
  <c r="DA24" i="2"/>
  <c r="DC32" i="2"/>
  <c r="DD32" i="2"/>
  <c r="DB32" i="2"/>
  <c r="DC36" i="2"/>
  <c r="DD36" i="2"/>
  <c r="DB36" i="2"/>
  <c r="DD40" i="2"/>
  <c r="DE40" i="2"/>
  <c r="DD44" i="2"/>
  <c r="DC44" i="2"/>
  <c r="DE44" i="2"/>
  <c r="DE49" i="2"/>
  <c r="DC49" i="2"/>
  <c r="DB49" i="2"/>
  <c r="DA49" i="2"/>
  <c r="DC58" i="2"/>
  <c r="DA58" i="2"/>
  <c r="DE62" i="2"/>
  <c r="DB62" i="2"/>
  <c r="DD62" i="2"/>
  <c r="DD73" i="2"/>
  <c r="DE73" i="2"/>
  <c r="DE86" i="2"/>
  <c r="DB86" i="2"/>
  <c r="P9" i="2"/>
  <c r="P51" i="2"/>
  <c r="P42" i="2"/>
  <c r="P48" i="2"/>
  <c r="P18" i="2"/>
  <c r="P25" i="2"/>
  <c r="P29" i="2"/>
  <c r="P33" i="2"/>
  <c r="P44" i="2"/>
  <c r="P23" i="2"/>
  <c r="P46" i="2"/>
  <c r="P47" i="2"/>
  <c r="P54" i="2"/>
  <c r="P58" i="2"/>
  <c r="R15" i="2"/>
  <c r="DB79" i="2"/>
  <c r="DE70" i="2"/>
  <c r="DC83" i="2"/>
  <c r="V3" i="2" a="1"/>
  <c r="U6" i="2"/>
  <c r="U7" i="2"/>
  <c r="U3" i="2"/>
  <c r="U5" i="2"/>
  <c r="U4" i="2"/>
  <c r="DA14" i="2"/>
  <c r="DE14" i="2"/>
  <c r="DD14" i="2"/>
  <c r="DC14" i="2"/>
  <c r="DB14" i="2"/>
  <c r="DD18" i="2"/>
  <c r="DB18" i="2"/>
  <c r="DA18" i="2"/>
  <c r="DC18" i="2"/>
  <c r="DE23" i="2"/>
  <c r="DA23" i="2"/>
  <c r="DB23" i="2"/>
  <c r="DD23" i="2"/>
  <c r="DC23" i="2"/>
  <c r="DD27" i="2"/>
  <c r="DE27" i="2"/>
  <c r="DA27" i="2"/>
  <c r="DB27" i="2"/>
  <c r="DD31" i="2"/>
  <c r="DC31" i="2"/>
  <c r="DE31" i="2"/>
  <c r="DA31" i="2"/>
  <c r="DB31" i="2"/>
  <c r="DD35" i="2"/>
  <c r="DE35" i="2"/>
  <c r="DA35" i="2"/>
  <c r="DC35" i="2"/>
  <c r="DB35" i="2"/>
  <c r="DD39" i="2"/>
  <c r="DE39" i="2"/>
  <c r="DA39" i="2"/>
  <c r="DB39" i="2"/>
  <c r="DC39" i="2"/>
  <c r="R17" i="1"/>
  <c r="R58" i="1"/>
  <c r="R19" i="1"/>
  <c r="R5" i="1"/>
  <c r="R20" i="1"/>
  <c r="R40" i="1"/>
  <c r="R12" i="1"/>
  <c r="R55" i="1"/>
  <c r="R39" i="1"/>
  <c r="R23" i="1"/>
  <c r="R7" i="1"/>
  <c r="R62" i="1"/>
  <c r="R46" i="1"/>
  <c r="R30" i="1"/>
  <c r="R14" i="1"/>
  <c r="R53" i="1"/>
  <c r="R37" i="1"/>
  <c r="R21" i="1"/>
  <c r="R52" i="1"/>
  <c r="R36" i="1"/>
  <c r="R56" i="1"/>
  <c r="R28" i="1"/>
  <c r="R16" i="1"/>
  <c r="R59" i="1"/>
  <c r="R43" i="1"/>
  <c r="R27" i="1"/>
  <c r="R11" i="1"/>
  <c r="R50" i="1"/>
  <c r="R34" i="1"/>
  <c r="R18" i="1"/>
  <c r="R57" i="1"/>
  <c r="R41" i="1"/>
  <c r="R25" i="1"/>
  <c r="R9" i="1"/>
  <c r="R4" i="1"/>
  <c r="R8" i="1"/>
  <c r="R44" i="1"/>
  <c r="R32" i="1"/>
  <c r="R47" i="1"/>
  <c r="R31" i="1"/>
  <c r="R15" i="1"/>
  <c r="R54" i="1"/>
  <c r="R38" i="1"/>
  <c r="R22" i="1"/>
  <c r="R6" i="1"/>
  <c r="R61" i="1"/>
  <c r="R45" i="1"/>
  <c r="R29" i="1"/>
  <c r="R13" i="1"/>
  <c r="R60" i="1"/>
  <c r="R51" i="1"/>
  <c r="R26" i="1"/>
  <c r="L8" i="1"/>
  <c r="AR6" i="1"/>
  <c r="AR5" i="1"/>
  <c r="AR2" i="1"/>
  <c r="AR3" i="1"/>
  <c r="AR4" i="1"/>
  <c r="R49" i="1"/>
  <c r="R10" i="1"/>
  <c r="P42" i="1"/>
  <c r="P62" i="1"/>
  <c r="P30" i="1"/>
  <c r="P7" i="1"/>
  <c r="P23" i="1"/>
  <c r="P39" i="1"/>
  <c r="P55" i="1"/>
  <c r="P14" i="1"/>
  <c r="P8" i="1"/>
  <c r="P24" i="1"/>
  <c r="P40" i="1"/>
  <c r="P56" i="1"/>
  <c r="P13" i="1"/>
  <c r="P29" i="1"/>
  <c r="P45" i="1"/>
  <c r="P61" i="1"/>
  <c r="P38" i="1"/>
  <c r="P54" i="1"/>
  <c r="P34" i="1"/>
  <c r="J8" i="1"/>
  <c r="P58" i="1"/>
  <c r="P11" i="1"/>
  <c r="P27" i="1"/>
  <c r="P43" i="1"/>
  <c r="P59" i="1"/>
  <c r="P18" i="1"/>
  <c r="P12" i="1"/>
  <c r="P28" i="1"/>
  <c r="P44" i="1"/>
  <c r="P60" i="1"/>
  <c r="P17" i="1"/>
  <c r="P33" i="1"/>
  <c r="P49" i="1"/>
  <c r="P26" i="1"/>
  <c r="P3" i="1"/>
  <c r="P46" i="1"/>
  <c r="P15" i="1"/>
  <c r="P31" i="1"/>
  <c r="P47" i="1"/>
  <c r="P6" i="1"/>
  <c r="P22" i="1"/>
  <c r="P16" i="1"/>
  <c r="P32" i="1"/>
  <c r="P48" i="1"/>
  <c r="P5" i="1"/>
  <c r="P21" i="1"/>
  <c r="P37" i="1"/>
  <c r="P53" i="1"/>
  <c r="P50" i="1"/>
  <c r="BI6" i="1"/>
  <c r="BI4" i="1"/>
  <c r="BI5" i="1"/>
  <c r="BI2" i="1"/>
  <c r="I13" i="2" a="1"/>
  <c r="BP6" i="1"/>
  <c r="BP5" i="1"/>
  <c r="BP2" i="1"/>
  <c r="BP3" i="1"/>
  <c r="P41" i="1"/>
  <c r="P36" i="1"/>
  <c r="P51" i="1"/>
  <c r="BI3" i="1"/>
  <c r="O35" i="1"/>
  <c r="I8" i="1"/>
  <c r="O16" i="1"/>
  <c r="O32" i="1"/>
  <c r="O48" i="1"/>
  <c r="O7" i="1"/>
  <c r="O27" i="1"/>
  <c r="O17" i="1"/>
  <c r="O33" i="1"/>
  <c r="O49" i="1"/>
  <c r="O6" i="1"/>
  <c r="O22" i="1"/>
  <c r="O38" i="1"/>
  <c r="O54" i="1"/>
  <c r="O59" i="1"/>
  <c r="O4" i="1"/>
  <c r="O20" i="1"/>
  <c r="O36" i="1"/>
  <c r="O52" i="1"/>
  <c r="O11" i="1"/>
  <c r="O5" i="1"/>
  <c r="O21" i="1"/>
  <c r="O37" i="1"/>
  <c r="O53" i="1"/>
  <c r="O10" i="1"/>
  <c r="O26" i="1"/>
  <c r="O42" i="1"/>
  <c r="O58" i="1"/>
  <c r="O31" i="1"/>
  <c r="O55" i="1"/>
  <c r="O3" i="1"/>
  <c r="O8" i="1"/>
  <c r="O24" i="1"/>
  <c r="O40" i="1"/>
  <c r="O56" i="1"/>
  <c r="O15" i="1"/>
  <c r="O9" i="1"/>
  <c r="O25" i="1"/>
  <c r="O41" i="1"/>
  <c r="O57" i="1"/>
  <c r="O14" i="1"/>
  <c r="O30" i="1"/>
  <c r="O46" i="1"/>
  <c r="O62" i="1"/>
  <c r="DD2" i="2"/>
  <c r="DA2" i="2"/>
  <c r="DD5" i="2"/>
  <c r="DE5" i="2"/>
  <c r="DC30" i="2"/>
  <c r="DD30" i="2"/>
  <c r="DC38" i="2"/>
  <c r="DD38" i="2"/>
  <c r="DD16" i="2"/>
  <c r="DC16" i="2"/>
  <c r="DE16" i="2"/>
  <c r="DD20" i="2"/>
  <c r="DE20" i="2"/>
  <c r="DD33" i="2"/>
  <c r="DC33" i="2"/>
  <c r="DC3" i="2"/>
  <c r="DB3" i="2"/>
  <c r="DD19" i="2"/>
  <c r="DE19" i="2"/>
  <c r="DC28" i="2"/>
  <c r="DD28" i="2"/>
  <c r="DC40" i="2"/>
  <c r="R6" i="2"/>
  <c r="DC71" i="2"/>
  <c r="X7" i="2" l="1"/>
  <c r="W4" i="2"/>
  <c r="V6" i="2"/>
  <c r="Z7" i="2"/>
  <c r="Z4" i="2"/>
  <c r="V7" i="2"/>
  <c r="Y6" i="2"/>
  <c r="X3" i="2"/>
  <c r="W5" i="2"/>
  <c r="W6" i="2"/>
  <c r="W3" i="2"/>
  <c r="W7" i="2"/>
  <c r="X5" i="2"/>
  <c r="Z5" i="2"/>
  <c r="Y7" i="2"/>
  <c r="X4" i="2"/>
  <c r="Y4" i="2"/>
  <c r="Y5" i="2"/>
  <c r="Z3" i="2"/>
  <c r="Z6" i="2"/>
  <c r="Y3" i="2"/>
  <c r="V4" i="2"/>
  <c r="V3" i="2"/>
  <c r="V5" i="2"/>
  <c r="X6" i="2"/>
  <c r="V3" i="1" a="1"/>
  <c r="I15" i="2"/>
  <c r="M14" i="2"/>
  <c r="L13" i="2"/>
  <c r="L17" i="2"/>
  <c r="J16" i="2"/>
  <c r="K13" i="2"/>
  <c r="I14" i="2"/>
  <c r="M17" i="2"/>
  <c r="K14" i="2"/>
  <c r="M16" i="2"/>
  <c r="L16" i="2"/>
  <c r="J17" i="2"/>
  <c r="J13" i="2"/>
  <c r="L14" i="2"/>
  <c r="I17" i="2"/>
  <c r="M13" i="2"/>
  <c r="L15" i="2"/>
  <c r="K16" i="2"/>
  <c r="J15" i="2"/>
  <c r="I16" i="2"/>
  <c r="K17" i="2"/>
  <c r="I13" i="2"/>
  <c r="J14" i="2"/>
  <c r="K15" i="2"/>
  <c r="M15" i="2"/>
  <c r="DG23" i="2" a="1"/>
  <c r="DG23" i="2" s="1"/>
  <c r="DI23" i="2" s="1"/>
  <c r="DG31" i="2" a="1"/>
  <c r="DG31" i="2" s="1"/>
  <c r="DI31" i="2" s="1"/>
  <c r="J13" i="1"/>
  <c r="I16" i="1"/>
  <c r="M16" i="1"/>
  <c r="M14" i="1"/>
  <c r="M13" i="1"/>
  <c r="K14" i="1"/>
  <c r="J14" i="1"/>
  <c r="L13" i="1"/>
  <c r="M15" i="1"/>
  <c r="K16" i="1"/>
  <c r="I15" i="1"/>
  <c r="L14" i="1"/>
  <c r="K15" i="1"/>
  <c r="L16" i="1"/>
  <c r="I17" i="1"/>
  <c r="J17" i="1"/>
  <c r="K17" i="1"/>
  <c r="L15" i="1"/>
  <c r="J15" i="1"/>
  <c r="M17" i="1"/>
  <c r="I13" i="1"/>
  <c r="L17" i="1"/>
  <c r="J16" i="1"/>
  <c r="I14" i="1"/>
  <c r="K13" i="1"/>
  <c r="DH39" i="2" l="1" a="1"/>
  <c r="DH39" i="2" s="1"/>
  <c r="DJ39" i="2" s="1"/>
  <c r="DG18" i="2" a="1"/>
  <c r="DG18" i="2" s="1"/>
  <c r="DI18" i="2" s="1"/>
  <c r="DH23" i="2" a="1"/>
  <c r="DH23" i="2" s="1"/>
  <c r="DJ23" i="2" s="1"/>
  <c r="DH18" i="2" a="1"/>
  <c r="DH18" i="2" s="1"/>
  <c r="DJ18" i="2" s="1"/>
  <c r="DG14" i="2" a="1"/>
  <c r="DG14" i="2" s="1"/>
  <c r="DI14" i="2" s="1"/>
  <c r="DG39" i="2" a="1"/>
  <c r="DG39" i="2" s="1"/>
  <c r="DI39" i="2" s="1"/>
  <c r="DG27" i="2" a="1"/>
  <c r="DG27" i="2" s="1"/>
  <c r="DI27" i="2" s="1"/>
  <c r="DG35" i="2" a="1"/>
  <c r="DG35" i="2" s="1"/>
  <c r="DI35" i="2" s="1"/>
  <c r="BD3" i="1" a="1"/>
  <c r="BQ10" i="1" a="1"/>
  <c r="BQ10" i="1" s="1"/>
  <c r="AC10" i="1" a="1"/>
  <c r="AC10" i="1" s="1"/>
  <c r="BX10" i="1" a="1"/>
  <c r="BX10" i="1" s="1"/>
  <c r="AX9" i="1" a="1"/>
  <c r="DH31" i="2" a="1"/>
  <c r="DH31" i="2" s="1"/>
  <c r="DJ31" i="2" s="1"/>
  <c r="AX9" i="2" a="1"/>
  <c r="DH37" i="2" a="1"/>
  <c r="DH37" i="2" s="1"/>
  <c r="DJ37" i="2" s="1"/>
  <c r="DH43" i="2" a="1"/>
  <c r="DH43" i="2" s="1"/>
  <c r="DJ43" i="2" s="1"/>
  <c r="DH16" i="2" a="1"/>
  <c r="DH16" i="2" s="1"/>
  <c r="DJ16" i="2" s="1"/>
  <c r="DH41" i="2" a="1"/>
  <c r="DH41" i="2" s="1"/>
  <c r="DJ41" i="2" s="1"/>
  <c r="DH26" i="2" a="1"/>
  <c r="DH26" i="2" s="1"/>
  <c r="DJ26" i="2" s="1"/>
  <c r="DH19" i="2" a="1"/>
  <c r="DH19" i="2" s="1"/>
  <c r="DJ19" i="2" s="1"/>
  <c r="DH28" i="2" a="1"/>
  <c r="DH28" i="2" s="1"/>
  <c r="DJ28" i="2" s="1"/>
  <c r="DH38" i="2" a="1"/>
  <c r="DH38" i="2" s="1"/>
  <c r="DJ38" i="2" s="1"/>
  <c r="DH9" i="2" a="1"/>
  <c r="DH9" i="2" s="1"/>
  <c r="DJ9" i="2" s="1"/>
  <c r="DH20" i="2" a="1"/>
  <c r="DH20" i="2" s="1"/>
  <c r="DJ20" i="2" s="1"/>
  <c r="DH22" i="2" a="1"/>
  <c r="DH22" i="2" s="1"/>
  <c r="DJ22" i="2" s="1"/>
  <c r="DH40" i="2" a="1"/>
  <c r="DH40" i="2" s="1"/>
  <c r="DJ40" i="2" s="1"/>
  <c r="DH7" i="2" a="1"/>
  <c r="DH7" i="2" s="1"/>
  <c r="DJ7" i="2" s="1"/>
  <c r="DH12" i="2" a="1"/>
  <c r="DH12" i="2" s="1"/>
  <c r="DJ12" i="2" s="1"/>
  <c r="BQ10" i="2" a="1"/>
  <c r="BQ10" i="2" s="1"/>
  <c r="DH34" i="2" a="1"/>
  <c r="DH34" i="2" s="1"/>
  <c r="DJ34" i="2" s="1"/>
  <c r="DH24" i="2" a="1"/>
  <c r="DH24" i="2" s="1"/>
  <c r="DJ24" i="2" s="1"/>
  <c r="BD3" i="2" a="1"/>
  <c r="DH17" i="2" a="1"/>
  <c r="DH17" i="2" s="1"/>
  <c r="DJ17" i="2" s="1"/>
  <c r="DH32" i="2" a="1"/>
  <c r="DH32" i="2" s="1"/>
  <c r="DJ32" i="2" s="1"/>
  <c r="DH33" i="2" a="1"/>
  <c r="DH33" i="2" s="1"/>
  <c r="DJ33" i="2" s="1"/>
  <c r="DH3" i="2" a="1"/>
  <c r="DH3" i="2" s="1"/>
  <c r="DJ3" i="2" s="1"/>
  <c r="DH30" i="2" a="1"/>
  <c r="DH30" i="2" s="1"/>
  <c r="DJ30" i="2" s="1"/>
  <c r="DH29" i="2" a="1"/>
  <c r="DH29" i="2" s="1"/>
  <c r="DJ29" i="2" s="1"/>
  <c r="AC10" i="2" a="1"/>
  <c r="AC10" i="2" s="1"/>
  <c r="DH25" i="2" a="1"/>
  <c r="DH25" i="2" s="1"/>
  <c r="DJ25" i="2" s="1"/>
  <c r="DH4" i="2" a="1"/>
  <c r="DH4" i="2" s="1"/>
  <c r="DJ4" i="2" s="1"/>
  <c r="DH21" i="2" a="1"/>
  <c r="DH21" i="2" s="1"/>
  <c r="DJ21" i="2" s="1"/>
  <c r="DH5" i="2" a="1"/>
  <c r="DH5" i="2" s="1"/>
  <c r="DJ5" i="2" s="1"/>
  <c r="DH36" i="2" a="1"/>
  <c r="DH36" i="2" s="1"/>
  <c r="DJ36" i="2" s="1"/>
  <c r="DH42" i="2" a="1"/>
  <c r="DH42" i="2" s="1"/>
  <c r="DJ42" i="2" s="1"/>
  <c r="DH15" i="2" a="1"/>
  <c r="DH15" i="2" s="1"/>
  <c r="DJ15" i="2" s="1"/>
  <c r="DH6" i="2" a="1"/>
  <c r="DH6" i="2" s="1"/>
  <c r="DJ6" i="2" s="1"/>
  <c r="DH13" i="2" a="1"/>
  <c r="DH13" i="2" s="1"/>
  <c r="DJ13" i="2" s="1"/>
  <c r="DH8" i="2" a="1"/>
  <c r="DH8" i="2" s="1"/>
  <c r="DJ8" i="2" s="1"/>
  <c r="DH11" i="2" a="1"/>
  <c r="DH11" i="2" s="1"/>
  <c r="DJ11" i="2" s="1"/>
  <c r="DH10" i="2" a="1"/>
  <c r="DH10" i="2" s="1"/>
  <c r="DJ10" i="2" s="1"/>
  <c r="Y6" i="1"/>
  <c r="Z3" i="1"/>
  <c r="W4" i="1"/>
  <c r="V4" i="1"/>
  <c r="V5" i="1"/>
  <c r="X7" i="1"/>
  <c r="Z4" i="1"/>
  <c r="X5" i="1"/>
  <c r="W6" i="1"/>
  <c r="Y7" i="1"/>
  <c r="Z6" i="1"/>
  <c r="V7" i="1"/>
  <c r="Z7" i="1"/>
  <c r="V3" i="1"/>
  <c r="X4" i="1"/>
  <c r="Y3" i="1"/>
  <c r="V6" i="1"/>
  <c r="Z5" i="1"/>
  <c r="W5" i="1"/>
  <c r="Y5" i="1"/>
  <c r="W7" i="1"/>
  <c r="W3" i="1"/>
  <c r="X3" i="1"/>
  <c r="Y4" i="1"/>
  <c r="X6" i="1"/>
  <c r="DH14" i="2" a="1"/>
  <c r="DH14" i="2" s="1"/>
  <c r="DJ14" i="2" s="1"/>
  <c r="DH35" i="2" a="1"/>
  <c r="DH35" i="2" s="1"/>
  <c r="DJ35" i="2" s="1"/>
  <c r="DG7" i="2" a="1"/>
  <c r="DG7" i="2" s="1"/>
  <c r="DI7" i="2" s="1"/>
  <c r="DG19" i="2" a="1"/>
  <c r="DG19" i="2" s="1"/>
  <c r="DI19" i="2" s="1"/>
  <c r="DG6" i="2" a="1"/>
  <c r="DG6" i="2" s="1"/>
  <c r="DI6" i="2" s="1"/>
  <c r="AH3" i="2" a="1"/>
  <c r="DG10" i="2" a="1"/>
  <c r="DG10" i="2" s="1"/>
  <c r="DI10" i="2" s="1"/>
  <c r="DG15" i="2" a="1"/>
  <c r="DG15" i="2" s="1"/>
  <c r="DI15" i="2" s="1"/>
  <c r="DG36" i="2" a="1"/>
  <c r="DG36" i="2" s="1"/>
  <c r="DI36" i="2" s="1"/>
  <c r="DG9" i="2" a="1"/>
  <c r="DG9" i="2" s="1"/>
  <c r="DI9" i="2" s="1"/>
  <c r="DG24" i="2" a="1"/>
  <c r="DG24" i="2" s="1"/>
  <c r="DI24" i="2" s="1"/>
  <c r="DG26" i="2" a="1"/>
  <c r="DG26" i="2" s="1"/>
  <c r="DI26" i="2" s="1"/>
  <c r="AC11" i="2" a="1"/>
  <c r="AC11" i="2" s="1"/>
  <c r="AC16" i="2" s="1"/>
  <c r="DP25" i="2" s="1"/>
  <c r="DG12" i="2" a="1"/>
  <c r="DG12" i="2" s="1"/>
  <c r="DI12" i="2" s="1"/>
  <c r="BQ11" i="2" a="1"/>
  <c r="BQ11" i="2" s="1"/>
  <c r="BQ16" i="2" s="1"/>
  <c r="DR25" i="2" s="1"/>
  <c r="DG3" i="2" a="1"/>
  <c r="DG3" i="2" s="1"/>
  <c r="DI3" i="2" s="1"/>
  <c r="DG11" i="2" a="1"/>
  <c r="DG11" i="2" s="1"/>
  <c r="DI11" i="2" s="1"/>
  <c r="DG30" i="2" a="1"/>
  <c r="DG30" i="2" s="1"/>
  <c r="DI30" i="2" s="1"/>
  <c r="DG37" i="2" a="1"/>
  <c r="DG37" i="2" s="1"/>
  <c r="DI37" i="2" s="1"/>
  <c r="DG42" i="2" a="1"/>
  <c r="DG42" i="2" s="1"/>
  <c r="DI42" i="2" s="1"/>
  <c r="DG32" i="2" a="1"/>
  <c r="DG32" i="2" s="1"/>
  <c r="DI32" i="2" s="1"/>
  <c r="DG4" i="2" a="1"/>
  <c r="DG4" i="2" s="1"/>
  <c r="DI4" i="2" s="1"/>
  <c r="DG38" i="2" a="1"/>
  <c r="DG38" i="2" s="1"/>
  <c r="DI38" i="2" s="1"/>
  <c r="DG25" i="2" a="1"/>
  <c r="DG25" i="2" s="1"/>
  <c r="DI25" i="2" s="1"/>
  <c r="DG20" i="2" a="1"/>
  <c r="DG20" i="2" s="1"/>
  <c r="DI20" i="2" s="1"/>
  <c r="DG17" i="2" a="1"/>
  <c r="DG17" i="2" s="1"/>
  <c r="DI17" i="2" s="1"/>
  <c r="DG5" i="2" a="1"/>
  <c r="DG5" i="2" s="1"/>
  <c r="DI5" i="2" s="1"/>
  <c r="DG29" i="2" a="1"/>
  <c r="DG29" i="2" s="1"/>
  <c r="DI29" i="2" s="1"/>
  <c r="DG22" i="2" a="1"/>
  <c r="DG22" i="2" s="1"/>
  <c r="DI22" i="2" s="1"/>
  <c r="DG43" i="2" a="1"/>
  <c r="DG43" i="2" s="1"/>
  <c r="DI43" i="2" s="1"/>
  <c r="DG40" i="2" a="1"/>
  <c r="DG40" i="2" s="1"/>
  <c r="DI40" i="2" s="1"/>
  <c r="DG16" i="2" a="1"/>
  <c r="DG16" i="2" s="1"/>
  <c r="DI16" i="2" s="1"/>
  <c r="DG34" i="2" a="1"/>
  <c r="DG34" i="2" s="1"/>
  <c r="DI34" i="2" s="1"/>
  <c r="DG41" i="2" a="1"/>
  <c r="DG41" i="2" s="1"/>
  <c r="DI41" i="2" s="1"/>
  <c r="DG33" i="2" a="1"/>
  <c r="DG33" i="2" s="1"/>
  <c r="DI33" i="2" s="1"/>
  <c r="DG28" i="2" a="1"/>
  <c r="DG28" i="2" s="1"/>
  <c r="DI28" i="2" s="1"/>
  <c r="DG13" i="2" a="1"/>
  <c r="DG13" i="2" s="1"/>
  <c r="DI13" i="2" s="1"/>
  <c r="DG8" i="2" a="1"/>
  <c r="DG8" i="2" s="1"/>
  <c r="DI8" i="2" s="1"/>
  <c r="DG21" i="2" a="1"/>
  <c r="DG21" i="2" s="1"/>
  <c r="DI21" i="2" s="1"/>
  <c r="CA2" i="2" a="1"/>
  <c r="DH27" i="2" a="1"/>
  <c r="DH27" i="2" s="1"/>
  <c r="DJ27" i="2" s="1"/>
  <c r="CG8" i="2" l="1"/>
  <c r="BD7" i="2"/>
  <c r="BD6" i="2"/>
  <c r="BD4" i="2"/>
  <c r="BD3" i="2"/>
  <c r="BD5" i="2"/>
  <c r="AY9" i="1"/>
  <c r="BA9" i="1"/>
  <c r="BB9" i="1"/>
  <c r="AX9" i="1"/>
  <c r="AZ9" i="1"/>
  <c r="BD3" i="1"/>
  <c r="BD6" i="1"/>
  <c r="BD4" i="1"/>
  <c r="BD7" i="1"/>
  <c r="BD5" i="1"/>
  <c r="AL7" i="2"/>
  <c r="AK4" i="2"/>
  <c r="AJ6" i="2"/>
  <c r="AI3" i="2"/>
  <c r="AL6" i="2"/>
  <c r="AH5" i="2"/>
  <c r="AJ4" i="2"/>
  <c r="AH7" i="2"/>
  <c r="AL3" i="2"/>
  <c r="AK5" i="2"/>
  <c r="AJ7" i="2"/>
  <c r="AI5" i="2"/>
  <c r="AJ3" i="2"/>
  <c r="AI6" i="2"/>
  <c r="AH3" i="2"/>
  <c r="AL4" i="2"/>
  <c r="AL5" i="2"/>
  <c r="AK3" i="2"/>
  <c r="AK7" i="2"/>
  <c r="AH4" i="2"/>
  <c r="AJ5" i="2"/>
  <c r="AK6" i="2"/>
  <c r="AI7" i="2"/>
  <c r="AI4" i="2"/>
  <c r="AH6" i="2"/>
  <c r="BF9" i="2"/>
  <c r="AC15" i="2"/>
  <c r="AC12" i="2"/>
  <c r="BX15" i="1"/>
  <c r="BX11" i="1" a="1"/>
  <c r="BX11" i="1" s="1"/>
  <c r="BX16" i="1" s="1"/>
  <c r="AC11" i="1" a="1"/>
  <c r="AC11" i="1" s="1"/>
  <c r="AC16" i="1" s="1"/>
  <c r="DS25" i="1" s="1"/>
  <c r="CH2" i="1" a="1"/>
  <c r="BQ11" i="1" a="1"/>
  <c r="BQ11" i="1" s="1"/>
  <c r="BQ16" i="1" s="1"/>
  <c r="DU25" i="1" s="1"/>
  <c r="AH3" i="1" a="1"/>
  <c r="BB9" i="2"/>
  <c r="AX9" i="2"/>
  <c r="AZ9" i="2"/>
  <c r="AY9" i="2"/>
  <c r="BA9" i="2"/>
  <c r="BF9" i="1"/>
  <c r="AC15" i="1"/>
  <c r="CA2" i="2"/>
  <c r="CA6" i="2"/>
  <c r="CA4" i="2"/>
  <c r="CA5" i="2"/>
  <c r="CA3" i="2"/>
  <c r="BQ12" i="2"/>
  <c r="BQ15" i="2"/>
  <c r="BQ15" i="1"/>
  <c r="BQ12" i="1"/>
  <c r="AC12" i="1" l="1"/>
  <c r="CG16" i="2"/>
  <c r="DR24" i="2"/>
  <c r="DR27" i="2" s="1"/>
  <c r="BQ17" i="2"/>
  <c r="DR26" i="2" s="1"/>
  <c r="BX17" i="1"/>
  <c r="DU24" i="1"/>
  <c r="DU27" i="1" s="1"/>
  <c r="BQ17" i="1"/>
  <c r="DU26" i="1" s="1"/>
  <c r="AI3" i="1"/>
  <c r="AK7" i="1"/>
  <c r="AJ3" i="1"/>
  <c r="AJ5" i="1"/>
  <c r="AH6" i="1"/>
  <c r="AJ7" i="1"/>
  <c r="AI4" i="1"/>
  <c r="AH4" i="1"/>
  <c r="AH3" i="1"/>
  <c r="AK5" i="1"/>
  <c r="AJ4" i="1"/>
  <c r="AK4" i="1"/>
  <c r="AL5" i="1"/>
  <c r="AI5" i="1"/>
  <c r="AH5" i="1"/>
  <c r="AI7" i="1"/>
  <c r="AK6" i="1"/>
  <c r="AI6" i="1"/>
  <c r="AL4" i="1"/>
  <c r="AL7" i="1"/>
  <c r="AK3" i="1"/>
  <c r="AL6" i="1"/>
  <c r="AL3" i="1"/>
  <c r="AH7" i="1"/>
  <c r="AJ6" i="1"/>
  <c r="BX12" i="1"/>
  <c r="CA11" i="2" a="1"/>
  <c r="CA11" i="2" s="1"/>
  <c r="CA16" i="2" s="1"/>
  <c r="DS25" i="2" s="1"/>
  <c r="CA8" i="2"/>
  <c r="CA10" i="2" a="1"/>
  <c r="CA10" i="2" s="1"/>
  <c r="AS2" i="2" a="1"/>
  <c r="AX3" i="2" a="1"/>
  <c r="AC17" i="1"/>
  <c r="DS26" i="1" s="1"/>
  <c r="DS24" i="1"/>
  <c r="DS27" i="1" s="1"/>
  <c r="CH3" i="1"/>
  <c r="CH2" i="1"/>
  <c r="CH6" i="1"/>
  <c r="CH5" i="1"/>
  <c r="CH4" i="1"/>
  <c r="DP24" i="2"/>
  <c r="DP27" i="2" s="1"/>
  <c r="AC17" i="2"/>
  <c r="DP26" i="2" s="1"/>
  <c r="DB4" i="1" l="1" a="1"/>
  <c r="DB5" i="1" a="1"/>
  <c r="DB12" i="1" a="1"/>
  <c r="DB15" i="1" a="1"/>
  <c r="DB16" i="1" a="1"/>
  <c r="DB17" i="1" a="1"/>
  <c r="DB20" i="1" a="1"/>
  <c r="DB23" i="1" a="1"/>
  <c r="DB24" i="1" a="1"/>
  <c r="DB25" i="1" a="1"/>
  <c r="DB26" i="1" a="1"/>
  <c r="DB29" i="1" a="1"/>
  <c r="DB42" i="1" a="1"/>
  <c r="DB46" i="1" a="1"/>
  <c r="DB51" i="1" a="1"/>
  <c r="DB60" i="1" a="1"/>
  <c r="DB63" i="1" a="1"/>
  <c r="DB64" i="1" a="1"/>
  <c r="DB66" i="1" a="1"/>
  <c r="DB85" i="1" a="1"/>
  <c r="DB88" i="1" a="1"/>
  <c r="DB89" i="1" a="1"/>
  <c r="DB91" i="1" a="1"/>
  <c r="DB93" i="1" a="1"/>
  <c r="DB95" i="1" a="1"/>
  <c r="DB3" i="1" a="1"/>
  <c r="DB11" i="1" a="1"/>
  <c r="DB21" i="1" a="1"/>
  <c r="DB28" i="1" a="1"/>
  <c r="DB32" i="1" a="1"/>
  <c r="DB34" i="1" a="1"/>
  <c r="DB54" i="1" a="1"/>
  <c r="DB71" i="1" a="1"/>
  <c r="DB8" i="1" a="1"/>
  <c r="DB9" i="1" a="1"/>
  <c r="DB10" i="1" a="1"/>
  <c r="DB14" i="1" a="1"/>
  <c r="DB18" i="1" a="1"/>
  <c r="DB22" i="1" a="1"/>
  <c r="DB27" i="1" a="1"/>
  <c r="DB36" i="1" a="1"/>
  <c r="DB39" i="1" a="1"/>
  <c r="DB40" i="1" a="1"/>
  <c r="DB41" i="1" a="1"/>
  <c r="DB43" i="1" a="1"/>
  <c r="DB45" i="1" a="1"/>
  <c r="DB52" i="1" a="1"/>
  <c r="DB55" i="1" a="1"/>
  <c r="DB56" i="1" a="1"/>
  <c r="DB57" i="1" a="1"/>
  <c r="DB58" i="1" a="1"/>
  <c r="DB65" i="1" a="1"/>
  <c r="DB68" i="1" a="1"/>
  <c r="DB70" i="1" a="1"/>
  <c r="DB72" i="1" a="1"/>
  <c r="DB74" i="1" a="1"/>
  <c r="DB76" i="1" a="1"/>
  <c r="DB78" i="1" a="1"/>
  <c r="DB80" i="1" a="1"/>
  <c r="DB82" i="1" a="1"/>
  <c r="DB87" i="1" a="1"/>
  <c r="DB90" i="1" a="1"/>
  <c r="DB92" i="1" a="1"/>
  <c r="DB94" i="1" a="1"/>
  <c r="DB96" i="1" a="1"/>
  <c r="DB7" i="1" a="1"/>
  <c r="DB13" i="1" a="1"/>
  <c r="DB19" i="1" a="1"/>
  <c r="DB31" i="1" a="1"/>
  <c r="DB33" i="1" a="1"/>
  <c r="DB38" i="1" a="1"/>
  <c r="DB59" i="1" a="1"/>
  <c r="DB67" i="1" a="1"/>
  <c r="DB44" i="1" a="1"/>
  <c r="DB49" i="1" a="1"/>
  <c r="DB61" i="1" a="1"/>
  <c r="DB73" i="1" a="1"/>
  <c r="DB77" i="1" a="1"/>
  <c r="DB81" i="1" a="1"/>
  <c r="DB97" i="1" a="1"/>
  <c r="DB35" i="1" a="1"/>
  <c r="DB53" i="1" a="1"/>
  <c r="DB48" i="1" a="1"/>
  <c r="DB86" i="1" a="1"/>
  <c r="DB6" i="1" a="1"/>
  <c r="DB50" i="1" a="1"/>
  <c r="DB62" i="1" a="1"/>
  <c r="DB69" i="1" a="1"/>
  <c r="DB75" i="1" a="1"/>
  <c r="DB79" i="1" a="1"/>
  <c r="DB83" i="1" a="1"/>
  <c r="DB30" i="1" a="1"/>
  <c r="DB47" i="1" a="1"/>
  <c r="DB84" i="1" a="1"/>
  <c r="DB37" i="1" a="1"/>
  <c r="CG12" i="2"/>
  <c r="CG15" i="2"/>
  <c r="CG17" i="2" s="1"/>
  <c r="AZ7" i="2"/>
  <c r="BB4" i="2"/>
  <c r="AY8" i="2"/>
  <c r="BA5" i="2"/>
  <c r="AX8" i="2"/>
  <c r="AX4" i="2"/>
  <c r="BC6" i="2"/>
  <c r="BA3" i="2"/>
  <c r="BB3" i="2"/>
  <c r="BA4" i="2"/>
  <c r="BB5" i="2"/>
  <c r="BA6" i="2"/>
  <c r="BB8" i="2"/>
  <c r="AZ3" i="2"/>
  <c r="BC4" i="2"/>
  <c r="AX5" i="2"/>
  <c r="AY3" i="2"/>
  <c r="AX3" i="2"/>
  <c r="BB6" i="2"/>
  <c r="BC8" i="2"/>
  <c r="AY4" i="2"/>
  <c r="BA8" i="2"/>
  <c r="AZ8" i="2"/>
  <c r="BC7" i="2"/>
  <c r="AX6" i="2"/>
  <c r="BA7" i="2"/>
  <c r="BB7" i="2"/>
  <c r="AY7" i="2"/>
  <c r="AX7" i="2"/>
  <c r="AY5" i="2"/>
  <c r="AY6" i="2"/>
  <c r="BC3" i="2"/>
  <c r="AZ6" i="2"/>
  <c r="BC5" i="2"/>
  <c r="AZ5" i="2"/>
  <c r="AZ4" i="2"/>
  <c r="CA15" i="2"/>
  <c r="CA12" i="2"/>
  <c r="AS6" i="2"/>
  <c r="AS3" i="2"/>
  <c r="AS2" i="2"/>
  <c r="AS4" i="2"/>
  <c r="AS5" i="2"/>
  <c r="CH8" i="1"/>
  <c r="CH11" i="1" a="1"/>
  <c r="CH11" i="1" s="1"/>
  <c r="CH16" i="1" s="1"/>
  <c r="DV25" i="1" s="1"/>
  <c r="CH10" i="1" a="1"/>
  <c r="CH10" i="1" s="1"/>
  <c r="AX3" i="1" a="1"/>
  <c r="AS2" i="1" a="1"/>
  <c r="DD15" i="1" l="1"/>
  <c r="DE15" i="1"/>
  <c r="DC15" i="1"/>
  <c r="DF15" i="1"/>
  <c r="DB15" i="1"/>
  <c r="DD37" i="1"/>
  <c r="DE37" i="1"/>
  <c r="DF37" i="1"/>
  <c r="DC37" i="1"/>
  <c r="DB37" i="1"/>
  <c r="DF83" i="1"/>
  <c r="DC83" i="1"/>
  <c r="DB83" i="1"/>
  <c r="DE83" i="1"/>
  <c r="DD83" i="1"/>
  <c r="DE62" i="1"/>
  <c r="DD62" i="1"/>
  <c r="DB62" i="1"/>
  <c r="DF62" i="1"/>
  <c r="DC62" i="1"/>
  <c r="DC48" i="1"/>
  <c r="DD48" i="1"/>
  <c r="DE48" i="1"/>
  <c r="DB48" i="1"/>
  <c r="DF48" i="1"/>
  <c r="DE81" i="1"/>
  <c r="DC81" i="1"/>
  <c r="DB81" i="1"/>
  <c r="DF81" i="1"/>
  <c r="DD81" i="1"/>
  <c r="DD49" i="1"/>
  <c r="DB49" i="1"/>
  <c r="DF49" i="1"/>
  <c r="DC49" i="1"/>
  <c r="DE49" i="1"/>
  <c r="DC38" i="1"/>
  <c r="DE38" i="1"/>
  <c r="DD38" i="1"/>
  <c r="DB38" i="1"/>
  <c r="DF38" i="1"/>
  <c r="DD13" i="1"/>
  <c r="DF13" i="1"/>
  <c r="DE13" i="1"/>
  <c r="DC13" i="1"/>
  <c r="DB13" i="1"/>
  <c r="DD92" i="1"/>
  <c r="DE92" i="1"/>
  <c r="DC92" i="1"/>
  <c r="DB92" i="1"/>
  <c r="DF92" i="1"/>
  <c r="DC80" i="1"/>
  <c r="DE80" i="1"/>
  <c r="DF80" i="1"/>
  <c r="DD80" i="1"/>
  <c r="DB80" i="1"/>
  <c r="DC72" i="1"/>
  <c r="DE72" i="1"/>
  <c r="DF72" i="1"/>
  <c r="DD72" i="1"/>
  <c r="DB72" i="1"/>
  <c r="DB58" i="1"/>
  <c r="DE58" i="1"/>
  <c r="DC58" i="1"/>
  <c r="DF58" i="1"/>
  <c r="DD58" i="1"/>
  <c r="DC52" i="1"/>
  <c r="DE52" i="1"/>
  <c r="DD52" i="1"/>
  <c r="DB52" i="1"/>
  <c r="DF52" i="1"/>
  <c r="DE40" i="1"/>
  <c r="DC40" i="1"/>
  <c r="DD40" i="1"/>
  <c r="DF40" i="1"/>
  <c r="DB40" i="1"/>
  <c r="DC22" i="1"/>
  <c r="DD22" i="1"/>
  <c r="DE22" i="1"/>
  <c r="DB22" i="1"/>
  <c r="DF22" i="1"/>
  <c r="DD9" i="1"/>
  <c r="DF9" i="1"/>
  <c r="DB9" i="1"/>
  <c r="DE9" i="1"/>
  <c r="DC9" i="1"/>
  <c r="DD34" i="1"/>
  <c r="DF34" i="1"/>
  <c r="DB34" i="1"/>
  <c r="DE34" i="1"/>
  <c r="DC34" i="1"/>
  <c r="DF11" i="1"/>
  <c r="DC11" i="1"/>
  <c r="DE11" i="1"/>
  <c r="DD11" i="1"/>
  <c r="DB11" i="1"/>
  <c r="DB91" i="1"/>
  <c r="DC91" i="1"/>
  <c r="DF91" i="1"/>
  <c r="DE91" i="1"/>
  <c r="DD91" i="1"/>
  <c r="DE66" i="1"/>
  <c r="DC66" i="1"/>
  <c r="DD66" i="1"/>
  <c r="DF66" i="1"/>
  <c r="DB66" i="1"/>
  <c r="DF51" i="1"/>
  <c r="DE51" i="1"/>
  <c r="DD51" i="1"/>
  <c r="DC51" i="1"/>
  <c r="DB51" i="1"/>
  <c r="DB26" i="1"/>
  <c r="DE26" i="1"/>
  <c r="DF26" i="1"/>
  <c r="DC26" i="1"/>
  <c r="DD26" i="1"/>
  <c r="DC20" i="1"/>
  <c r="DE20" i="1"/>
  <c r="DD20" i="1"/>
  <c r="DB20" i="1"/>
  <c r="DF20" i="1"/>
  <c r="DC12" i="1"/>
  <c r="DE12" i="1"/>
  <c r="DB12" i="1"/>
  <c r="DF12" i="1"/>
  <c r="DD12" i="1"/>
  <c r="DD84" i="1"/>
  <c r="DB84" i="1"/>
  <c r="DE84" i="1"/>
  <c r="DC84" i="1"/>
  <c r="DF84" i="1"/>
  <c r="DE79" i="1"/>
  <c r="DC79" i="1"/>
  <c r="DD79" i="1"/>
  <c r="DB79" i="1"/>
  <c r="DF79" i="1"/>
  <c r="DF50" i="1"/>
  <c r="DC50" i="1"/>
  <c r="DB50" i="1"/>
  <c r="DD50" i="1"/>
  <c r="DE50" i="1"/>
  <c r="DD53" i="1"/>
  <c r="DE53" i="1"/>
  <c r="DF53" i="1"/>
  <c r="DC53" i="1"/>
  <c r="DB53" i="1"/>
  <c r="DE77" i="1"/>
  <c r="DC77" i="1"/>
  <c r="DB77" i="1"/>
  <c r="DF77" i="1"/>
  <c r="DD77" i="1"/>
  <c r="DC44" i="1"/>
  <c r="DE44" i="1"/>
  <c r="DF44" i="1"/>
  <c r="DD44" i="1"/>
  <c r="DB44" i="1"/>
  <c r="DD33" i="1"/>
  <c r="DC33" i="1"/>
  <c r="DF33" i="1"/>
  <c r="DB33" i="1"/>
  <c r="DE33" i="1"/>
  <c r="DD7" i="1"/>
  <c r="DF7" i="1"/>
  <c r="DC7" i="1"/>
  <c r="DB7" i="1"/>
  <c r="DE7" i="1"/>
  <c r="DD90" i="1"/>
  <c r="DE90" i="1"/>
  <c r="DC90" i="1"/>
  <c r="DF90" i="1"/>
  <c r="DB90" i="1"/>
  <c r="DF78" i="1"/>
  <c r="DD78" i="1"/>
  <c r="DC78" i="1"/>
  <c r="DB78" i="1"/>
  <c r="DE78" i="1"/>
  <c r="DE70" i="1"/>
  <c r="DB70" i="1"/>
  <c r="DF70" i="1"/>
  <c r="DD70" i="1"/>
  <c r="DC70" i="1"/>
  <c r="DD57" i="1"/>
  <c r="DF57" i="1"/>
  <c r="DB57" i="1"/>
  <c r="DC57" i="1"/>
  <c r="DE57" i="1"/>
  <c r="DD45" i="1"/>
  <c r="DE45" i="1"/>
  <c r="DF45" i="1"/>
  <c r="DC45" i="1"/>
  <c r="DB45" i="1"/>
  <c r="DD39" i="1"/>
  <c r="DF39" i="1"/>
  <c r="DC39" i="1"/>
  <c r="DE39" i="1"/>
  <c r="DB39" i="1"/>
  <c r="DC18" i="1"/>
  <c r="DD18" i="1"/>
  <c r="DB18" i="1"/>
  <c r="DF18" i="1"/>
  <c r="DE18" i="1"/>
  <c r="DE8" i="1"/>
  <c r="DC8" i="1"/>
  <c r="DD8" i="1"/>
  <c r="DB8" i="1"/>
  <c r="DF8" i="1"/>
  <c r="DD32" i="1"/>
  <c r="DE32" i="1"/>
  <c r="DC32" i="1"/>
  <c r="DF32" i="1"/>
  <c r="DB32" i="1"/>
  <c r="DC3" i="1"/>
  <c r="DE3" i="1"/>
  <c r="DD3" i="1"/>
  <c r="DF3" i="1"/>
  <c r="DB3" i="1"/>
  <c r="DB89" i="1"/>
  <c r="DE89" i="1"/>
  <c r="DC89" i="1"/>
  <c r="DF89" i="1"/>
  <c r="DD89" i="1"/>
  <c r="DC64" i="1"/>
  <c r="DD64" i="1"/>
  <c r="DB64" i="1"/>
  <c r="DF64" i="1"/>
  <c r="DE64" i="1"/>
  <c r="DC46" i="1"/>
  <c r="DD46" i="1"/>
  <c r="DE46" i="1"/>
  <c r="DB46" i="1"/>
  <c r="DF46" i="1"/>
  <c r="DD25" i="1"/>
  <c r="DB25" i="1"/>
  <c r="DC25" i="1"/>
  <c r="DF25" i="1"/>
  <c r="DE25" i="1"/>
  <c r="DD17" i="1"/>
  <c r="DF17" i="1"/>
  <c r="DC17" i="1"/>
  <c r="DB17" i="1"/>
  <c r="DE17" i="1"/>
  <c r="DD5" i="1"/>
  <c r="DF5" i="1"/>
  <c r="DE5" i="1"/>
  <c r="DB5" i="1"/>
  <c r="DC5" i="1"/>
  <c r="DC30" i="1"/>
  <c r="DD30" i="1"/>
  <c r="DE30" i="1"/>
  <c r="DB30" i="1"/>
  <c r="DF30" i="1"/>
  <c r="DE69" i="1"/>
  <c r="DC69" i="1"/>
  <c r="DB69" i="1"/>
  <c r="DF69" i="1"/>
  <c r="DD69" i="1"/>
  <c r="DD86" i="1"/>
  <c r="DF86" i="1"/>
  <c r="DE86" i="1"/>
  <c r="DC86" i="1"/>
  <c r="DB86" i="1"/>
  <c r="DB97" i="1"/>
  <c r="DE97" i="1"/>
  <c r="DD97" i="1"/>
  <c r="DF97" i="1"/>
  <c r="DC97" i="1"/>
  <c r="DB61" i="1"/>
  <c r="DC61" i="1"/>
  <c r="DE61" i="1"/>
  <c r="DD61" i="1"/>
  <c r="DF61" i="1"/>
  <c r="DF59" i="1"/>
  <c r="DB59" i="1"/>
  <c r="DC59" i="1"/>
  <c r="DD59" i="1"/>
  <c r="DE59" i="1"/>
  <c r="DF19" i="1"/>
  <c r="DC19" i="1"/>
  <c r="DE19" i="1"/>
  <c r="DD19" i="1"/>
  <c r="DB19" i="1"/>
  <c r="DD94" i="1"/>
  <c r="DE94" i="1"/>
  <c r="DC94" i="1"/>
  <c r="DF94" i="1"/>
  <c r="DB94" i="1"/>
  <c r="DE82" i="1"/>
  <c r="DF82" i="1"/>
  <c r="DD82" i="1"/>
  <c r="DB82" i="1"/>
  <c r="DC82" i="1"/>
  <c r="DB74" i="1"/>
  <c r="DF74" i="1"/>
  <c r="DD74" i="1"/>
  <c r="DE74" i="1"/>
  <c r="DC74" i="1"/>
  <c r="DD65" i="1"/>
  <c r="DC65" i="1"/>
  <c r="DE65" i="1"/>
  <c r="DB65" i="1"/>
  <c r="DF65" i="1"/>
  <c r="DD55" i="1"/>
  <c r="DF55" i="1"/>
  <c r="DC55" i="1"/>
  <c r="DE55" i="1"/>
  <c r="DB55" i="1"/>
  <c r="DD41" i="1"/>
  <c r="DB41" i="1"/>
  <c r="DF41" i="1"/>
  <c r="DC41" i="1"/>
  <c r="DE41" i="1"/>
  <c r="DF27" i="1"/>
  <c r="DC27" i="1"/>
  <c r="DE27" i="1"/>
  <c r="DB27" i="1"/>
  <c r="DD27" i="1"/>
  <c r="DF10" i="1"/>
  <c r="DC10" i="1"/>
  <c r="DB10" i="1"/>
  <c r="DD10" i="1"/>
  <c r="DE10" i="1"/>
  <c r="DC54" i="1"/>
  <c r="DE54" i="1"/>
  <c r="DD54" i="1"/>
  <c r="DB54" i="1"/>
  <c r="DF54" i="1"/>
  <c r="DD21" i="1"/>
  <c r="DF21" i="1"/>
  <c r="DE21" i="1"/>
  <c r="DB21" i="1"/>
  <c r="DC21" i="1"/>
  <c r="DB93" i="1"/>
  <c r="DD93" i="1"/>
  <c r="DE93" i="1"/>
  <c r="DF93" i="1"/>
  <c r="DC93" i="1"/>
  <c r="DC85" i="1"/>
  <c r="DE85" i="1"/>
  <c r="DD85" i="1"/>
  <c r="DB85" i="1"/>
  <c r="DF85" i="1"/>
  <c r="DB60" i="1"/>
  <c r="DF60" i="1"/>
  <c r="DE60" i="1"/>
  <c r="DD60" i="1"/>
  <c r="DC60" i="1"/>
  <c r="DD29" i="1"/>
  <c r="DE29" i="1"/>
  <c r="DF29" i="1"/>
  <c r="DC29" i="1"/>
  <c r="DB29" i="1"/>
  <c r="DD23" i="1"/>
  <c r="DC23" i="1"/>
  <c r="DE23" i="1"/>
  <c r="DF23" i="1"/>
  <c r="DB23" i="1"/>
  <c r="DD47" i="1"/>
  <c r="DC47" i="1"/>
  <c r="DF47" i="1"/>
  <c r="DE47" i="1"/>
  <c r="DB47" i="1"/>
  <c r="DE75" i="1"/>
  <c r="DC75" i="1"/>
  <c r="DD75" i="1"/>
  <c r="DF75" i="1"/>
  <c r="DB75" i="1"/>
  <c r="DC6" i="1"/>
  <c r="DD6" i="1"/>
  <c r="DE6" i="1"/>
  <c r="DF6" i="1"/>
  <c r="DB6" i="1"/>
  <c r="DF35" i="1"/>
  <c r="DD35" i="1"/>
  <c r="DB35" i="1"/>
  <c r="DE35" i="1"/>
  <c r="DC35" i="1"/>
  <c r="DE73" i="1"/>
  <c r="DC73" i="1"/>
  <c r="DB73" i="1"/>
  <c r="DF73" i="1"/>
  <c r="DD73" i="1"/>
  <c r="DD67" i="1"/>
  <c r="DE67" i="1"/>
  <c r="DC67" i="1"/>
  <c r="DF67" i="1"/>
  <c r="DB67" i="1"/>
  <c r="DD31" i="1"/>
  <c r="DE31" i="1"/>
  <c r="DF31" i="1"/>
  <c r="DC31" i="1"/>
  <c r="DB31" i="1"/>
  <c r="DD96" i="1"/>
  <c r="DC96" i="1"/>
  <c r="DB96" i="1"/>
  <c r="DE96" i="1"/>
  <c r="DF96" i="1"/>
  <c r="DC87" i="1"/>
  <c r="DE87" i="1"/>
  <c r="DD87" i="1"/>
  <c r="DF87" i="1"/>
  <c r="DB87" i="1"/>
  <c r="DC76" i="1"/>
  <c r="DE76" i="1"/>
  <c r="DF76" i="1"/>
  <c r="DD76" i="1"/>
  <c r="DB76" i="1"/>
  <c r="DC68" i="1"/>
  <c r="DE68" i="1"/>
  <c r="DD68" i="1"/>
  <c r="DF68" i="1"/>
  <c r="DB68" i="1"/>
  <c r="DE56" i="1"/>
  <c r="DC56" i="1"/>
  <c r="DD56" i="1"/>
  <c r="DB56" i="1"/>
  <c r="DF56" i="1"/>
  <c r="DF43" i="1"/>
  <c r="DC43" i="1"/>
  <c r="DE43" i="1"/>
  <c r="DD43" i="1"/>
  <c r="DB43" i="1"/>
  <c r="DC36" i="1"/>
  <c r="DE36" i="1"/>
  <c r="DD36" i="1"/>
  <c r="DB36" i="1"/>
  <c r="DF36" i="1"/>
  <c r="DC14" i="1"/>
  <c r="DD14" i="1"/>
  <c r="DE14" i="1"/>
  <c r="DF14" i="1"/>
  <c r="DB14" i="1"/>
  <c r="DE71" i="1"/>
  <c r="DC71" i="1"/>
  <c r="DB71" i="1"/>
  <c r="DF71" i="1"/>
  <c r="DD71" i="1"/>
  <c r="DC28" i="1"/>
  <c r="DE28" i="1"/>
  <c r="DB28" i="1"/>
  <c r="DF28" i="1"/>
  <c r="DD28" i="1"/>
  <c r="DB95" i="1"/>
  <c r="DD95" i="1"/>
  <c r="DE95" i="1"/>
  <c r="DC95" i="1"/>
  <c r="DF95" i="1"/>
  <c r="DB88" i="1"/>
  <c r="DC88" i="1"/>
  <c r="DE88" i="1"/>
  <c r="DD88" i="1"/>
  <c r="DF88" i="1"/>
  <c r="DB63" i="1"/>
  <c r="DC63" i="1"/>
  <c r="DD63" i="1"/>
  <c r="DE63" i="1"/>
  <c r="DF63" i="1"/>
  <c r="DD42" i="1"/>
  <c r="DB42" i="1"/>
  <c r="DE42" i="1"/>
  <c r="DF42" i="1"/>
  <c r="DC42" i="1"/>
  <c r="DD24" i="1"/>
  <c r="DC24" i="1"/>
  <c r="DE24" i="1"/>
  <c r="DB24" i="1"/>
  <c r="DF24" i="1"/>
  <c r="DC16" i="1"/>
  <c r="DD16" i="1"/>
  <c r="DE16" i="1"/>
  <c r="DB16" i="1"/>
  <c r="DF16" i="1"/>
  <c r="DB4" i="1"/>
  <c r="DC4" i="1"/>
  <c r="DD4" i="1"/>
  <c r="DE4" i="1"/>
  <c r="DF4" i="1"/>
  <c r="BJ2" i="2" a="1"/>
  <c r="AY4" i="1"/>
  <c r="BC5" i="1"/>
  <c r="BA3" i="1"/>
  <c r="BB8" i="1"/>
  <c r="AX5" i="1"/>
  <c r="AY5" i="1"/>
  <c r="AX3" i="1"/>
  <c r="BB4" i="1"/>
  <c r="AX7" i="1"/>
  <c r="BC3" i="1"/>
  <c r="AZ8" i="1"/>
  <c r="BB6" i="1"/>
  <c r="BB5" i="1"/>
  <c r="BC8" i="1"/>
  <c r="AZ5" i="1"/>
  <c r="BA5" i="1"/>
  <c r="BA4" i="1"/>
  <c r="BC6" i="1"/>
  <c r="BA8" i="1"/>
  <c r="AY7" i="1"/>
  <c r="BA6" i="1"/>
  <c r="BC7" i="1"/>
  <c r="AZ3" i="1"/>
  <c r="AX6" i="1"/>
  <c r="BA7" i="1"/>
  <c r="AY6" i="1"/>
  <c r="BC4" i="1"/>
  <c r="AZ7" i="1"/>
  <c r="AY8" i="1"/>
  <c r="BB3" i="1"/>
  <c r="AZ6" i="1"/>
  <c r="AX8" i="1"/>
  <c r="AX4" i="1"/>
  <c r="AY3" i="1"/>
  <c r="AZ4" i="1"/>
  <c r="BB7" i="1"/>
  <c r="CH12" i="1"/>
  <c r="CH15" i="1"/>
  <c r="AS5" i="1"/>
  <c r="AS2" i="1"/>
  <c r="AS6" i="1"/>
  <c r="AS3" i="1"/>
  <c r="AS4" i="1"/>
  <c r="CN97" i="2" a="1"/>
  <c r="CN81" i="2" a="1"/>
  <c r="CN95" i="2" a="1"/>
  <c r="CN79" i="2" a="1"/>
  <c r="CN66" i="2" a="1"/>
  <c r="CN78" i="2" a="1"/>
  <c r="CN63" i="2" a="1"/>
  <c r="CN62" i="2" a="1"/>
  <c r="CN59" i="2" a="1"/>
  <c r="CN96" i="2" a="1"/>
  <c r="CN60" i="2" a="1"/>
  <c r="CN68" i="2" a="1"/>
  <c r="CN48" i="2" a="1"/>
  <c r="CN24" i="2" a="1"/>
  <c r="CN20" i="2" a="1"/>
  <c r="CN10" i="2" a="1"/>
  <c r="CN42" i="2" a="1"/>
  <c r="AS10" i="2" a="1"/>
  <c r="AS10" i="2" s="1"/>
  <c r="CN37" i="2" a="1"/>
  <c r="CN31" i="2" a="1"/>
  <c r="CN27" i="2" a="1"/>
  <c r="CN40" i="2" a="1"/>
  <c r="CN6" i="2" a="1"/>
  <c r="CN8" i="2" a="1"/>
  <c r="CN5" i="2" a="1"/>
  <c r="CN77" i="2" a="1"/>
  <c r="CN87" i="2" a="1"/>
  <c r="CN70" i="2" a="1"/>
  <c r="CN75" i="2" a="1"/>
  <c r="CN73" i="2" a="1"/>
  <c r="CN61" i="2" a="1"/>
  <c r="CN51" i="2" a="1"/>
  <c r="CN47" i="2" a="1"/>
  <c r="CN65" i="2" a="1"/>
  <c r="CN23" i="2" a="1"/>
  <c r="CN18" i="2" a="1"/>
  <c r="CN54" i="2" a="1"/>
  <c r="CN33" i="2" a="1"/>
  <c r="CN28" i="2" a="1"/>
  <c r="CN36" i="2" a="1"/>
  <c r="AS11" i="2" a="1"/>
  <c r="AS11" i="2" s="1"/>
  <c r="AS16" i="2" s="1"/>
  <c r="CN14" i="2" a="1"/>
  <c r="CN93" i="2" a="1"/>
  <c r="CN94" i="2" a="1"/>
  <c r="CN83" i="2" a="1"/>
  <c r="CN92" i="2" a="1"/>
  <c r="CN71" i="2" a="1"/>
  <c r="CN64" i="2" a="1"/>
  <c r="CN57" i="2" a="1"/>
  <c r="CN50" i="2" a="1"/>
  <c r="CN45" i="2" a="1"/>
  <c r="CN43" i="2" a="1"/>
  <c r="CN22" i="2" a="1"/>
  <c r="CN17" i="2" a="1"/>
  <c r="CN38" i="2" a="1"/>
  <c r="CN46" i="2" a="1"/>
  <c r="CN32" i="2" a="1"/>
  <c r="CN26" i="2" a="1"/>
  <c r="CN11" i="2" a="1"/>
  <c r="AS8" i="2"/>
  <c r="CN89" i="2" a="1"/>
  <c r="CN90" i="2" a="1"/>
  <c r="CN82" i="2" a="1"/>
  <c r="CN88" i="2" a="1"/>
  <c r="CN67" i="2" a="1"/>
  <c r="CN76" i="2" a="1"/>
  <c r="CN55" i="2" a="1"/>
  <c r="CN49" i="2" a="1"/>
  <c r="CN58" i="2" a="1"/>
  <c r="CN39" i="2" a="1"/>
  <c r="CN21" i="2" a="1"/>
  <c r="CN86" i="2" a="1"/>
  <c r="CN16" i="2" a="1"/>
  <c r="CN41" i="2" a="1"/>
  <c r="CN30" i="2" a="1"/>
  <c r="CN25" i="2" a="1"/>
  <c r="CN7" i="2" a="1"/>
  <c r="CN9" i="2" a="1"/>
  <c r="CN3" i="2" a="1"/>
  <c r="CN84" i="2" a="1"/>
  <c r="CN52" i="2" a="1"/>
  <c r="CN56" i="2" a="1"/>
  <c r="CN44" i="2" a="1"/>
  <c r="CN85" i="2" a="1"/>
  <c r="CN80" i="2" a="1"/>
  <c r="CN72" i="2" a="1"/>
  <c r="CN12" i="2" a="1"/>
  <c r="CN13" i="2" a="1"/>
  <c r="CN91" i="2" a="1"/>
  <c r="CN69" i="2" a="1"/>
  <c r="CN35" i="2" a="1"/>
  <c r="CN34" i="2" a="1"/>
  <c r="CN15" i="2" a="1"/>
  <c r="CN29" i="2" a="1"/>
  <c r="CN74" i="2" a="1"/>
  <c r="CN4" i="2" a="1"/>
  <c r="CN19" i="2" a="1"/>
  <c r="CN53" i="2" a="1"/>
  <c r="DS24" i="2"/>
  <c r="DS27" i="2" s="1"/>
  <c r="CA17" i="2"/>
  <c r="DS26" i="2" s="1"/>
  <c r="DL36" i="1" l="1"/>
  <c r="DI36" i="1" a="1"/>
  <c r="DI36" i="1" s="1"/>
  <c r="DK36" i="1" s="1"/>
  <c r="DL4" i="1"/>
  <c r="DI4" i="1" a="1"/>
  <c r="DI4" i="1" s="1"/>
  <c r="DK4" i="1" s="1"/>
  <c r="DL23" i="1"/>
  <c r="DI23" i="1" a="1"/>
  <c r="DI23" i="1" s="1"/>
  <c r="DK23" i="1" s="1"/>
  <c r="DL41" i="1"/>
  <c r="DI41" i="1" a="1"/>
  <c r="DI41" i="1" s="1"/>
  <c r="DK41" i="1" s="1"/>
  <c r="DL17" i="1"/>
  <c r="DI17" i="1" a="1"/>
  <c r="DI17" i="1" s="1"/>
  <c r="DK17" i="1" s="1"/>
  <c r="DL3" i="1"/>
  <c r="DI3" i="1" a="1"/>
  <c r="DI3" i="1" s="1"/>
  <c r="DK3" i="1" s="1"/>
  <c r="DL39" i="1"/>
  <c r="DI39" i="1" a="1"/>
  <c r="DI39" i="1" s="1"/>
  <c r="DK39" i="1" s="1"/>
  <c r="DL33" i="1"/>
  <c r="DI33" i="1" a="1"/>
  <c r="DI33" i="1" s="1"/>
  <c r="DK33" i="1" s="1"/>
  <c r="DL12" i="1"/>
  <c r="DI12" i="1" a="1"/>
  <c r="DI12" i="1" s="1"/>
  <c r="DK12" i="1" s="1"/>
  <c r="DL20" i="1"/>
  <c r="DI20" i="1" a="1"/>
  <c r="DI20" i="1" s="1"/>
  <c r="DK20" i="1" s="1"/>
  <c r="DL26" i="1"/>
  <c r="DI26" i="1" a="1"/>
  <c r="DI26" i="1" s="1"/>
  <c r="DK26" i="1" s="1"/>
  <c r="DL11" i="1"/>
  <c r="DI11" i="1" a="1"/>
  <c r="DI11" i="1" s="1"/>
  <c r="DK11" i="1" s="1"/>
  <c r="DL9" i="1"/>
  <c r="DI9" i="1" a="1"/>
  <c r="DI9" i="1" s="1"/>
  <c r="DK9" i="1" s="1"/>
  <c r="DL22" i="1"/>
  <c r="DI22" i="1" a="1"/>
  <c r="DI22" i="1" s="1"/>
  <c r="DK22" i="1" s="1"/>
  <c r="DL40" i="1"/>
  <c r="DI40" i="1" a="1"/>
  <c r="DI40" i="1" s="1"/>
  <c r="DK40" i="1" s="1"/>
  <c r="DL38" i="1"/>
  <c r="DI38" i="1" a="1"/>
  <c r="DI38" i="1" s="1"/>
  <c r="DK38" i="1" s="1"/>
  <c r="DL28" i="1"/>
  <c r="DI28" i="1" a="1"/>
  <c r="DI28" i="1" s="1"/>
  <c r="DK28" i="1" s="1"/>
  <c r="DL14" i="1"/>
  <c r="DI14" i="1" a="1"/>
  <c r="DI14" i="1" s="1"/>
  <c r="DK14" i="1" s="1"/>
  <c r="DL31" i="1"/>
  <c r="DI31" i="1" a="1"/>
  <c r="DI31" i="1" s="1"/>
  <c r="DK31" i="1" s="1"/>
  <c r="DL6" i="1"/>
  <c r="DI6" i="1" a="1"/>
  <c r="DI6" i="1" s="1"/>
  <c r="DK6" i="1" s="1"/>
  <c r="DL29" i="1"/>
  <c r="DI29" i="1" a="1"/>
  <c r="DI29" i="1" s="1"/>
  <c r="DK29" i="1" s="1"/>
  <c r="DL10" i="1"/>
  <c r="DI10" i="1" a="1"/>
  <c r="DI10" i="1" s="1"/>
  <c r="DK10" i="1" s="1"/>
  <c r="DL27" i="1"/>
  <c r="DI27" i="1" a="1"/>
  <c r="DI27" i="1" s="1"/>
  <c r="DK27" i="1" s="1"/>
  <c r="DL32" i="1"/>
  <c r="DI32" i="1" a="1"/>
  <c r="DI32" i="1" s="1"/>
  <c r="DK32" i="1" s="1"/>
  <c r="DL18" i="1"/>
  <c r="DI18" i="1" a="1"/>
  <c r="DI18" i="1" s="1"/>
  <c r="DK18" i="1" s="1"/>
  <c r="DL37" i="1"/>
  <c r="DI37" i="1" a="1"/>
  <c r="DI37" i="1" s="1"/>
  <c r="DK37" i="1" s="1"/>
  <c r="DL24" i="1"/>
  <c r="DI24" i="1" a="1"/>
  <c r="DI24" i="1" s="1"/>
  <c r="DK24" i="1" s="1"/>
  <c r="DL43" i="1"/>
  <c r="DI43" i="1" a="1"/>
  <c r="DI43" i="1" s="1"/>
  <c r="DK43" i="1" s="1"/>
  <c r="DL19" i="1"/>
  <c r="DI19" i="1" a="1"/>
  <c r="DI19" i="1" s="1"/>
  <c r="DK19" i="1" s="1"/>
  <c r="DL5" i="1"/>
  <c r="DI5" i="1" a="1"/>
  <c r="DI5" i="1" s="1"/>
  <c r="DK5" i="1" s="1"/>
  <c r="DL25" i="1"/>
  <c r="DI25" i="1" a="1"/>
  <c r="DI25" i="1" s="1"/>
  <c r="DK25" i="1" s="1"/>
  <c r="DL8" i="1"/>
  <c r="DI8" i="1" a="1"/>
  <c r="DI8" i="1" s="1"/>
  <c r="DK8" i="1" s="1"/>
  <c r="DL7" i="1"/>
  <c r="DI7" i="1" a="1"/>
  <c r="DI7" i="1" s="1"/>
  <c r="DK7" i="1" s="1"/>
  <c r="DL34" i="1"/>
  <c r="DI34" i="1" a="1"/>
  <c r="DI34" i="1" s="1"/>
  <c r="DK34" i="1" s="1"/>
  <c r="DL16" i="1"/>
  <c r="DI16" i="1" a="1"/>
  <c r="DI16" i="1" s="1"/>
  <c r="DK16" i="1" s="1"/>
  <c r="DL42" i="1"/>
  <c r="DI42" i="1" a="1"/>
  <c r="DI42" i="1" s="1"/>
  <c r="DK42" i="1" s="1"/>
  <c r="DL35" i="1"/>
  <c r="DI35" i="1" a="1"/>
  <c r="DI35" i="1" s="1"/>
  <c r="DK35" i="1" s="1"/>
  <c r="DL21" i="1"/>
  <c r="DI21" i="1" a="1"/>
  <c r="DI21" i="1" s="1"/>
  <c r="DK21" i="1" s="1"/>
  <c r="DL30" i="1"/>
  <c r="DI30" i="1" a="1"/>
  <c r="DI30" i="1" s="1"/>
  <c r="DK30" i="1" s="1"/>
  <c r="DL13" i="1"/>
  <c r="DI13" i="1" a="1"/>
  <c r="DI13" i="1" s="1"/>
  <c r="DK13" i="1" s="1"/>
  <c r="DL15" i="1"/>
  <c r="DI15" i="1" a="1"/>
  <c r="DI15" i="1" s="1"/>
  <c r="DK15" i="1" s="1"/>
  <c r="CN53" i="2"/>
  <c r="CP53" i="2"/>
  <c r="CO53" i="2"/>
  <c r="CR53" i="2"/>
  <c r="CQ53" i="2"/>
  <c r="CR4" i="2"/>
  <c r="CN4" i="2"/>
  <c r="CO4" i="2"/>
  <c r="CP4" i="2"/>
  <c r="CQ4" i="2"/>
  <c r="CR34" i="2"/>
  <c r="CN34" i="2"/>
  <c r="CQ34" i="2"/>
  <c r="CP34" i="2"/>
  <c r="CO34" i="2"/>
  <c r="CR13" i="2"/>
  <c r="CO13" i="2"/>
  <c r="CN13" i="2"/>
  <c r="CQ13" i="2"/>
  <c r="CP13" i="2"/>
  <c r="CP85" i="2"/>
  <c r="CR85" i="2"/>
  <c r="CN85" i="2"/>
  <c r="CQ85" i="2"/>
  <c r="CO85" i="2"/>
  <c r="CO84" i="2"/>
  <c r="CR84" i="2"/>
  <c r="CN84" i="2"/>
  <c r="CQ84" i="2"/>
  <c r="CP84" i="2"/>
  <c r="CR25" i="2"/>
  <c r="CO25" i="2"/>
  <c r="CN25" i="2"/>
  <c r="CQ25" i="2"/>
  <c r="CP25" i="2"/>
  <c r="CQ86" i="2"/>
  <c r="CO86" i="2"/>
  <c r="CR86" i="2"/>
  <c r="CN86" i="2"/>
  <c r="CP86" i="2"/>
  <c r="CR49" i="2"/>
  <c r="CO49" i="2"/>
  <c r="CN49" i="2"/>
  <c r="CQ49" i="2"/>
  <c r="CP49" i="2"/>
  <c r="CN88" i="2"/>
  <c r="CP88" i="2"/>
  <c r="CQ88" i="2"/>
  <c r="CO88" i="2"/>
  <c r="CR88" i="2"/>
  <c r="CR46" i="2"/>
  <c r="CQ46" i="2"/>
  <c r="CO46" i="2"/>
  <c r="CN46" i="2"/>
  <c r="CP46" i="2"/>
  <c r="CN43" i="2"/>
  <c r="CP43" i="2"/>
  <c r="CO43" i="2"/>
  <c r="CQ43" i="2"/>
  <c r="CR43" i="2"/>
  <c r="CR64" i="2"/>
  <c r="CO64" i="2"/>
  <c r="CN64" i="2"/>
  <c r="CP64" i="2"/>
  <c r="CQ64" i="2"/>
  <c r="CR94" i="2"/>
  <c r="CO94" i="2"/>
  <c r="CN94" i="2"/>
  <c r="CQ94" i="2"/>
  <c r="CP94" i="2"/>
  <c r="CR36" i="2"/>
  <c r="CQ36" i="2"/>
  <c r="CN36" i="2"/>
  <c r="CP36" i="2"/>
  <c r="CO36" i="2"/>
  <c r="CP18" i="2"/>
  <c r="CR18" i="2"/>
  <c r="CO18" i="2"/>
  <c r="CQ18" i="2"/>
  <c r="CN18" i="2"/>
  <c r="CO51" i="2"/>
  <c r="CQ51" i="2"/>
  <c r="CP51" i="2"/>
  <c r="CR51" i="2"/>
  <c r="CN51" i="2"/>
  <c r="CO70" i="2"/>
  <c r="CP70" i="2"/>
  <c r="CN70" i="2"/>
  <c r="CR70" i="2"/>
  <c r="CQ70" i="2"/>
  <c r="CQ8" i="2"/>
  <c r="CO8" i="2"/>
  <c r="CR8" i="2"/>
  <c r="CN8" i="2"/>
  <c r="CP8" i="2"/>
  <c r="CR31" i="2"/>
  <c r="CN31" i="2"/>
  <c r="CQ31" i="2"/>
  <c r="CP31" i="2"/>
  <c r="CO31" i="2"/>
  <c r="CO10" i="2"/>
  <c r="CR10" i="2"/>
  <c r="CN10" i="2"/>
  <c r="CQ10" i="2"/>
  <c r="CP10" i="2"/>
  <c r="CR68" i="2"/>
  <c r="CQ68" i="2"/>
  <c r="CP68" i="2"/>
  <c r="CO68" i="2"/>
  <c r="CN68" i="2"/>
  <c r="CO62" i="2"/>
  <c r="CN62" i="2"/>
  <c r="CP62" i="2"/>
  <c r="CR62" i="2"/>
  <c r="CQ62" i="2"/>
  <c r="CP79" i="2"/>
  <c r="CO79" i="2"/>
  <c r="CN79" i="2"/>
  <c r="CQ79" i="2"/>
  <c r="CR79" i="2"/>
  <c r="BJ2" i="2"/>
  <c r="BJ3" i="2"/>
  <c r="BJ4" i="2"/>
  <c r="BJ6" i="2"/>
  <c r="BJ5" i="2"/>
  <c r="CN74" i="2"/>
  <c r="CR74" i="2"/>
  <c r="CQ74" i="2"/>
  <c r="CO74" i="2"/>
  <c r="CP74" i="2"/>
  <c r="CP12" i="2"/>
  <c r="CQ12" i="2"/>
  <c r="CO12" i="2"/>
  <c r="CR12" i="2"/>
  <c r="CN12" i="2"/>
  <c r="CO44" i="2"/>
  <c r="CR44" i="2"/>
  <c r="CQ44" i="2"/>
  <c r="CN44" i="2"/>
  <c r="CP44" i="2"/>
  <c r="CR3" i="2"/>
  <c r="CP3" i="2"/>
  <c r="CQ3" i="2"/>
  <c r="CO3" i="2"/>
  <c r="CN3" i="2"/>
  <c r="CQ30" i="2"/>
  <c r="CO30" i="2"/>
  <c r="CR30" i="2"/>
  <c r="CN30" i="2"/>
  <c r="CP30" i="2"/>
  <c r="CQ21" i="2"/>
  <c r="CN21" i="2"/>
  <c r="CO21" i="2"/>
  <c r="CP21" i="2"/>
  <c r="CR21" i="2"/>
  <c r="CQ55" i="2"/>
  <c r="CP55" i="2"/>
  <c r="CN55" i="2"/>
  <c r="CO55" i="2"/>
  <c r="CR55" i="2"/>
  <c r="CR82" i="2"/>
  <c r="CQ82" i="2"/>
  <c r="CO82" i="2"/>
  <c r="CN82" i="2"/>
  <c r="CP82" i="2"/>
  <c r="CN11" i="2"/>
  <c r="CO11" i="2"/>
  <c r="CR11" i="2"/>
  <c r="CQ11" i="2"/>
  <c r="CP11" i="2"/>
  <c r="CO38" i="2"/>
  <c r="CN38" i="2"/>
  <c r="CP38" i="2"/>
  <c r="CQ38" i="2"/>
  <c r="CR38" i="2"/>
  <c r="CN45" i="2"/>
  <c r="CP45" i="2"/>
  <c r="CR45" i="2"/>
  <c r="CQ45" i="2"/>
  <c r="CO45" i="2"/>
  <c r="CR71" i="2"/>
  <c r="CP71" i="2"/>
  <c r="CN71" i="2"/>
  <c r="CQ71" i="2"/>
  <c r="CO71" i="2"/>
  <c r="CQ93" i="2"/>
  <c r="CN93" i="2"/>
  <c r="CP93" i="2"/>
  <c r="CO93" i="2"/>
  <c r="CR93" i="2"/>
  <c r="CN28" i="2"/>
  <c r="CQ28" i="2"/>
  <c r="CO28" i="2"/>
  <c r="CP28" i="2"/>
  <c r="CR28" i="2"/>
  <c r="CQ23" i="2"/>
  <c r="CN23" i="2"/>
  <c r="CO23" i="2"/>
  <c r="CR23" i="2"/>
  <c r="CP23" i="2"/>
  <c r="CR61" i="2"/>
  <c r="CP61" i="2"/>
  <c r="CO61" i="2"/>
  <c r="CQ61" i="2"/>
  <c r="CN61" i="2"/>
  <c r="CR87" i="2"/>
  <c r="CN87" i="2"/>
  <c r="CQ87" i="2"/>
  <c r="CO87" i="2"/>
  <c r="CP87" i="2"/>
  <c r="CQ6" i="2"/>
  <c r="CN6" i="2"/>
  <c r="CP6" i="2"/>
  <c r="CO6" i="2"/>
  <c r="CR6" i="2"/>
  <c r="CR37" i="2"/>
  <c r="CQ37" i="2"/>
  <c r="CP37" i="2"/>
  <c r="CO37" i="2"/>
  <c r="CN37" i="2"/>
  <c r="CN20" i="2"/>
  <c r="CO20" i="2"/>
  <c r="CR20" i="2"/>
  <c r="CQ20" i="2"/>
  <c r="CP20" i="2"/>
  <c r="CQ60" i="2"/>
  <c r="CN60" i="2"/>
  <c r="CP60" i="2"/>
  <c r="CR60" i="2"/>
  <c r="CO60" i="2"/>
  <c r="CR63" i="2"/>
  <c r="CO63" i="2"/>
  <c r="CQ63" i="2"/>
  <c r="CN63" i="2"/>
  <c r="CP63" i="2"/>
  <c r="CO95" i="2"/>
  <c r="CP95" i="2"/>
  <c r="CR95" i="2"/>
  <c r="CN95" i="2"/>
  <c r="CQ95" i="2"/>
  <c r="BJ2" i="1" a="1"/>
  <c r="CO35" i="2"/>
  <c r="CQ35" i="2"/>
  <c r="CR35" i="2"/>
  <c r="CN35" i="2"/>
  <c r="CP35" i="2"/>
  <c r="CR29" i="2"/>
  <c r="CQ29" i="2"/>
  <c r="CP29" i="2"/>
  <c r="CO29" i="2"/>
  <c r="CN29" i="2"/>
  <c r="CN69" i="2"/>
  <c r="CQ69" i="2"/>
  <c r="CP69" i="2"/>
  <c r="CR69" i="2"/>
  <c r="CO69" i="2"/>
  <c r="CN72" i="2"/>
  <c r="CQ72" i="2"/>
  <c r="CO72" i="2"/>
  <c r="CP72" i="2"/>
  <c r="CR72" i="2"/>
  <c r="CQ56" i="2"/>
  <c r="CN56" i="2"/>
  <c r="CP56" i="2"/>
  <c r="CR56" i="2"/>
  <c r="CO56" i="2"/>
  <c r="CR9" i="2"/>
  <c r="CN9" i="2"/>
  <c r="CP9" i="2"/>
  <c r="CO9" i="2"/>
  <c r="CQ9" i="2"/>
  <c r="CR41" i="2"/>
  <c r="CQ41" i="2"/>
  <c r="CN41" i="2"/>
  <c r="CP41" i="2"/>
  <c r="CO41" i="2"/>
  <c r="CO39" i="2"/>
  <c r="CR39" i="2"/>
  <c r="CQ39" i="2"/>
  <c r="CN39" i="2"/>
  <c r="CP39" i="2"/>
  <c r="CN76" i="2"/>
  <c r="CP76" i="2"/>
  <c r="CQ76" i="2"/>
  <c r="CO76" i="2"/>
  <c r="CR76" i="2"/>
  <c r="CR90" i="2"/>
  <c r="CO90" i="2"/>
  <c r="CQ90" i="2"/>
  <c r="CP90" i="2"/>
  <c r="CN90" i="2"/>
  <c r="CN26" i="2"/>
  <c r="CR26" i="2"/>
  <c r="CQ26" i="2"/>
  <c r="CP26" i="2"/>
  <c r="CO26" i="2"/>
  <c r="CP17" i="2"/>
  <c r="CO17" i="2"/>
  <c r="CN17" i="2"/>
  <c r="CQ17" i="2"/>
  <c r="CR17" i="2"/>
  <c r="CR50" i="2"/>
  <c r="CO50" i="2"/>
  <c r="CN50" i="2"/>
  <c r="CQ50" i="2"/>
  <c r="CP50" i="2"/>
  <c r="CR92" i="2"/>
  <c r="CP92" i="2"/>
  <c r="CO92" i="2"/>
  <c r="CN92" i="2"/>
  <c r="CQ92" i="2"/>
  <c r="CO14" i="2"/>
  <c r="CN14" i="2"/>
  <c r="CP14" i="2"/>
  <c r="CR14" i="2"/>
  <c r="CQ14" i="2"/>
  <c r="CO33" i="2"/>
  <c r="CP33" i="2"/>
  <c r="CR33" i="2"/>
  <c r="CN33" i="2"/>
  <c r="CQ33" i="2"/>
  <c r="CQ65" i="2"/>
  <c r="CR65" i="2"/>
  <c r="CP65" i="2"/>
  <c r="CO65" i="2"/>
  <c r="CN65" i="2"/>
  <c r="CO73" i="2"/>
  <c r="CR73" i="2"/>
  <c r="CQ73" i="2"/>
  <c r="CP73" i="2"/>
  <c r="CN73" i="2"/>
  <c r="CR77" i="2"/>
  <c r="CP77" i="2"/>
  <c r="CQ77" i="2"/>
  <c r="CO77" i="2"/>
  <c r="CN77" i="2"/>
  <c r="CO40" i="2"/>
  <c r="CN40" i="2"/>
  <c r="CP40" i="2"/>
  <c r="CQ40" i="2"/>
  <c r="CR40" i="2"/>
  <c r="AS12" i="2"/>
  <c r="AS15" i="2"/>
  <c r="AS17" i="2" s="1"/>
  <c r="CQ24" i="2"/>
  <c r="CP24" i="2"/>
  <c r="CN24" i="2"/>
  <c r="CO24" i="2"/>
  <c r="CR24" i="2"/>
  <c r="CP96" i="2"/>
  <c r="CQ96" i="2"/>
  <c r="CN96" i="2"/>
  <c r="CO96" i="2"/>
  <c r="CR96" i="2"/>
  <c r="CR78" i="2"/>
  <c r="CQ78" i="2"/>
  <c r="CN78" i="2"/>
  <c r="CP78" i="2"/>
  <c r="CO78" i="2"/>
  <c r="CR81" i="2"/>
  <c r="CP81" i="2"/>
  <c r="CQ81" i="2"/>
  <c r="CN81" i="2"/>
  <c r="CO81" i="2"/>
  <c r="CH17" i="1"/>
  <c r="DV26" i="1" s="1"/>
  <c r="DV24" i="1"/>
  <c r="DV27" i="1" s="1"/>
  <c r="CN19" i="2"/>
  <c r="CP19" i="2"/>
  <c r="CR19" i="2"/>
  <c r="CO19" i="2"/>
  <c r="CQ19" i="2"/>
  <c r="CR15" i="2"/>
  <c r="CO15" i="2"/>
  <c r="CN15" i="2"/>
  <c r="CQ15" i="2"/>
  <c r="CP15" i="2"/>
  <c r="CR91" i="2"/>
  <c r="CO91" i="2"/>
  <c r="CN91" i="2"/>
  <c r="CQ91" i="2"/>
  <c r="CP91" i="2"/>
  <c r="CQ80" i="2"/>
  <c r="CP80" i="2"/>
  <c r="CR80" i="2"/>
  <c r="CN80" i="2"/>
  <c r="CO80" i="2"/>
  <c r="CP52" i="2"/>
  <c r="CR52" i="2"/>
  <c r="CQ52" i="2"/>
  <c r="CN52" i="2"/>
  <c r="CO52" i="2"/>
  <c r="CP7" i="2"/>
  <c r="CN7" i="2"/>
  <c r="CR7" i="2"/>
  <c r="CQ7" i="2"/>
  <c r="CO7" i="2"/>
  <c r="CO16" i="2"/>
  <c r="CR16" i="2"/>
  <c r="CP16" i="2"/>
  <c r="CN16" i="2"/>
  <c r="CQ16" i="2"/>
  <c r="CO58" i="2"/>
  <c r="CR58" i="2"/>
  <c r="CP58" i="2"/>
  <c r="CQ58" i="2"/>
  <c r="CN58" i="2"/>
  <c r="CR67" i="2"/>
  <c r="CO67" i="2"/>
  <c r="CN67" i="2"/>
  <c r="CQ67" i="2"/>
  <c r="CP67" i="2"/>
  <c r="CR89" i="2"/>
  <c r="CQ89" i="2"/>
  <c r="CN89" i="2"/>
  <c r="CP89" i="2"/>
  <c r="CO89" i="2"/>
  <c r="CR32" i="2"/>
  <c r="CN32" i="2"/>
  <c r="CQ32" i="2"/>
  <c r="CO32" i="2"/>
  <c r="CP32" i="2"/>
  <c r="CO22" i="2"/>
  <c r="CN22" i="2"/>
  <c r="CR22" i="2"/>
  <c r="CQ22" i="2"/>
  <c r="CP22" i="2"/>
  <c r="CP57" i="2"/>
  <c r="CN57" i="2"/>
  <c r="CO57" i="2"/>
  <c r="CR57" i="2"/>
  <c r="CQ57" i="2"/>
  <c r="CQ83" i="2"/>
  <c r="CP83" i="2"/>
  <c r="CN83" i="2"/>
  <c r="CR83" i="2"/>
  <c r="CO83" i="2"/>
  <c r="CQ54" i="2"/>
  <c r="CN54" i="2"/>
  <c r="CR54" i="2"/>
  <c r="CP54" i="2"/>
  <c r="CO54" i="2"/>
  <c r="CN47" i="2"/>
  <c r="CQ47" i="2"/>
  <c r="CP47" i="2"/>
  <c r="CO47" i="2"/>
  <c r="CR47" i="2"/>
  <c r="CN75" i="2"/>
  <c r="CO75" i="2"/>
  <c r="CP75" i="2"/>
  <c r="CR75" i="2"/>
  <c r="CQ75" i="2"/>
  <c r="CO5" i="2"/>
  <c r="CP5" i="2"/>
  <c r="CQ5" i="2"/>
  <c r="CR5" i="2"/>
  <c r="CN5" i="2"/>
  <c r="CN27" i="2"/>
  <c r="CR27" i="2"/>
  <c r="CQ27" i="2"/>
  <c r="CP27" i="2"/>
  <c r="CO27" i="2"/>
  <c r="CR42" i="2"/>
  <c r="CQ42" i="2"/>
  <c r="CP42" i="2"/>
  <c r="CO42" i="2"/>
  <c r="CN42" i="2"/>
  <c r="CP48" i="2"/>
  <c r="CO48" i="2"/>
  <c r="CQ48" i="2"/>
  <c r="CR48" i="2"/>
  <c r="CN48" i="2"/>
  <c r="CO59" i="2"/>
  <c r="CR59" i="2"/>
  <c r="CN59" i="2"/>
  <c r="CQ59" i="2"/>
  <c r="CP59" i="2"/>
  <c r="CP66" i="2"/>
  <c r="CN66" i="2"/>
  <c r="CQ66" i="2"/>
  <c r="CR66" i="2"/>
  <c r="CO66" i="2"/>
  <c r="CP97" i="2"/>
  <c r="CR97" i="2"/>
  <c r="CN97" i="2"/>
  <c r="CQ97" i="2"/>
  <c r="CO97" i="2"/>
  <c r="CO57" i="1" a="1"/>
  <c r="CO65" i="1" a="1"/>
  <c r="CO73" i="1" a="1"/>
  <c r="CO81" i="1" a="1"/>
  <c r="CO88" i="1" a="1"/>
  <c r="CO15" i="1" a="1"/>
  <c r="CO34" i="1" a="1"/>
  <c r="CO60" i="1" a="1"/>
  <c r="CO76" i="1" a="1"/>
  <c r="CO7" i="1" a="1"/>
  <c r="CO30" i="1" a="1"/>
  <c r="CO62" i="1" a="1"/>
  <c r="CO95" i="1" a="1"/>
  <c r="CO91" i="1" a="1"/>
  <c r="CO13" i="1" a="1"/>
  <c r="CO3" i="1" a="1"/>
  <c r="CO45" i="1" a="1"/>
  <c r="CO19" i="1" a="1"/>
  <c r="CO66" i="1" a="1"/>
  <c r="CO49" i="1" a="1"/>
  <c r="CO61" i="1" a="1"/>
  <c r="CO69" i="1" a="1"/>
  <c r="CO77" i="1" a="1"/>
  <c r="CO85" i="1" a="1"/>
  <c r="CO46" i="1" a="1"/>
  <c r="CO25" i="1" a="1"/>
  <c r="CO41" i="1" a="1"/>
  <c r="CO68" i="1" a="1"/>
  <c r="CO84" i="1" a="1"/>
  <c r="CO22" i="1" a="1"/>
  <c r="CO42" i="1" a="1"/>
  <c r="CO78" i="1" a="1"/>
  <c r="CO12" i="1" a="1"/>
  <c r="CO51" i="1" a="1"/>
  <c r="CO21" i="1" a="1"/>
  <c r="CO93" i="1" a="1"/>
  <c r="CO8" i="1" a="1"/>
  <c r="CO27" i="1" a="1"/>
  <c r="CO82" i="1" a="1"/>
  <c r="CO55" i="1" a="1"/>
  <c r="CO71" i="1" a="1"/>
  <c r="CO87" i="1" a="1"/>
  <c r="CO31" i="1" a="1"/>
  <c r="CO72" i="1" a="1"/>
  <c r="CO26" i="1" a="1"/>
  <c r="CO86" i="1" a="1"/>
  <c r="CO10" i="1" a="1"/>
  <c r="CO96" i="1" a="1"/>
  <c r="CO58" i="1" a="1"/>
  <c r="CO37" i="1" a="1"/>
  <c r="CO52" i="1" a="1"/>
  <c r="CO48" i="1" a="1"/>
  <c r="CO44" i="1" a="1"/>
  <c r="CO59" i="1" a="1"/>
  <c r="CO75" i="1" a="1"/>
  <c r="CO97" i="1" a="1"/>
  <c r="CO38" i="1" a="1"/>
  <c r="CO80" i="1" a="1"/>
  <c r="CO35" i="1" a="1"/>
  <c r="CO6" i="1" a="1"/>
  <c r="CO17" i="1" a="1"/>
  <c r="CO53" i="1" a="1"/>
  <c r="CO74" i="1" a="1"/>
  <c r="CO40" i="1" a="1"/>
  <c r="CO36" i="1" a="1"/>
  <c r="CO32" i="1" a="1"/>
  <c r="CO28" i="1" a="1"/>
  <c r="CO63" i="1" a="1"/>
  <c r="CO79" i="1" a="1"/>
  <c r="CO50" i="1" a="1"/>
  <c r="CO56" i="1" a="1"/>
  <c r="CO94" i="1" a="1"/>
  <c r="CO54" i="1" a="1"/>
  <c r="CO33" i="1" a="1"/>
  <c r="CO39" i="1" a="1"/>
  <c r="CO14" i="1" a="1"/>
  <c r="CO89" i="1" a="1"/>
  <c r="CO24" i="1" a="1"/>
  <c r="CO20" i="1" a="1"/>
  <c r="CO16" i="1" a="1"/>
  <c r="CO5" i="1" a="1"/>
  <c r="AS8" i="1"/>
  <c r="AS10" i="1" a="1"/>
  <c r="AS10" i="1" s="1"/>
  <c r="CO83" i="1" a="1"/>
  <c r="CO70" i="1" a="1"/>
  <c r="CO29" i="1" a="1"/>
  <c r="CO4" i="1" a="1"/>
  <c r="CO18" i="1" a="1"/>
  <c r="CO92" i="1" a="1"/>
  <c r="CO9" i="1" a="1"/>
  <c r="AS11" i="1" a="1"/>
  <c r="AS11" i="1" s="1"/>
  <c r="AS16" i="1" s="1"/>
  <c r="CO67" i="1" a="1"/>
  <c r="CO23" i="1" a="1"/>
  <c r="CO64" i="1" a="1"/>
  <c r="CO90" i="1" a="1"/>
  <c r="CO47" i="1" a="1"/>
  <c r="CO11" i="1" a="1"/>
  <c r="CO43" i="1" a="1"/>
  <c r="CQ18" i="1" l="1"/>
  <c r="CS18" i="1"/>
  <c r="CO18" i="1"/>
  <c r="CP18" i="1"/>
  <c r="CR18" i="1"/>
  <c r="CP43" i="1"/>
  <c r="CQ43" i="1"/>
  <c r="CR43" i="1"/>
  <c r="CO43" i="1"/>
  <c r="CS43" i="1"/>
  <c r="CO11" i="1"/>
  <c r="CR11" i="1"/>
  <c r="CS11" i="1"/>
  <c r="CP11" i="1"/>
  <c r="CQ11" i="1"/>
  <c r="CS23" i="1"/>
  <c r="CP23" i="1"/>
  <c r="CR23" i="1"/>
  <c r="CO23" i="1"/>
  <c r="CQ23" i="1"/>
  <c r="CQ92" i="1"/>
  <c r="CR92" i="1"/>
  <c r="CP92" i="1"/>
  <c r="CO92" i="1"/>
  <c r="CS92" i="1"/>
  <c r="CP70" i="1"/>
  <c r="CO70" i="1"/>
  <c r="CS70" i="1"/>
  <c r="CR70" i="1"/>
  <c r="CQ70" i="1"/>
  <c r="CR5" i="1"/>
  <c r="CS5" i="1"/>
  <c r="CQ5" i="1"/>
  <c r="CP5" i="1"/>
  <c r="CO5" i="1"/>
  <c r="CP89" i="1"/>
  <c r="CQ89" i="1"/>
  <c r="CR89" i="1"/>
  <c r="CO89" i="1"/>
  <c r="CS89" i="1"/>
  <c r="CR54" i="1"/>
  <c r="CQ54" i="1"/>
  <c r="CP54" i="1"/>
  <c r="CS54" i="1"/>
  <c r="CO54" i="1"/>
  <c r="CQ79" i="1"/>
  <c r="CP79" i="1"/>
  <c r="CS79" i="1"/>
  <c r="CR79" i="1"/>
  <c r="CO79" i="1"/>
  <c r="CR36" i="1"/>
  <c r="CS36" i="1"/>
  <c r="CO36" i="1"/>
  <c r="CP36" i="1"/>
  <c r="CQ36" i="1"/>
  <c r="CO17" i="1"/>
  <c r="CQ17" i="1"/>
  <c r="CS17" i="1"/>
  <c r="CR17" i="1"/>
  <c r="CP17" i="1"/>
  <c r="CR38" i="1"/>
  <c r="CP38" i="1"/>
  <c r="CQ38" i="1"/>
  <c r="CO38" i="1"/>
  <c r="CS38" i="1"/>
  <c r="CQ44" i="1"/>
  <c r="CP44" i="1"/>
  <c r="CS44" i="1"/>
  <c r="CO44" i="1"/>
  <c r="CR44" i="1"/>
  <c r="CQ58" i="1"/>
  <c r="CP58" i="1"/>
  <c r="CO58" i="1"/>
  <c r="CS58" i="1"/>
  <c r="CR58" i="1"/>
  <c r="CR26" i="1"/>
  <c r="CQ26" i="1"/>
  <c r="CO26" i="1"/>
  <c r="CS26" i="1"/>
  <c r="CP26" i="1"/>
  <c r="CO71" i="1"/>
  <c r="CQ71" i="1"/>
  <c r="CP71" i="1"/>
  <c r="CR71" i="1"/>
  <c r="CS71" i="1"/>
  <c r="CO8" i="1"/>
  <c r="CS8" i="1"/>
  <c r="CP8" i="1"/>
  <c r="CR8" i="1"/>
  <c r="CQ8" i="1"/>
  <c r="CR12" i="1"/>
  <c r="CS12" i="1"/>
  <c r="CO12" i="1"/>
  <c r="CQ12" i="1"/>
  <c r="CP12" i="1"/>
  <c r="CQ84" i="1"/>
  <c r="CP84" i="1"/>
  <c r="CO84" i="1"/>
  <c r="CS84" i="1"/>
  <c r="CR84" i="1"/>
  <c r="CQ46" i="1"/>
  <c r="CO46" i="1"/>
  <c r="CR46" i="1"/>
  <c r="CS46" i="1"/>
  <c r="CP46" i="1"/>
  <c r="CP61" i="1"/>
  <c r="CO61" i="1"/>
  <c r="CQ61" i="1"/>
  <c r="CR61" i="1"/>
  <c r="CS61" i="1"/>
  <c r="CP45" i="1"/>
  <c r="CS45" i="1"/>
  <c r="CQ45" i="1"/>
  <c r="CO45" i="1"/>
  <c r="CR45" i="1"/>
  <c r="CP95" i="1"/>
  <c r="CO95" i="1"/>
  <c r="CQ95" i="1"/>
  <c r="CR95" i="1"/>
  <c r="CS95" i="1"/>
  <c r="CQ76" i="1"/>
  <c r="CP76" i="1"/>
  <c r="CO76" i="1"/>
  <c r="CS76" i="1"/>
  <c r="CR76" i="1"/>
  <c r="CO88" i="1"/>
  <c r="CP88" i="1"/>
  <c r="CQ88" i="1"/>
  <c r="CR88" i="1"/>
  <c r="CS88" i="1"/>
  <c r="CQ57" i="1"/>
  <c r="CR57" i="1"/>
  <c r="CS57" i="1"/>
  <c r="CP57" i="1"/>
  <c r="CO57" i="1"/>
  <c r="CU27" i="2" a="1"/>
  <c r="CU27" i="2" s="1"/>
  <c r="CW27" i="2" s="1"/>
  <c r="DM27" i="2" s="1"/>
  <c r="CT27" i="2"/>
  <c r="CV27" i="2" s="1"/>
  <c r="DL27" i="2" s="1"/>
  <c r="CU67" i="2" a="1"/>
  <c r="CU67" i="2" s="1"/>
  <c r="CW67" i="2" s="1"/>
  <c r="CT67" i="2"/>
  <c r="CV67" i="2" s="1"/>
  <c r="CU7" i="2" a="1"/>
  <c r="CU7" i="2" s="1"/>
  <c r="CW7" i="2" s="1"/>
  <c r="DM7" i="2" s="1"/>
  <c r="CT7" i="2"/>
  <c r="CV7" i="2" s="1"/>
  <c r="DL7" i="2" s="1"/>
  <c r="CT80" i="2"/>
  <c r="CV80" i="2" s="1"/>
  <c r="CU80" i="2" a="1"/>
  <c r="CU80" i="2" s="1"/>
  <c r="CW80" i="2" s="1"/>
  <c r="CU81" i="2" a="1"/>
  <c r="CU81" i="2" s="1"/>
  <c r="CW81" i="2" s="1"/>
  <c r="CT81" i="2"/>
  <c r="CV81" i="2" s="1"/>
  <c r="CT24" i="2"/>
  <c r="CV24" i="2" s="1"/>
  <c r="DL24" i="2" s="1"/>
  <c r="CU24" i="2" a="1"/>
  <c r="CU24" i="2" s="1"/>
  <c r="CW24" i="2" s="1"/>
  <c r="DM24" i="2" s="1"/>
  <c r="CU40" i="2" a="1"/>
  <c r="CU40" i="2" s="1"/>
  <c r="CW40" i="2" s="1"/>
  <c r="DM40" i="2" s="1"/>
  <c r="CT40" i="2"/>
  <c r="CV40" i="2" s="1"/>
  <c r="DL40" i="2" s="1"/>
  <c r="CT65" i="2"/>
  <c r="CV65" i="2" s="1"/>
  <c r="CU65" i="2" a="1"/>
  <c r="CU65" i="2" s="1"/>
  <c r="CW65" i="2" s="1"/>
  <c r="CU92" i="2" a="1"/>
  <c r="CU92" i="2" s="1"/>
  <c r="CW92" i="2" s="1"/>
  <c r="CT92" i="2"/>
  <c r="CV92" i="2" s="1"/>
  <c r="CT76" i="2"/>
  <c r="CV76" i="2" s="1"/>
  <c r="CU76" i="2" a="1"/>
  <c r="CU76" i="2" s="1"/>
  <c r="CW76" i="2" s="1"/>
  <c r="CU41" i="2" a="1"/>
  <c r="CU41" i="2" s="1"/>
  <c r="CW41" i="2" s="1"/>
  <c r="DM41" i="2" s="1"/>
  <c r="CT41" i="2"/>
  <c r="CV41" i="2" s="1"/>
  <c r="DL41" i="2" s="1"/>
  <c r="CU63" i="2" a="1"/>
  <c r="CU63" i="2" s="1"/>
  <c r="CW63" i="2" s="1"/>
  <c r="CT63" i="2"/>
  <c r="CV63" i="2" s="1"/>
  <c r="CU11" i="2" a="1"/>
  <c r="CU11" i="2" s="1"/>
  <c r="CW11" i="2" s="1"/>
  <c r="DM11" i="2" s="1"/>
  <c r="CT11" i="2"/>
  <c r="CV11" i="2" s="1"/>
  <c r="DL11" i="2" s="1"/>
  <c r="CT55" i="2"/>
  <c r="CV55" i="2" s="1"/>
  <c r="CU55" i="2" a="1"/>
  <c r="CU55" i="2" s="1"/>
  <c r="CW55" i="2" s="1"/>
  <c r="CU74" i="2" a="1"/>
  <c r="CU74" i="2" s="1"/>
  <c r="CW74" i="2" s="1"/>
  <c r="CT74" i="2"/>
  <c r="CV74" i="2" s="1"/>
  <c r="CT62" i="2"/>
  <c r="CV62" i="2" s="1"/>
  <c r="CU62" i="2" a="1"/>
  <c r="CU62" i="2" s="1"/>
  <c r="CW62" i="2" s="1"/>
  <c r="CT70" i="2"/>
  <c r="CV70" i="2" s="1"/>
  <c r="CU70" i="2" a="1"/>
  <c r="CU70" i="2" s="1"/>
  <c r="CW70" i="2" s="1"/>
  <c r="CU18" i="2" a="1"/>
  <c r="CU18" i="2" s="1"/>
  <c r="CW18" i="2" s="1"/>
  <c r="DM18" i="2" s="1"/>
  <c r="CT18" i="2"/>
  <c r="CV18" i="2" s="1"/>
  <c r="DL18" i="2" s="1"/>
  <c r="CT94" i="2"/>
  <c r="CV94" i="2" s="1"/>
  <c r="CU94" i="2" a="1"/>
  <c r="CU94" i="2" s="1"/>
  <c r="CW94" i="2" s="1"/>
  <c r="CU43" i="2" a="1"/>
  <c r="CU43" i="2" s="1"/>
  <c r="CW43" i="2" s="1"/>
  <c r="DM43" i="2" s="1"/>
  <c r="CT43" i="2"/>
  <c r="CV43" i="2" s="1"/>
  <c r="DL43" i="2" s="1"/>
  <c r="CT84" i="2"/>
  <c r="CV84" i="2" s="1"/>
  <c r="CU84" i="2" a="1"/>
  <c r="CU84" i="2" s="1"/>
  <c r="CW84" i="2" s="1"/>
  <c r="CU34" i="2" a="1"/>
  <c r="CU34" i="2" s="1"/>
  <c r="CW34" i="2" s="1"/>
  <c r="DM34" i="2" s="1"/>
  <c r="CT34" i="2"/>
  <c r="CV34" i="2" s="1"/>
  <c r="DL34" i="2" s="1"/>
  <c r="CR83" i="1"/>
  <c r="CQ83" i="1"/>
  <c r="CO83" i="1"/>
  <c r="CS83" i="1"/>
  <c r="CP83" i="1"/>
  <c r="CP94" i="1"/>
  <c r="CO94" i="1"/>
  <c r="CS94" i="1"/>
  <c r="CR94" i="1"/>
  <c r="CQ94" i="1"/>
  <c r="CR63" i="1"/>
  <c r="CO63" i="1"/>
  <c r="CQ63" i="1"/>
  <c r="CS63" i="1"/>
  <c r="CP63" i="1"/>
  <c r="CS40" i="1"/>
  <c r="CP40" i="1"/>
  <c r="CQ40" i="1"/>
  <c r="CO40" i="1"/>
  <c r="CR40" i="1"/>
  <c r="CO6" i="1"/>
  <c r="CR6" i="1"/>
  <c r="CP6" i="1"/>
  <c r="CQ6" i="1"/>
  <c r="CS6" i="1"/>
  <c r="CQ97" i="1"/>
  <c r="CR97" i="1"/>
  <c r="CS97" i="1"/>
  <c r="CO97" i="1"/>
  <c r="CP97" i="1"/>
  <c r="CP48" i="1"/>
  <c r="CS48" i="1"/>
  <c r="CO48" i="1"/>
  <c r="CR48" i="1"/>
  <c r="CQ48" i="1"/>
  <c r="CQ96" i="1"/>
  <c r="CS96" i="1"/>
  <c r="CO96" i="1"/>
  <c r="CP96" i="1"/>
  <c r="CR96" i="1"/>
  <c r="CS72" i="1"/>
  <c r="CO72" i="1"/>
  <c r="CP72" i="1"/>
  <c r="CR72" i="1"/>
  <c r="CQ72" i="1"/>
  <c r="CS55" i="1"/>
  <c r="CR55" i="1"/>
  <c r="CQ55" i="1"/>
  <c r="CO55" i="1"/>
  <c r="CP55" i="1"/>
  <c r="CS93" i="1"/>
  <c r="CQ93" i="1"/>
  <c r="CR93" i="1"/>
  <c r="CP93" i="1"/>
  <c r="CO93" i="1"/>
  <c r="CR78" i="1"/>
  <c r="CQ78" i="1"/>
  <c r="CP78" i="1"/>
  <c r="CO78" i="1"/>
  <c r="CS78" i="1"/>
  <c r="CR68" i="1"/>
  <c r="CQ68" i="1"/>
  <c r="CP68" i="1"/>
  <c r="CS68" i="1"/>
  <c r="CO68" i="1"/>
  <c r="CS85" i="1"/>
  <c r="CP85" i="1"/>
  <c r="CO85" i="1"/>
  <c r="CR85" i="1"/>
  <c r="CQ85" i="1"/>
  <c r="CP49" i="1"/>
  <c r="CQ49" i="1"/>
  <c r="CS49" i="1"/>
  <c r="CR49" i="1"/>
  <c r="CO49" i="1"/>
  <c r="CQ3" i="1"/>
  <c r="CP3" i="1"/>
  <c r="CS3" i="1"/>
  <c r="CO3" i="1"/>
  <c r="CR3" i="1"/>
  <c r="CR62" i="1"/>
  <c r="CQ62" i="1"/>
  <c r="CP62" i="1"/>
  <c r="CO62" i="1"/>
  <c r="CS62" i="1"/>
  <c r="CR60" i="1"/>
  <c r="CQ60" i="1"/>
  <c r="CP60" i="1"/>
  <c r="CS60" i="1"/>
  <c r="CO60" i="1"/>
  <c r="CO81" i="1"/>
  <c r="CQ81" i="1"/>
  <c r="CR81" i="1"/>
  <c r="CS81" i="1"/>
  <c r="CP81" i="1"/>
  <c r="CU97" i="2" a="1"/>
  <c r="CU97" i="2" s="1"/>
  <c r="CW97" i="2" s="1"/>
  <c r="CT97" i="2"/>
  <c r="CV97" i="2" s="1"/>
  <c r="CU5" i="2" a="1"/>
  <c r="CU5" i="2" s="1"/>
  <c r="CW5" i="2" s="1"/>
  <c r="DM5" i="2" s="1"/>
  <c r="CT5" i="2"/>
  <c r="CV5" i="2" s="1"/>
  <c r="DL5" i="2" s="1"/>
  <c r="CU57" i="2" a="1"/>
  <c r="CU57" i="2" s="1"/>
  <c r="CW57" i="2" s="1"/>
  <c r="CT57" i="2"/>
  <c r="CV57" i="2" s="1"/>
  <c r="CU16" i="2" a="1"/>
  <c r="CU16" i="2" s="1"/>
  <c r="CW16" i="2" s="1"/>
  <c r="DM16" i="2" s="1"/>
  <c r="CT16" i="2"/>
  <c r="CV16" i="2" s="1"/>
  <c r="DL16" i="2" s="1"/>
  <c r="CT14" i="2"/>
  <c r="CV14" i="2" s="1"/>
  <c r="DL14" i="2" s="1"/>
  <c r="CU14" i="2" a="1"/>
  <c r="CU14" i="2" s="1"/>
  <c r="CW14" i="2" s="1"/>
  <c r="DM14" i="2" s="1"/>
  <c r="CT72" i="2"/>
  <c r="CV72" i="2" s="1"/>
  <c r="CU72" i="2" a="1"/>
  <c r="CU72" i="2" s="1"/>
  <c r="CW72" i="2" s="1"/>
  <c r="CU35" i="2" a="1"/>
  <c r="CU35" i="2" s="1"/>
  <c r="CW35" i="2" s="1"/>
  <c r="DM35" i="2" s="1"/>
  <c r="CT35" i="2"/>
  <c r="CV35" i="2" s="1"/>
  <c r="DL35" i="2" s="1"/>
  <c r="BJ5" i="1"/>
  <c r="BJ2" i="1"/>
  <c r="BJ4" i="1"/>
  <c r="BJ3" i="1"/>
  <c r="BJ6" i="1"/>
  <c r="CU20" i="2" a="1"/>
  <c r="CU20" i="2" s="1"/>
  <c r="CW20" i="2" s="1"/>
  <c r="DM20" i="2" s="1"/>
  <c r="CT20" i="2"/>
  <c r="CV20" i="2" s="1"/>
  <c r="DL20" i="2" s="1"/>
  <c r="CT61" i="2"/>
  <c r="CV61" i="2" s="1"/>
  <c r="CU61" i="2" a="1"/>
  <c r="CU61" i="2" s="1"/>
  <c r="CW61" i="2" s="1"/>
  <c r="CT23" i="2"/>
  <c r="CV23" i="2" s="1"/>
  <c r="DL23" i="2" s="1"/>
  <c r="CU23" i="2" a="1"/>
  <c r="CU23" i="2" s="1"/>
  <c r="CW23" i="2" s="1"/>
  <c r="DM23" i="2" s="1"/>
  <c r="CT30" i="2"/>
  <c r="CV30" i="2" s="1"/>
  <c r="DL30" i="2" s="1"/>
  <c r="CU30" i="2" a="1"/>
  <c r="CU30" i="2" s="1"/>
  <c r="CW30" i="2" s="1"/>
  <c r="DM30" i="2" s="1"/>
  <c r="CU3" i="2" a="1"/>
  <c r="CU3" i="2" s="1"/>
  <c r="CW3" i="2" s="1"/>
  <c r="DM3" i="2" s="1"/>
  <c r="CT3" i="2"/>
  <c r="CV3" i="2" s="1"/>
  <c r="DL3" i="2" s="1"/>
  <c r="BJ10" i="2" a="1"/>
  <c r="BJ10" i="2" s="1"/>
  <c r="BJ11" i="2" a="1"/>
  <c r="BJ11" i="2" s="1"/>
  <c r="BJ16" i="2" s="1"/>
  <c r="DQ25" i="2" s="1"/>
  <c r="BJ8" i="2"/>
  <c r="CU10" i="2" a="1"/>
  <c r="CU10" i="2" s="1"/>
  <c r="CW10" i="2" s="1"/>
  <c r="DM10" i="2" s="1"/>
  <c r="CT10" i="2"/>
  <c r="CV10" i="2" s="1"/>
  <c r="DL10" i="2" s="1"/>
  <c r="CT64" i="2"/>
  <c r="CV64" i="2" s="1"/>
  <c r="CU64" i="2" a="1"/>
  <c r="CU64" i="2" s="1"/>
  <c r="CW64" i="2" s="1"/>
  <c r="CU49" i="2" a="1"/>
  <c r="CU49" i="2" s="1"/>
  <c r="CW49" i="2" s="1"/>
  <c r="CT49" i="2"/>
  <c r="CV49" i="2" s="1"/>
  <c r="CT86" i="2"/>
  <c r="CV86" i="2" s="1"/>
  <c r="CU86" i="2" a="1"/>
  <c r="CU86" i="2" s="1"/>
  <c r="CW86" i="2" s="1"/>
  <c r="CT85" i="2"/>
  <c r="CV85" i="2" s="1"/>
  <c r="CU85" i="2" a="1"/>
  <c r="CU85" i="2" s="1"/>
  <c r="CW85" i="2" s="1"/>
  <c r="CT4" i="2"/>
  <c r="CV4" i="2" s="1"/>
  <c r="DL4" i="2" s="1"/>
  <c r="CU4" i="2" a="1"/>
  <c r="CU4" i="2" s="1"/>
  <c r="CW4" i="2" s="1"/>
  <c r="DM4" i="2" s="1"/>
  <c r="CO47" i="1"/>
  <c r="CQ47" i="1"/>
  <c r="CR47" i="1"/>
  <c r="CS47" i="1"/>
  <c r="CP47" i="1"/>
  <c r="CO16" i="1"/>
  <c r="CS16" i="1"/>
  <c r="CQ16" i="1"/>
  <c r="CP16" i="1"/>
  <c r="CR16" i="1"/>
  <c r="CS4" i="1"/>
  <c r="CP4" i="1"/>
  <c r="CQ4" i="1"/>
  <c r="CO4" i="1"/>
  <c r="CR4" i="1"/>
  <c r="AS15" i="1"/>
  <c r="AS17" i="1" s="1"/>
  <c r="AS12" i="1"/>
  <c r="CR20" i="1"/>
  <c r="CS20" i="1"/>
  <c r="CO20" i="1"/>
  <c r="CP20" i="1"/>
  <c r="CQ20" i="1"/>
  <c r="CP39" i="1"/>
  <c r="CS39" i="1"/>
  <c r="CR39" i="1"/>
  <c r="CO39" i="1"/>
  <c r="CQ39" i="1"/>
  <c r="CR56" i="1"/>
  <c r="CS56" i="1"/>
  <c r="CO56" i="1"/>
  <c r="CQ56" i="1"/>
  <c r="CP56" i="1"/>
  <c r="CS28" i="1"/>
  <c r="CQ28" i="1"/>
  <c r="CP28" i="1"/>
  <c r="CR28" i="1"/>
  <c r="CO28" i="1"/>
  <c r="CO74" i="1"/>
  <c r="CS74" i="1"/>
  <c r="CR74" i="1"/>
  <c r="CQ74" i="1"/>
  <c r="CP74" i="1"/>
  <c r="CR35" i="1"/>
  <c r="CP35" i="1"/>
  <c r="CS35" i="1"/>
  <c r="CQ35" i="1"/>
  <c r="CO35" i="1"/>
  <c r="CP75" i="1"/>
  <c r="CR75" i="1"/>
  <c r="CQ75" i="1"/>
  <c r="CO75" i="1"/>
  <c r="CS75" i="1"/>
  <c r="CP52" i="1"/>
  <c r="CS52" i="1"/>
  <c r="CQ52" i="1"/>
  <c r="CR52" i="1"/>
  <c r="CO52" i="1"/>
  <c r="CS10" i="1"/>
  <c r="CQ10" i="1"/>
  <c r="CO10" i="1"/>
  <c r="CR10" i="1"/>
  <c r="CP10" i="1"/>
  <c r="CR31" i="1"/>
  <c r="CP31" i="1"/>
  <c r="CQ31" i="1"/>
  <c r="CS31" i="1"/>
  <c r="CO31" i="1"/>
  <c r="CO82" i="1"/>
  <c r="CS82" i="1"/>
  <c r="CR82" i="1"/>
  <c r="CQ82" i="1"/>
  <c r="CP82" i="1"/>
  <c r="CQ21" i="1"/>
  <c r="CR21" i="1"/>
  <c r="CO21" i="1"/>
  <c r="CS21" i="1"/>
  <c r="CP21" i="1"/>
  <c r="CO42" i="1"/>
  <c r="CS42" i="1"/>
  <c r="CP42" i="1"/>
  <c r="CR42" i="1"/>
  <c r="CQ42" i="1"/>
  <c r="CP41" i="1"/>
  <c r="CR41" i="1"/>
  <c r="CO41" i="1"/>
  <c r="CS41" i="1"/>
  <c r="CQ41" i="1"/>
  <c r="CQ77" i="1"/>
  <c r="CR77" i="1"/>
  <c r="CS77" i="1"/>
  <c r="CP77" i="1"/>
  <c r="CO77" i="1"/>
  <c r="CO66" i="1"/>
  <c r="CS66" i="1"/>
  <c r="CR66" i="1"/>
  <c r="CQ66" i="1"/>
  <c r="CP66" i="1"/>
  <c r="CS13" i="1"/>
  <c r="CP13" i="1"/>
  <c r="CO13" i="1"/>
  <c r="CR13" i="1"/>
  <c r="CQ13" i="1"/>
  <c r="CR30" i="1"/>
  <c r="CQ30" i="1"/>
  <c r="CS30" i="1"/>
  <c r="CO30" i="1"/>
  <c r="CP30" i="1"/>
  <c r="CR34" i="1"/>
  <c r="CQ34" i="1"/>
  <c r="CS34" i="1"/>
  <c r="CP34" i="1"/>
  <c r="CO34" i="1"/>
  <c r="CP73" i="1"/>
  <c r="CO73" i="1"/>
  <c r="CQ73" i="1"/>
  <c r="CR73" i="1"/>
  <c r="CS73" i="1"/>
  <c r="CT48" i="2"/>
  <c r="CV48" i="2" s="1"/>
  <c r="CU48" i="2" a="1"/>
  <c r="CU48" i="2" s="1"/>
  <c r="CW48" i="2" s="1"/>
  <c r="CT75" i="2"/>
  <c r="CV75" i="2" s="1"/>
  <c r="CU75" i="2" a="1"/>
  <c r="CU75" i="2" s="1"/>
  <c r="CW75" i="2" s="1"/>
  <c r="CU22" i="2" a="1"/>
  <c r="CU22" i="2" s="1"/>
  <c r="CW22" i="2" s="1"/>
  <c r="DM22" i="2" s="1"/>
  <c r="CT22" i="2"/>
  <c r="CV22" i="2" s="1"/>
  <c r="DL22" i="2" s="1"/>
  <c r="CT91" i="2"/>
  <c r="CV91" i="2" s="1"/>
  <c r="CU91" i="2" a="1"/>
  <c r="CU91" i="2" s="1"/>
  <c r="CW91" i="2" s="1"/>
  <c r="CU19" i="2" a="1"/>
  <c r="CU19" i="2" s="1"/>
  <c r="CW19" i="2" s="1"/>
  <c r="DM19" i="2" s="1"/>
  <c r="CT19" i="2"/>
  <c r="CV19" i="2" s="1"/>
  <c r="DL19" i="2" s="1"/>
  <c r="CT78" i="2"/>
  <c r="CV78" i="2" s="1"/>
  <c r="CU78" i="2" a="1"/>
  <c r="CU78" i="2" s="1"/>
  <c r="CW78" i="2" s="1"/>
  <c r="CU77" i="2" a="1"/>
  <c r="CU77" i="2" s="1"/>
  <c r="CW77" i="2" s="1"/>
  <c r="CT77" i="2"/>
  <c r="CV77" i="2" s="1"/>
  <c r="CU33" i="2" a="1"/>
  <c r="CU33" i="2" s="1"/>
  <c r="CW33" i="2" s="1"/>
  <c r="DM33" i="2" s="1"/>
  <c r="CT33" i="2"/>
  <c r="CV33" i="2" s="1"/>
  <c r="DL33" i="2" s="1"/>
  <c r="CT50" i="2"/>
  <c r="CV50" i="2" s="1"/>
  <c r="CU50" i="2" a="1"/>
  <c r="CU50" i="2" s="1"/>
  <c r="CW50" i="2" s="1"/>
  <c r="CT26" i="2"/>
  <c r="CV26" i="2" s="1"/>
  <c r="DL26" i="2" s="1"/>
  <c r="CU26" i="2" a="1"/>
  <c r="CU26" i="2" s="1"/>
  <c r="CW26" i="2" s="1"/>
  <c r="DM26" i="2" s="1"/>
  <c r="CU39" i="2" a="1"/>
  <c r="CU39" i="2" s="1"/>
  <c r="CW39" i="2" s="1"/>
  <c r="DM39" i="2" s="1"/>
  <c r="CT39" i="2"/>
  <c r="CV39" i="2" s="1"/>
  <c r="DL39" i="2" s="1"/>
  <c r="CU9" i="2" a="1"/>
  <c r="CU9" i="2" s="1"/>
  <c r="CW9" i="2" s="1"/>
  <c r="DM9" i="2" s="1"/>
  <c r="CT9" i="2"/>
  <c r="CV9" i="2" s="1"/>
  <c r="DL9" i="2" s="1"/>
  <c r="CT69" i="2"/>
  <c r="CV69" i="2" s="1"/>
  <c r="CU69" i="2" a="1"/>
  <c r="CU69" i="2" s="1"/>
  <c r="CW69" i="2" s="1"/>
  <c r="CU37" i="2" a="1"/>
  <c r="CU37" i="2" s="1"/>
  <c r="CW37" i="2" s="1"/>
  <c r="DM37" i="2" s="1"/>
  <c r="CT37" i="2"/>
  <c r="CV37" i="2" s="1"/>
  <c r="DL37" i="2" s="1"/>
  <c r="CU6" i="2" a="1"/>
  <c r="CU6" i="2" s="1"/>
  <c r="CW6" i="2" s="1"/>
  <c r="DM6" i="2" s="1"/>
  <c r="CT6" i="2"/>
  <c r="CV6" i="2" s="1"/>
  <c r="DL6" i="2" s="1"/>
  <c r="CU45" i="2" a="1"/>
  <c r="CU45" i="2" s="1"/>
  <c r="CW45" i="2" s="1"/>
  <c r="CT45" i="2"/>
  <c r="CV45" i="2" s="1"/>
  <c r="CU38" i="2" a="1"/>
  <c r="CU38" i="2" s="1"/>
  <c r="CW38" i="2" s="1"/>
  <c r="DM38" i="2" s="1"/>
  <c r="CT38" i="2"/>
  <c r="CV38" i="2" s="1"/>
  <c r="DL38" i="2" s="1"/>
  <c r="CU82" i="2" a="1"/>
  <c r="CU82" i="2" s="1"/>
  <c r="CW82" i="2" s="1"/>
  <c r="CT82" i="2"/>
  <c r="CV82" i="2" s="1"/>
  <c r="CU21" i="2" a="1"/>
  <c r="CU21" i="2" s="1"/>
  <c r="CW21" i="2" s="1"/>
  <c r="DM21" i="2" s="1"/>
  <c r="CT21" i="2"/>
  <c r="CV21" i="2" s="1"/>
  <c r="DL21" i="2" s="1"/>
  <c r="CU79" i="2" a="1"/>
  <c r="CU79" i="2" s="1"/>
  <c r="CW79" i="2" s="1"/>
  <c r="CT79" i="2"/>
  <c r="CV79" i="2" s="1"/>
  <c r="CU68" i="2" a="1"/>
  <c r="CU68" i="2" s="1"/>
  <c r="CW68" i="2" s="1"/>
  <c r="CT68" i="2"/>
  <c r="CV68" i="2" s="1"/>
  <c r="CU8" i="2" a="1"/>
  <c r="CU8" i="2" s="1"/>
  <c r="CW8" i="2" s="1"/>
  <c r="DM8" i="2" s="1"/>
  <c r="CT8" i="2"/>
  <c r="CV8" i="2" s="1"/>
  <c r="DL8" i="2" s="1"/>
  <c r="CT46" i="2"/>
  <c r="CV46" i="2" s="1"/>
  <c r="CU46" i="2" a="1"/>
  <c r="CU46" i="2" s="1"/>
  <c r="CW46" i="2" s="1"/>
  <c r="CT88" i="2"/>
  <c r="CV88" i="2" s="1"/>
  <c r="CU88" i="2" a="1"/>
  <c r="CU88" i="2" s="1"/>
  <c r="CW88" i="2" s="1"/>
  <c r="CU13" i="2" a="1"/>
  <c r="CU13" i="2" s="1"/>
  <c r="CW13" i="2" s="1"/>
  <c r="DM13" i="2" s="1"/>
  <c r="CT13" i="2"/>
  <c r="CV13" i="2" s="1"/>
  <c r="DL13" i="2" s="1"/>
  <c r="CS67" i="1"/>
  <c r="CP67" i="1"/>
  <c r="CR67" i="1"/>
  <c r="CQ67" i="1"/>
  <c r="CO67" i="1"/>
  <c r="CS14" i="1"/>
  <c r="CP14" i="1"/>
  <c r="CO14" i="1"/>
  <c r="CQ14" i="1"/>
  <c r="CR14" i="1"/>
  <c r="CP90" i="1"/>
  <c r="CO90" i="1"/>
  <c r="CS90" i="1"/>
  <c r="CQ90" i="1"/>
  <c r="CR90" i="1"/>
  <c r="CS64" i="1"/>
  <c r="CO64" i="1"/>
  <c r="CP64" i="1"/>
  <c r="CQ64" i="1"/>
  <c r="CR64" i="1"/>
  <c r="CQ9" i="1"/>
  <c r="CR9" i="1"/>
  <c r="CO9" i="1"/>
  <c r="CS9" i="1"/>
  <c r="CP9" i="1"/>
  <c r="CO29" i="1"/>
  <c r="CR29" i="1"/>
  <c r="CQ29" i="1"/>
  <c r="CS29" i="1"/>
  <c r="CP29" i="1"/>
  <c r="CO24" i="1"/>
  <c r="CS24" i="1"/>
  <c r="CQ24" i="1"/>
  <c r="CP24" i="1"/>
  <c r="CR24" i="1"/>
  <c r="CP33" i="1"/>
  <c r="CQ33" i="1"/>
  <c r="CO33" i="1"/>
  <c r="CR33" i="1"/>
  <c r="CS33" i="1"/>
  <c r="CR50" i="1"/>
  <c r="CO50" i="1"/>
  <c r="CP50" i="1"/>
  <c r="CQ50" i="1"/>
  <c r="CS50" i="1"/>
  <c r="CO32" i="1"/>
  <c r="CS32" i="1"/>
  <c r="CQ32" i="1"/>
  <c r="CP32" i="1"/>
  <c r="CR32" i="1"/>
  <c r="CR53" i="1"/>
  <c r="CS53" i="1"/>
  <c r="CQ53" i="1"/>
  <c r="CO53" i="1"/>
  <c r="CP53" i="1"/>
  <c r="CO80" i="1"/>
  <c r="CP80" i="1"/>
  <c r="CQ80" i="1"/>
  <c r="CR80" i="1"/>
  <c r="CS80" i="1"/>
  <c r="CQ59" i="1"/>
  <c r="CO59" i="1"/>
  <c r="CS59" i="1"/>
  <c r="CP59" i="1"/>
  <c r="CR59" i="1"/>
  <c r="CQ37" i="1"/>
  <c r="CO37" i="1"/>
  <c r="CR37" i="1"/>
  <c r="CS37" i="1"/>
  <c r="CP37" i="1"/>
  <c r="CQ86" i="1"/>
  <c r="CP86" i="1"/>
  <c r="CO86" i="1"/>
  <c r="CS86" i="1"/>
  <c r="CR86" i="1"/>
  <c r="CS87" i="1"/>
  <c r="CO87" i="1"/>
  <c r="CR87" i="1"/>
  <c r="CQ87" i="1"/>
  <c r="CP87" i="1"/>
  <c r="CS27" i="1"/>
  <c r="CP27" i="1"/>
  <c r="CR27" i="1"/>
  <c r="CO27" i="1"/>
  <c r="CQ27" i="1"/>
  <c r="CP51" i="1"/>
  <c r="CQ51" i="1"/>
  <c r="CO51" i="1"/>
  <c r="CS51" i="1"/>
  <c r="CR51" i="1"/>
  <c r="CQ22" i="1"/>
  <c r="CR22" i="1"/>
  <c r="CO22" i="1"/>
  <c r="CP22" i="1"/>
  <c r="CS22" i="1"/>
  <c r="CP25" i="1"/>
  <c r="CS25" i="1"/>
  <c r="CO25" i="1"/>
  <c r="CR25" i="1"/>
  <c r="CQ25" i="1"/>
  <c r="CO69" i="1"/>
  <c r="CQ69" i="1"/>
  <c r="CR69" i="1"/>
  <c r="CS69" i="1"/>
  <c r="CP69" i="1"/>
  <c r="CP19" i="1"/>
  <c r="CS19" i="1"/>
  <c r="CQ19" i="1"/>
  <c r="CO19" i="1"/>
  <c r="CR19" i="1"/>
  <c r="CS91" i="1"/>
  <c r="CQ91" i="1"/>
  <c r="CR91" i="1"/>
  <c r="CP91" i="1"/>
  <c r="CO91" i="1"/>
  <c r="CR7" i="1"/>
  <c r="CP7" i="1"/>
  <c r="CQ7" i="1"/>
  <c r="CO7" i="1"/>
  <c r="CS7" i="1"/>
  <c r="CR15" i="1"/>
  <c r="CP15" i="1"/>
  <c r="CO15" i="1"/>
  <c r="CS15" i="1"/>
  <c r="CQ15" i="1"/>
  <c r="CS65" i="1"/>
  <c r="CP65" i="1"/>
  <c r="CO65" i="1"/>
  <c r="CR65" i="1"/>
  <c r="CQ65" i="1"/>
  <c r="CT66" i="2"/>
  <c r="CV66" i="2" s="1"/>
  <c r="CU66" i="2" a="1"/>
  <c r="CU66" i="2" s="1"/>
  <c r="CW66" i="2" s="1"/>
  <c r="CU59" i="2" a="1"/>
  <c r="CU59" i="2" s="1"/>
  <c r="CW59" i="2" s="1"/>
  <c r="CT59" i="2"/>
  <c r="CV59" i="2" s="1"/>
  <c r="CU42" i="2" a="1"/>
  <c r="CU42" i="2" s="1"/>
  <c r="CW42" i="2" s="1"/>
  <c r="DM42" i="2" s="1"/>
  <c r="CT42" i="2"/>
  <c r="CV42" i="2" s="1"/>
  <c r="DL42" i="2" s="1"/>
  <c r="CU47" i="2" a="1"/>
  <c r="CU47" i="2" s="1"/>
  <c r="CW47" i="2" s="1"/>
  <c r="CT47" i="2"/>
  <c r="CV47" i="2" s="1"/>
  <c r="CU54" i="2" a="1"/>
  <c r="CU54" i="2" s="1"/>
  <c r="CW54" i="2" s="1"/>
  <c r="CT54" i="2"/>
  <c r="CV54" i="2" s="1"/>
  <c r="CU83" i="2" a="1"/>
  <c r="CU83" i="2" s="1"/>
  <c r="CW83" i="2" s="1"/>
  <c r="CT83" i="2"/>
  <c r="CV83" i="2" s="1"/>
  <c r="CT32" i="2"/>
  <c r="CV32" i="2" s="1"/>
  <c r="DL32" i="2" s="1"/>
  <c r="CU32" i="2" a="1"/>
  <c r="CU32" i="2" s="1"/>
  <c r="CW32" i="2" s="1"/>
  <c r="DM32" i="2" s="1"/>
  <c r="CT89" i="2"/>
  <c r="CV89" i="2" s="1"/>
  <c r="CU89" i="2" a="1"/>
  <c r="CU89" i="2" s="1"/>
  <c r="CW89" i="2" s="1"/>
  <c r="CT58" i="2"/>
  <c r="CV58" i="2" s="1"/>
  <c r="CU58" i="2" a="1"/>
  <c r="CU58" i="2" s="1"/>
  <c r="CW58" i="2" s="1"/>
  <c r="CT52" i="2"/>
  <c r="CV52" i="2" s="1"/>
  <c r="CU52" i="2" a="1"/>
  <c r="CU52" i="2" s="1"/>
  <c r="CW52" i="2" s="1"/>
  <c r="CU15" i="2" a="1"/>
  <c r="CU15" i="2" s="1"/>
  <c r="CW15" i="2" s="1"/>
  <c r="DM15" i="2" s="1"/>
  <c r="CT15" i="2"/>
  <c r="CV15" i="2" s="1"/>
  <c r="DL15" i="2" s="1"/>
  <c r="CT96" i="2"/>
  <c r="CV96" i="2" s="1"/>
  <c r="CU96" i="2" a="1"/>
  <c r="CU96" i="2" s="1"/>
  <c r="CW96" i="2" s="1"/>
  <c r="CT73" i="2"/>
  <c r="CV73" i="2" s="1"/>
  <c r="CU73" i="2" a="1"/>
  <c r="CU73" i="2" s="1"/>
  <c r="CW73" i="2" s="1"/>
  <c r="CU17" i="2" a="1"/>
  <c r="CU17" i="2" s="1"/>
  <c r="CW17" i="2" s="1"/>
  <c r="DM17" i="2" s="1"/>
  <c r="CT17" i="2"/>
  <c r="CV17" i="2" s="1"/>
  <c r="DL17" i="2" s="1"/>
  <c r="CT90" i="2"/>
  <c r="CV90" i="2" s="1"/>
  <c r="CU90" i="2" a="1"/>
  <c r="CU90" i="2" s="1"/>
  <c r="CW90" i="2" s="1"/>
  <c r="CU56" i="2" a="1"/>
  <c r="CU56" i="2" s="1"/>
  <c r="CW56" i="2" s="1"/>
  <c r="CT56" i="2"/>
  <c r="CV56" i="2" s="1"/>
  <c r="CU29" i="2" a="1"/>
  <c r="CU29" i="2" s="1"/>
  <c r="CW29" i="2" s="1"/>
  <c r="DM29" i="2" s="1"/>
  <c r="CT29" i="2"/>
  <c r="CV29" i="2" s="1"/>
  <c r="DL29" i="2" s="1"/>
  <c r="CU95" i="2" a="1"/>
  <c r="CU95" i="2" s="1"/>
  <c r="CW95" i="2" s="1"/>
  <c r="CT95" i="2"/>
  <c r="CV95" i="2" s="1"/>
  <c r="CU60" i="2" a="1"/>
  <c r="CU60" i="2" s="1"/>
  <c r="CW60" i="2" s="1"/>
  <c r="CT60" i="2"/>
  <c r="CV60" i="2" s="1"/>
  <c r="CT87" i="2"/>
  <c r="CV87" i="2" s="1"/>
  <c r="CU87" i="2" a="1"/>
  <c r="CU87" i="2" s="1"/>
  <c r="CW87" i="2" s="1"/>
  <c r="CT28" i="2"/>
  <c r="CV28" i="2" s="1"/>
  <c r="DL28" i="2" s="1"/>
  <c r="CU28" i="2" a="1"/>
  <c r="CU28" i="2" s="1"/>
  <c r="CW28" i="2" s="1"/>
  <c r="DM28" i="2" s="1"/>
  <c r="CT93" i="2"/>
  <c r="CV93" i="2" s="1"/>
  <c r="CU93" i="2" a="1"/>
  <c r="CU93" i="2" s="1"/>
  <c r="CW93" i="2" s="1"/>
  <c r="CT71" i="2"/>
  <c r="CV71" i="2" s="1"/>
  <c r="CU71" i="2" a="1"/>
  <c r="CU71" i="2" s="1"/>
  <c r="CW71" i="2" s="1"/>
  <c r="CT44" i="2"/>
  <c r="CV44" i="2" s="1"/>
  <c r="CU44" i="2" a="1"/>
  <c r="CU44" i="2" s="1"/>
  <c r="CW44" i="2" s="1"/>
  <c r="CT12" i="2"/>
  <c r="CV12" i="2" s="1"/>
  <c r="DL12" i="2" s="1"/>
  <c r="CU12" i="2" a="1"/>
  <c r="CU12" i="2" s="1"/>
  <c r="CW12" i="2" s="1"/>
  <c r="DM12" i="2" s="1"/>
  <c r="CT31" i="2"/>
  <c r="CV31" i="2" s="1"/>
  <c r="DL31" i="2" s="1"/>
  <c r="CU31" i="2" a="1"/>
  <c r="CU31" i="2" s="1"/>
  <c r="CW31" i="2" s="1"/>
  <c r="DM31" i="2" s="1"/>
  <c r="CT51" i="2"/>
  <c r="CV51" i="2" s="1"/>
  <c r="CU51" i="2" a="1"/>
  <c r="CU51" i="2" s="1"/>
  <c r="CW51" i="2" s="1"/>
  <c r="CU36" i="2" a="1"/>
  <c r="CU36" i="2" s="1"/>
  <c r="CW36" i="2" s="1"/>
  <c r="DM36" i="2" s="1"/>
  <c r="CT36" i="2"/>
  <c r="CV36" i="2" s="1"/>
  <c r="DL36" i="2" s="1"/>
  <c r="CU25" i="2" a="1"/>
  <c r="CU25" i="2" s="1"/>
  <c r="CW25" i="2" s="1"/>
  <c r="DM25" i="2" s="1"/>
  <c r="CT25" i="2"/>
  <c r="CV25" i="2" s="1"/>
  <c r="DL25" i="2" s="1"/>
  <c r="CT53" i="2"/>
  <c r="CV53" i="2" s="1"/>
  <c r="CU53" i="2" a="1"/>
  <c r="CU53" i="2" s="1"/>
  <c r="CW53" i="2" s="1"/>
  <c r="CV19" i="1" l="1" a="1"/>
  <c r="CV19" i="1" s="1"/>
  <c r="CX19" i="1" s="1"/>
  <c r="DO19" i="1" s="1"/>
  <c r="CU19" i="1"/>
  <c r="CW19" i="1" s="1"/>
  <c r="DN19" i="1" s="1"/>
  <c r="CU69" i="1"/>
  <c r="CW69" i="1" s="1"/>
  <c r="CV69" i="1" a="1"/>
  <c r="CV69" i="1" s="1"/>
  <c r="CX69" i="1" s="1"/>
  <c r="CV22" i="1" a="1"/>
  <c r="CV22" i="1" s="1"/>
  <c r="CX22" i="1" s="1"/>
  <c r="DO22" i="1" s="1"/>
  <c r="CU22" i="1"/>
  <c r="CW22" i="1" s="1"/>
  <c r="DN22" i="1" s="1"/>
  <c r="CV87" i="1" a="1"/>
  <c r="CV87" i="1" s="1"/>
  <c r="CX87" i="1" s="1"/>
  <c r="CU87" i="1"/>
  <c r="CW87" i="1" s="1"/>
  <c r="CV86" i="1" a="1"/>
  <c r="CV86" i="1" s="1"/>
  <c r="CX86" i="1" s="1"/>
  <c r="CU86" i="1"/>
  <c r="CW86" i="1" s="1"/>
  <c r="CU64" i="1"/>
  <c r="CW64" i="1" s="1"/>
  <c r="CV64" i="1" a="1"/>
  <c r="CV64" i="1" s="1"/>
  <c r="CX64" i="1" s="1"/>
  <c r="CU67" i="1"/>
  <c r="CW67" i="1" s="1"/>
  <c r="CV67" i="1" a="1"/>
  <c r="CV67" i="1" s="1"/>
  <c r="CX67" i="1" s="1"/>
  <c r="CU73" i="1"/>
  <c r="CW73" i="1" s="1"/>
  <c r="CV73" i="1" a="1"/>
  <c r="CV73" i="1" s="1"/>
  <c r="CX73" i="1" s="1"/>
  <c r="CV30" i="1" a="1"/>
  <c r="CV30" i="1" s="1"/>
  <c r="CX30" i="1" s="1"/>
  <c r="DO30" i="1" s="1"/>
  <c r="CU30" i="1"/>
  <c r="CW30" i="1" s="1"/>
  <c r="DN30" i="1" s="1"/>
  <c r="CV42" i="1" a="1"/>
  <c r="CV42" i="1" s="1"/>
  <c r="CX42" i="1" s="1"/>
  <c r="DO42" i="1" s="1"/>
  <c r="CU42" i="1"/>
  <c r="CW42" i="1" s="1"/>
  <c r="DN42" i="1" s="1"/>
  <c r="CU74" i="1"/>
  <c r="CW74" i="1" s="1"/>
  <c r="CV74" i="1" a="1"/>
  <c r="CV74" i="1" s="1"/>
  <c r="CX74" i="1" s="1"/>
  <c r="CU56" i="1"/>
  <c r="CW56" i="1" s="1"/>
  <c r="CV56" i="1" a="1"/>
  <c r="CV56" i="1" s="1"/>
  <c r="CX56" i="1" s="1"/>
  <c r="CV39" i="1" a="1"/>
  <c r="CV39" i="1" s="1"/>
  <c r="CX39" i="1" s="1"/>
  <c r="DO39" i="1" s="1"/>
  <c r="CU39" i="1"/>
  <c r="CW39" i="1" s="1"/>
  <c r="DN39" i="1" s="1"/>
  <c r="CU4" i="1"/>
  <c r="CW4" i="1" s="1"/>
  <c r="DN4" i="1" s="1"/>
  <c r="CV4" i="1" a="1"/>
  <c r="CV4" i="1" s="1"/>
  <c r="CX4" i="1" s="1"/>
  <c r="DO4" i="1" s="1"/>
  <c r="CV16" i="1" a="1"/>
  <c r="CV16" i="1" s="1"/>
  <c r="CX16" i="1" s="1"/>
  <c r="DO16" i="1" s="1"/>
  <c r="CU16" i="1"/>
  <c r="CW16" i="1" s="1"/>
  <c r="DN16" i="1" s="1"/>
  <c r="BJ12" i="2"/>
  <c r="BJ15" i="2"/>
  <c r="CU68" i="1"/>
  <c r="CW68" i="1" s="1"/>
  <c r="CV68" i="1" a="1"/>
  <c r="CV68" i="1" s="1"/>
  <c r="CX68" i="1" s="1"/>
  <c r="CV55" i="1" a="1"/>
  <c r="CV55" i="1" s="1"/>
  <c r="CX55" i="1" s="1"/>
  <c r="CU55" i="1"/>
  <c r="CW55" i="1" s="1"/>
  <c r="CU48" i="1"/>
  <c r="CW48" i="1" s="1"/>
  <c r="CV48" i="1" a="1"/>
  <c r="CV48" i="1" s="1"/>
  <c r="CX48" i="1" s="1"/>
  <c r="CU97" i="1"/>
  <c r="CW97" i="1" s="1"/>
  <c r="CV97" i="1" a="1"/>
  <c r="CV97" i="1" s="1"/>
  <c r="CX97" i="1" s="1"/>
  <c r="CV6" i="1" a="1"/>
  <c r="CV6" i="1" s="1"/>
  <c r="CX6" i="1" s="1"/>
  <c r="DO6" i="1" s="1"/>
  <c r="CU6" i="1"/>
  <c r="CW6" i="1" s="1"/>
  <c r="DN6" i="1" s="1"/>
  <c r="CV38" i="1" a="1"/>
  <c r="CV38" i="1" s="1"/>
  <c r="CX38" i="1" s="1"/>
  <c r="DO38" i="1" s="1"/>
  <c r="CU38" i="1"/>
  <c r="CW38" i="1" s="1"/>
  <c r="DN38" i="1" s="1"/>
  <c r="CV17" i="1" a="1"/>
  <c r="CV17" i="1" s="1"/>
  <c r="CX17" i="1" s="1"/>
  <c r="DO17" i="1" s="1"/>
  <c r="CU17" i="1"/>
  <c r="CW17" i="1" s="1"/>
  <c r="DN17" i="1" s="1"/>
  <c r="CU92" i="1"/>
  <c r="CW92" i="1" s="1"/>
  <c r="CV92" i="1" a="1"/>
  <c r="CV92" i="1" s="1"/>
  <c r="CX92" i="1" s="1"/>
  <c r="CU65" i="1"/>
  <c r="CW65" i="1" s="1"/>
  <c r="CV65" i="1" a="1"/>
  <c r="CV65" i="1" s="1"/>
  <c r="CX65" i="1" s="1"/>
  <c r="CV51" i="1" a="1"/>
  <c r="CV51" i="1" s="1"/>
  <c r="CX51" i="1" s="1"/>
  <c r="CU51" i="1"/>
  <c r="CW51" i="1" s="1"/>
  <c r="CV27" i="1" a="1"/>
  <c r="CV27" i="1" s="1"/>
  <c r="CX27" i="1" s="1"/>
  <c r="DO27" i="1" s="1"/>
  <c r="CU27" i="1"/>
  <c r="CW27" i="1" s="1"/>
  <c r="DN27" i="1" s="1"/>
  <c r="CV80" i="1" a="1"/>
  <c r="CV80" i="1" s="1"/>
  <c r="CX80" i="1" s="1"/>
  <c r="CU80" i="1"/>
  <c r="CW80" i="1" s="1"/>
  <c r="CU90" i="1"/>
  <c r="CW90" i="1" s="1"/>
  <c r="CV90" i="1" a="1"/>
  <c r="CV90" i="1" s="1"/>
  <c r="CX90" i="1" s="1"/>
  <c r="CV14" i="1" a="1"/>
  <c r="CV14" i="1" s="1"/>
  <c r="CX14" i="1" s="1"/>
  <c r="DO14" i="1" s="1"/>
  <c r="CU14" i="1"/>
  <c r="CW14" i="1" s="1"/>
  <c r="DN14" i="1" s="1"/>
  <c r="CU66" i="1"/>
  <c r="CW66" i="1" s="1"/>
  <c r="CV66" i="1" a="1"/>
  <c r="CV66" i="1" s="1"/>
  <c r="CX66" i="1" s="1"/>
  <c r="CU41" i="1"/>
  <c r="CW41" i="1" s="1"/>
  <c r="DN41" i="1" s="1"/>
  <c r="CV41" i="1" a="1"/>
  <c r="CV41" i="1" s="1"/>
  <c r="CX41" i="1" s="1"/>
  <c r="DO41" i="1" s="1"/>
  <c r="CV52" i="1" a="1"/>
  <c r="CV52" i="1" s="1"/>
  <c r="CX52" i="1" s="1"/>
  <c r="CU52" i="1"/>
  <c r="CW52" i="1" s="1"/>
  <c r="CU28" i="1"/>
  <c r="CW28" i="1" s="1"/>
  <c r="DN28" i="1" s="1"/>
  <c r="CV28" i="1" a="1"/>
  <c r="CV28" i="1" s="1"/>
  <c r="CX28" i="1" s="1"/>
  <c r="DO28" i="1" s="1"/>
  <c r="CU47" i="1"/>
  <c r="CW47" i="1" s="1"/>
  <c r="CV47" i="1" a="1"/>
  <c r="CV47" i="1" s="1"/>
  <c r="CX47" i="1" s="1"/>
  <c r="CU62" i="1"/>
  <c r="CW62" i="1" s="1"/>
  <c r="CV62" i="1" a="1"/>
  <c r="CV62" i="1" s="1"/>
  <c r="CX62" i="1" s="1"/>
  <c r="CV85" i="1" a="1"/>
  <c r="CV85" i="1" s="1"/>
  <c r="CX85" i="1" s="1"/>
  <c r="CU85" i="1"/>
  <c r="CW85" i="1" s="1"/>
  <c r="CU63" i="1"/>
  <c r="CW63" i="1" s="1"/>
  <c r="CV63" i="1" a="1"/>
  <c r="CV63" i="1" s="1"/>
  <c r="CX63" i="1" s="1"/>
  <c r="CU57" i="1"/>
  <c r="CW57" i="1" s="1"/>
  <c r="CV57" i="1" a="1"/>
  <c r="CV57" i="1" s="1"/>
  <c r="CX57" i="1" s="1"/>
  <c r="CU76" i="1"/>
  <c r="CW76" i="1" s="1"/>
  <c r="CV76" i="1" a="1"/>
  <c r="CV76" i="1" s="1"/>
  <c r="CX76" i="1" s="1"/>
  <c r="CV61" i="1" a="1"/>
  <c r="CV61" i="1" s="1"/>
  <c r="CX61" i="1" s="1"/>
  <c r="CU61" i="1"/>
  <c r="CW61" i="1" s="1"/>
  <c r="CU89" i="1"/>
  <c r="CW89" i="1" s="1"/>
  <c r="CV89" i="1" a="1"/>
  <c r="CV89" i="1" s="1"/>
  <c r="CX89" i="1" s="1"/>
  <c r="CV5" i="1" a="1"/>
  <c r="CV5" i="1" s="1"/>
  <c r="CX5" i="1" s="1"/>
  <c r="DO5" i="1" s="1"/>
  <c r="CU5" i="1"/>
  <c r="CW5" i="1" s="1"/>
  <c r="DN5" i="1" s="1"/>
  <c r="CV70" i="1" a="1"/>
  <c r="CV70" i="1" s="1"/>
  <c r="CX70" i="1" s="1"/>
  <c r="CU70" i="1"/>
  <c r="CW70" i="1" s="1"/>
  <c r="CV23" i="1" a="1"/>
  <c r="CV23" i="1" s="1"/>
  <c r="CX23" i="1" s="1"/>
  <c r="DO23" i="1" s="1"/>
  <c r="CU23" i="1"/>
  <c r="CW23" i="1" s="1"/>
  <c r="DN23" i="1" s="1"/>
  <c r="CV11" i="1" a="1"/>
  <c r="CV11" i="1" s="1"/>
  <c r="CX11" i="1" s="1"/>
  <c r="DO11" i="1" s="1"/>
  <c r="CU11" i="1"/>
  <c r="CW11" i="1" s="1"/>
  <c r="DN11" i="1" s="1"/>
  <c r="CU18" i="1"/>
  <c r="CW18" i="1" s="1"/>
  <c r="DN18" i="1" s="1"/>
  <c r="CV18" i="1" a="1"/>
  <c r="CV18" i="1" s="1"/>
  <c r="CX18" i="1" s="1"/>
  <c r="DO18" i="1" s="1"/>
  <c r="CV15" i="1" a="1"/>
  <c r="CV15" i="1" s="1"/>
  <c r="CX15" i="1" s="1"/>
  <c r="DO15" i="1" s="1"/>
  <c r="CU15" i="1"/>
  <c r="CW15" i="1" s="1"/>
  <c r="DN15" i="1" s="1"/>
  <c r="CV7" i="1" a="1"/>
  <c r="CV7" i="1" s="1"/>
  <c r="CX7" i="1" s="1"/>
  <c r="DO7" i="1" s="1"/>
  <c r="CU7" i="1"/>
  <c r="CW7" i="1" s="1"/>
  <c r="DN7" i="1" s="1"/>
  <c r="CU91" i="1"/>
  <c r="CW91" i="1" s="1"/>
  <c r="CV91" i="1" a="1"/>
  <c r="CV91" i="1" s="1"/>
  <c r="CX91" i="1" s="1"/>
  <c r="CV37" i="1" a="1"/>
  <c r="CV37" i="1" s="1"/>
  <c r="CX37" i="1" s="1"/>
  <c r="DO37" i="1" s="1"/>
  <c r="CU37" i="1"/>
  <c r="CW37" i="1" s="1"/>
  <c r="DN37" i="1" s="1"/>
  <c r="CV24" i="1" a="1"/>
  <c r="CV24" i="1" s="1"/>
  <c r="CX24" i="1" s="1"/>
  <c r="DO24" i="1" s="1"/>
  <c r="CU24" i="1"/>
  <c r="CW24" i="1" s="1"/>
  <c r="DN24" i="1" s="1"/>
  <c r="CV9" i="1" a="1"/>
  <c r="CV9" i="1" s="1"/>
  <c r="CX9" i="1" s="1"/>
  <c r="DO9" i="1" s="1"/>
  <c r="CU9" i="1"/>
  <c r="CW9" i="1" s="1"/>
  <c r="DN9" i="1" s="1"/>
  <c r="CV34" i="1" a="1"/>
  <c r="CV34" i="1" s="1"/>
  <c r="CX34" i="1" s="1"/>
  <c r="DO34" i="1" s="1"/>
  <c r="CU34" i="1"/>
  <c r="CW34" i="1" s="1"/>
  <c r="DN34" i="1" s="1"/>
  <c r="CV13" i="1" a="1"/>
  <c r="CV13" i="1" s="1"/>
  <c r="CX13" i="1" s="1"/>
  <c r="DO13" i="1" s="1"/>
  <c r="CU13" i="1"/>
  <c r="CW13" i="1" s="1"/>
  <c r="DN13" i="1" s="1"/>
  <c r="CU77" i="1"/>
  <c r="CW77" i="1" s="1"/>
  <c r="CV77" i="1" a="1"/>
  <c r="CV77" i="1" s="1"/>
  <c r="CX77" i="1" s="1"/>
  <c r="CU82" i="1"/>
  <c r="CW82" i="1" s="1"/>
  <c r="CV82" i="1" a="1"/>
  <c r="CV82" i="1" s="1"/>
  <c r="CX82" i="1" s="1"/>
  <c r="CV10" i="1" a="1"/>
  <c r="CV10" i="1" s="1"/>
  <c r="CX10" i="1" s="1"/>
  <c r="DO10" i="1" s="1"/>
  <c r="CU10" i="1"/>
  <c r="CW10" i="1" s="1"/>
  <c r="DN10" i="1" s="1"/>
  <c r="CV20" i="1" a="1"/>
  <c r="CV20" i="1" s="1"/>
  <c r="CX20" i="1" s="1"/>
  <c r="DO20" i="1" s="1"/>
  <c r="CU20" i="1"/>
  <c r="CW20" i="1" s="1"/>
  <c r="DN20" i="1" s="1"/>
  <c r="BJ8" i="1"/>
  <c r="BJ10" i="1" a="1"/>
  <c r="BJ10" i="1" s="1"/>
  <c r="BJ11" i="1" a="1"/>
  <c r="BJ11" i="1" s="1"/>
  <c r="BJ16" i="1" s="1"/>
  <c r="DT25" i="1" s="1"/>
  <c r="CU81" i="1"/>
  <c r="CW81" i="1" s="1"/>
  <c r="CV81" i="1" a="1"/>
  <c r="CV81" i="1" s="1"/>
  <c r="CX81" i="1" s="1"/>
  <c r="CV3" i="1" a="1"/>
  <c r="CV3" i="1" s="1"/>
  <c r="CX3" i="1" s="1"/>
  <c r="DO3" i="1" s="1"/>
  <c r="CU3" i="1"/>
  <c r="CW3" i="1" s="1"/>
  <c r="DN3" i="1" s="1"/>
  <c r="CU49" i="1"/>
  <c r="CW49" i="1" s="1"/>
  <c r="CV49" i="1" a="1"/>
  <c r="CV49" i="1" s="1"/>
  <c r="CX49" i="1" s="1"/>
  <c r="CV78" i="1" a="1"/>
  <c r="CV78" i="1" s="1"/>
  <c r="CX78" i="1" s="1"/>
  <c r="CU78" i="1"/>
  <c r="CW78" i="1" s="1"/>
  <c r="CU93" i="1"/>
  <c r="CW93" i="1" s="1"/>
  <c r="CV93" i="1" a="1"/>
  <c r="CV93" i="1" s="1"/>
  <c r="CX93" i="1" s="1"/>
  <c r="CV40" i="1" a="1"/>
  <c r="CV40" i="1" s="1"/>
  <c r="CX40" i="1" s="1"/>
  <c r="DO40" i="1" s="1"/>
  <c r="CU40" i="1"/>
  <c r="CW40" i="1" s="1"/>
  <c r="DN40" i="1" s="1"/>
  <c r="CU94" i="1"/>
  <c r="CW94" i="1" s="1"/>
  <c r="CV94" i="1" a="1"/>
  <c r="CV94" i="1" s="1"/>
  <c r="CX94" i="1" s="1"/>
  <c r="CV83" i="1" a="1"/>
  <c r="CV83" i="1" s="1"/>
  <c r="CX83" i="1" s="1"/>
  <c r="CU83" i="1"/>
  <c r="CW83" i="1" s="1"/>
  <c r="CU88" i="1"/>
  <c r="CW88" i="1" s="1"/>
  <c r="CV88" i="1" a="1"/>
  <c r="CV88" i="1" s="1"/>
  <c r="CX88" i="1" s="1"/>
  <c r="CU45" i="1"/>
  <c r="CW45" i="1" s="1"/>
  <c r="CV45" i="1" a="1"/>
  <c r="CV45" i="1" s="1"/>
  <c r="CX45" i="1" s="1"/>
  <c r="CU46" i="1"/>
  <c r="CW46" i="1" s="1"/>
  <c r="CV46" i="1" a="1"/>
  <c r="CV46" i="1" s="1"/>
  <c r="CX46" i="1" s="1"/>
  <c r="CV84" i="1" a="1"/>
  <c r="CV84" i="1" s="1"/>
  <c r="CX84" i="1" s="1"/>
  <c r="CU84" i="1"/>
  <c r="CW84" i="1" s="1"/>
  <c r="CV8" i="1" a="1"/>
  <c r="CV8" i="1" s="1"/>
  <c r="CX8" i="1" s="1"/>
  <c r="DO8" i="1" s="1"/>
  <c r="CU8" i="1"/>
  <c r="CW8" i="1" s="1"/>
  <c r="DN8" i="1" s="1"/>
  <c r="CV26" i="1" a="1"/>
  <c r="CV26" i="1" s="1"/>
  <c r="CX26" i="1" s="1"/>
  <c r="DO26" i="1" s="1"/>
  <c r="CU26" i="1"/>
  <c r="CW26" i="1" s="1"/>
  <c r="DN26" i="1" s="1"/>
  <c r="CV79" i="1" a="1"/>
  <c r="CV79" i="1" s="1"/>
  <c r="CX79" i="1" s="1"/>
  <c r="CU79" i="1"/>
  <c r="CW79" i="1" s="1"/>
  <c r="CV25" i="1" a="1"/>
  <c r="CV25" i="1" s="1"/>
  <c r="CX25" i="1" s="1"/>
  <c r="DO25" i="1" s="1"/>
  <c r="CU25" i="1"/>
  <c r="CW25" i="1" s="1"/>
  <c r="DN25" i="1" s="1"/>
  <c r="CU59" i="1"/>
  <c r="CW59" i="1" s="1"/>
  <c r="CV59" i="1" a="1"/>
  <c r="CV59" i="1" s="1"/>
  <c r="CX59" i="1" s="1"/>
  <c r="CU53" i="1"/>
  <c r="CW53" i="1" s="1"/>
  <c r="CV53" i="1" a="1"/>
  <c r="CV53" i="1" s="1"/>
  <c r="CX53" i="1" s="1"/>
  <c r="CV32" i="1" a="1"/>
  <c r="CV32" i="1" s="1"/>
  <c r="CX32" i="1" s="1"/>
  <c r="DO32" i="1" s="1"/>
  <c r="CU32" i="1"/>
  <c r="CW32" i="1" s="1"/>
  <c r="DN32" i="1" s="1"/>
  <c r="CV50" i="1" a="1"/>
  <c r="CV50" i="1" s="1"/>
  <c r="CX50" i="1" s="1"/>
  <c r="CU50" i="1"/>
  <c r="CW50" i="1" s="1"/>
  <c r="CV33" i="1" a="1"/>
  <c r="CV33" i="1" s="1"/>
  <c r="CX33" i="1" s="1"/>
  <c r="DO33" i="1" s="1"/>
  <c r="CU33" i="1"/>
  <c r="CW33" i="1" s="1"/>
  <c r="DN33" i="1" s="1"/>
  <c r="CU29" i="1"/>
  <c r="CW29" i="1" s="1"/>
  <c r="DN29" i="1" s="1"/>
  <c r="CV29" i="1" a="1"/>
  <c r="CV29" i="1" s="1"/>
  <c r="CX29" i="1" s="1"/>
  <c r="DO29" i="1" s="1"/>
  <c r="CV21" i="1" a="1"/>
  <c r="CV21" i="1" s="1"/>
  <c r="CX21" i="1" s="1"/>
  <c r="DO21" i="1" s="1"/>
  <c r="CU21" i="1"/>
  <c r="CW21" i="1" s="1"/>
  <c r="DN21" i="1" s="1"/>
  <c r="CV31" i="1" a="1"/>
  <c r="CV31" i="1" s="1"/>
  <c r="CX31" i="1" s="1"/>
  <c r="DO31" i="1" s="1"/>
  <c r="CU31" i="1"/>
  <c r="CW31" i="1" s="1"/>
  <c r="DN31" i="1" s="1"/>
  <c r="CU75" i="1"/>
  <c r="CW75" i="1" s="1"/>
  <c r="CV75" i="1" a="1"/>
  <c r="CV75" i="1" s="1"/>
  <c r="CX75" i="1" s="1"/>
  <c r="CV35" i="1" a="1"/>
  <c r="CV35" i="1" s="1"/>
  <c r="CX35" i="1" s="1"/>
  <c r="DO35" i="1" s="1"/>
  <c r="CU35" i="1"/>
  <c r="CW35" i="1" s="1"/>
  <c r="DN35" i="1" s="1"/>
  <c r="CU60" i="1"/>
  <c r="CW60" i="1" s="1"/>
  <c r="CV60" i="1" a="1"/>
  <c r="CV60" i="1" s="1"/>
  <c r="CX60" i="1" s="1"/>
  <c r="CU72" i="1"/>
  <c r="CW72" i="1" s="1"/>
  <c r="CV72" i="1" a="1"/>
  <c r="CV72" i="1" s="1"/>
  <c r="CX72" i="1" s="1"/>
  <c r="CU96" i="1"/>
  <c r="CW96" i="1" s="1"/>
  <c r="CV96" i="1" a="1"/>
  <c r="CV96" i="1" s="1"/>
  <c r="CX96" i="1" s="1"/>
  <c r="CV95" i="1" a="1"/>
  <c r="CV95" i="1" s="1"/>
  <c r="CX95" i="1" s="1"/>
  <c r="CU95" i="1"/>
  <c r="CW95" i="1" s="1"/>
  <c r="CV12" i="1" a="1"/>
  <c r="CV12" i="1" s="1"/>
  <c r="CX12" i="1" s="1"/>
  <c r="DO12" i="1" s="1"/>
  <c r="CU12" i="1"/>
  <c r="CW12" i="1" s="1"/>
  <c r="DN12" i="1" s="1"/>
  <c r="CV71" i="1" a="1"/>
  <c r="CV71" i="1" s="1"/>
  <c r="CX71" i="1" s="1"/>
  <c r="CU71" i="1"/>
  <c r="CW71" i="1" s="1"/>
  <c r="CU58" i="1"/>
  <c r="CW58" i="1" s="1"/>
  <c r="CV58" i="1" a="1"/>
  <c r="CV58" i="1" s="1"/>
  <c r="CX58" i="1" s="1"/>
  <c r="CU44" i="1"/>
  <c r="CW44" i="1" s="1"/>
  <c r="CV44" i="1" a="1"/>
  <c r="CV44" i="1" s="1"/>
  <c r="CX44" i="1" s="1"/>
  <c r="CV36" i="1" a="1"/>
  <c r="CV36" i="1" s="1"/>
  <c r="CX36" i="1" s="1"/>
  <c r="DO36" i="1" s="1"/>
  <c r="CU36" i="1"/>
  <c r="CW36" i="1" s="1"/>
  <c r="DN36" i="1" s="1"/>
  <c r="CU54" i="1"/>
  <c r="CW54" i="1" s="1"/>
  <c r="CV54" i="1" a="1"/>
  <c r="CV54" i="1" s="1"/>
  <c r="CX54" i="1" s="1"/>
  <c r="CV43" i="1" a="1"/>
  <c r="CV43" i="1" s="1"/>
  <c r="CX43" i="1" s="1"/>
  <c r="DO43" i="1" s="1"/>
  <c r="CU43" i="1"/>
  <c r="CW43" i="1" s="1"/>
  <c r="DN43" i="1" s="1"/>
  <c r="BJ15" i="1" l="1"/>
  <c r="BJ12" i="1"/>
  <c r="DQ24" i="2"/>
  <c r="DQ27" i="2" s="1"/>
  <c r="BJ17" i="2"/>
  <c r="DQ26" i="2" s="1"/>
  <c r="DT24" i="1" l="1"/>
  <c r="DT27" i="1" s="1"/>
  <c r="BJ17" i="1"/>
  <c r="DT26" i="1" s="1"/>
</calcChain>
</file>

<file path=xl/sharedStrings.xml><?xml version="1.0" encoding="utf-8"?>
<sst xmlns="http://schemas.openxmlformats.org/spreadsheetml/2006/main" count="357" uniqueCount="69">
  <si>
    <t>Tickers</t>
  </si>
  <si>
    <t>Statistics</t>
  </si>
  <si>
    <t>Date</t>
  </si>
  <si>
    <t>ADANIENT.NS</t>
  </si>
  <si>
    <t>ADANIPOWER.NS</t>
  </si>
  <si>
    <t>JSWENERGY.NS</t>
  </si>
  <si>
    <t>LAURUSLABS.NS</t>
  </si>
  <si>
    <t>VEDL.NS</t>
  </si>
  <si>
    <t>Average</t>
  </si>
  <si>
    <t>Std Deviation</t>
  </si>
  <si>
    <t>Skew</t>
  </si>
  <si>
    <t>Kurtosis</t>
  </si>
  <si>
    <t>MUVEC</t>
  </si>
  <si>
    <t>sum</t>
  </si>
  <si>
    <t>Market Assumptions</t>
  </si>
  <si>
    <t>RiskFreeReturn</t>
  </si>
  <si>
    <t>Periodic</t>
  </si>
  <si>
    <t>Er</t>
  </si>
  <si>
    <t>w*R or w*mu</t>
  </si>
  <si>
    <t>Annual</t>
  </si>
  <si>
    <t>StdDev</t>
  </si>
  <si>
    <t>w'Sw</t>
  </si>
  <si>
    <t>SR</t>
  </si>
  <si>
    <t>Er-Rf/StdDev</t>
  </si>
  <si>
    <t>w*Mu * 12</t>
  </si>
  <si>
    <t>w'Sw * sqrt 12</t>
  </si>
  <si>
    <t>Ann Er-Ann Rf / Ann StdDev</t>
  </si>
  <si>
    <r>
      <t>De-Meaned returns</t>
    </r>
    <r>
      <rPr>
        <b/>
        <i/>
        <u/>
        <sz val="12"/>
        <color theme="1"/>
        <rFont val="Calibri"/>
        <family val="2"/>
        <scheme val="minor"/>
      </rPr>
      <t xml:space="preserve"> (evec)</t>
    </r>
  </si>
  <si>
    <r>
      <t xml:space="preserve">Covariance matrix </t>
    </r>
    <r>
      <rPr>
        <b/>
        <i/>
        <u/>
        <sz val="12"/>
        <color theme="1"/>
        <rFont val="Calibri"/>
        <family val="2"/>
        <scheme val="minor"/>
      </rPr>
      <t>(covmat)</t>
    </r>
  </si>
  <si>
    <r>
      <t xml:space="preserve">GMV portfolio </t>
    </r>
    <r>
      <rPr>
        <b/>
        <i/>
        <u/>
        <sz val="12"/>
        <color theme="1"/>
        <rFont val="Calibri"/>
        <family val="2"/>
        <scheme val="minor"/>
      </rPr>
      <t>(gmvwt)</t>
    </r>
  </si>
  <si>
    <t>A-Matrix (GMV)</t>
  </si>
  <si>
    <t>B Vector (GMV)</t>
  </si>
  <si>
    <t>A-Matrix (EP)</t>
  </si>
  <si>
    <t>B Vector (EP)</t>
  </si>
  <si>
    <r>
      <t xml:space="preserve">Efficient portfolio </t>
    </r>
    <r>
      <rPr>
        <b/>
        <i/>
        <u/>
        <sz val="12"/>
        <color theme="1"/>
        <rFont val="Calibri"/>
        <family val="2"/>
        <scheme val="minor"/>
      </rPr>
      <t>(epwt)</t>
    </r>
  </si>
  <si>
    <r>
      <t xml:space="preserve">Optimal portfolio </t>
    </r>
    <r>
      <rPr>
        <b/>
        <i/>
        <u/>
        <sz val="12"/>
        <color theme="1"/>
        <rFont val="Calibri"/>
        <family val="2"/>
        <scheme val="minor"/>
      </rPr>
      <t>(opwt)</t>
    </r>
  </si>
  <si>
    <t>One Vector (onevec)</t>
  </si>
  <si>
    <t>Enter your rates</t>
  </si>
  <si>
    <t>APR</t>
  </si>
  <si>
    <t>Efficient Frontier Construction</t>
  </si>
  <si>
    <t>wGMV</t>
  </si>
  <si>
    <t>wEP</t>
  </si>
  <si>
    <t>Variance</t>
  </si>
  <si>
    <r>
      <t xml:space="preserve">Equally weighted portfolio </t>
    </r>
    <r>
      <rPr>
        <b/>
        <i/>
        <u/>
        <sz val="12"/>
        <color theme="1"/>
        <rFont val="Calibri"/>
        <family val="2"/>
        <scheme val="minor"/>
      </rPr>
      <t>(currwt)</t>
    </r>
  </si>
  <si>
    <t>Avg Yearly ret</t>
  </si>
  <si>
    <t>Var Yearly</t>
  </si>
  <si>
    <t xml:space="preserve">Annual </t>
  </si>
  <si>
    <t>Capital Allocation Line</t>
  </si>
  <si>
    <t>Minimizing StdDev</t>
  </si>
  <si>
    <t>Maximizing Er</t>
  </si>
  <si>
    <t>Ideal Combinations</t>
  </si>
  <si>
    <t>rF</t>
  </si>
  <si>
    <t>BAC</t>
  </si>
  <si>
    <t>BTC-USD</t>
  </si>
  <si>
    <t>GC=F</t>
  </si>
  <si>
    <t>TSLA</t>
  </si>
  <si>
    <t>VOO</t>
  </si>
  <si>
    <r>
      <t xml:space="preserve">Efficient portfolio </t>
    </r>
    <r>
      <rPr>
        <b/>
        <i/>
        <u/>
        <sz val="12"/>
        <color theme="1"/>
        <rFont val="Calibri"/>
        <family val="2"/>
        <scheme val="minor"/>
      </rPr>
      <t>(epwt2)</t>
    </r>
  </si>
  <si>
    <t>Current Portfolio</t>
  </si>
  <si>
    <t>Efficient Portfolio 1</t>
  </si>
  <si>
    <t>Efficient Portfolio 2</t>
  </si>
  <si>
    <t>Optimal</t>
  </si>
  <si>
    <t>Annual Expected Return</t>
  </si>
  <si>
    <t>Annual SD</t>
  </si>
  <si>
    <t>Sharpe</t>
  </si>
  <si>
    <t>Probability of Loss (one-year)</t>
  </si>
  <si>
    <r>
      <t xml:space="preserve">Efficient portfolio </t>
    </r>
    <r>
      <rPr>
        <b/>
        <i/>
        <u/>
        <sz val="12"/>
        <color theme="1"/>
        <rFont val="Calibri"/>
        <family val="2"/>
        <scheme val="minor"/>
      </rPr>
      <t>(epwt3)</t>
    </r>
  </si>
  <si>
    <t>Maximizing SR</t>
  </si>
  <si>
    <t>wORP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</si>
</sst>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%"/>
    <numFmt numFmtId="165" formatCode="0.000%"/>
    <numFmt numFmtId="166" formatCode="0.000000000000000%"/>
    <numFmt numFmtId="167" formatCode="_(* #,##0.0000_);_(* \(#,##0.0000\);_(* &quot;-&quot;??_);_(@_)"/>
    <numFmt numFmtId="168" formatCode="0.0000%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115">
    <xf numFmtId="0" fontId="0" fillId="0" borderId="0" xfId="0"/>
    <xf numFmtId="0" fontId="1" fillId="0" borderId="0" xfId="0" applyFont="1"/>
    <xf numFmtId="9" fontId="0" fillId="0" borderId="0" xfId="0" applyNumberFormat="1"/>
    <xf numFmtId="14" fontId="0" fillId="0" borderId="0" xfId="0" applyNumberFormat="1"/>
    <xf numFmtId="0" fontId="2" fillId="0" borderId="0" xfId="0" applyFont="1"/>
    <xf numFmtId="0" fontId="4" fillId="0" borderId="0" xfId="0" applyFont="1"/>
    <xf numFmtId="0" fontId="4" fillId="2" borderId="0" xfId="0" applyFont="1" applyFill="1"/>
    <xf numFmtId="0" fontId="1" fillId="2" borderId="0" xfId="0" applyFont="1" applyFill="1"/>
    <xf numFmtId="9" fontId="0" fillId="2" borderId="0" xfId="0" applyNumberFormat="1" applyFill="1"/>
    <xf numFmtId="0" fontId="0" fillId="2" borderId="0" xfId="0" applyFill="1"/>
    <xf numFmtId="0" fontId="0" fillId="2" borderId="1" xfId="0" applyFill="1" applyBorder="1"/>
    <xf numFmtId="9" fontId="0" fillId="2" borderId="1" xfId="0" applyNumberFormat="1" applyFill="1" applyBorder="1"/>
    <xf numFmtId="0" fontId="4" fillId="3" borderId="0" xfId="0" applyFont="1" applyFill="1"/>
    <xf numFmtId="0" fontId="1" fillId="3" borderId="0" xfId="0" applyFont="1" applyFill="1"/>
    <xf numFmtId="9" fontId="0" fillId="3" borderId="0" xfId="0" applyNumberFormat="1" applyFill="1"/>
    <xf numFmtId="0" fontId="0" fillId="3" borderId="0" xfId="0" applyFill="1"/>
    <xf numFmtId="0" fontId="0" fillId="3" borderId="1" xfId="0" applyFill="1" applyBorder="1"/>
    <xf numFmtId="9" fontId="0" fillId="3" borderId="1" xfId="0" applyNumberFormat="1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3" borderId="2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4" xfId="0" applyFill="1" applyBorder="1"/>
    <xf numFmtId="0" fontId="4" fillId="4" borderId="0" xfId="0" applyFont="1" applyFill="1"/>
    <xf numFmtId="0" fontId="1" fillId="4" borderId="0" xfId="0" applyFont="1" applyFill="1"/>
    <xf numFmtId="9" fontId="0" fillId="4" borderId="0" xfId="0" applyNumberFormat="1" applyFill="1"/>
    <xf numFmtId="0" fontId="0" fillId="4" borderId="0" xfId="0" applyFill="1"/>
    <xf numFmtId="0" fontId="0" fillId="4" borderId="1" xfId="0" applyFill="1" applyBorder="1"/>
    <xf numFmtId="9" fontId="0" fillId="4" borderId="1" xfId="0" applyNumberFormat="1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6" xfId="0" applyFill="1" applyBorder="1"/>
    <xf numFmtId="0" fontId="4" fillId="5" borderId="0" xfId="0" applyFont="1" applyFill="1"/>
    <xf numFmtId="0" fontId="1" fillId="5" borderId="0" xfId="0" applyFont="1" applyFill="1"/>
    <xf numFmtId="9" fontId="0" fillId="5" borderId="0" xfId="0" applyNumberFormat="1" applyFill="1"/>
    <xf numFmtId="0" fontId="0" fillId="5" borderId="0" xfId="0" applyFill="1"/>
    <xf numFmtId="0" fontId="0" fillId="5" borderId="1" xfId="0" applyFill="1" applyBorder="1"/>
    <xf numFmtId="9" fontId="0" fillId="5" borderId="1" xfId="0" applyNumberFormat="1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6" xfId="0" applyFill="1" applyBorder="1"/>
    <xf numFmtId="0" fontId="7" fillId="5" borderId="0" xfId="0" applyFont="1" applyFill="1"/>
    <xf numFmtId="0" fontId="0" fillId="6" borderId="0" xfId="0" applyFill="1"/>
    <xf numFmtId="0" fontId="4" fillId="0" borderId="0" xfId="0" applyFont="1" applyAlignment="1">
      <alignment horizontal="center"/>
    </xf>
    <xf numFmtId="165" fontId="0" fillId="5" borderId="3" xfId="2" applyNumberFormat="1" applyFont="1" applyFill="1" applyBorder="1"/>
    <xf numFmtId="165" fontId="0" fillId="5" borderId="7" xfId="2" applyNumberFormat="1" applyFont="1" applyFill="1" applyBorder="1"/>
    <xf numFmtId="168" fontId="0" fillId="4" borderId="3" xfId="2" applyNumberFormat="1" applyFont="1" applyFill="1" applyBorder="1"/>
    <xf numFmtId="168" fontId="0" fillId="4" borderId="7" xfId="2" applyNumberFormat="1" applyFont="1" applyFill="1" applyBorder="1"/>
    <xf numFmtId="165" fontId="0" fillId="3" borderId="3" xfId="2" applyNumberFormat="1" applyFont="1" applyFill="1" applyBorder="1"/>
    <xf numFmtId="165" fontId="0" fillId="3" borderId="5" xfId="2" applyNumberFormat="1" applyFont="1" applyFill="1" applyBorder="1"/>
    <xf numFmtId="168" fontId="0" fillId="3" borderId="3" xfId="2" applyNumberFormat="1" applyFont="1" applyFill="1" applyBorder="1"/>
    <xf numFmtId="168" fontId="0" fillId="3" borderId="5" xfId="2" applyNumberFormat="1" applyFont="1" applyFill="1" applyBorder="1"/>
    <xf numFmtId="165" fontId="0" fillId="3" borderId="7" xfId="2" applyNumberFormat="1" applyFont="1" applyFill="1" applyBorder="1"/>
    <xf numFmtId="168" fontId="0" fillId="2" borderId="3" xfId="2" applyNumberFormat="1" applyFont="1" applyFill="1" applyBorder="1"/>
    <xf numFmtId="168" fontId="0" fillId="2" borderId="5" xfId="2" applyNumberFormat="1" applyFont="1" applyFill="1" applyBorder="1"/>
    <xf numFmtId="168" fontId="0" fillId="2" borderId="7" xfId="2" applyNumberFormat="1" applyFont="1" applyFill="1" applyBorder="1"/>
    <xf numFmtId="165" fontId="6" fillId="5" borderId="3" xfId="2" applyNumberFormat="1" applyFont="1" applyFill="1" applyBorder="1"/>
    <xf numFmtId="10" fontId="0" fillId="0" borderId="0" xfId="0" applyNumberFormat="1"/>
    <xf numFmtId="166" fontId="0" fillId="0" borderId="0" xfId="0" applyNumberFormat="1"/>
    <xf numFmtId="165" fontId="0" fillId="0" borderId="0" xfId="2" applyNumberFormat="1" applyFont="1" applyFill="1" applyBorder="1"/>
    <xf numFmtId="10" fontId="0" fillId="0" borderId="0" xfId="2" applyNumberFormat="1" applyFont="1" applyBorder="1"/>
    <xf numFmtId="165" fontId="0" fillId="0" borderId="0" xfId="2" applyNumberFormat="1" applyFont="1" applyBorder="1"/>
    <xf numFmtId="164" fontId="0" fillId="0" borderId="0" xfId="0" applyNumberFormat="1"/>
    <xf numFmtId="165" fontId="8" fillId="0" borderId="0" xfId="2" applyNumberFormat="1" applyFont="1" applyBorder="1"/>
    <xf numFmtId="10" fontId="6" fillId="0" borderId="0" xfId="2" applyNumberFormat="1" applyFont="1" applyFill="1"/>
    <xf numFmtId="0" fontId="6" fillId="4" borderId="0" xfId="0" applyFont="1" applyFill="1"/>
    <xf numFmtId="165" fontId="6" fillId="4" borderId="3" xfId="2" applyNumberFormat="1" applyFont="1" applyFill="1" applyBorder="1"/>
    <xf numFmtId="10" fontId="6" fillId="4" borderId="5" xfId="2" applyNumberFormat="1" applyFont="1" applyFill="1" applyBorder="1"/>
    <xf numFmtId="167" fontId="6" fillId="4" borderId="7" xfId="1" applyNumberFormat="1" applyFont="1" applyFill="1" applyBorder="1"/>
    <xf numFmtId="10" fontId="6" fillId="4" borderId="0" xfId="2" applyNumberFormat="1" applyFont="1" applyFill="1"/>
    <xf numFmtId="165" fontId="6" fillId="4" borderId="5" xfId="2" applyNumberFormat="1" applyFont="1" applyFill="1" applyBorder="1"/>
    <xf numFmtId="165" fontId="6" fillId="5" borderId="5" xfId="2" applyNumberFormat="1" applyFont="1" applyFill="1" applyBorder="1"/>
    <xf numFmtId="167" fontId="6" fillId="5" borderId="7" xfId="1" applyNumberFormat="1" applyFont="1" applyFill="1" applyBorder="1"/>
    <xf numFmtId="0" fontId="6" fillId="5" borderId="0" xfId="0" applyFont="1" applyFill="1"/>
    <xf numFmtId="165" fontId="1" fillId="0" borderId="0" xfId="2" applyNumberFormat="1" applyFont="1" applyFill="1" applyBorder="1"/>
    <xf numFmtId="10" fontId="8" fillId="0" borderId="0" xfId="2" applyNumberFormat="1" applyFont="1" applyBorder="1"/>
    <xf numFmtId="165" fontId="8" fillId="0" borderId="0" xfId="2" applyNumberFormat="1" applyFont="1" applyFill="1" applyBorder="1"/>
    <xf numFmtId="10" fontId="9" fillId="4" borderId="5" xfId="2" applyNumberFormat="1" applyFont="1" applyFill="1" applyBorder="1"/>
    <xf numFmtId="165" fontId="9" fillId="4" borderId="3" xfId="2" applyNumberFormat="1" applyFont="1" applyFill="1" applyBorder="1"/>
    <xf numFmtId="165" fontId="0" fillId="0" borderId="11" xfId="0" applyNumberFormat="1" applyBorder="1"/>
    <xf numFmtId="0" fontId="0" fillId="0" borderId="12" xfId="0" applyBorder="1"/>
    <xf numFmtId="0" fontId="0" fillId="0" borderId="11" xfId="0" applyBorder="1"/>
    <xf numFmtId="165" fontId="0" fillId="0" borderId="0" xfId="0" applyNumberFormat="1"/>
    <xf numFmtId="165" fontId="0" fillId="0" borderId="12" xfId="0" applyNumberFormat="1" applyBorder="1"/>
    <xf numFmtId="43" fontId="0" fillId="0" borderId="0" xfId="1" applyFont="1" applyBorder="1"/>
    <xf numFmtId="0" fontId="0" fillId="0" borderId="13" xfId="0" applyBorder="1"/>
    <xf numFmtId="10" fontId="0" fillId="0" borderId="14" xfId="2" applyNumberFormat="1" applyFont="1" applyBorder="1"/>
    <xf numFmtId="10" fontId="0" fillId="0" borderId="15" xfId="2" applyNumberFormat="1" applyFont="1" applyBorder="1"/>
    <xf numFmtId="0" fontId="0" fillId="7" borderId="0" xfId="0" applyFill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167" fontId="9" fillId="5" borderId="7" xfId="1" applyNumberFormat="1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eff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175">
                <a:solidFill>
                  <a:schemeClr val="accent1">
                    <a:alpha val="95000"/>
                  </a:schemeClr>
                </a:solidFill>
              </a:ln>
              <a:effectLst/>
            </c:spPr>
          </c:marker>
          <c:xVal>
            <c:numRef>
              <c:f>Portfolio!$CU$3:$CU$102</c:f>
              <c:numCache>
                <c:formatCode>0.000%</c:formatCode>
                <c:ptCount val="100"/>
                <c:pt idx="0">
                  <c:v>3.2605747487713721E-2</c:v>
                </c:pt>
                <c:pt idx="1">
                  <c:v>3.2650200645913757E-2</c:v>
                </c:pt>
                <c:pt idx="2">
                  <c:v>3.2783198458582491E-2</c:v>
                </c:pt>
                <c:pt idx="3">
                  <c:v>3.3003670494381146E-2</c:v>
                </c:pt>
                <c:pt idx="4">
                  <c:v>3.3309879870678974E-2</c:v>
                </c:pt>
                <c:pt idx="5">
                  <c:v>3.3699489519382113E-2</c:v>
                </c:pt>
                <c:pt idx="6">
                  <c:v>3.4169646716132818E-2</c:v>
                </c:pt>
                <c:pt idx="7">
                  <c:v>3.4717079161620271E-2</c:v>
                </c:pt>
                <c:pt idx="8">
                  <c:v>3.5338195770208636E-2</c:v>
                </c:pt>
                <c:pt idx="9">
                  <c:v>3.6029185961432363E-2</c:v>
                </c:pt>
                <c:pt idx="10">
                  <c:v>3.678611243069671E-2</c:v>
                </c:pt>
                <c:pt idx="11">
                  <c:v>3.7604993823357344E-2</c:v>
                </c:pt>
                <c:pt idx="12">
                  <c:v>3.8481875202699384E-2</c:v>
                </c:pt>
                <c:pt idx="13">
                  <c:v>3.9412885503956913E-2</c:v>
                </c:pt>
                <c:pt idx="14">
                  <c:v>4.0394282198727142E-2</c:v>
                </c:pt>
                <c:pt idx="15">
                  <c:v>4.1422484123037485E-2</c:v>
                </c:pt>
                <c:pt idx="16">
                  <c:v>4.2494093865697156E-2</c:v>
                </c:pt>
                <c:pt idx="17">
                  <c:v>4.3605911319230223E-2</c:v>
                </c:pt>
                <c:pt idx="18">
                  <c:v>4.4754940023029426E-2</c:v>
                </c:pt>
                <c:pt idx="19">
                  <c:v>4.5938387835445994E-2</c:v>
                </c:pt>
                <c:pt idx="20">
                  <c:v>4.7153663307798729E-2</c:v>
                </c:pt>
                <c:pt idx="21">
                  <c:v>4.839836893678482E-2</c:v>
                </c:pt>
                <c:pt idx="22">
                  <c:v>4.9670292269197801E-2</c:v>
                </c:pt>
                <c:pt idx="23">
                  <c:v>5.0967395641178539E-2</c:v>
                </c:pt>
                <c:pt idx="24">
                  <c:v>5.2287805162884969E-2</c:v>
                </c:pt>
                <c:pt idx="25">
                  <c:v>5.3629799412544102E-2</c:v>
                </c:pt>
                <c:pt idx="26">
                  <c:v>5.4991798181893564E-2</c:v>
                </c:pt>
                <c:pt idx="27">
                  <c:v>5.6372351516474899E-2</c:v>
                </c:pt>
                <c:pt idx="28">
                  <c:v>5.7770129216459326E-2</c:v>
                </c:pt>
                <c:pt idx="29">
                  <c:v>5.9183910903608881E-2</c:v>
                </c:pt>
                <c:pt idx="30">
                  <c:v>6.0612576714545924E-2</c:v>
                </c:pt>
                <c:pt idx="31">
                  <c:v>6.2055098646909064E-2</c:v>
                </c:pt>
                <c:pt idx="32">
                  <c:v>6.3510532560741587E-2</c:v>
                </c:pt>
                <c:pt idx="33">
                  <c:v>6.4978010820514659E-2</c:v>
                </c:pt>
                <c:pt idx="34">
                  <c:v>6.6456735551810864E-2</c:v>
                </c:pt>
                <c:pt idx="35">
                  <c:v>6.7945972479509231E-2</c:v>
                </c:pt>
                <c:pt idx="36">
                  <c:v>6.9445045310228076E-2</c:v>
                </c:pt>
                <c:pt idx="37">
                  <c:v>7.0953330619947186E-2</c:v>
                </c:pt>
                <c:pt idx="38">
                  <c:v>7.2470253207491564E-2</c:v>
                </c:pt>
                <c:pt idx="39">
                  <c:v>7.3995281875419927E-2</c:v>
                </c:pt>
                <c:pt idx="40">
                  <c:v>7.5527925601450593E-2</c:v>
                </c:pt>
                <c:pt idx="41">
                  <c:v>7.7067730065599846E-2</c:v>
                </c:pt>
                <c:pt idx="42">
                  <c:v>7.8614274500503858E-2</c:v>
                </c:pt>
                <c:pt idx="43">
                  <c:v>8.0167168834800975E-2</c:v>
                </c:pt>
                <c:pt idx="44">
                  <c:v>8.1726051101866481E-2</c:v>
                </c:pt>
                <c:pt idx="45">
                  <c:v>8.3290585088548891E-2</c:v>
                </c:pt>
                <c:pt idx="46">
                  <c:v>8.48604582008088E-2</c:v>
                </c:pt>
                <c:pt idx="47">
                  <c:v>8.6435379525285419E-2</c:v>
                </c:pt>
                <c:pt idx="48">
                  <c:v>8.801507806779213E-2</c:v>
                </c:pt>
                <c:pt idx="49">
                  <c:v>8.9599301151568445E-2</c:v>
                </c:pt>
                <c:pt idx="50">
                  <c:v>9.1187812959791156E-2</c:v>
                </c:pt>
                <c:pt idx="51">
                  <c:v>9.2780393208375625E-2</c:v>
                </c:pt>
                <c:pt idx="52">
                  <c:v>9.4376835936485062E-2</c:v>
                </c:pt>
                <c:pt idx="53">
                  <c:v>9.5976948403427242E-2</c:v>
                </c:pt>
                <c:pt idx="54">
                  <c:v>9.758055008174811E-2</c:v>
                </c:pt>
                <c:pt idx="55">
                  <c:v>9.9187471737359437E-2</c:v>
                </c:pt>
                <c:pt idx="56">
                  <c:v>0.10079755458845661</c:v>
                </c:pt>
                <c:pt idx="57">
                  <c:v>0.10241064953581151</c:v>
                </c:pt>
                <c:pt idx="58">
                  <c:v>0.10402661645776641</c:v>
                </c:pt>
                <c:pt idx="59">
                  <c:v>0.10564532356392382</c:v>
                </c:pt>
                <c:pt idx="60">
                  <c:v>0.10726664680212383</c:v>
                </c:pt>
                <c:pt idx="61">
                  <c:v>0.10889046931383621</c:v>
                </c:pt>
                <c:pt idx="62">
                  <c:v>0.11051668093357639</c:v>
                </c:pt>
                <c:pt idx="63">
                  <c:v>0.11214517772838416</c:v>
                </c:pt>
                <c:pt idx="64">
                  <c:v>0.11377586157379034</c:v>
                </c:pt>
                <c:pt idx="65">
                  <c:v>0.11540863976304472</c:v>
                </c:pt>
                <c:pt idx="66">
                  <c:v>0.11704342464668682</c:v>
                </c:pt>
                <c:pt idx="67">
                  <c:v>0.11868013329982226</c:v>
                </c:pt>
                <c:pt idx="68">
                  <c:v>0.12031868721471745</c:v>
                </c:pt>
                <c:pt idx="69">
                  <c:v>0.12195901201654982</c:v>
                </c:pt>
                <c:pt idx="70">
                  <c:v>0.12360103720035434</c:v>
                </c:pt>
                <c:pt idx="71">
                  <c:v>0.12524469588738799</c:v>
                </c:pt>
                <c:pt idx="72">
                  <c:v>0.1268899245992989</c:v>
                </c:pt>
                <c:pt idx="73">
                  <c:v>0.12853666304863251</c:v>
                </c:pt>
                <c:pt idx="74">
                  <c:v>0.13018485394434381</c:v>
                </c:pt>
                <c:pt idx="75">
                  <c:v>0.13183444281109949</c:v>
                </c:pt>
                <c:pt idx="76">
                  <c:v>0.13348537782126738</c:v>
                </c:pt>
                <c:pt idx="77">
                  <c:v>0.13513760963858448</c:v>
                </c:pt>
                <c:pt idx="78">
                  <c:v>0.13679109127258571</c:v>
                </c:pt>
                <c:pt idx="79">
                  <c:v>0.13844577794295429</c:v>
                </c:pt>
                <c:pt idx="80">
                  <c:v>0.14010162695302739</c:v>
                </c:pt>
                <c:pt idx="81">
                  <c:v>0.14175859757175643</c:v>
                </c:pt>
                <c:pt idx="82">
                  <c:v>0.14341665092348116</c:v>
                </c:pt>
                <c:pt idx="83">
                  <c:v>0.14507574988492938</c:v>
                </c:pt>
                <c:pt idx="84">
                  <c:v>0.14673585898890576</c:v>
                </c:pt>
                <c:pt idx="85">
                  <c:v>0.14839694433417416</c:v>
                </c:pt>
                <c:pt idx="86">
                  <c:v>0.15005897350108197</c:v>
                </c:pt>
                <c:pt idx="87">
                  <c:v>0.15172191547250966</c:v>
                </c:pt>
                <c:pt idx="88">
                  <c:v>0.15338574055976265</c:v>
                </c:pt>
                <c:pt idx="89">
                  <c:v>0.15505042033305413</c:v>
                </c:pt>
                <c:pt idx="90">
                  <c:v>0.15671592755625449</c:v>
                </c:pt>
                <c:pt idx="91">
                  <c:v>0.15838223612560895</c:v>
                </c:pt>
                <c:pt idx="92">
                  <c:v>0.16004932101214808</c:v>
                </c:pt>
                <c:pt idx="93">
                  <c:v>0.1617171582075371</c:v>
                </c:pt>
                <c:pt idx="94">
                  <c:v>0.16338572467313056</c:v>
                </c:pt>
              </c:numCache>
            </c:numRef>
          </c:xVal>
          <c:yVal>
            <c:numRef>
              <c:f>Portfolio!$CT$3:$CT$102</c:f>
              <c:numCache>
                <c:formatCode>0.000%</c:formatCode>
                <c:ptCount val="100"/>
                <c:pt idx="0">
                  <c:v>6.4787656755693418E-3</c:v>
                </c:pt>
                <c:pt idx="1">
                  <c:v>6.9728831643578581E-3</c:v>
                </c:pt>
                <c:pt idx="2">
                  <c:v>7.4670006531463735E-3</c:v>
                </c:pt>
                <c:pt idx="3">
                  <c:v>7.9611181419348923E-3</c:v>
                </c:pt>
                <c:pt idx="4">
                  <c:v>8.455235630723406E-3</c:v>
                </c:pt>
                <c:pt idx="5">
                  <c:v>8.9493531195119196E-3</c:v>
                </c:pt>
                <c:pt idx="6">
                  <c:v>9.4434706083004385E-3</c:v>
                </c:pt>
                <c:pt idx="7">
                  <c:v>9.9375880970889539E-3</c:v>
                </c:pt>
                <c:pt idx="8">
                  <c:v>1.0431705585877471E-2</c:v>
                </c:pt>
                <c:pt idx="9">
                  <c:v>1.0925823074665986E-2</c:v>
                </c:pt>
                <c:pt idx="10">
                  <c:v>1.14199405634545E-2</c:v>
                </c:pt>
                <c:pt idx="11">
                  <c:v>1.1914058052243017E-2</c:v>
                </c:pt>
                <c:pt idx="12">
                  <c:v>1.2408175541031533E-2</c:v>
                </c:pt>
                <c:pt idx="13">
                  <c:v>1.290229302982005E-2</c:v>
                </c:pt>
                <c:pt idx="14">
                  <c:v>1.3396410518608567E-2</c:v>
                </c:pt>
                <c:pt idx="15">
                  <c:v>1.3890528007397082E-2</c:v>
                </c:pt>
                <c:pt idx="16">
                  <c:v>1.4384645496185596E-2</c:v>
                </c:pt>
                <c:pt idx="17">
                  <c:v>1.4878762984974113E-2</c:v>
                </c:pt>
                <c:pt idx="18">
                  <c:v>1.5372880473762628E-2</c:v>
                </c:pt>
                <c:pt idx="19">
                  <c:v>1.5866997962551147E-2</c:v>
                </c:pt>
                <c:pt idx="20">
                  <c:v>1.6361115451339659E-2</c:v>
                </c:pt>
                <c:pt idx="21">
                  <c:v>1.6855232940128178E-2</c:v>
                </c:pt>
                <c:pt idx="22">
                  <c:v>1.7349350428916693E-2</c:v>
                </c:pt>
                <c:pt idx="23">
                  <c:v>1.7843467917705205E-2</c:v>
                </c:pt>
                <c:pt idx="24">
                  <c:v>1.8337585406493724E-2</c:v>
                </c:pt>
                <c:pt idx="25">
                  <c:v>1.8831702895282243E-2</c:v>
                </c:pt>
                <c:pt idx="26">
                  <c:v>1.9325820384070758E-2</c:v>
                </c:pt>
                <c:pt idx="27">
                  <c:v>1.981993787285927E-2</c:v>
                </c:pt>
                <c:pt idx="28">
                  <c:v>2.0314055361647789E-2</c:v>
                </c:pt>
                <c:pt idx="29">
                  <c:v>2.0808172850436325E-2</c:v>
                </c:pt>
                <c:pt idx="30">
                  <c:v>2.1302290339224844E-2</c:v>
                </c:pt>
                <c:pt idx="31">
                  <c:v>2.1796407828013363E-2</c:v>
                </c:pt>
                <c:pt idx="32">
                  <c:v>2.2290525316801878E-2</c:v>
                </c:pt>
                <c:pt idx="33">
                  <c:v>2.2784642805590397E-2</c:v>
                </c:pt>
                <c:pt idx="34">
                  <c:v>2.3278760294378909E-2</c:v>
                </c:pt>
                <c:pt idx="35">
                  <c:v>2.3772877783167425E-2</c:v>
                </c:pt>
                <c:pt idx="36">
                  <c:v>2.426699527195594E-2</c:v>
                </c:pt>
                <c:pt idx="37">
                  <c:v>2.4761112760744459E-2</c:v>
                </c:pt>
                <c:pt idx="38">
                  <c:v>2.5255230249532978E-2</c:v>
                </c:pt>
                <c:pt idx="39">
                  <c:v>2.574934773832149E-2</c:v>
                </c:pt>
                <c:pt idx="40">
                  <c:v>2.6243465227110008E-2</c:v>
                </c:pt>
                <c:pt idx="41">
                  <c:v>2.6737582715898517E-2</c:v>
                </c:pt>
                <c:pt idx="42">
                  <c:v>2.7231700204687032E-2</c:v>
                </c:pt>
                <c:pt idx="43">
                  <c:v>2.7725817693475555E-2</c:v>
                </c:pt>
                <c:pt idx="44">
                  <c:v>2.8219935182264066E-2</c:v>
                </c:pt>
                <c:pt idx="45">
                  <c:v>2.8714052671052585E-2</c:v>
                </c:pt>
                <c:pt idx="46">
                  <c:v>2.9208170159841104E-2</c:v>
                </c:pt>
                <c:pt idx="47">
                  <c:v>2.970228764862962E-2</c:v>
                </c:pt>
                <c:pt idx="48">
                  <c:v>3.0196405137418132E-2</c:v>
                </c:pt>
                <c:pt idx="49">
                  <c:v>3.0690522626206647E-2</c:v>
                </c:pt>
                <c:pt idx="50">
                  <c:v>3.1184640114995138E-2</c:v>
                </c:pt>
                <c:pt idx="51">
                  <c:v>3.1678757603783692E-2</c:v>
                </c:pt>
                <c:pt idx="52">
                  <c:v>3.2172875092572217E-2</c:v>
                </c:pt>
                <c:pt idx="53">
                  <c:v>3.2666992581360729E-2</c:v>
                </c:pt>
                <c:pt idx="54">
                  <c:v>3.3161110070149248E-2</c:v>
                </c:pt>
                <c:pt idx="55">
                  <c:v>3.3655227558937774E-2</c:v>
                </c:pt>
                <c:pt idx="56">
                  <c:v>3.4149345047726286E-2</c:v>
                </c:pt>
                <c:pt idx="57">
                  <c:v>3.4643462536514798E-2</c:v>
                </c:pt>
                <c:pt idx="58">
                  <c:v>3.5137580025303317E-2</c:v>
                </c:pt>
                <c:pt idx="59">
                  <c:v>3.5631697514091822E-2</c:v>
                </c:pt>
                <c:pt idx="60">
                  <c:v>3.6125815002880347E-2</c:v>
                </c:pt>
                <c:pt idx="61">
                  <c:v>3.6619932491668859E-2</c:v>
                </c:pt>
                <c:pt idx="62">
                  <c:v>3.7114049980457378E-2</c:v>
                </c:pt>
                <c:pt idx="63">
                  <c:v>3.7608167469245925E-2</c:v>
                </c:pt>
                <c:pt idx="64">
                  <c:v>3.8102284958034437E-2</c:v>
                </c:pt>
                <c:pt idx="65">
                  <c:v>3.8596402446822949E-2</c:v>
                </c:pt>
                <c:pt idx="66">
                  <c:v>3.9090519935611467E-2</c:v>
                </c:pt>
                <c:pt idx="67">
                  <c:v>3.9584637424399979E-2</c:v>
                </c:pt>
                <c:pt idx="68">
                  <c:v>4.0078754913188498E-2</c:v>
                </c:pt>
                <c:pt idx="69">
                  <c:v>4.0572872401977017E-2</c:v>
                </c:pt>
                <c:pt idx="70">
                  <c:v>4.1066989890765536E-2</c:v>
                </c:pt>
                <c:pt idx="71">
                  <c:v>4.1561107379554048E-2</c:v>
                </c:pt>
                <c:pt idx="72">
                  <c:v>4.2055224868342587E-2</c:v>
                </c:pt>
                <c:pt idx="73">
                  <c:v>4.2549342357131099E-2</c:v>
                </c:pt>
                <c:pt idx="74">
                  <c:v>4.3043459845919618E-2</c:v>
                </c:pt>
                <c:pt idx="75">
                  <c:v>4.3537577334708137E-2</c:v>
                </c:pt>
                <c:pt idx="76">
                  <c:v>4.4031694823496656E-2</c:v>
                </c:pt>
                <c:pt idx="77">
                  <c:v>4.4525812312285175E-2</c:v>
                </c:pt>
                <c:pt idx="78">
                  <c:v>4.5019929801073687E-2</c:v>
                </c:pt>
                <c:pt idx="79">
                  <c:v>4.5514047289862199E-2</c:v>
                </c:pt>
                <c:pt idx="80">
                  <c:v>4.6008164778650724E-2</c:v>
                </c:pt>
                <c:pt idx="81">
                  <c:v>4.6502282267439236E-2</c:v>
                </c:pt>
                <c:pt idx="82">
                  <c:v>4.6996399756227776E-2</c:v>
                </c:pt>
                <c:pt idx="83">
                  <c:v>4.7490517245016281E-2</c:v>
                </c:pt>
                <c:pt idx="84">
                  <c:v>4.7984634733804807E-2</c:v>
                </c:pt>
                <c:pt idx="85">
                  <c:v>4.8478752222593326E-2</c:v>
                </c:pt>
                <c:pt idx="86">
                  <c:v>4.8972869711381838E-2</c:v>
                </c:pt>
                <c:pt idx="87">
                  <c:v>4.9466987200170356E-2</c:v>
                </c:pt>
                <c:pt idx="88">
                  <c:v>4.9961104688958882E-2</c:v>
                </c:pt>
                <c:pt idx="89">
                  <c:v>5.0455222177747394E-2</c:v>
                </c:pt>
                <c:pt idx="90">
                  <c:v>5.0949339666535913E-2</c:v>
                </c:pt>
                <c:pt idx="91">
                  <c:v>5.1443457155324418E-2</c:v>
                </c:pt>
                <c:pt idx="92">
                  <c:v>5.1937574644112965E-2</c:v>
                </c:pt>
                <c:pt idx="93">
                  <c:v>5.2431692132901477E-2</c:v>
                </c:pt>
                <c:pt idx="94">
                  <c:v>5.2925809621689995E-2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86A-472D-B219-61F2CE79FF6A}"/>
            </c:ext>
          </c:extLst>
        </c:ser>
        <c:ser>
          <c:idx val="1"/>
          <c:order val="1"/>
          <c:tx>
            <c:v>cal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Portfolio!$DG$3:$DG$102</c:f>
              <c:numCache>
                <c:formatCode>0.000%</c:formatCode>
                <c:ptCount val="100"/>
                <c:pt idx="0">
                  <c:v>9.1187812959791156E-2</c:v>
                </c:pt>
                <c:pt idx="1">
                  <c:v>8.8908117635796396E-2</c:v>
                </c:pt>
                <c:pt idx="2">
                  <c:v>8.6628422311801609E-2</c:v>
                </c:pt>
                <c:pt idx="3">
                  <c:v>8.4348726987806835E-2</c:v>
                </c:pt>
                <c:pt idx="4">
                  <c:v>8.2069031663812048E-2</c:v>
                </c:pt>
                <c:pt idx="5">
                  <c:v>7.9789336339817274E-2</c:v>
                </c:pt>
                <c:pt idx="6">
                  <c:v>7.7509641015822486E-2</c:v>
                </c:pt>
                <c:pt idx="7">
                  <c:v>7.5229945691827713E-2</c:v>
                </c:pt>
                <c:pt idx="8">
                  <c:v>7.2950250367832925E-2</c:v>
                </c:pt>
                <c:pt idx="9">
                  <c:v>7.0670555043838151E-2</c:v>
                </c:pt>
                <c:pt idx="10">
                  <c:v>6.8390859719843364E-2</c:v>
                </c:pt>
                <c:pt idx="11">
                  <c:v>6.611116439584859E-2</c:v>
                </c:pt>
                <c:pt idx="12">
                  <c:v>6.3831469071853816E-2</c:v>
                </c:pt>
                <c:pt idx="13">
                  <c:v>6.1551773747859043E-2</c:v>
                </c:pt>
                <c:pt idx="14">
                  <c:v>5.9272078423864262E-2</c:v>
                </c:pt>
                <c:pt idx="15">
                  <c:v>5.6992383099869481E-2</c:v>
                </c:pt>
                <c:pt idx="16">
                  <c:v>5.4712687775874694E-2</c:v>
                </c:pt>
                <c:pt idx="17">
                  <c:v>5.2432992451879913E-2</c:v>
                </c:pt>
                <c:pt idx="18">
                  <c:v>5.0153297127885146E-2</c:v>
                </c:pt>
                <c:pt idx="19">
                  <c:v>4.7873601803890366E-2</c:v>
                </c:pt>
                <c:pt idx="20">
                  <c:v>4.5593906479895578E-2</c:v>
                </c:pt>
                <c:pt idx="21">
                  <c:v>4.3314211155900804E-2</c:v>
                </c:pt>
                <c:pt idx="22">
                  <c:v>4.1034515831906024E-2</c:v>
                </c:pt>
                <c:pt idx="23">
                  <c:v>3.8754820507911153E-2</c:v>
                </c:pt>
                <c:pt idx="24">
                  <c:v>3.6475125183916372E-2</c:v>
                </c:pt>
                <c:pt idx="25">
                  <c:v>3.4195429859921599E-2</c:v>
                </c:pt>
                <c:pt idx="26">
                  <c:v>3.1915734535926818E-2</c:v>
                </c:pt>
                <c:pt idx="27">
                  <c:v>2.9636039211932037E-2</c:v>
                </c:pt>
                <c:pt idx="28">
                  <c:v>2.7356343887937257E-2</c:v>
                </c:pt>
                <c:pt idx="29">
                  <c:v>2.507664856394248E-2</c:v>
                </c:pt>
                <c:pt idx="30">
                  <c:v>2.2796953239947699E-2</c:v>
                </c:pt>
                <c:pt idx="31">
                  <c:v>2.0517257915952918E-2</c:v>
                </c:pt>
                <c:pt idx="32">
                  <c:v>1.8237562591958141E-2</c:v>
                </c:pt>
                <c:pt idx="33">
                  <c:v>1.595786726796336E-2</c:v>
                </c:pt>
                <c:pt idx="34">
                  <c:v>1.3678171943968583E-2</c:v>
                </c:pt>
                <c:pt idx="35">
                  <c:v>1.1398476619973804E-2</c:v>
                </c:pt>
                <c:pt idx="36">
                  <c:v>9.1187812959790254E-3</c:v>
                </c:pt>
                <c:pt idx="37">
                  <c:v>6.8390859719842465E-3</c:v>
                </c:pt>
                <c:pt idx="38">
                  <c:v>4.5593906479894667E-3</c:v>
                </c:pt>
                <c:pt idx="39">
                  <c:v>2.2796953239946878E-3</c:v>
                </c:pt>
                <c:pt idx="40">
                  <c:v>0</c:v>
                </c:pt>
              </c:numCache>
            </c:numRef>
          </c:xVal>
          <c:yVal>
            <c:numRef>
              <c:f>Portfolio!$DH$3:$DH$102</c:f>
              <c:numCache>
                <c:formatCode>0.000%</c:formatCode>
                <c:ptCount val="100"/>
                <c:pt idx="0">
                  <c:v>3.1184640114995138E-2</c:v>
                </c:pt>
                <c:pt idx="1">
                  <c:v>3.046752411212026E-2</c:v>
                </c:pt>
                <c:pt idx="2">
                  <c:v>2.9750408109245383E-2</c:v>
                </c:pt>
                <c:pt idx="3">
                  <c:v>2.9033292106370505E-2</c:v>
                </c:pt>
                <c:pt idx="4">
                  <c:v>2.8316176103495627E-2</c:v>
                </c:pt>
                <c:pt idx="5">
                  <c:v>2.7599060100620749E-2</c:v>
                </c:pt>
                <c:pt idx="6">
                  <c:v>2.6881944097745865E-2</c:v>
                </c:pt>
                <c:pt idx="7">
                  <c:v>2.6164828094870987E-2</c:v>
                </c:pt>
                <c:pt idx="8">
                  <c:v>2.5447712091996113E-2</c:v>
                </c:pt>
                <c:pt idx="9">
                  <c:v>2.4730596089121235E-2</c:v>
                </c:pt>
                <c:pt idx="10">
                  <c:v>2.4013480086246354E-2</c:v>
                </c:pt>
                <c:pt idx="11">
                  <c:v>2.3296364083371476E-2</c:v>
                </c:pt>
                <c:pt idx="12">
                  <c:v>2.2579248080496599E-2</c:v>
                </c:pt>
                <c:pt idx="13">
                  <c:v>2.1862132077621721E-2</c:v>
                </c:pt>
                <c:pt idx="14">
                  <c:v>2.1145016074746843E-2</c:v>
                </c:pt>
                <c:pt idx="15">
                  <c:v>2.0427900071871966E-2</c:v>
                </c:pt>
                <c:pt idx="16">
                  <c:v>1.9710784068997084E-2</c:v>
                </c:pt>
                <c:pt idx="17">
                  <c:v>1.8993668066122203E-2</c:v>
                </c:pt>
                <c:pt idx="18">
                  <c:v>1.8276552063247332E-2</c:v>
                </c:pt>
                <c:pt idx="19">
                  <c:v>1.7559436060372448E-2</c:v>
                </c:pt>
                <c:pt idx="20">
                  <c:v>1.684232005749757E-2</c:v>
                </c:pt>
                <c:pt idx="21">
                  <c:v>1.6125204054622692E-2</c:v>
                </c:pt>
                <c:pt idx="22">
                  <c:v>1.5408088051747813E-2</c:v>
                </c:pt>
                <c:pt idx="23">
                  <c:v>1.4690972048872906E-2</c:v>
                </c:pt>
                <c:pt idx="24">
                  <c:v>1.397385604599803E-2</c:v>
                </c:pt>
                <c:pt idx="25">
                  <c:v>1.3256740043123149E-2</c:v>
                </c:pt>
                <c:pt idx="26">
                  <c:v>1.2539624040248271E-2</c:v>
                </c:pt>
                <c:pt idx="27">
                  <c:v>1.1822508037373392E-2</c:v>
                </c:pt>
                <c:pt idx="28">
                  <c:v>1.1105392034498514E-2</c:v>
                </c:pt>
                <c:pt idx="29">
                  <c:v>1.0388276031623636E-2</c:v>
                </c:pt>
                <c:pt idx="30">
                  <c:v>9.6711600287487584E-3</c:v>
                </c:pt>
                <c:pt idx="31">
                  <c:v>8.9540440258738772E-3</c:v>
                </c:pt>
                <c:pt idx="32">
                  <c:v>8.2369280229989995E-3</c:v>
                </c:pt>
                <c:pt idx="33">
                  <c:v>7.519812020124121E-3</c:v>
                </c:pt>
                <c:pt idx="34">
                  <c:v>6.8026960172492424E-3</c:v>
                </c:pt>
                <c:pt idx="35">
                  <c:v>6.0855800143743638E-3</c:v>
                </c:pt>
                <c:pt idx="36">
                  <c:v>5.3684640114994853E-3</c:v>
                </c:pt>
                <c:pt idx="37">
                  <c:v>4.6513480086246067E-3</c:v>
                </c:pt>
                <c:pt idx="38">
                  <c:v>3.9342320057497281E-3</c:v>
                </c:pt>
                <c:pt idx="39">
                  <c:v>3.21711600287485E-3</c:v>
                </c:pt>
                <c:pt idx="40">
                  <c:v>2.5000000000000001E-3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86A-472D-B219-61F2CE79FF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3469984"/>
        <c:axId val="333653360"/>
      </c:scatterChart>
      <c:valAx>
        <c:axId val="156346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653360"/>
        <c:crosses val="autoZero"/>
        <c:crossBetween val="midCat"/>
      </c:valAx>
      <c:valAx>
        <c:axId val="33365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469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eff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175">
                <a:solidFill>
                  <a:schemeClr val="accent1">
                    <a:alpha val="95000"/>
                  </a:schemeClr>
                </a:solidFill>
              </a:ln>
              <a:effectLst/>
            </c:spPr>
          </c:marker>
          <c:xVal>
            <c:numRef>
              <c:f>'My Portfolio'!$CX$3:$CX$97</c:f>
              <c:numCache>
                <c:formatCode>0.000%</c:formatCode>
                <c:ptCount val="95"/>
                <c:pt idx="0">
                  <c:v>0.38646458805405226</c:v>
                </c:pt>
                <c:pt idx="1">
                  <c:v>0.38647337415047661</c:v>
                </c:pt>
                <c:pt idx="2">
                  <c:v>0.38649973124170617</c:v>
                </c:pt>
                <c:pt idx="3">
                  <c:v>0.38654365573342236</c:v>
                </c:pt>
                <c:pt idx="4">
                  <c:v>0.3866051416378174</c:v>
                </c:pt>
                <c:pt idx="5">
                  <c:v>0.38668418057767223</c:v>
                </c:pt>
                <c:pt idx="6">
                  <c:v>0.38678076179205917</c:v>
                </c:pt>
                <c:pt idx="7">
                  <c:v>0.38689487214365625</c:v>
                </c:pt>
                <c:pt idx="8">
                  <c:v>0.38702649612766493</c:v>
                </c:pt>
                <c:pt idx="9">
                  <c:v>0.38717561588231425</c:v>
                </c:pt>
                <c:pt idx="10">
                  <c:v>0.38734221120093809</c:v>
                </c:pt>
                <c:pt idx="11">
                  <c:v>0.38752625954560238</c:v>
                </c:pt>
                <c:pt idx="12">
                  <c:v>0.38772773606226557</c:v>
                </c:pt>
                <c:pt idx="13">
                  <c:v>0.38794661359744442</c:v>
                </c:pt>
                <c:pt idx="14">
                  <c:v>0.38818286271636276</c:v>
                </c:pt>
                <c:pt idx="15">
                  <c:v>0.3884364517225527</c:v>
                </c:pt>
                <c:pt idx="16">
                  <c:v>0.38870734667887907</c:v>
                </c:pt>
                <c:pt idx="17">
                  <c:v>0.38899551142995498</c:v>
                </c:pt>
                <c:pt idx="18">
                  <c:v>0.38930090762591468</c:v>
                </c:pt>
                <c:pt idx="19">
                  <c:v>0.38962349474750679</c:v>
                </c:pt>
                <c:pt idx="20">
                  <c:v>0.38996323013247114</c:v>
                </c:pt>
                <c:pt idx="21">
                  <c:v>0.39032006900316002</c:v>
                </c:pt>
                <c:pt idx="22">
                  <c:v>0.3906939644953622</c:v>
                </c:pt>
                <c:pt idx="23">
                  <c:v>0.39108486768828804</c:v>
                </c:pt>
                <c:pt idx="24">
                  <c:v>0.39149272763567272</c:v>
                </c:pt>
                <c:pt idx="25">
                  <c:v>0.3919174913979509</c:v>
                </c:pt>
                <c:pt idx="26">
                  <c:v>0.39235910407545999</c:v>
                </c:pt>
                <c:pt idx="27">
                  <c:v>0.39281750884262157</c:v>
                </c:pt>
                <c:pt idx="28">
                  <c:v>0.39329264698305672</c:v>
                </c:pt>
                <c:pt idx="29">
                  <c:v>0.3937844579255842</c:v>
                </c:pt>
                <c:pt idx="30">
                  <c:v>0.39429287928105416</c:v>
                </c:pt>
                <c:pt idx="31">
                  <c:v>0.39481784687996613</c:v>
                </c:pt>
                <c:pt idx="32">
                  <c:v>0.39535929481082338</c:v>
                </c:pt>
                <c:pt idx="33">
                  <c:v>0.39591715545917111</c:v>
                </c:pt>
                <c:pt idx="34">
                  <c:v>0.39649135954726955</c:v>
                </c:pt>
                <c:pt idx="35">
                  <c:v>0.39708183617435028</c:v>
                </c:pt>
                <c:pt idx="36">
                  <c:v>0.3976885128574067</c:v>
                </c:pt>
                <c:pt idx="37">
                  <c:v>0.39831131557246613</c:v>
                </c:pt>
                <c:pt idx="38">
                  <c:v>0.39895016879629508</c:v>
                </c:pt>
                <c:pt idx="39">
                  <c:v>0.39960499554848755</c:v>
                </c:pt>
                <c:pt idx="40">
                  <c:v>0.40027571743388562</c:v>
                </c:pt>
                <c:pt idx="41">
                  <c:v>0.40096225468528557</c:v>
                </c:pt>
                <c:pt idx="42">
                  <c:v>0.40166452620637844</c:v>
                </c:pt>
                <c:pt idx="43">
                  <c:v>0.40238244961488051</c:v>
                </c:pt>
                <c:pt idx="44">
                  <c:v>0.4031159412858043</c:v>
                </c:pt>
                <c:pt idx="45">
                  <c:v>0.40386491639482497</c:v>
                </c:pt>
                <c:pt idx="46">
                  <c:v>0.40462928896169709</c:v>
                </c:pt>
                <c:pt idx="47">
                  <c:v>0.40540897189367792</c:v>
                </c:pt>
                <c:pt idx="48">
                  <c:v>0.40620387702891281</c:v>
                </c:pt>
                <c:pt idx="49">
                  <c:v>0.40701391517974178</c:v>
                </c:pt>
                <c:pt idx="50">
                  <c:v>0.40783899617588626</c:v>
                </c:pt>
                <c:pt idx="51">
                  <c:v>0.40867902890747654</c:v>
                </c:pt>
                <c:pt idx="52">
                  <c:v>0.40953392136787903</c:v>
                </c:pt>
                <c:pt idx="53">
                  <c:v>0.4104035806962909</c:v>
                </c:pt>
                <c:pt idx="54">
                  <c:v>0.41128791322006125</c:v>
                </c:pt>
                <c:pt idx="55">
                  <c:v>0.41218682449670691</c:v>
                </c:pt>
                <c:pt idx="56">
                  <c:v>0.41310021935558944</c:v>
                </c:pt>
                <c:pt idx="57">
                  <c:v>0.41402800193922151</c:v>
                </c:pt>
                <c:pt idx="58">
                  <c:v>0.41497007574417044</c:v>
                </c:pt>
                <c:pt idx="59">
                  <c:v>0.41592634366153336</c:v>
                </c:pt>
                <c:pt idx="60">
                  <c:v>0.41689670801695239</c:v>
                </c:pt>
                <c:pt idx="61">
                  <c:v>0.41788107061014729</c:v>
                </c:pt>
                <c:pt idx="62">
                  <c:v>0.41887933275393824</c:v>
                </c:pt>
                <c:pt idx="63">
                  <c:v>0.41989139531273661</c:v>
                </c:pt>
                <c:pt idx="64">
                  <c:v>0.42091715874048186</c:v>
                </c:pt>
                <c:pt idx="65">
                  <c:v>0.42195652311800302</c:v>
                </c:pt>
                <c:pt idx="66">
                  <c:v>0.42300938818978762</c:v>
                </c:pt>
                <c:pt idx="67">
                  <c:v>0.4240756534001377</c:v>
                </c:pt>
                <c:pt idx="68">
                  <c:v>0.42515521792869931</c:v>
                </c:pt>
                <c:pt idx="69">
                  <c:v>0.42624798072534809</c:v>
                </c:pt>
                <c:pt idx="70">
                  <c:v>0.4273538405444185</c:v>
                </c:pt>
                <c:pt idx="71">
                  <c:v>0.42847269597826487</c:v>
                </c:pt>
                <c:pt idx="72">
                  <c:v>0.42960444549014121</c:v>
                </c:pt>
                <c:pt idx="73">
                  <c:v>0.43074898744639145</c:v>
                </c:pt>
                <c:pt idx="74">
                  <c:v>0.4319062201479415</c:v>
                </c:pt>
                <c:pt idx="75">
                  <c:v>0.433076041861084</c:v>
                </c:pt>
                <c:pt idx="76">
                  <c:v>0.43425835084755193</c:v>
                </c:pt>
                <c:pt idx="77">
                  <c:v>0.43545304539387281</c:v>
                </c:pt>
                <c:pt idx="78">
                  <c:v>0.4366600238400028</c:v>
                </c:pt>
                <c:pt idx="79">
                  <c:v>0.43787918460723407</c:v>
                </c:pt>
                <c:pt idx="80">
                  <c:v>0.43911042622537583</c:v>
                </c:pt>
                <c:pt idx="81">
                  <c:v>0.44035364735920718</c:v>
                </c:pt>
                <c:pt idx="82">
                  <c:v>0.44160874683420115</c:v>
                </c:pt>
                <c:pt idx="83">
                  <c:v>0.44287562366152067</c:v>
                </c:pt>
                <c:pt idx="84">
                  <c:v>0.44415417706228877</c:v>
                </c:pt>
                <c:pt idx="85">
                  <c:v>0.44544430649113448</c:v>
                </c:pt>
                <c:pt idx="86">
                  <c:v>0.44674591165901811</c:v>
                </c:pt>
                <c:pt idx="87">
                  <c:v>0.44805889255533976</c:v>
                </c:pt>
                <c:pt idx="88">
                  <c:v>0.44938314946933489</c:v>
                </c:pt>
                <c:pt idx="89">
                  <c:v>0.45071858301076329</c:v>
                </c:pt>
                <c:pt idx="90">
                  <c:v>0.45206509412989732</c:v>
                </c:pt>
                <c:pt idx="91">
                  <c:v>0.45342258413681386</c:v>
                </c:pt>
                <c:pt idx="92">
                  <c:v>0.45479095472000125</c:v>
                </c:pt>
                <c:pt idx="93">
                  <c:v>0.45617010796428237</c:v>
                </c:pt>
                <c:pt idx="94">
                  <c:v>0.45755994636806929</c:v>
                </c:pt>
              </c:numCache>
            </c:numRef>
          </c:xVal>
          <c:yVal>
            <c:numRef>
              <c:f>'My Portfolio'!$CW$3:$CW$97</c:f>
              <c:numCache>
                <c:formatCode>0.00%</c:formatCode>
                <c:ptCount val="95"/>
                <c:pt idx="0">
                  <c:v>0.45562932790031641</c:v>
                </c:pt>
                <c:pt idx="1">
                  <c:v>0.45754700661089553</c:v>
                </c:pt>
                <c:pt idx="2">
                  <c:v>0.45946468532147466</c:v>
                </c:pt>
                <c:pt idx="3">
                  <c:v>0.46138236403205363</c:v>
                </c:pt>
                <c:pt idx="4">
                  <c:v>0.4633000427426327</c:v>
                </c:pt>
                <c:pt idx="5">
                  <c:v>0.46521772145321177</c:v>
                </c:pt>
                <c:pt idx="6">
                  <c:v>0.46713540016379074</c:v>
                </c:pt>
                <c:pt idx="7">
                  <c:v>0.46905307887436992</c:v>
                </c:pt>
                <c:pt idx="8">
                  <c:v>0.47097075758494888</c:v>
                </c:pt>
                <c:pt idx="9">
                  <c:v>0.47288843629552801</c:v>
                </c:pt>
                <c:pt idx="10">
                  <c:v>0.47480611500610698</c:v>
                </c:pt>
                <c:pt idx="11">
                  <c:v>0.47672379371668616</c:v>
                </c:pt>
                <c:pt idx="12">
                  <c:v>0.47864147242726518</c:v>
                </c:pt>
                <c:pt idx="13">
                  <c:v>0.4805591511378442</c:v>
                </c:pt>
                <c:pt idx="14">
                  <c:v>0.48247682984842327</c:v>
                </c:pt>
                <c:pt idx="15">
                  <c:v>0.48439450855900223</c:v>
                </c:pt>
                <c:pt idx="16">
                  <c:v>0.48631218726958136</c:v>
                </c:pt>
                <c:pt idx="17">
                  <c:v>0.48822986598016049</c:v>
                </c:pt>
                <c:pt idx="18">
                  <c:v>0.49014754469073951</c:v>
                </c:pt>
                <c:pt idx="19">
                  <c:v>0.49206522340131853</c:v>
                </c:pt>
                <c:pt idx="20">
                  <c:v>0.49398290211189755</c:v>
                </c:pt>
                <c:pt idx="21">
                  <c:v>0.49590058082247668</c:v>
                </c:pt>
                <c:pt idx="22">
                  <c:v>0.4978182595330557</c:v>
                </c:pt>
                <c:pt idx="23">
                  <c:v>0.49973593824363471</c:v>
                </c:pt>
                <c:pt idx="24">
                  <c:v>0.50165361695421384</c:v>
                </c:pt>
                <c:pt idx="25">
                  <c:v>0.50357129566479286</c:v>
                </c:pt>
                <c:pt idx="26">
                  <c:v>0.50548897437537199</c:v>
                </c:pt>
                <c:pt idx="27">
                  <c:v>0.50740665308595112</c:v>
                </c:pt>
                <c:pt idx="28">
                  <c:v>0.50932433179653003</c:v>
                </c:pt>
                <c:pt idx="29">
                  <c:v>0.51124201050710916</c:v>
                </c:pt>
                <c:pt idx="30">
                  <c:v>0.51315968921768829</c:v>
                </c:pt>
                <c:pt idx="31">
                  <c:v>0.5150773679282673</c:v>
                </c:pt>
                <c:pt idx="32">
                  <c:v>0.51699504663884632</c:v>
                </c:pt>
                <c:pt idx="33">
                  <c:v>0.51891272534942545</c:v>
                </c:pt>
                <c:pt idx="34">
                  <c:v>0.52083040406000447</c:v>
                </c:pt>
                <c:pt idx="35">
                  <c:v>0.52274808277058349</c:v>
                </c:pt>
                <c:pt idx="36">
                  <c:v>0.52466576148116251</c:v>
                </c:pt>
                <c:pt idx="37">
                  <c:v>0.52658344019174164</c:v>
                </c:pt>
                <c:pt idx="38">
                  <c:v>0.52850111890232065</c:v>
                </c:pt>
                <c:pt idx="39">
                  <c:v>0.53041879761289978</c:v>
                </c:pt>
                <c:pt idx="40">
                  <c:v>0.5323364763234788</c:v>
                </c:pt>
                <c:pt idx="41">
                  <c:v>0.53425415503405782</c:v>
                </c:pt>
                <c:pt idx="42">
                  <c:v>0.53617183374463684</c:v>
                </c:pt>
                <c:pt idx="43">
                  <c:v>0.53808951245521586</c:v>
                </c:pt>
                <c:pt idx="44">
                  <c:v>0.54000719116579499</c:v>
                </c:pt>
                <c:pt idx="45">
                  <c:v>0.54192486987637412</c:v>
                </c:pt>
                <c:pt idx="46">
                  <c:v>0.54384254858695313</c:v>
                </c:pt>
                <c:pt idx="47">
                  <c:v>0.54576022729753215</c:v>
                </c:pt>
                <c:pt idx="48">
                  <c:v>0.54767790600811128</c:v>
                </c:pt>
                <c:pt idx="49">
                  <c:v>0.54959558471869041</c:v>
                </c:pt>
                <c:pt idx="50">
                  <c:v>0.55151326342926921</c:v>
                </c:pt>
                <c:pt idx="51">
                  <c:v>0.55343094213984845</c:v>
                </c:pt>
                <c:pt idx="52">
                  <c:v>0.55534862085042747</c:v>
                </c:pt>
                <c:pt idx="53">
                  <c:v>0.5572662995610066</c:v>
                </c:pt>
                <c:pt idx="54">
                  <c:v>0.5591839782715855</c:v>
                </c:pt>
                <c:pt idx="55">
                  <c:v>0.56110165698216474</c:v>
                </c:pt>
                <c:pt idx="56">
                  <c:v>0.56301933569274376</c:v>
                </c:pt>
                <c:pt idx="57">
                  <c:v>0.56493701440332278</c:v>
                </c:pt>
                <c:pt idx="58">
                  <c:v>0.5668546931139018</c:v>
                </c:pt>
                <c:pt idx="59">
                  <c:v>0.56877237182448093</c:v>
                </c:pt>
                <c:pt idx="60">
                  <c:v>0.57069005053505995</c:v>
                </c:pt>
                <c:pt idx="61">
                  <c:v>0.57260772924563896</c:v>
                </c:pt>
                <c:pt idx="62">
                  <c:v>0.57452540795621809</c:v>
                </c:pt>
                <c:pt idx="63">
                  <c:v>0.57644308666679711</c:v>
                </c:pt>
                <c:pt idx="64">
                  <c:v>0.57836076537737635</c:v>
                </c:pt>
                <c:pt idx="65">
                  <c:v>0.58027844408795515</c:v>
                </c:pt>
                <c:pt idx="66">
                  <c:v>0.58219612279853439</c:v>
                </c:pt>
                <c:pt idx="67">
                  <c:v>0.58411380150911341</c:v>
                </c:pt>
                <c:pt idx="68">
                  <c:v>0.58603148021969254</c:v>
                </c:pt>
                <c:pt idx="69">
                  <c:v>0.58794915893027144</c:v>
                </c:pt>
                <c:pt idx="70">
                  <c:v>0.58986683764085068</c:v>
                </c:pt>
                <c:pt idx="71">
                  <c:v>0.5917845163514297</c:v>
                </c:pt>
                <c:pt idx="72">
                  <c:v>0.59370219506200894</c:v>
                </c:pt>
                <c:pt idx="73">
                  <c:v>0.59561987377258774</c:v>
                </c:pt>
                <c:pt idx="74">
                  <c:v>0.59753755248316698</c:v>
                </c:pt>
                <c:pt idx="75">
                  <c:v>0.599455231193746</c:v>
                </c:pt>
                <c:pt idx="76">
                  <c:v>0.60137290990432501</c:v>
                </c:pt>
                <c:pt idx="77">
                  <c:v>0.60329058861490403</c:v>
                </c:pt>
                <c:pt idx="78">
                  <c:v>0.60520826732548316</c:v>
                </c:pt>
                <c:pt idx="79">
                  <c:v>0.60712594603606229</c:v>
                </c:pt>
                <c:pt idx="80">
                  <c:v>0.60904362474664131</c:v>
                </c:pt>
                <c:pt idx="81">
                  <c:v>0.61096130345722033</c:v>
                </c:pt>
                <c:pt idx="82">
                  <c:v>0.61287898216779957</c:v>
                </c:pt>
                <c:pt idx="83">
                  <c:v>0.61479666087837859</c:v>
                </c:pt>
                <c:pt idx="84">
                  <c:v>0.61671433958895761</c:v>
                </c:pt>
                <c:pt idx="85">
                  <c:v>0.61863201829953673</c:v>
                </c:pt>
                <c:pt idx="86">
                  <c:v>0.62054969701011564</c:v>
                </c:pt>
                <c:pt idx="87">
                  <c:v>0.62246737572069488</c:v>
                </c:pt>
                <c:pt idx="88">
                  <c:v>0.62438505443127379</c:v>
                </c:pt>
                <c:pt idx="89">
                  <c:v>0.62630273314185281</c:v>
                </c:pt>
                <c:pt idx="90">
                  <c:v>0.62822041185243205</c:v>
                </c:pt>
                <c:pt idx="91">
                  <c:v>0.63013809056301096</c:v>
                </c:pt>
                <c:pt idx="92">
                  <c:v>0.63205576927359008</c:v>
                </c:pt>
                <c:pt idx="93">
                  <c:v>0.63397344798416921</c:v>
                </c:pt>
                <c:pt idx="94">
                  <c:v>0.63589112669474834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BE2-4D8B-80C2-F28CB491C865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'My Portfolio'!$DK$3:$DK$102</c:f>
              <c:numCache>
                <c:formatCode>0.000%</c:formatCode>
                <c:ptCount val="100"/>
                <c:pt idx="0">
                  <c:v>0.4682742749569066</c:v>
                </c:pt>
                <c:pt idx="1">
                  <c:v>0.45656741808298396</c:v>
                </c:pt>
                <c:pt idx="2">
                  <c:v>0.44486056120906131</c:v>
                </c:pt>
                <c:pt idx="3">
                  <c:v>0.43315370433513867</c:v>
                </c:pt>
                <c:pt idx="4">
                  <c:v>0.42144684746121597</c:v>
                </c:pt>
                <c:pt idx="5">
                  <c:v>0.40973999058729338</c:v>
                </c:pt>
                <c:pt idx="6">
                  <c:v>0.39803313371337062</c:v>
                </c:pt>
                <c:pt idx="7">
                  <c:v>0.38632627683944798</c:v>
                </c:pt>
                <c:pt idx="8">
                  <c:v>0.37461941996552528</c:v>
                </c:pt>
                <c:pt idx="9">
                  <c:v>0.36291256309160269</c:v>
                </c:pt>
                <c:pt idx="10">
                  <c:v>0.35120570621767999</c:v>
                </c:pt>
                <c:pt idx="11">
                  <c:v>0.33949884934375729</c:v>
                </c:pt>
                <c:pt idx="12">
                  <c:v>0.32779199246983465</c:v>
                </c:pt>
                <c:pt idx="13">
                  <c:v>0.316085135595912</c:v>
                </c:pt>
                <c:pt idx="14">
                  <c:v>0.30437827872198936</c:v>
                </c:pt>
                <c:pt idx="15">
                  <c:v>0.2926714218480666</c:v>
                </c:pt>
                <c:pt idx="16">
                  <c:v>0.28096456497414396</c:v>
                </c:pt>
                <c:pt idx="17">
                  <c:v>0.26925770810022132</c:v>
                </c:pt>
                <c:pt idx="18">
                  <c:v>0.25755085122629867</c:v>
                </c:pt>
                <c:pt idx="19">
                  <c:v>0.24584399435237603</c:v>
                </c:pt>
                <c:pt idx="20">
                  <c:v>0.2341371374784533</c:v>
                </c:pt>
                <c:pt idx="21">
                  <c:v>0.22243028060453066</c:v>
                </c:pt>
                <c:pt idx="22">
                  <c:v>0.21072342373060798</c:v>
                </c:pt>
                <c:pt idx="23">
                  <c:v>0.19901656685668487</c:v>
                </c:pt>
                <c:pt idx="24">
                  <c:v>0.18730970998276222</c:v>
                </c:pt>
                <c:pt idx="25">
                  <c:v>0.17560285310883952</c:v>
                </c:pt>
                <c:pt idx="26">
                  <c:v>0.16389599623491685</c:v>
                </c:pt>
                <c:pt idx="27">
                  <c:v>0.15218913936099418</c:v>
                </c:pt>
                <c:pt idx="28">
                  <c:v>0.14048228248707154</c:v>
                </c:pt>
                <c:pt idx="29">
                  <c:v>0.12877542561314886</c:v>
                </c:pt>
                <c:pt idx="30">
                  <c:v>0.11706856873922619</c:v>
                </c:pt>
                <c:pt idx="31">
                  <c:v>0.10536171186530353</c:v>
                </c:pt>
                <c:pt idx="32">
                  <c:v>9.3654854991380876E-2</c:v>
                </c:pt>
                <c:pt idx="33">
                  <c:v>8.194799811745819E-2</c:v>
                </c:pt>
                <c:pt idx="34">
                  <c:v>7.0241141243535532E-2</c:v>
                </c:pt>
                <c:pt idx="35">
                  <c:v>5.8534284369612867E-2</c:v>
                </c:pt>
                <c:pt idx="36">
                  <c:v>4.6827427495690202E-2</c:v>
                </c:pt>
                <c:pt idx="37">
                  <c:v>3.512057062176753E-2</c:v>
                </c:pt>
                <c:pt idx="38">
                  <c:v>2.3413713747844862E-2</c:v>
                </c:pt>
                <c:pt idx="39">
                  <c:v>1.1706856873922197E-2</c:v>
                </c:pt>
                <c:pt idx="40">
                  <c:v>0</c:v>
                </c:pt>
              </c:numCache>
            </c:numRef>
          </c:xVal>
          <c:yVal>
            <c:numRef>
              <c:f>'My Portfolio'!$DL$3:$DL$102</c:f>
              <c:numCache>
                <c:formatCode>0.00%</c:formatCode>
                <c:ptCount val="100"/>
                <c:pt idx="0">
                  <c:v>0.65022131608334466</c:v>
                </c:pt>
                <c:pt idx="1">
                  <c:v>0.63496578318126118</c:v>
                </c:pt>
                <c:pt idx="2">
                  <c:v>0.61971025027917748</c:v>
                </c:pt>
                <c:pt idx="3">
                  <c:v>0.60445471737709389</c:v>
                </c:pt>
                <c:pt idx="4">
                  <c:v>0.5891991844750103</c:v>
                </c:pt>
                <c:pt idx="5">
                  <c:v>0.57394365157292671</c:v>
                </c:pt>
                <c:pt idx="6">
                  <c:v>0.558688118670843</c:v>
                </c:pt>
                <c:pt idx="7">
                  <c:v>0.54343258576875941</c:v>
                </c:pt>
                <c:pt idx="8">
                  <c:v>0.52817705286667582</c:v>
                </c:pt>
                <c:pt idx="9">
                  <c:v>0.51292151996459212</c:v>
                </c:pt>
                <c:pt idx="10">
                  <c:v>0.49766598706250853</c:v>
                </c:pt>
                <c:pt idx="11">
                  <c:v>0.482410454160425</c:v>
                </c:pt>
                <c:pt idx="12">
                  <c:v>0.46715492125834135</c:v>
                </c:pt>
                <c:pt idx="13">
                  <c:v>0.45189938835625776</c:v>
                </c:pt>
                <c:pt idx="14">
                  <c:v>0.43664385545417406</c:v>
                </c:pt>
                <c:pt idx="15">
                  <c:v>0.42138832255209047</c:v>
                </c:pt>
                <c:pt idx="16">
                  <c:v>0.40613278965000688</c:v>
                </c:pt>
                <c:pt idx="17">
                  <c:v>0.39087725674792317</c:v>
                </c:pt>
                <c:pt idx="18">
                  <c:v>0.37562172384583964</c:v>
                </c:pt>
                <c:pt idx="19">
                  <c:v>0.36036619094375605</c:v>
                </c:pt>
                <c:pt idx="20">
                  <c:v>0.34511065804167235</c:v>
                </c:pt>
                <c:pt idx="21">
                  <c:v>0.32985512513958876</c:v>
                </c:pt>
                <c:pt idx="22">
                  <c:v>0.31459959223750511</c:v>
                </c:pt>
                <c:pt idx="23">
                  <c:v>0.29934405933542091</c:v>
                </c:pt>
                <c:pt idx="24">
                  <c:v>0.28408852643333737</c:v>
                </c:pt>
                <c:pt idx="25">
                  <c:v>0.26883299353125367</c:v>
                </c:pt>
                <c:pt idx="26">
                  <c:v>0.25357746062917008</c:v>
                </c:pt>
                <c:pt idx="27">
                  <c:v>0.23832192772708641</c:v>
                </c:pt>
                <c:pt idx="28">
                  <c:v>0.22306639482500279</c:v>
                </c:pt>
                <c:pt idx="29">
                  <c:v>0.20781086192291925</c:v>
                </c:pt>
                <c:pt idx="30">
                  <c:v>0.19255532902083561</c:v>
                </c:pt>
                <c:pt idx="31">
                  <c:v>0.17729979611875196</c:v>
                </c:pt>
                <c:pt idx="32">
                  <c:v>0.16204426321666834</c:v>
                </c:pt>
                <c:pt idx="33">
                  <c:v>0.14678873031458473</c:v>
                </c:pt>
                <c:pt idx="34">
                  <c:v>0.13153319741250108</c:v>
                </c:pt>
                <c:pt idx="35">
                  <c:v>0.11627766451041749</c:v>
                </c:pt>
                <c:pt idx="36">
                  <c:v>0.10102213160833388</c:v>
                </c:pt>
                <c:pt idx="37">
                  <c:v>8.5766598706250238E-2</c:v>
                </c:pt>
                <c:pt idx="38">
                  <c:v>7.051106580416662E-2</c:v>
                </c:pt>
                <c:pt idx="39">
                  <c:v>5.5255532902083009E-2</c:v>
                </c:pt>
                <c:pt idx="40">
                  <c:v>0.04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816-4393-ADDF-5ECC474448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3469984"/>
        <c:axId val="333653360"/>
      </c:scatterChart>
      <c:valAx>
        <c:axId val="156346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653360"/>
        <c:crosses val="autoZero"/>
        <c:crossBetween val="midCat"/>
      </c:valAx>
      <c:valAx>
        <c:axId val="33365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469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119</xdr:col>
      <xdr:colOff>274320</xdr:colOff>
      <xdr:row>2</xdr:row>
      <xdr:rowOff>140970</xdr:rowOff>
    </xdr:from>
    <xdr:to>
      <xdr:col>126</xdr:col>
      <xdr:colOff>579120</xdr:colOff>
      <xdr:row>17</xdr:row>
      <xdr:rowOff>140970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1B8D52-5BF0-422B-914D-4D92170D2D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121</xdr:col>
      <xdr:colOff>274320</xdr:colOff>
      <xdr:row>2</xdr:row>
      <xdr:rowOff>140970</xdr:rowOff>
    </xdr:from>
    <xdr:to>
      <xdr:col>128</xdr:col>
      <xdr:colOff>579120</xdr:colOff>
      <xdr:row>17</xdr:row>
      <xdr:rowOff>140970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B7CC3F3-8E4E-BD71-46AA-17F4C5FECB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C21A0-CBE7-4E43-B1BF-181CFEC5001A}">
  <dimension ref="A1:DS103"/>
  <sheetViews>
    <sheetView topLeftCell="CG1" workbookViewId="0">
      <selection activeCell="CA2" sqref="CA2"/>
    </sheetView>
  </sheetViews>
  <sheetFormatPr defaultRowHeight="14.4" x14ac:dyDescent="0.3"/>
  <cols>
    <col min="1" max="1" width="9.5546875" bestFit="1" customWidth="1"/>
    <col min="21" max="21" width="13" customWidth="1"/>
    <col min="28" max="28" width="10.44140625" customWidth="1"/>
    <col min="30" max="30" width="12.109375" customWidth="1"/>
    <col min="62" max="62" width="11.21875" customWidth="1"/>
    <col min="69" max="69" width="11.21875" customWidth="1"/>
    <col min="75" max="75" width="20.21875" bestFit="1" customWidth="1"/>
    <col min="79" max="79" width="11.88671875" customWidth="1"/>
    <col min="85" max="85" width="11.88671875" customWidth="1"/>
    <col min="116" max="116" width="4.6640625" hidden="1" customWidth="1"/>
    <col min="117" max="117" width="5.109375" hidden="1" customWidth="1"/>
  </cols>
  <sheetData>
    <row r="1" spans="1:118" s="5" customFormat="1" ht="15.6" x14ac:dyDescent="0.3">
      <c r="B1" s="95" t="s">
        <v>0</v>
      </c>
      <c r="C1" s="95"/>
      <c r="D1" s="95"/>
      <c r="E1" s="95"/>
      <c r="F1" s="95"/>
      <c r="I1" s="95" t="s">
        <v>1</v>
      </c>
      <c r="J1" s="95"/>
      <c r="K1" s="95"/>
      <c r="L1" s="95"/>
      <c r="M1" s="95"/>
      <c r="O1" s="95" t="s">
        <v>27</v>
      </c>
      <c r="P1" s="95"/>
      <c r="Q1" s="95"/>
      <c r="R1" s="95"/>
      <c r="S1" s="95"/>
      <c r="U1" s="95" t="s">
        <v>28</v>
      </c>
      <c r="V1" s="95"/>
      <c r="W1" s="95"/>
      <c r="X1" s="95"/>
      <c r="Y1" s="95"/>
      <c r="Z1" s="95"/>
      <c r="AA1" s="6">
        <v>1</v>
      </c>
      <c r="AB1" s="96" t="s">
        <v>43</v>
      </c>
      <c r="AC1" s="96"/>
      <c r="AD1" s="96"/>
      <c r="AE1" s="6"/>
      <c r="AF1" s="6"/>
      <c r="AH1" s="95" t="s">
        <v>30</v>
      </c>
      <c r="AI1" s="95"/>
      <c r="AJ1" s="95"/>
      <c r="AK1" s="95"/>
      <c r="AL1" s="95"/>
      <c r="AO1" s="5" t="s">
        <v>31</v>
      </c>
      <c r="AQ1" s="12">
        <v>2</v>
      </c>
      <c r="AR1" s="102" t="s">
        <v>29</v>
      </c>
      <c r="AS1" s="102"/>
      <c r="AT1" s="102"/>
      <c r="AU1" s="12"/>
      <c r="AV1" s="12"/>
      <c r="AX1" s="95" t="s">
        <v>32</v>
      </c>
      <c r="AY1" s="95"/>
      <c r="AZ1" s="95"/>
      <c r="BA1" s="95"/>
      <c r="BB1" s="95"/>
      <c r="BF1" s="5" t="s">
        <v>33</v>
      </c>
      <c r="BH1" s="26">
        <v>3</v>
      </c>
      <c r="BI1" s="103" t="s">
        <v>34</v>
      </c>
      <c r="BJ1" s="103"/>
      <c r="BK1" s="103"/>
      <c r="BL1" s="26" t="s">
        <v>48</v>
      </c>
      <c r="BM1" s="26"/>
      <c r="BO1" s="26">
        <v>3</v>
      </c>
      <c r="BP1" s="103" t="s">
        <v>34</v>
      </c>
      <c r="BQ1" s="103"/>
      <c r="BR1" s="103"/>
      <c r="BS1" s="26" t="s">
        <v>49</v>
      </c>
      <c r="BT1" s="26"/>
      <c r="BV1" s="97" t="s">
        <v>36</v>
      </c>
      <c r="BW1" s="97"/>
      <c r="BY1" s="35">
        <v>4</v>
      </c>
      <c r="BZ1" s="105" t="s">
        <v>35</v>
      </c>
      <c r="CA1" s="105"/>
      <c r="CB1" s="105"/>
      <c r="CC1" s="35"/>
      <c r="CD1" s="35"/>
      <c r="CE1" s="35">
        <v>4</v>
      </c>
      <c r="CF1" s="105" t="s">
        <v>35</v>
      </c>
      <c r="CG1" s="105"/>
      <c r="CH1" s="105"/>
      <c r="CI1" s="35"/>
      <c r="CJ1" s="35"/>
      <c r="CM1" s="5" t="s">
        <v>39</v>
      </c>
      <c r="CT1" s="95" t="s">
        <v>16</v>
      </c>
      <c r="CU1" s="95"/>
      <c r="CV1" s="95" t="s">
        <v>46</v>
      </c>
      <c r="CW1" s="95"/>
      <c r="CX1" s="46"/>
      <c r="CZ1" s="5" t="s">
        <v>50</v>
      </c>
      <c r="DF1" s="46"/>
      <c r="DG1" s="95" t="s">
        <v>16</v>
      </c>
      <c r="DH1" s="95"/>
      <c r="DI1" s="95" t="s">
        <v>46</v>
      </c>
      <c r="DJ1" s="95"/>
      <c r="DK1" s="46"/>
      <c r="DL1" s="97" t="s">
        <v>47</v>
      </c>
      <c r="DM1" s="97"/>
      <c r="DN1" s="46"/>
    </row>
    <row r="2" spans="1:118" s="1" customFormat="1" x14ac:dyDescent="0.3">
      <c r="A2" s="1" t="s">
        <v>2</v>
      </c>
      <c r="B2" s="1" t="s">
        <v>52</v>
      </c>
      <c r="C2" s="1" t="s">
        <v>53</v>
      </c>
      <c r="D2" s="1" t="s">
        <v>54</v>
      </c>
      <c r="E2" s="1" t="s">
        <v>55</v>
      </c>
      <c r="F2" s="1" t="s">
        <v>56</v>
      </c>
      <c r="I2" s="1" t="str">
        <f t="array" ref="I2:M2">ticker</f>
        <v>BAC</v>
      </c>
      <c r="J2" s="1" t="str">
        <v>BTC-USD</v>
      </c>
      <c r="K2" s="1" t="str">
        <v>GC=F</v>
      </c>
      <c r="L2" s="1" t="str">
        <v>TSLA</v>
      </c>
      <c r="M2" s="1" t="str">
        <v>VOO</v>
      </c>
      <c r="O2" s="1" t="str">
        <f t="array" ref="O2:S2">ticker</f>
        <v>BAC</v>
      </c>
      <c r="P2" s="1" t="str">
        <v>BTC-USD</v>
      </c>
      <c r="Q2" s="1" t="str">
        <v>GC=F</v>
      </c>
      <c r="R2" s="1" t="str">
        <v>TSLA</v>
      </c>
      <c r="S2" s="1" t="str">
        <v>VOO</v>
      </c>
      <c r="V2" s="1" t="str">
        <f t="array" ref="V2:Z2">ticker</f>
        <v>BAC</v>
      </c>
      <c r="W2" s="1" t="str">
        <v>BTC-USD</v>
      </c>
      <c r="X2" s="1" t="str">
        <v>GC=F</v>
      </c>
      <c r="Y2" s="1" t="str">
        <v>TSLA</v>
      </c>
      <c r="Z2" s="1" t="str">
        <v>VOO</v>
      </c>
      <c r="AA2" s="7"/>
      <c r="AB2" s="7" t="str">
        <f t="array" ref="AB2:AB6">TRANSPOSE(ticker)</f>
        <v>BAC</v>
      </c>
      <c r="AC2" s="8">
        <v>0.2</v>
      </c>
      <c r="AD2" s="7"/>
      <c r="AE2" s="7"/>
      <c r="AF2" s="7"/>
      <c r="AQ2" s="13"/>
      <c r="AR2" s="13" t="str">
        <f t="array" ref="AR2:AR6">TRANSPOSE(ticker)</f>
        <v>BAC</v>
      </c>
      <c r="AS2" s="14">
        <f t="array" ref="AS2:AS6">MMULT(MINVERSE(amatgmv),bvecgmv)</f>
        <v>2.1118907381466767E-2</v>
      </c>
      <c r="AT2" s="13"/>
      <c r="AU2" s="13"/>
      <c r="AV2" s="13"/>
      <c r="BH2" s="27"/>
      <c r="BI2" s="27" t="str">
        <f t="array" ref="BI2:BI6">TRANSPOSE(ticker)</f>
        <v>BAC</v>
      </c>
      <c r="BJ2" s="28">
        <f t="array" ref="BJ2:BJ6">MMULT(MINVERSE(amatep),bvecep)</f>
        <v>-0.15534489781177604</v>
      </c>
      <c r="BK2" s="27"/>
      <c r="BL2" s="27"/>
      <c r="BM2" s="27"/>
      <c r="BO2" s="27"/>
      <c r="BP2" s="27" t="str">
        <f t="array" ref="BP2:BP6">TRANSPOSE(ticker)</f>
        <v>BAC</v>
      </c>
      <c r="BQ2" s="28">
        <v>0</v>
      </c>
      <c r="BR2" s="27"/>
      <c r="BS2" s="27"/>
      <c r="BT2" s="27"/>
      <c r="BV2">
        <v>1</v>
      </c>
      <c r="BY2" s="36"/>
      <c r="BZ2" s="36" t="str">
        <f t="array" ref="BZ2:BZ6">TRANSPOSE(ticker)</f>
        <v>BAC</v>
      </c>
      <c r="CA2" s="37">
        <f t="array" ref="CA2:CA6">MMULT(MINVERSE(covmat),(muvec-rfp))/MMULT(MMULT(TRANSPOSE(onevec),MINVERSE(covmat)),(muvec-rfp))</f>
        <v>-0.18526819537430742</v>
      </c>
      <c r="CB2" s="36"/>
      <c r="CC2" s="36"/>
      <c r="CD2" s="36"/>
      <c r="CE2" s="36"/>
      <c r="CF2" s="36" t="str">
        <f t="array" ref="CF2:CF6">TRANSPOSE(ticker)</f>
        <v>BAC</v>
      </c>
      <c r="CG2" s="37">
        <v>-0.18525078177856497</v>
      </c>
      <c r="CH2" s="36"/>
      <c r="CI2" s="36"/>
      <c r="CJ2" s="36"/>
      <c r="CL2" s="1" t="s">
        <v>40</v>
      </c>
      <c r="CM2" s="1" t="s">
        <v>41</v>
      </c>
      <c r="CN2" s="1" t="str">
        <f t="array" ref="CN2:CR2">ticker</f>
        <v>BAC</v>
      </c>
      <c r="CO2" s="1" t="str">
        <v>BTC-USD</v>
      </c>
      <c r="CP2" s="1" t="str">
        <v>GC=F</v>
      </c>
      <c r="CQ2" s="1" t="str">
        <v>TSLA</v>
      </c>
      <c r="CR2" s="1" t="str">
        <v>VOO</v>
      </c>
      <c r="CT2" s="1" t="s">
        <v>17</v>
      </c>
      <c r="CU2" s="1" t="s">
        <v>20</v>
      </c>
      <c r="CV2" s="1" t="s">
        <v>17</v>
      </c>
      <c r="CW2" s="1" t="s">
        <v>20</v>
      </c>
      <c r="CY2" s="1" t="s">
        <v>41</v>
      </c>
      <c r="CZ2" s="1" t="s">
        <v>51</v>
      </c>
      <c r="DA2" s="1" t="str">
        <f t="array" ref="DA2:DE2">ticker</f>
        <v>BAC</v>
      </c>
      <c r="DB2" s="1" t="str">
        <v>BTC-USD</v>
      </c>
      <c r="DC2" s="1" t="str">
        <v>GC=F</v>
      </c>
      <c r="DD2" s="1" t="str">
        <v>TSLA</v>
      </c>
      <c r="DE2" s="1" t="str">
        <v>VOO</v>
      </c>
      <c r="DG2" s="1" t="s">
        <v>20</v>
      </c>
      <c r="DH2" s="1" t="s">
        <v>17</v>
      </c>
      <c r="DI2" s="1" t="s">
        <v>20</v>
      </c>
      <c r="DJ2" s="1" t="s">
        <v>17</v>
      </c>
      <c r="DL2" s="1" t="s">
        <v>17</v>
      </c>
      <c r="DM2" s="1" t="s">
        <v>20</v>
      </c>
    </row>
    <row r="3" spans="1:118" x14ac:dyDescent="0.3">
      <c r="A3" s="3">
        <v>45139</v>
      </c>
      <c r="B3">
        <v>-2.53124833106994E-2</v>
      </c>
      <c r="C3">
        <v>-2.67369298983144E-3</v>
      </c>
      <c r="D3">
        <v>-1.6797754674416299E-2</v>
      </c>
      <c r="E3">
        <v>-4.9807397936768298E-2</v>
      </c>
      <c r="F3">
        <v>-1.6901173042099399E-2</v>
      </c>
      <c r="H3" s="4" t="s">
        <v>8</v>
      </c>
      <c r="I3">
        <f>AVERAGE(B3:B62)</f>
        <v>6.7011064053132631E-3</v>
      </c>
      <c r="J3">
        <f t="shared" ref="J3:M3" si="0">AVERAGE(C3:C62)</f>
        <v>4.508259406077373E-2</v>
      </c>
      <c r="K3">
        <f t="shared" si="0"/>
        <v>8.6673764448511291E-3</v>
      </c>
      <c r="L3">
        <f t="shared" si="0"/>
        <v>6.4461416399391694E-2</v>
      </c>
      <c r="M3">
        <f t="shared" si="0"/>
        <v>1.0307958348608716E-2</v>
      </c>
      <c r="O3">
        <f>B3-I$3</f>
        <v>-3.2013589716012661E-2</v>
      </c>
      <c r="P3">
        <f t="shared" ref="P3:S18" si="1">C3-J$3</f>
        <v>-4.7756287050605167E-2</v>
      </c>
      <c r="Q3">
        <f t="shared" si="1"/>
        <v>-2.5465131119267428E-2</v>
      </c>
      <c r="R3">
        <f t="shared" si="1"/>
        <v>-0.11426881433615999</v>
      </c>
      <c r="S3">
        <f t="shared" si="1"/>
        <v>-2.7209131390708116E-2</v>
      </c>
      <c r="U3" s="1" t="str">
        <f t="array" ref="U3:U7">TRANSPOSE(ticker)</f>
        <v>BAC</v>
      </c>
      <c r="V3" s="45">
        <f t="array" ref="V3:Z7">MMULT(TRANSPOSE(evec),evec)/(COUNT(adenter)-1)</f>
        <v>9.2319437351579617E-3</v>
      </c>
      <c r="W3">
        <v>6.6728708325843227E-3</v>
      </c>
      <c r="X3">
        <v>-6.6283468573195329E-5</v>
      </c>
      <c r="Y3">
        <v>6.8977168253262708E-3</v>
      </c>
      <c r="Z3">
        <v>4.2120518273052942E-3</v>
      </c>
      <c r="AA3" s="9"/>
      <c r="AB3" s="7" t="str">
        <v>BTC-USD</v>
      </c>
      <c r="AC3" s="8">
        <v>0.2</v>
      </c>
      <c r="AD3" s="9"/>
      <c r="AE3" s="9"/>
      <c r="AF3" s="9"/>
      <c r="AH3">
        <f t="array" ref="AH3:AL7">2*covmat</f>
        <v>1.8463887470315923E-2</v>
      </c>
      <c r="AI3">
        <v>1.3345741665168645E-2</v>
      </c>
      <c r="AJ3">
        <v>-1.3256693714639066E-4</v>
      </c>
      <c r="AK3">
        <v>1.3795433650652542E-2</v>
      </c>
      <c r="AL3">
        <v>8.4241036546105885E-3</v>
      </c>
      <c r="AM3">
        <v>1</v>
      </c>
      <c r="AO3">
        <v>0</v>
      </c>
      <c r="AQ3" s="15"/>
      <c r="AR3" s="13" t="str">
        <v>BTC-USD</v>
      </c>
      <c r="AS3" s="14">
        <v>-1.9259338766268903E-2</v>
      </c>
      <c r="AT3" s="15"/>
      <c r="AU3" s="15"/>
      <c r="AV3" s="15"/>
      <c r="AX3">
        <f t="array" ref="AX3:BC8">amatgmv</f>
        <v>1.8463887470315923E-2</v>
      </c>
      <c r="AY3">
        <v>1.3345741665168645E-2</v>
      </c>
      <c r="AZ3">
        <v>-1.3256693714639066E-4</v>
      </c>
      <c r="BA3">
        <v>1.3795433650652542E-2</v>
      </c>
      <c r="BB3">
        <v>8.4241036546105885E-3</v>
      </c>
      <c r="BC3">
        <v>1</v>
      </c>
      <c r="BD3">
        <f t="array" ref="BD3:BD7">muvec</f>
        <v>6.7011064053132631E-3</v>
      </c>
      <c r="BF3">
        <v>0</v>
      </c>
      <c r="BH3" s="29"/>
      <c r="BI3" s="27" t="str">
        <v>BTC-USD</v>
      </c>
      <c r="BJ3" s="28">
        <v>0.1221735776702826</v>
      </c>
      <c r="BK3" s="29"/>
      <c r="BL3" s="29"/>
      <c r="BM3" s="29"/>
      <c r="BO3" s="29"/>
      <c r="BP3" s="27" t="str">
        <v>BTC-USD</v>
      </c>
      <c r="BQ3" s="28">
        <v>0.14159727635407585</v>
      </c>
      <c r="BR3" s="29"/>
      <c r="BS3" s="29"/>
      <c r="BT3" s="29"/>
      <c r="BV3">
        <v>1</v>
      </c>
      <c r="BY3" s="38"/>
      <c r="BZ3" s="36" t="str">
        <v>BTC-USD</v>
      </c>
      <c r="CA3" s="37">
        <v>0.1461566218930509</v>
      </c>
      <c r="CB3" s="38"/>
      <c r="CC3" s="38"/>
      <c r="CD3" s="38"/>
      <c r="CE3" s="38"/>
      <c r="CF3" s="36" t="str">
        <v>BTC-USD</v>
      </c>
      <c r="CG3" s="37">
        <v>0.14615469216134036</v>
      </c>
      <c r="CH3" s="38"/>
      <c r="CI3" s="38"/>
      <c r="CJ3" s="38"/>
      <c r="CL3" s="2">
        <v>1</v>
      </c>
      <c r="CM3" s="65">
        <f>1-CL3</f>
        <v>0</v>
      </c>
      <c r="CN3">
        <f t="array" ref="CN3:CR3">TRANSPOSE(CL3*gmvwt+CM3*epwt2)</f>
        <v>2.1118907381466767E-2</v>
      </c>
      <c r="CO3">
        <v>-1.9259338766268903E-2</v>
      </c>
      <c r="CP3">
        <v>0.72781665876886992</v>
      </c>
      <c r="CQ3">
        <v>-3.4886794668863109E-2</v>
      </c>
      <c r="CR3">
        <v>0.3052105672847954</v>
      </c>
      <c r="CT3" s="77">
        <f t="shared" ref="CT3" si="2">MMULT((CN3:CR3),muvec)</f>
        <v>6.4787656755693418E-3</v>
      </c>
      <c r="CU3" s="77">
        <f t="array" ref="CU3">SQRT(MMULT(MMULT((CN3:CR3),covmat),TRANSPOSE(CN3:CR3)))</f>
        <v>3.2605747487713721E-2</v>
      </c>
      <c r="CV3" s="63">
        <f>CT3*12</f>
        <v>7.7745188106832105E-2</v>
      </c>
      <c r="CW3" s="64">
        <f>CU3*SQRT(12)</f>
        <v>0.11294962253496288</v>
      </c>
      <c r="CX3" s="64"/>
      <c r="CY3" s="2">
        <v>1</v>
      </c>
      <c r="CZ3" s="65">
        <f>1-CY3</f>
        <v>0</v>
      </c>
      <c r="DA3">
        <f t="array" ref="DA3:DE3">TRANSPOSE(CY3*epwt2)</f>
        <v>0</v>
      </c>
      <c r="DB3">
        <v>0.14159727635407585</v>
      </c>
      <c r="DC3">
        <v>0.54724102875731206</v>
      </c>
      <c r="DD3">
        <v>0.31116169490335926</v>
      </c>
      <c r="DE3">
        <v>0</v>
      </c>
      <c r="DF3" s="63"/>
      <c r="DG3" s="62">
        <f t="array" ref="DG3">SQRT(MMULT(MMULT(DA3:DE3,covmat), TRANSPOSE(DA3:DE3)))</f>
        <v>9.1187812959791156E-2</v>
      </c>
      <c r="DH3" s="62">
        <f t="array" ref="DH3">MMULT((DA3:DE3),muvec) + CZ3*rfp</f>
        <v>3.1184640114995138E-2</v>
      </c>
      <c r="DI3" s="64">
        <f t="shared" ref="DI3:DI43" si="3">DG3*SQRT(12)</f>
        <v>0.31588385015489201</v>
      </c>
      <c r="DJ3" s="63">
        <f t="shared" ref="DJ3:DJ43" si="4">DH3*12</f>
        <v>0.37421568137994166</v>
      </c>
      <c r="DK3" s="64"/>
      <c r="DL3" s="66">
        <f>CM3*CV3+CL3*$AC$23</f>
        <v>0.03</v>
      </c>
      <c r="DM3" s="64">
        <f>CM3*CW3</f>
        <v>0</v>
      </c>
      <c r="DN3" s="64"/>
    </row>
    <row r="4" spans="1:118" x14ac:dyDescent="0.3">
      <c r="A4" s="3">
        <v>45108</v>
      </c>
      <c r="B4">
        <v>0.124271514675853</v>
      </c>
      <c r="C4">
        <v>-4.0920376512887102E-2</v>
      </c>
      <c r="D4">
        <v>2.5714447473768401E-2</v>
      </c>
      <c r="E4">
        <v>2.16220495077981E-2</v>
      </c>
      <c r="F4">
        <v>3.6960993195095798E-2</v>
      </c>
      <c r="H4" s="4" t="s">
        <v>9</v>
      </c>
      <c r="I4">
        <f>_xlfn.STDEV.S(B3:B62)</f>
        <v>9.6083004403265601E-2</v>
      </c>
      <c r="J4">
        <f t="shared" ref="J4:M4" si="5">_xlfn.STDEV.S(C3:C62)</f>
        <v>0.21272816475616527</v>
      </c>
      <c r="K4">
        <f t="shared" si="5"/>
        <v>3.6846420840362749E-2</v>
      </c>
      <c r="L4">
        <f t="shared" si="5"/>
        <v>0.22147604255982345</v>
      </c>
      <c r="M4">
        <f t="shared" si="5"/>
        <v>5.5220657391565578E-2</v>
      </c>
      <c r="O4">
        <f t="shared" ref="O4:S62" si="6">B4-I$3</f>
        <v>0.11757040827053973</v>
      </c>
      <c r="P4">
        <f t="shared" si="1"/>
        <v>-8.6002970573660825E-2</v>
      </c>
      <c r="Q4">
        <f t="shared" si="1"/>
        <v>1.7047071028917272E-2</v>
      </c>
      <c r="R4">
        <f t="shared" si="1"/>
        <v>-4.2839366891593594E-2</v>
      </c>
      <c r="S4">
        <f t="shared" si="1"/>
        <v>2.6653034846487081E-2</v>
      </c>
      <c r="U4" s="1" t="str">
        <v>BTC-USD</v>
      </c>
      <c r="V4">
        <v>6.6728708325843227E-3</v>
      </c>
      <c r="W4" s="45">
        <v>4.5253272080526201E-2</v>
      </c>
      <c r="X4">
        <v>1.2182290904669483E-3</v>
      </c>
      <c r="Y4">
        <v>1.7806007178608554E-2</v>
      </c>
      <c r="Z4">
        <v>5.0073830310054402E-3</v>
      </c>
      <c r="AA4" s="9"/>
      <c r="AB4" s="7" t="str">
        <v>GC=F</v>
      </c>
      <c r="AC4" s="8">
        <v>0.2</v>
      </c>
      <c r="AD4" s="9"/>
      <c r="AE4" s="9"/>
      <c r="AF4" s="9"/>
      <c r="AH4">
        <v>1.3345741665168645E-2</v>
      </c>
      <c r="AI4">
        <v>9.0506544161052402E-2</v>
      </c>
      <c r="AJ4">
        <v>2.4364581809338966E-3</v>
      </c>
      <c r="AK4">
        <v>3.5612014357217107E-2</v>
      </c>
      <c r="AL4">
        <v>1.001476606201088E-2</v>
      </c>
      <c r="AM4">
        <v>1</v>
      </c>
      <c r="AO4">
        <v>0</v>
      </c>
      <c r="AQ4" s="15"/>
      <c r="AR4" s="13" t="str">
        <v>GC=F</v>
      </c>
      <c r="AS4" s="14">
        <v>0.72781665876886992</v>
      </c>
      <c r="AT4" s="15"/>
      <c r="AU4" s="15"/>
      <c r="AV4" s="15"/>
      <c r="AX4">
        <v>1.3345741665168645E-2</v>
      </c>
      <c r="AY4">
        <v>9.0506544161052402E-2</v>
      </c>
      <c r="AZ4">
        <v>2.4364581809338966E-3</v>
      </c>
      <c r="BA4">
        <v>3.5612014357217107E-2</v>
      </c>
      <c r="BB4">
        <v>1.001476606201088E-2</v>
      </c>
      <c r="BC4">
        <v>1</v>
      </c>
      <c r="BD4">
        <v>4.508259406077373E-2</v>
      </c>
      <c r="BF4">
        <v>0</v>
      </c>
      <c r="BH4" s="29"/>
      <c r="BI4" s="27" t="str">
        <v>GC=F</v>
      </c>
      <c r="BJ4" s="28">
        <v>0.76494898990864058</v>
      </c>
      <c r="BK4" s="29"/>
      <c r="BL4" s="29"/>
      <c r="BM4" s="29"/>
      <c r="BO4" s="29"/>
      <c r="BP4" s="27" t="str">
        <v>GC=F</v>
      </c>
      <c r="BQ4" s="28">
        <v>0.54724102875731206</v>
      </c>
      <c r="BR4" s="29"/>
      <c r="BS4" s="29"/>
      <c r="BT4" s="29"/>
      <c r="BV4">
        <v>1</v>
      </c>
      <c r="BY4" s="38"/>
      <c r="BZ4" s="36" t="str">
        <v>GC=F</v>
      </c>
      <c r="CA4" s="37">
        <v>0.77124558876453086</v>
      </c>
      <c r="CB4" s="38"/>
      <c r="CC4" s="38"/>
      <c r="CD4" s="38"/>
      <c r="CE4" s="38"/>
      <c r="CF4" s="36" t="str">
        <v>GC=F</v>
      </c>
      <c r="CG4" s="37">
        <v>0.77123215664349254</v>
      </c>
      <c r="CH4" s="38"/>
      <c r="CI4" s="38"/>
      <c r="CJ4" s="38"/>
      <c r="CL4" s="65">
        <v>0.98</v>
      </c>
      <c r="CM4" s="65">
        <f t="shared" ref="CM4:CM67" si="7">1-CL4</f>
        <v>2.0000000000000018E-2</v>
      </c>
      <c r="CN4">
        <f t="array" ref="CN4:CR4">TRANSPOSE(CL4*gmvwt+CM4*epwt2)</f>
        <v>2.069652923383743E-2</v>
      </c>
      <c r="CO4">
        <v>-1.6042206463862004E-2</v>
      </c>
      <c r="CP4">
        <v>0.72420514616863874</v>
      </c>
      <c r="CQ4">
        <v>-2.7965824877418652E-2</v>
      </c>
      <c r="CR4">
        <v>0.29910635593909951</v>
      </c>
      <c r="CT4" s="62">
        <f t="shared" ref="CT4" si="8">MMULT((CN4:CR4),muvec)</f>
        <v>6.9728831643578581E-3</v>
      </c>
      <c r="CU4" s="62">
        <f t="array" ref="CU4">SQRT(MMULT(MMULT((CN4:CR4),covmat),TRANSPOSE(CN4:CR4)))</f>
        <v>3.2650200645913757E-2</v>
      </c>
      <c r="CV4" s="63">
        <f t="shared" ref="CV4:CV67" si="9">CT4*12</f>
        <v>8.367459797229429E-2</v>
      </c>
      <c r="CW4" s="64">
        <f t="shared" ref="CW4:CW67" si="10">CU4*SQRT(12)</f>
        <v>0.1131036127920816</v>
      </c>
      <c r="CX4" s="64"/>
      <c r="CY4" s="65">
        <v>0.97499999999999998</v>
      </c>
      <c r="CZ4" s="65">
        <f t="shared" ref="CZ4:CZ67" si="11">1-CY4</f>
        <v>2.5000000000000022E-2</v>
      </c>
      <c r="DA4">
        <f t="array" ref="DA4:DE4">TRANSPOSE(CY4*epwt2)</f>
        <v>0</v>
      </c>
      <c r="DB4">
        <v>0.13805734444522394</v>
      </c>
      <c r="DC4">
        <v>0.53356000303837925</v>
      </c>
      <c r="DD4">
        <v>0.30338265253077529</v>
      </c>
      <c r="DE4">
        <v>0</v>
      </c>
      <c r="DF4" s="63"/>
      <c r="DG4" s="62">
        <f t="array" ref="DG4">SQRT(MMULT(MMULT(DA4:DE4,covmat), TRANSPOSE(DA4:DE4)))</f>
        <v>8.8908117635796396E-2</v>
      </c>
      <c r="DH4" s="62">
        <f t="array" ref="DH4">MMULT((DA4:DE4),muvec) + CZ4*rfp</f>
        <v>3.046752411212026E-2</v>
      </c>
      <c r="DI4" s="64">
        <f t="shared" si="3"/>
        <v>0.30798675390101976</v>
      </c>
      <c r="DJ4" s="63">
        <f t="shared" si="4"/>
        <v>0.36561028934544315</v>
      </c>
      <c r="DK4" s="64"/>
      <c r="DL4" s="66">
        <f t="shared" ref="DL4:DL43" si="12">CM4*CV4+CL4*$AC$23</f>
        <v>3.1073491959445886E-2</v>
      </c>
      <c r="DM4" s="64">
        <f t="shared" ref="DM4:DM43" si="13">CM4*CW4</f>
        <v>2.2620722558416339E-3</v>
      </c>
      <c r="DN4" s="64"/>
    </row>
    <row r="5" spans="1:118" x14ac:dyDescent="0.3">
      <c r="A5" s="3">
        <v>45078</v>
      </c>
      <c r="B5">
        <v>3.2385698663423799E-2</v>
      </c>
      <c r="C5">
        <v>0.11967798146804</v>
      </c>
      <c r="D5">
        <v>-2.17933949264522E-2</v>
      </c>
      <c r="E5">
        <v>0.283626726892731</v>
      </c>
      <c r="F5">
        <v>6.0928843192198802E-2</v>
      </c>
      <c r="H5" s="4" t="s">
        <v>10</v>
      </c>
      <c r="I5">
        <f>SKEW(B3:B62)</f>
        <v>-0.25003551258548101</v>
      </c>
      <c r="J5">
        <f t="shared" ref="J5:M5" si="14">SKEW(C3:C62)</f>
        <v>0.41108273842579135</v>
      </c>
      <c r="K5">
        <f t="shared" si="14"/>
        <v>0.44439650623618232</v>
      </c>
      <c r="L5">
        <f t="shared" si="14"/>
        <v>0.81211673448223465</v>
      </c>
      <c r="M5">
        <f t="shared" si="14"/>
        <v>-0.38661921848923048</v>
      </c>
      <c r="O5">
        <f t="shared" si="6"/>
        <v>2.5684592258110536E-2</v>
      </c>
      <c r="P5">
        <f t="shared" si="1"/>
        <v>7.4595387407266261E-2</v>
      </c>
      <c r="Q5">
        <f t="shared" si="1"/>
        <v>-3.0460771371303329E-2</v>
      </c>
      <c r="R5">
        <f t="shared" si="1"/>
        <v>0.21916531049333932</v>
      </c>
      <c r="S5">
        <f t="shared" si="1"/>
        <v>5.0620884843590085E-2</v>
      </c>
      <c r="U5" s="1" t="str">
        <v>GC=F</v>
      </c>
      <c r="V5">
        <v>-6.6283468573195329E-5</v>
      </c>
      <c r="W5">
        <v>1.2182290904669483E-3</v>
      </c>
      <c r="X5" s="45">
        <v>1.3576587287451192E-3</v>
      </c>
      <c r="Y5">
        <v>1.4511653162006036E-3</v>
      </c>
      <c r="Z5">
        <v>4.9309156778725707E-4</v>
      </c>
      <c r="AA5" s="9"/>
      <c r="AB5" s="7" t="str">
        <v>TSLA</v>
      </c>
      <c r="AC5" s="8">
        <v>0.2</v>
      </c>
      <c r="AD5" s="9"/>
      <c r="AE5" s="9"/>
      <c r="AF5" s="9"/>
      <c r="AH5">
        <v>-1.3256693714639066E-4</v>
      </c>
      <c r="AI5">
        <v>2.4364581809338966E-3</v>
      </c>
      <c r="AJ5">
        <v>2.7153174574902385E-3</v>
      </c>
      <c r="AK5">
        <v>2.9023306324012072E-3</v>
      </c>
      <c r="AL5">
        <v>9.8618313557451414E-4</v>
      </c>
      <c r="AM5">
        <v>1</v>
      </c>
      <c r="AO5">
        <v>0</v>
      </c>
      <c r="AQ5" s="15"/>
      <c r="AR5" s="13" t="str">
        <v>TSLA</v>
      </c>
      <c r="AS5" s="14">
        <v>-3.4886794668863109E-2</v>
      </c>
      <c r="AT5" s="15"/>
      <c r="AU5" s="15"/>
      <c r="AV5" s="15"/>
      <c r="AX5">
        <v>-1.3256693714639066E-4</v>
      </c>
      <c r="AY5">
        <v>2.4364581809338966E-3</v>
      </c>
      <c r="AZ5">
        <v>2.7153174574902385E-3</v>
      </c>
      <c r="BA5">
        <v>2.9023306324012072E-3</v>
      </c>
      <c r="BB5">
        <v>9.8618313557451414E-4</v>
      </c>
      <c r="BC5">
        <v>1</v>
      </c>
      <c r="BD5">
        <v>8.6673764448511291E-3</v>
      </c>
      <c r="BF5">
        <v>0</v>
      </c>
      <c r="BH5" s="29"/>
      <c r="BI5" s="27" t="str">
        <v>TSLA</v>
      </c>
      <c r="BJ5" s="28">
        <v>0.24342389616688087</v>
      </c>
      <c r="BK5" s="29"/>
      <c r="BL5" s="29"/>
      <c r="BM5" s="29"/>
      <c r="BO5" s="29"/>
      <c r="BP5" s="27" t="str">
        <v>TSLA</v>
      </c>
      <c r="BQ5" s="28">
        <v>0.31116169490335926</v>
      </c>
      <c r="BR5" s="29"/>
      <c r="BS5" s="29"/>
      <c r="BT5" s="29"/>
      <c r="BV5">
        <v>1</v>
      </c>
      <c r="BY5" s="38"/>
      <c r="BZ5" s="36" t="str">
        <v>TSLA</v>
      </c>
      <c r="CA5" s="37">
        <v>0.29061756065570749</v>
      </c>
      <c r="CB5" s="38"/>
      <c r="CC5" s="38"/>
      <c r="CD5" s="38"/>
      <c r="CE5" s="38"/>
      <c r="CF5" s="36" t="str">
        <v>TSLA</v>
      </c>
      <c r="CG5" s="37">
        <v>0.29061590103832818</v>
      </c>
      <c r="CH5" s="38"/>
      <c r="CI5" s="38"/>
      <c r="CJ5" s="38"/>
      <c r="CL5" s="2">
        <v>0.96</v>
      </c>
      <c r="CM5" s="65">
        <f t="shared" si="7"/>
        <v>4.0000000000000036E-2</v>
      </c>
      <c r="CN5">
        <f t="array" ref="CN5:CR5">TRANSPOSE(CL5*gmvwt+CM5*epwt2)</f>
        <v>2.0274151086208097E-2</v>
      </c>
      <c r="CO5">
        <v>-1.2825074161455109E-2</v>
      </c>
      <c r="CP5">
        <v>0.72059363356840755</v>
      </c>
      <c r="CQ5">
        <v>-2.1044855085974201E-2</v>
      </c>
      <c r="CR5">
        <v>0.29300214459340357</v>
      </c>
      <c r="CT5" s="62">
        <f t="shared" ref="CT5" si="15">MMULT((CN5:CR5),muvec)</f>
        <v>7.4670006531463735E-3</v>
      </c>
      <c r="CU5" s="62">
        <f t="array" ref="CU5">SQRT(MMULT(MMULT((CN5:CR5),covmat),TRANSPOSE(CN5:CR5)))</f>
        <v>3.2783198458582491E-2</v>
      </c>
      <c r="CV5" s="63">
        <f t="shared" si="9"/>
        <v>8.9604007837756489E-2</v>
      </c>
      <c r="CW5" s="64">
        <f t="shared" si="10"/>
        <v>0.11356433072975715</v>
      </c>
      <c r="CX5" s="64"/>
      <c r="CY5" s="2">
        <v>0.95</v>
      </c>
      <c r="CZ5" s="65">
        <f t="shared" si="11"/>
        <v>5.0000000000000044E-2</v>
      </c>
      <c r="DA5">
        <f t="array" ref="DA5:DE5">TRANSPOSE(CY5*epwt2)</f>
        <v>0</v>
      </c>
      <c r="DB5">
        <v>0.13451741253637206</v>
      </c>
      <c r="DC5">
        <v>0.51987897731944643</v>
      </c>
      <c r="DD5">
        <v>0.29560361015819131</v>
      </c>
      <c r="DE5">
        <v>0</v>
      </c>
      <c r="DF5" s="63"/>
      <c r="DG5" s="62">
        <f t="array" ref="DG5">SQRT(MMULT(MMULT(DA5:DE5,covmat), TRANSPOSE(DA5:DE5)))</f>
        <v>8.6628422311801609E-2</v>
      </c>
      <c r="DH5" s="62">
        <f t="array" ref="DH5">MMULT((DA5:DE5),muvec) + CZ5*rfp</f>
        <v>2.9750408109245383E-2</v>
      </c>
      <c r="DI5" s="64">
        <f t="shared" si="3"/>
        <v>0.30008965764714746</v>
      </c>
      <c r="DJ5" s="63">
        <f t="shared" si="4"/>
        <v>0.35700489731094459</v>
      </c>
      <c r="DK5" s="64"/>
      <c r="DL5" s="66">
        <f t="shared" si="12"/>
        <v>3.2384160313510262E-2</v>
      </c>
      <c r="DM5" s="64">
        <f t="shared" si="13"/>
        <v>4.5425732291902903E-3</v>
      </c>
      <c r="DN5" s="64"/>
    </row>
    <row r="6" spans="1:118" x14ac:dyDescent="0.3">
      <c r="A6" s="3">
        <v>45047</v>
      </c>
      <c r="B6">
        <v>-5.0887924029646099E-2</v>
      </c>
      <c r="C6">
        <v>-7.0011342199917004E-2</v>
      </c>
      <c r="D6">
        <v>-1.3165143205512E-2</v>
      </c>
      <c r="E6">
        <v>0.24112954601596101</v>
      </c>
      <c r="F6">
        <v>4.8161984910826102E-3</v>
      </c>
      <c r="H6" s="4" t="s">
        <v>11</v>
      </c>
      <c r="I6">
        <f>KURT(B3:B62)</f>
        <v>-0.13279183516668969</v>
      </c>
      <c r="J6">
        <f t="shared" ref="J6:M6" si="16">KURT(C3:C62)</f>
        <v>-9.2197846721091548E-2</v>
      </c>
      <c r="K6">
        <f t="shared" si="16"/>
        <v>-4.0639446273130986E-2</v>
      </c>
      <c r="L6">
        <f t="shared" si="16"/>
        <v>0.44009186332315764</v>
      </c>
      <c r="M6">
        <f t="shared" si="16"/>
        <v>-0.1111024058404313</v>
      </c>
      <c r="O6">
        <f t="shared" si="6"/>
        <v>-5.758903043495936E-2</v>
      </c>
      <c r="P6">
        <f t="shared" si="1"/>
        <v>-0.11509393626069073</v>
      </c>
      <c r="Q6">
        <f t="shared" si="1"/>
        <v>-2.183251965036313E-2</v>
      </c>
      <c r="R6">
        <f t="shared" si="1"/>
        <v>0.1766681296165693</v>
      </c>
      <c r="S6">
        <f t="shared" si="1"/>
        <v>-5.4917598575261054E-3</v>
      </c>
      <c r="U6" s="1" t="str">
        <v>TSLA</v>
      </c>
      <c r="V6">
        <v>6.8977168253262708E-3</v>
      </c>
      <c r="W6">
        <v>1.7806007178608554E-2</v>
      </c>
      <c r="X6">
        <v>1.4511653162006036E-3</v>
      </c>
      <c r="Y6" s="45">
        <v>4.9051637427960711E-2</v>
      </c>
      <c r="Z6">
        <v>6.2758854622401916E-3</v>
      </c>
      <c r="AA6" s="9"/>
      <c r="AB6" s="7" t="str">
        <v>VOO</v>
      </c>
      <c r="AC6" s="8">
        <v>0.2</v>
      </c>
      <c r="AD6" s="9"/>
      <c r="AE6" s="9"/>
      <c r="AF6" s="9"/>
      <c r="AH6">
        <v>1.3795433650652542E-2</v>
      </c>
      <c r="AI6">
        <v>3.5612014357217107E-2</v>
      </c>
      <c r="AJ6">
        <v>2.9023306324012072E-3</v>
      </c>
      <c r="AK6">
        <v>9.8103274855921421E-2</v>
      </c>
      <c r="AL6">
        <v>1.2551770924480383E-2</v>
      </c>
      <c r="AM6">
        <v>1</v>
      </c>
      <c r="AO6">
        <v>0</v>
      </c>
      <c r="AQ6" s="15"/>
      <c r="AR6" s="13" t="str">
        <v>VOO</v>
      </c>
      <c r="AS6" s="14">
        <v>0.3052105672847954</v>
      </c>
      <c r="AT6" s="15"/>
      <c r="AU6" s="15"/>
      <c r="AV6" s="15"/>
      <c r="AX6">
        <v>1.3795433650652542E-2</v>
      </c>
      <c r="AY6">
        <v>3.5612014357217107E-2</v>
      </c>
      <c r="AZ6">
        <v>2.9023306324012072E-3</v>
      </c>
      <c r="BA6">
        <v>9.8103274855921421E-2</v>
      </c>
      <c r="BB6">
        <v>1.2551770924480383E-2</v>
      </c>
      <c r="BC6">
        <v>1</v>
      </c>
      <c r="BD6">
        <v>6.4461416399391694E-2</v>
      </c>
      <c r="BF6">
        <v>0</v>
      </c>
      <c r="BH6" s="29"/>
      <c r="BI6" s="27" t="str">
        <v>VOO</v>
      </c>
      <c r="BJ6" s="28">
        <v>2.4798434065972097E-2</v>
      </c>
      <c r="BK6" s="29"/>
      <c r="BL6" s="29"/>
      <c r="BM6" s="29"/>
      <c r="BO6" s="29"/>
      <c r="BP6" s="27" t="str">
        <v>VOO</v>
      </c>
      <c r="BQ6" s="28">
        <v>0</v>
      </c>
      <c r="BR6" s="29"/>
      <c r="BS6" s="29"/>
      <c r="BT6" s="29"/>
      <c r="BV6">
        <v>1</v>
      </c>
      <c r="BY6" s="38"/>
      <c r="BZ6" s="36" t="str">
        <v>VOO</v>
      </c>
      <c r="CA6" s="37">
        <v>-2.2751575938982166E-2</v>
      </c>
      <c r="CB6" s="38"/>
      <c r="CC6" s="38"/>
      <c r="CD6" s="38"/>
      <c r="CE6" s="38"/>
      <c r="CF6" s="36" t="str">
        <v>VOO</v>
      </c>
      <c r="CG6" s="37">
        <v>-2.2751969011786857E-2</v>
      </c>
      <c r="CH6" s="38"/>
      <c r="CI6" s="38"/>
      <c r="CJ6" s="38"/>
      <c r="CL6" s="2">
        <v>0.94</v>
      </c>
      <c r="CM6" s="65">
        <f t="shared" si="7"/>
        <v>6.0000000000000053E-2</v>
      </c>
      <c r="CN6">
        <f t="array" ref="CN6:CR6">TRANSPOSE(CL6*gmvwt+CM6*epwt2)</f>
        <v>1.985177293857876E-2</v>
      </c>
      <c r="CO6">
        <v>-9.6079418590482094E-3</v>
      </c>
      <c r="CP6">
        <v>0.71698212096817648</v>
      </c>
      <c r="CQ6">
        <v>-1.4123885294529747E-2</v>
      </c>
      <c r="CR6">
        <v>0.28689793324770768</v>
      </c>
      <c r="CT6" s="62">
        <f t="shared" ref="CT6" si="17">MMULT((CN6:CR6),muvec)</f>
        <v>7.9611181419348923E-3</v>
      </c>
      <c r="CU6" s="62">
        <f t="array" ref="CU6">SQRT(MMULT(MMULT((CN6:CR6),covmat),TRANSPOSE(CN6:CR6)))</f>
        <v>3.3003670494381146E-2</v>
      </c>
      <c r="CV6" s="63">
        <f t="shared" si="9"/>
        <v>9.5533417703218715E-2</v>
      </c>
      <c r="CW6" s="64">
        <f t="shared" si="10"/>
        <v>0.11432806826505998</v>
      </c>
      <c r="CX6" s="64"/>
      <c r="CY6" s="65">
        <v>0.92500000000000004</v>
      </c>
      <c r="CZ6" s="65">
        <f t="shared" si="11"/>
        <v>7.4999999999999956E-2</v>
      </c>
      <c r="DA6">
        <f t="array" ref="DA6:DE6">TRANSPOSE(CY6*epwt2)</f>
        <v>0</v>
      </c>
      <c r="DB6">
        <v>0.13097748062752015</v>
      </c>
      <c r="DC6">
        <v>0.50619795160051373</v>
      </c>
      <c r="DD6">
        <v>0.28782456778560733</v>
      </c>
      <c r="DE6">
        <v>0</v>
      </c>
      <c r="DF6" s="63"/>
      <c r="DG6" s="62">
        <f t="array" ref="DG6">SQRT(MMULT(MMULT(DA6:DE6,covmat), TRANSPOSE(DA6:DE6)))</f>
        <v>8.4348726987806835E-2</v>
      </c>
      <c r="DH6" s="62">
        <f t="array" ref="DH6">MMULT((DA6:DE6),muvec) + CZ6*rfp</f>
        <v>2.9033292106370505E-2</v>
      </c>
      <c r="DI6" s="64">
        <f t="shared" si="3"/>
        <v>0.29219256139327515</v>
      </c>
      <c r="DJ6" s="63">
        <f t="shared" si="4"/>
        <v>0.34839950527644603</v>
      </c>
      <c r="DK6" s="64"/>
      <c r="DL6" s="66">
        <f t="shared" si="12"/>
        <v>3.3932005062193127E-2</v>
      </c>
      <c r="DM6" s="64">
        <f t="shared" si="13"/>
        <v>6.8596840959036049E-3</v>
      </c>
      <c r="DN6" s="64"/>
    </row>
    <row r="7" spans="1:118" x14ac:dyDescent="0.3">
      <c r="A7" s="3">
        <v>45017</v>
      </c>
      <c r="B7">
        <v>3.0416227364536901E-2</v>
      </c>
      <c r="C7">
        <v>2.7751556410733302E-2</v>
      </c>
      <c r="D7">
        <v>1.07160871436959E-2</v>
      </c>
      <c r="E7">
        <v>-0.207991939452632</v>
      </c>
      <c r="F7">
        <v>2.0084121348935498E-2</v>
      </c>
      <c r="H7" s="4" t="s">
        <v>42</v>
      </c>
      <c r="I7" s="45">
        <f t="shared" ref="I7:L7" si="18">_xlfn.VAR.S(B3:B62)</f>
        <v>9.2319437351579582E-3</v>
      </c>
      <c r="J7" s="45">
        <f t="shared" si="18"/>
        <v>4.5253272080526194E-2</v>
      </c>
      <c r="K7" s="45">
        <f t="shared" si="18"/>
        <v>1.3576587287451186E-3</v>
      </c>
      <c r="L7" s="45">
        <f t="shared" si="18"/>
        <v>4.9051637427960731E-2</v>
      </c>
      <c r="M7" s="45">
        <f>_xlfn.VAR.S(F3:F62)</f>
        <v>3.0493210027566662E-3</v>
      </c>
      <c r="O7">
        <f t="shared" si="6"/>
        <v>2.3715120959223637E-2</v>
      </c>
      <c r="P7">
        <f t="shared" si="1"/>
        <v>-1.7331037650040428E-2</v>
      </c>
      <c r="Q7">
        <f t="shared" si="1"/>
        <v>2.0487106988447707E-3</v>
      </c>
      <c r="R7">
        <f t="shared" si="1"/>
        <v>-0.27245335585202368</v>
      </c>
      <c r="S7">
        <f t="shared" si="1"/>
        <v>9.7761630003267829E-3</v>
      </c>
      <c r="U7" s="1" t="str">
        <v>VOO</v>
      </c>
      <c r="V7">
        <v>4.2120518273052942E-3</v>
      </c>
      <c r="W7">
        <v>5.0073830310054402E-3</v>
      </c>
      <c r="X7">
        <v>4.9309156778725707E-4</v>
      </c>
      <c r="Y7">
        <v>6.2758854622401916E-3</v>
      </c>
      <c r="Z7" s="45">
        <v>3.0493210027566662E-3</v>
      </c>
      <c r="AA7" s="9"/>
      <c r="AB7" s="9"/>
      <c r="AC7" s="9"/>
      <c r="AD7" s="9"/>
      <c r="AE7" s="9"/>
      <c r="AF7" s="9"/>
      <c r="AH7">
        <v>8.4241036546105885E-3</v>
      </c>
      <c r="AI7">
        <v>1.001476606201088E-2</v>
      </c>
      <c r="AJ7">
        <v>9.8618313557451414E-4</v>
      </c>
      <c r="AK7">
        <v>1.2551770924480383E-2</v>
      </c>
      <c r="AL7">
        <v>6.0986420055133325E-3</v>
      </c>
      <c r="AM7">
        <v>1</v>
      </c>
      <c r="AO7">
        <v>0</v>
      </c>
      <c r="AQ7" s="15"/>
      <c r="AR7" s="15"/>
      <c r="AS7" s="15"/>
      <c r="AT7" s="15"/>
      <c r="AU7" s="15"/>
      <c r="AV7" s="15"/>
      <c r="AX7">
        <v>8.4241036546105885E-3</v>
      </c>
      <c r="AY7">
        <v>1.001476606201088E-2</v>
      </c>
      <c r="AZ7">
        <v>9.8618313557451414E-4</v>
      </c>
      <c r="BA7">
        <v>1.2551770924480383E-2</v>
      </c>
      <c r="BB7">
        <v>6.0986420055133325E-3</v>
      </c>
      <c r="BC7">
        <v>1</v>
      </c>
      <c r="BD7">
        <v>1.0307958348608716E-2</v>
      </c>
      <c r="BF7">
        <v>0</v>
      </c>
      <c r="BH7" s="29"/>
      <c r="BI7" s="29"/>
      <c r="BJ7" s="29"/>
      <c r="BK7" s="29"/>
      <c r="BL7" s="29"/>
      <c r="BM7" s="29"/>
      <c r="BO7" s="29"/>
      <c r="BP7" s="29"/>
      <c r="BQ7" s="29"/>
      <c r="BR7" s="29"/>
      <c r="BS7" s="29"/>
      <c r="BT7" s="29"/>
      <c r="BY7" s="38"/>
      <c r="BZ7" s="38"/>
      <c r="CA7" s="38"/>
      <c r="CB7" s="38"/>
      <c r="CC7" s="38"/>
      <c r="CD7" s="38"/>
      <c r="CE7" s="38"/>
      <c r="CF7" s="38"/>
      <c r="CG7" s="38"/>
      <c r="CH7" s="38"/>
      <c r="CI7" s="38"/>
      <c r="CJ7" s="38"/>
      <c r="CL7" s="65">
        <v>0.92</v>
      </c>
      <c r="CM7" s="65">
        <f t="shared" si="7"/>
        <v>7.999999999999996E-2</v>
      </c>
      <c r="CN7">
        <f t="array" ref="CN7:CR7">TRANSPOSE(CL7*gmvwt+CM7*epwt2)</f>
        <v>1.9429394790949427E-2</v>
      </c>
      <c r="CO7">
        <v>-6.390809556641331E-3</v>
      </c>
      <c r="CP7">
        <v>0.7133706083679453</v>
      </c>
      <c r="CQ7">
        <v>-7.202915503085331E-3</v>
      </c>
      <c r="CR7">
        <v>0.28079372190201179</v>
      </c>
      <c r="CT7" s="62">
        <f t="shared" ref="CT7" si="19">MMULT((CN7:CR7),muvec)</f>
        <v>8.455235630723406E-3</v>
      </c>
      <c r="CU7" s="62">
        <f t="array" ref="CU7">SQRT(MMULT(MMULT((CN7:CR7),covmat),TRANSPOSE(CN7:CR7)))</f>
        <v>3.3309879870678974E-2</v>
      </c>
      <c r="CV7" s="63">
        <f t="shared" si="9"/>
        <v>0.10146282756868087</v>
      </c>
      <c r="CW7" s="64">
        <f t="shared" si="10"/>
        <v>0.11538880866006361</v>
      </c>
      <c r="CX7" s="64"/>
      <c r="CY7" s="2">
        <v>0.9</v>
      </c>
      <c r="CZ7" s="65">
        <f t="shared" si="11"/>
        <v>9.9999999999999978E-2</v>
      </c>
      <c r="DA7">
        <f t="array" ref="DA7:DE7">TRANSPOSE(CY7*epwt2)</f>
        <v>0</v>
      </c>
      <c r="DB7">
        <v>0.12743754871866828</v>
      </c>
      <c r="DC7">
        <v>0.49251692588158086</v>
      </c>
      <c r="DD7">
        <v>0.28004552541302336</v>
      </c>
      <c r="DE7">
        <v>0</v>
      </c>
      <c r="DF7" s="63"/>
      <c r="DG7" s="62">
        <f t="array" ref="DG7">SQRT(MMULT(MMULT(DA7:DE7,covmat), TRANSPOSE(DA7:DE7)))</f>
        <v>8.2069031663812048E-2</v>
      </c>
      <c r="DH7" s="62">
        <f t="array" ref="DH7">MMULT((DA7:DE7),muvec) + CZ7*rfp</f>
        <v>2.8316176103495627E-2</v>
      </c>
      <c r="DI7" s="64">
        <f t="shared" si="3"/>
        <v>0.28429546513940285</v>
      </c>
      <c r="DJ7" s="63">
        <f t="shared" si="4"/>
        <v>0.33979411324194753</v>
      </c>
      <c r="DK7" s="64"/>
      <c r="DL7" s="66">
        <f t="shared" si="12"/>
        <v>3.5717026205494468E-2</v>
      </c>
      <c r="DM7" s="64">
        <f t="shared" si="13"/>
        <v>9.2311046928050845E-3</v>
      </c>
      <c r="DN7" s="64"/>
    </row>
    <row r="8" spans="1:118" x14ac:dyDescent="0.3">
      <c r="A8" s="3">
        <v>44986</v>
      </c>
      <c r="B8">
        <v>-0.16618068811539</v>
      </c>
      <c r="C8">
        <v>0.23031275933019099</v>
      </c>
      <c r="D8">
        <v>7.6603408450837795E-2</v>
      </c>
      <c r="E8">
        <v>8.5071213984946308E-3</v>
      </c>
      <c r="F8">
        <v>3.2847197291789601E-2</v>
      </c>
      <c r="H8" s="4" t="s">
        <v>44</v>
      </c>
      <c r="I8" s="91">
        <f>I3*12</f>
        <v>8.0413276863759153E-2</v>
      </c>
      <c r="J8" s="91">
        <f t="shared" ref="J8:M8" si="20">J3*12</f>
        <v>0.54099112872928479</v>
      </c>
      <c r="K8" s="91">
        <f t="shared" si="20"/>
        <v>0.10400851733821355</v>
      </c>
      <c r="L8" s="91">
        <f t="shared" si="20"/>
        <v>0.77353699679270038</v>
      </c>
      <c r="M8" s="91">
        <f t="shared" si="20"/>
        <v>0.12369550018330458</v>
      </c>
      <c r="O8">
        <f t="shared" si="6"/>
        <v>-0.17288179452070326</v>
      </c>
      <c r="P8">
        <f t="shared" si="1"/>
        <v>0.18523016526941727</v>
      </c>
      <c r="Q8">
        <f t="shared" si="1"/>
        <v>6.7936032005986663E-2</v>
      </c>
      <c r="R8">
        <f t="shared" si="1"/>
        <v>-5.5954295000897061E-2</v>
      </c>
      <c r="S8">
        <f t="shared" si="1"/>
        <v>2.2539238943180884E-2</v>
      </c>
      <c r="AA8" s="9"/>
      <c r="AB8" s="10" t="s">
        <v>13</v>
      </c>
      <c r="AC8" s="11">
        <f>SUM(AC2:AC7)</f>
        <v>1</v>
      </c>
      <c r="AD8" s="9"/>
      <c r="AE8" s="9"/>
      <c r="AF8" s="9"/>
      <c r="AH8">
        <v>1</v>
      </c>
      <c r="AI8">
        <v>1</v>
      </c>
      <c r="AJ8">
        <v>1</v>
      </c>
      <c r="AK8">
        <v>1</v>
      </c>
      <c r="AL8">
        <v>1</v>
      </c>
      <c r="AM8">
        <v>0</v>
      </c>
      <c r="AO8">
        <v>1</v>
      </c>
      <c r="AQ8" s="15"/>
      <c r="AR8" s="16" t="s">
        <v>13</v>
      </c>
      <c r="AS8" s="17">
        <f>SUM(AS2:AS7)</f>
        <v>1</v>
      </c>
      <c r="AT8" s="15"/>
      <c r="AU8" s="15"/>
      <c r="AV8" s="15"/>
      <c r="AX8">
        <v>1</v>
      </c>
      <c r="AY8">
        <v>1</v>
      </c>
      <c r="AZ8">
        <v>1</v>
      </c>
      <c r="BA8">
        <v>1</v>
      </c>
      <c r="BB8">
        <v>1</v>
      </c>
      <c r="BC8">
        <v>0</v>
      </c>
      <c r="BD8">
        <v>0</v>
      </c>
      <c r="BF8">
        <v>1</v>
      </c>
      <c r="BH8" s="29"/>
      <c r="BI8" s="30" t="s">
        <v>13</v>
      </c>
      <c r="BJ8" s="31">
        <f>SUM(BJ2:BJ7)</f>
        <v>1</v>
      </c>
      <c r="BK8" s="29"/>
      <c r="BL8" s="29"/>
      <c r="BM8" s="29"/>
      <c r="BO8" s="29"/>
      <c r="BP8" s="30" t="s">
        <v>13</v>
      </c>
      <c r="BQ8" s="31">
        <f>SUM(BQ2:BQ7)</f>
        <v>1.0000000000147471</v>
      </c>
      <c r="BR8" s="29"/>
      <c r="BS8" s="29"/>
      <c r="BT8" s="29"/>
      <c r="BY8" s="38"/>
      <c r="BZ8" s="39" t="s">
        <v>13</v>
      </c>
      <c r="CA8" s="40">
        <f>SUM(CA2:CA7)</f>
        <v>0.99999999999999967</v>
      </c>
      <c r="CB8" s="38"/>
      <c r="CC8" s="38"/>
      <c r="CD8" s="38"/>
      <c r="CE8" s="38"/>
      <c r="CF8" s="39" t="s">
        <v>13</v>
      </c>
      <c r="CG8" s="40">
        <f>SUM(CG2:CG7)</f>
        <v>0.99999999905280934</v>
      </c>
      <c r="CH8" s="38"/>
      <c r="CI8" s="38"/>
      <c r="CJ8" s="38"/>
      <c r="CL8" s="2">
        <v>0.9</v>
      </c>
      <c r="CM8" s="65">
        <f t="shared" si="7"/>
        <v>9.9999999999999978E-2</v>
      </c>
      <c r="CN8">
        <f t="array" ref="CN8:CR8">TRANSPOSE(CL8*gmvwt+CM8*epwt2)</f>
        <v>1.900701664332009E-2</v>
      </c>
      <c r="CO8">
        <v>-3.1736772542344319E-3</v>
      </c>
      <c r="CP8">
        <v>0.70975909576771412</v>
      </c>
      <c r="CQ8">
        <v>-2.8194571164088036E-4</v>
      </c>
      <c r="CR8">
        <v>0.27468951055631585</v>
      </c>
      <c r="CT8" s="62">
        <f t="shared" ref="CT8" si="21">MMULT((CN8:CR8),muvec)</f>
        <v>8.9493531195119196E-3</v>
      </c>
      <c r="CU8" s="62">
        <f t="array" ref="CU8">SQRT(MMULT(MMULT((CN8:CR8),covmat),TRANSPOSE(CN8:CR8)))</f>
        <v>3.3699489519382113E-2</v>
      </c>
      <c r="CV8" s="63">
        <f t="shared" si="9"/>
        <v>0.10739223743414303</v>
      </c>
      <c r="CW8" s="64">
        <f t="shared" si="10"/>
        <v>0.11673845607340941</v>
      </c>
      <c r="CX8" s="64"/>
      <c r="CY8" s="65">
        <v>0.875</v>
      </c>
      <c r="CZ8" s="65">
        <f t="shared" si="11"/>
        <v>0.125</v>
      </c>
      <c r="DA8">
        <f t="array" ref="DA8:DE8">TRANSPOSE(CY8*epwt2)</f>
        <v>0</v>
      </c>
      <c r="DB8">
        <v>0.12389761680981637</v>
      </c>
      <c r="DC8">
        <v>0.47883590016264804</v>
      </c>
      <c r="DD8">
        <v>0.27226648304043938</v>
      </c>
      <c r="DE8">
        <v>0</v>
      </c>
      <c r="DF8" s="63"/>
      <c r="DG8" s="62">
        <f t="array" ref="DG8">SQRT(MMULT(MMULT(DA8:DE8,covmat), TRANSPOSE(DA8:DE8)))</f>
        <v>7.9789336339817274E-2</v>
      </c>
      <c r="DH8" s="62">
        <f t="array" ref="DH8">MMULT((DA8:DE8),muvec) + CZ8*rfp</f>
        <v>2.7599060100620749E-2</v>
      </c>
      <c r="DI8" s="64">
        <f t="shared" si="3"/>
        <v>0.27639836888553054</v>
      </c>
      <c r="DJ8" s="63">
        <f t="shared" si="4"/>
        <v>0.33118872120744902</v>
      </c>
      <c r="DK8" s="64"/>
      <c r="DL8" s="66">
        <f t="shared" si="12"/>
        <v>3.7739223743414298E-2</v>
      </c>
      <c r="DM8" s="64">
        <f t="shared" si="13"/>
        <v>1.1673845607340938E-2</v>
      </c>
      <c r="DN8" s="64"/>
    </row>
    <row r="9" spans="1:118" x14ac:dyDescent="0.3">
      <c r="A9" s="3">
        <v>44958</v>
      </c>
      <c r="B9">
        <v>-3.3258222439504902E-2</v>
      </c>
      <c r="C9">
        <v>3.4877106732977798E-4</v>
      </c>
      <c r="D9">
        <v>5.05581881027294E-3</v>
      </c>
      <c r="E9">
        <v>0.187564976701321</v>
      </c>
      <c r="F9">
        <v>-2.4983950480900598E-2</v>
      </c>
      <c r="H9" s="4" t="s">
        <v>45</v>
      </c>
      <c r="I9">
        <f>I7*12</f>
        <v>0.1107833248218955</v>
      </c>
      <c r="J9">
        <f t="shared" ref="J9:M9" si="22">J7*12</f>
        <v>0.54303926496631427</v>
      </c>
      <c r="K9">
        <f t="shared" si="22"/>
        <v>1.6291904744941424E-2</v>
      </c>
      <c r="L9">
        <f t="shared" si="22"/>
        <v>0.58861964913552878</v>
      </c>
      <c r="M9">
        <f t="shared" si="22"/>
        <v>3.6591852033079991E-2</v>
      </c>
      <c r="O9">
        <f t="shared" si="6"/>
        <v>-3.9959328844818162E-2</v>
      </c>
      <c r="P9">
        <f t="shared" si="1"/>
        <v>-4.4733822993443952E-2</v>
      </c>
      <c r="Q9">
        <f t="shared" si="1"/>
        <v>-3.6115576345781891E-3</v>
      </c>
      <c r="R9">
        <f t="shared" si="1"/>
        <v>0.1231035603019293</v>
      </c>
      <c r="S9">
        <f t="shared" si="1"/>
        <v>-3.5291908829509312E-2</v>
      </c>
      <c r="AA9" s="9"/>
      <c r="AB9" s="9"/>
      <c r="AC9" s="9"/>
      <c r="AD9" s="9"/>
      <c r="AE9" s="9"/>
      <c r="AF9" s="9"/>
      <c r="AQ9" s="15"/>
      <c r="AR9" s="15"/>
      <c r="AS9" s="15"/>
      <c r="AT9" s="15"/>
      <c r="AU9" s="15"/>
      <c r="AV9" s="15"/>
      <c r="AX9">
        <f t="array" ref="AX9:BB9">TRANSPOSE(muvec)</f>
        <v>6.7011064053132631E-3</v>
      </c>
      <c r="AY9">
        <v>4.508259406077373E-2</v>
      </c>
      <c r="AZ9">
        <v>8.6673764448511291E-3</v>
      </c>
      <c r="BA9">
        <v>6.4461416399391694E-2</v>
      </c>
      <c r="BB9">
        <v>1.0307958348608716E-2</v>
      </c>
      <c r="BC9">
        <v>0</v>
      </c>
      <c r="BD9">
        <v>0</v>
      </c>
      <c r="BF9" s="67">
        <f>AC10</f>
        <v>2.7044090331787708E-2</v>
      </c>
      <c r="BH9" s="29"/>
      <c r="BI9" s="29"/>
      <c r="BJ9" s="68"/>
      <c r="BK9" s="29"/>
      <c r="BL9" s="29"/>
      <c r="BM9" s="29"/>
      <c r="BO9" s="29"/>
      <c r="BP9" s="29"/>
      <c r="BQ9" s="68"/>
      <c r="BR9" s="29"/>
      <c r="BS9" s="29"/>
      <c r="BT9" s="29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L9" s="2">
        <v>0.88</v>
      </c>
      <c r="CM9" s="65">
        <f t="shared" si="7"/>
        <v>0.12</v>
      </c>
      <c r="CN9">
        <f t="array" ref="CN9:CR9">TRANSPOSE(CL9*gmvwt+CM9*epwt2)</f>
        <v>1.8584638495690756E-2</v>
      </c>
      <c r="CO9">
        <v>4.3455048172467287E-5</v>
      </c>
      <c r="CP9">
        <v>0.70614758316748305</v>
      </c>
      <c r="CQ9">
        <v>6.6390240798035703E-3</v>
      </c>
      <c r="CR9">
        <v>0.26858529921061997</v>
      </c>
      <c r="CT9" s="62">
        <f t="shared" ref="CT9" si="23">MMULT((CN9:CR9),muvec)</f>
        <v>9.4434706083004385E-3</v>
      </c>
      <c r="CU9" s="62">
        <f t="array" ref="CU9">SQRT(MMULT(MMULT((CN9:CR9),covmat),TRANSPOSE(CN9:CR9)))</f>
        <v>3.4169646716132818E-2</v>
      </c>
      <c r="CV9" s="63">
        <f t="shared" si="9"/>
        <v>0.11332164729960525</v>
      </c>
      <c r="CW9" s="64">
        <f t="shared" si="10"/>
        <v>0.11836712837804216</v>
      </c>
      <c r="CX9" s="64"/>
      <c r="CY9" s="2">
        <v>0.85</v>
      </c>
      <c r="CZ9" s="65">
        <f t="shared" si="11"/>
        <v>0.15000000000000002</v>
      </c>
      <c r="DA9">
        <f t="array" ref="DA9:DE9">TRANSPOSE(CY9*epwt2)</f>
        <v>0</v>
      </c>
      <c r="DB9">
        <v>0.12035768490096446</v>
      </c>
      <c r="DC9">
        <v>0.46515487444371523</v>
      </c>
      <c r="DD9">
        <v>0.26448744066785534</v>
      </c>
      <c r="DE9">
        <v>0</v>
      </c>
      <c r="DF9" s="63"/>
      <c r="DG9" s="62">
        <f t="array" ref="DG9">SQRT(MMULT(MMULT(DA9:DE9,covmat), TRANSPOSE(DA9:DE9)))</f>
        <v>7.7509641015822486E-2</v>
      </c>
      <c r="DH9" s="62">
        <f t="array" ref="DH9">MMULT((DA9:DE9),muvec) + CZ9*rfp</f>
        <v>2.6881944097745865E-2</v>
      </c>
      <c r="DI9" s="64">
        <f t="shared" si="3"/>
        <v>0.26850127263165818</v>
      </c>
      <c r="DJ9" s="63">
        <f t="shared" si="4"/>
        <v>0.32258332917295041</v>
      </c>
      <c r="DK9" s="64"/>
      <c r="DL9" s="66">
        <f t="shared" si="12"/>
        <v>3.9998597675952631E-2</v>
      </c>
      <c r="DM9" s="64">
        <f t="shared" si="13"/>
        <v>1.4204055405365058E-2</v>
      </c>
      <c r="DN9" s="64"/>
    </row>
    <row r="10" spans="1:118" x14ac:dyDescent="0.3">
      <c r="A10" s="3">
        <v>44927</v>
      </c>
      <c r="B10">
        <v>7.7518952534070207E-2</v>
      </c>
      <c r="C10">
        <v>0.39835556219679202</v>
      </c>
      <c r="D10">
        <v>0</v>
      </c>
      <c r="E10">
        <v>0.40623478479910902</v>
      </c>
      <c r="F10">
        <v>6.7992230635778E-2</v>
      </c>
      <c r="O10">
        <f t="shared" si="6"/>
        <v>7.0817846128756939E-2</v>
      </c>
      <c r="P10">
        <f t="shared" si="1"/>
        <v>0.35327296813601827</v>
      </c>
      <c r="Q10">
        <f t="shared" si="1"/>
        <v>-8.6673764448511291E-3</v>
      </c>
      <c r="R10">
        <f t="shared" si="1"/>
        <v>0.34177336839971734</v>
      </c>
      <c r="S10">
        <f t="shared" si="1"/>
        <v>5.7684272287169283E-2</v>
      </c>
      <c r="AA10" s="98" t="s">
        <v>16</v>
      </c>
      <c r="AB10" s="18" t="s">
        <v>17</v>
      </c>
      <c r="AC10" s="56">
        <f t="array" ref="AC10">MMULT(TRANSPOSE(currwt),muvec)</f>
        <v>2.7044090331787708E-2</v>
      </c>
      <c r="AD10" s="9" t="s">
        <v>18</v>
      </c>
      <c r="AE10" s="9"/>
      <c r="AF10" s="9"/>
      <c r="AQ10" s="99" t="s">
        <v>16</v>
      </c>
      <c r="AR10" s="22" t="s">
        <v>17</v>
      </c>
      <c r="AS10" s="53">
        <f t="array" ref="AS10">MMULT(TRANSPOSE(gmvwt),muvec)</f>
        <v>6.4787656755693418E-3</v>
      </c>
      <c r="AT10" s="15" t="s">
        <v>18</v>
      </c>
      <c r="AU10" s="15"/>
      <c r="AV10" s="15"/>
      <c r="BH10" s="100" t="s">
        <v>16</v>
      </c>
      <c r="BI10" s="32" t="s">
        <v>17</v>
      </c>
      <c r="BJ10" s="69">
        <f t="array" ref="BJ10">MMULT(TRANSPOSE(epwt),muvec)</f>
        <v>2.7044090331787705E-2</v>
      </c>
      <c r="BK10" s="29" t="s">
        <v>18</v>
      </c>
      <c r="BL10" s="29"/>
      <c r="BM10" s="29"/>
      <c r="BO10" s="100" t="s">
        <v>16</v>
      </c>
      <c r="BP10" s="32" t="s">
        <v>17</v>
      </c>
      <c r="BQ10" s="81">
        <f t="array" ref="BQ10">MMULT(TRANSPOSE(epwt2),muvec)</f>
        <v>3.1184640114995138E-2</v>
      </c>
      <c r="BR10" s="29" t="s">
        <v>18</v>
      </c>
      <c r="BS10" s="29"/>
      <c r="BT10" s="29"/>
      <c r="BY10" s="101" t="s">
        <v>16</v>
      </c>
      <c r="BZ10" s="41" t="s">
        <v>17</v>
      </c>
      <c r="CA10" s="59">
        <f t="array" ref="CA10">MMULT(TRANSPOSE(opwt),muvec)</f>
        <v>3.0531390905886639E-2</v>
      </c>
      <c r="CB10" s="38" t="s">
        <v>18</v>
      </c>
      <c r="CC10" s="38"/>
      <c r="CD10" s="38"/>
      <c r="CE10" s="101" t="s">
        <v>16</v>
      </c>
      <c r="CF10" s="41" t="s">
        <v>17</v>
      </c>
      <c r="CG10" s="59">
        <f t="array" ref="CG10">MMULT(TRANSPOSE(opwt2),muvec)</f>
        <v>3.0531193144618714E-2</v>
      </c>
      <c r="CH10" s="38" t="s">
        <v>18</v>
      </c>
      <c r="CI10" s="38"/>
      <c r="CJ10" s="38"/>
      <c r="CL10" s="65">
        <v>0.86</v>
      </c>
      <c r="CM10" s="65">
        <f t="shared" si="7"/>
        <v>0.14000000000000001</v>
      </c>
      <c r="CN10">
        <f t="array" ref="CN10:CR10">TRANSPOSE(CL10*gmvwt+CM10*epwt2)</f>
        <v>1.8162260348061419E-2</v>
      </c>
      <c r="CO10">
        <v>3.260587350579363E-3</v>
      </c>
      <c r="CP10">
        <v>0.70253607056725187</v>
      </c>
      <c r="CQ10">
        <v>1.3559993871248028E-2</v>
      </c>
      <c r="CR10">
        <v>0.26248108786492402</v>
      </c>
      <c r="CT10" s="62">
        <f t="shared" ref="CT10" si="24">MMULT((CN10:CR10),muvec)</f>
        <v>9.9375880970889539E-3</v>
      </c>
      <c r="CU10" s="62">
        <f t="array" ref="CU10">SQRT(MMULT(MMULT((CN10:CR10),covmat),TRANSPOSE(CN10:CR10)))</f>
        <v>3.4717079161620271E-2</v>
      </c>
      <c r="CV10" s="63">
        <f t="shared" si="9"/>
        <v>0.11925105716506745</v>
      </c>
      <c r="CW10" s="64">
        <f t="shared" si="10"/>
        <v>0.12026348999663405</v>
      </c>
      <c r="CX10" s="64"/>
      <c r="CY10" s="65">
        <v>0.82499999999999996</v>
      </c>
      <c r="CZ10" s="65">
        <f t="shared" si="11"/>
        <v>0.17500000000000004</v>
      </c>
      <c r="DA10">
        <f t="array" ref="DA10:DE10">TRANSPOSE(CY10*epwt2)</f>
        <v>0</v>
      </c>
      <c r="DB10">
        <v>0.11681775299211257</v>
      </c>
      <c r="DC10">
        <v>0.45147384872478241</v>
      </c>
      <c r="DD10">
        <v>0.25670839829527137</v>
      </c>
      <c r="DE10">
        <v>0</v>
      </c>
      <c r="DF10" s="63"/>
      <c r="DG10" s="62">
        <f t="array" ref="DG10">SQRT(MMULT(MMULT(DA10:DE10,covmat), TRANSPOSE(DA10:DE10)))</f>
        <v>7.5229945691827713E-2</v>
      </c>
      <c r="DH10" s="62">
        <f t="array" ref="DH10">MMULT((DA10:DE10),muvec) + CZ10*rfp</f>
        <v>2.6164828094870987E-2</v>
      </c>
      <c r="DI10" s="64">
        <f t="shared" si="3"/>
        <v>0.26060417637778593</v>
      </c>
      <c r="DJ10" s="63">
        <f t="shared" si="4"/>
        <v>0.31397793713845185</v>
      </c>
      <c r="DK10" s="64"/>
      <c r="DL10" s="66">
        <f t="shared" si="12"/>
        <v>4.2495148003109447E-2</v>
      </c>
      <c r="DM10" s="64">
        <f t="shared" si="13"/>
        <v>1.6836888599528768E-2</v>
      </c>
      <c r="DN10" s="64"/>
    </row>
    <row r="11" spans="1:118" x14ac:dyDescent="0.3">
      <c r="A11" s="3">
        <v>44896</v>
      </c>
      <c r="B11">
        <v>-0.12496685803473299</v>
      </c>
      <c r="C11">
        <v>-3.6174849885771902E-2</v>
      </c>
      <c r="D11">
        <v>4.2210739502792097E-2</v>
      </c>
      <c r="E11">
        <v>-0.36733434907078499</v>
      </c>
      <c r="F11">
        <v>-6.18174533512129E-2</v>
      </c>
      <c r="O11">
        <f t="shared" si="6"/>
        <v>-0.13166796444004625</v>
      </c>
      <c r="P11">
        <f t="shared" si="1"/>
        <v>-8.1257443946545632E-2</v>
      </c>
      <c r="Q11">
        <f t="shared" si="1"/>
        <v>3.3543363057940964E-2</v>
      </c>
      <c r="R11">
        <f t="shared" si="1"/>
        <v>-0.43179576547017667</v>
      </c>
      <c r="S11">
        <f t="shared" si="1"/>
        <v>-7.2125411699821618E-2</v>
      </c>
      <c r="AA11" s="98"/>
      <c r="AB11" s="19" t="s">
        <v>20</v>
      </c>
      <c r="AC11" s="57">
        <f t="array" ref="AC11">SQRT(MMULT(MMULT(TRANSPOSE(currwt),covmat),currwt))</f>
        <v>9.1187733451610714E-2</v>
      </c>
      <c r="AD11" s="9" t="s">
        <v>21</v>
      </c>
      <c r="AE11" s="9"/>
      <c r="AF11" s="9"/>
      <c r="AQ11" s="99"/>
      <c r="AR11" s="25" t="s">
        <v>20</v>
      </c>
      <c r="AS11" s="54">
        <f t="array" ref="AS11">SQRT(MMULT(MMULT(TRANSPOSE(gmvwt),covmat),gmvwt))</f>
        <v>3.2605747487713721E-2</v>
      </c>
      <c r="AT11" s="15" t="s">
        <v>21</v>
      </c>
      <c r="AU11" s="15"/>
      <c r="AV11" s="15"/>
      <c r="BH11" s="100"/>
      <c r="BI11" s="33" t="s">
        <v>20</v>
      </c>
      <c r="BJ11" s="80">
        <f t="array" ref="BJ11">SQRT(MMULT(MMULT(TRANSPOSE(epwt),covmat),epwt))</f>
        <v>7.59046764778981E-2</v>
      </c>
      <c r="BK11" s="29" t="s">
        <v>21</v>
      </c>
      <c r="BL11" s="29"/>
      <c r="BM11" s="29"/>
      <c r="BO11" s="100"/>
      <c r="BP11" s="33" t="s">
        <v>20</v>
      </c>
      <c r="BQ11" s="70">
        <f t="array" ref="BQ11">SQRT(MMULT(MMULT(TRANSPOSE(epwt2),covmat),epwt2))</f>
        <v>9.1187812959791156E-2</v>
      </c>
      <c r="BR11" s="29" t="s">
        <v>21</v>
      </c>
      <c r="BS11" s="29"/>
      <c r="BT11" s="29"/>
      <c r="BY11" s="101"/>
      <c r="BZ11" s="42" t="s">
        <v>20</v>
      </c>
      <c r="CA11" s="74">
        <f t="array" ref="CA11">SQRT(MMULT(MMULT(TRANSPOSE(opwt),covmat),opwt))</f>
        <v>8.6545064003421185E-2</v>
      </c>
      <c r="CB11" s="38" t="s">
        <v>21</v>
      </c>
      <c r="CC11" s="38"/>
      <c r="CD11" s="38"/>
      <c r="CE11" s="101"/>
      <c r="CF11" s="42" t="s">
        <v>20</v>
      </c>
      <c r="CG11" s="74">
        <f t="array" ref="CG11">SQRT(MMULT(MMULT(TRANSPOSE(opwt2),covmat),opwt2))</f>
        <v>8.6544453449569597E-2</v>
      </c>
      <c r="CH11" s="38" t="s">
        <v>21</v>
      </c>
      <c r="CI11" s="38"/>
      <c r="CJ11" s="38"/>
      <c r="CL11" s="2">
        <v>0.84</v>
      </c>
      <c r="CM11" s="65">
        <f t="shared" si="7"/>
        <v>0.16000000000000003</v>
      </c>
      <c r="CN11">
        <f t="array" ref="CN11:CR11">TRANSPOSE(CL11*gmvwt+CM11*epwt2)</f>
        <v>1.7739882200432083E-2</v>
      </c>
      <c r="CO11">
        <v>6.4777196529862621E-3</v>
      </c>
      <c r="CP11">
        <v>0.69892455796702069</v>
      </c>
      <c r="CQ11">
        <v>2.0480963662692482E-2</v>
      </c>
      <c r="CR11">
        <v>0.25637687651922814</v>
      </c>
      <c r="CT11" s="62">
        <f t="shared" ref="CT11" si="25">MMULT((CN11:CR11),muvec)</f>
        <v>1.0431705585877471E-2</v>
      </c>
      <c r="CU11" s="62">
        <f t="array" ref="CU11">SQRT(MMULT(MMULT((CN11:CR11),covmat),TRANSPOSE(CN11:CR11)))</f>
        <v>3.5338195770208636E-2</v>
      </c>
      <c r="CV11" s="63">
        <f t="shared" si="9"/>
        <v>0.12518046703052965</v>
      </c>
      <c r="CW11" s="64">
        <f t="shared" si="10"/>
        <v>0.1224151010436339</v>
      </c>
      <c r="CX11" s="64"/>
      <c r="CY11" s="2">
        <v>0.8</v>
      </c>
      <c r="CZ11" s="65">
        <f t="shared" si="11"/>
        <v>0.19999999999999996</v>
      </c>
      <c r="DA11">
        <f t="array" ref="DA11:DE11">TRANSPOSE(CY11*epwt2)</f>
        <v>0</v>
      </c>
      <c r="DB11">
        <v>0.11327782108326068</v>
      </c>
      <c r="DC11">
        <v>0.43779282300584965</v>
      </c>
      <c r="DD11">
        <v>0.24892935592268742</v>
      </c>
      <c r="DE11">
        <v>0</v>
      </c>
      <c r="DF11" s="63"/>
      <c r="DG11" s="62">
        <f t="array" ref="DG11">SQRT(MMULT(MMULT(DA11:DE11,covmat), TRANSPOSE(DA11:DE11)))</f>
        <v>7.2950250367832925E-2</v>
      </c>
      <c r="DH11" s="62">
        <f t="array" ref="DH11">MMULT((DA11:DE11),muvec) + CZ11*rfp</f>
        <v>2.5447712091996113E-2</v>
      </c>
      <c r="DI11" s="64">
        <f t="shared" si="3"/>
        <v>0.25270708012391357</v>
      </c>
      <c r="DJ11" s="63">
        <f t="shared" si="4"/>
        <v>0.30537254510395334</v>
      </c>
      <c r="DK11" s="64"/>
      <c r="DL11" s="66">
        <f t="shared" si="12"/>
        <v>4.5228874724884745E-2</v>
      </c>
      <c r="DM11" s="64">
        <f t="shared" si="13"/>
        <v>1.9586416166981428E-2</v>
      </c>
      <c r="DN11" s="64"/>
    </row>
    <row r="12" spans="1:118" x14ac:dyDescent="0.3">
      <c r="A12" s="3">
        <v>44866</v>
      </c>
      <c r="B12">
        <v>5.0221907791345E-2</v>
      </c>
      <c r="C12">
        <v>-0.16233625149087499</v>
      </c>
      <c r="D12">
        <v>6.7302386418982105E-2</v>
      </c>
      <c r="E12">
        <v>-0.14432626046795199</v>
      </c>
      <c r="F12">
        <v>5.5049961381938801E-2</v>
      </c>
      <c r="I12" s="104" t="s">
        <v>12</v>
      </c>
      <c r="J12" s="104"/>
      <c r="K12" s="104"/>
      <c r="L12" s="104"/>
      <c r="M12" s="104"/>
      <c r="O12">
        <f t="shared" si="6"/>
        <v>4.3520801386031739E-2</v>
      </c>
      <c r="P12">
        <f t="shared" si="1"/>
        <v>-0.20741884555164872</v>
      </c>
      <c r="Q12">
        <f t="shared" si="1"/>
        <v>5.8635009974130972E-2</v>
      </c>
      <c r="R12">
        <f t="shared" si="1"/>
        <v>-0.20878767686734367</v>
      </c>
      <c r="S12">
        <f t="shared" si="1"/>
        <v>4.4742003033330084E-2</v>
      </c>
      <c r="AA12" s="98"/>
      <c r="AB12" s="20" t="s">
        <v>22</v>
      </c>
      <c r="AC12" s="21">
        <f>(AC10-AC22)/AC11</f>
        <v>0.26915999995560991</v>
      </c>
      <c r="AD12" s="9" t="s">
        <v>23</v>
      </c>
      <c r="AE12" s="9"/>
      <c r="AF12" s="9"/>
      <c r="AQ12" s="99"/>
      <c r="AR12" s="23" t="s">
        <v>22</v>
      </c>
      <c r="AS12" s="24">
        <f>(AS10-AS22)/AS11</f>
        <v>0.12202651318049353</v>
      </c>
      <c r="AT12" s="15" t="s">
        <v>23</v>
      </c>
      <c r="AU12" s="15"/>
      <c r="AV12" s="15"/>
      <c r="BH12" s="100"/>
      <c r="BI12" s="34" t="s">
        <v>22</v>
      </c>
      <c r="BJ12" s="71">
        <f>(BJ10-BJ22)/BJ11</f>
        <v>0.32335412613127262</v>
      </c>
      <c r="BK12" s="29" t="s">
        <v>23</v>
      </c>
      <c r="BL12" s="29"/>
      <c r="BM12" s="29"/>
      <c r="BO12" s="100"/>
      <c r="BP12" s="34" t="s">
        <v>22</v>
      </c>
      <c r="BQ12" s="71">
        <f>(BQ10-BQ22)/BQ11</f>
        <v>0.31456659814446364</v>
      </c>
      <c r="BR12" s="29" t="s">
        <v>23</v>
      </c>
      <c r="BS12" s="29"/>
      <c r="BT12" s="29"/>
      <c r="BY12" s="101"/>
      <c r="BZ12" s="43" t="s">
        <v>22</v>
      </c>
      <c r="CA12" s="75">
        <f>(CA10-CA22)/CA11</f>
        <v>0.32389358340272922</v>
      </c>
      <c r="CB12" s="38" t="s">
        <v>23</v>
      </c>
      <c r="CC12" s="38"/>
      <c r="CD12" s="38"/>
      <c r="CE12" s="101"/>
      <c r="CF12" s="43" t="s">
        <v>22</v>
      </c>
      <c r="CG12" s="114">
        <f>(CG10-CG22)/CG11</f>
        <v>0.32389358332423696</v>
      </c>
      <c r="CH12" s="38" t="s">
        <v>23</v>
      </c>
      <c r="CI12" s="38"/>
      <c r="CJ12" s="38"/>
      <c r="CL12" s="2">
        <v>0.82</v>
      </c>
      <c r="CM12" s="65">
        <f t="shared" si="7"/>
        <v>0.18000000000000005</v>
      </c>
      <c r="CN12">
        <f t="array" ref="CN12:CR12">TRANSPOSE(CL12*gmvwt+CM12*epwt2)</f>
        <v>1.7317504052802749E-2</v>
      </c>
      <c r="CO12">
        <v>9.6948519553931613E-3</v>
      </c>
      <c r="CP12">
        <v>0.69531304536678951</v>
      </c>
      <c r="CQ12">
        <v>2.7401933454136936E-2</v>
      </c>
      <c r="CR12">
        <v>0.25027266517353219</v>
      </c>
      <c r="CT12" s="62">
        <f t="shared" ref="CT12" si="26">MMULT((CN12:CR12),muvec)</f>
        <v>1.0925823074665986E-2</v>
      </c>
      <c r="CU12" s="62">
        <f t="array" ref="CU12">SQRT(MMULT(MMULT((CN12:CR12),covmat),TRANSPOSE(CN12:CR12)))</f>
        <v>3.6029185961432363E-2</v>
      </c>
      <c r="CV12" s="63">
        <f t="shared" si="9"/>
        <v>0.13110987689599185</v>
      </c>
      <c r="CW12" s="64">
        <f t="shared" si="10"/>
        <v>0.12480876128109636</v>
      </c>
      <c r="CX12" s="64"/>
      <c r="CY12" s="65">
        <v>0.77500000000000002</v>
      </c>
      <c r="CZ12" s="65">
        <f t="shared" si="11"/>
        <v>0.22499999999999998</v>
      </c>
      <c r="DA12">
        <f t="array" ref="DA12:DE12">TRANSPOSE(CY12*epwt2)</f>
        <v>0</v>
      </c>
      <c r="DB12">
        <v>0.10973788917440878</v>
      </c>
      <c r="DC12">
        <v>0.42411179728691684</v>
      </c>
      <c r="DD12">
        <v>0.24115031355010344</v>
      </c>
      <c r="DE12">
        <v>0</v>
      </c>
      <c r="DF12" s="63"/>
      <c r="DG12" s="62">
        <f t="array" ref="DG12">SQRT(MMULT(MMULT(DA12:DE12,covmat), TRANSPOSE(DA12:DE12)))</f>
        <v>7.0670555043838151E-2</v>
      </c>
      <c r="DH12" s="62">
        <f t="array" ref="DH12">MMULT((DA12:DE12),muvec) + CZ12*rfp</f>
        <v>2.4730596089121235E-2</v>
      </c>
      <c r="DI12" s="64">
        <f t="shared" si="3"/>
        <v>0.24480998387004133</v>
      </c>
      <c r="DJ12" s="63">
        <f t="shared" si="4"/>
        <v>0.29676715306945484</v>
      </c>
      <c r="DK12" s="64"/>
      <c r="DL12" s="66">
        <f t="shared" si="12"/>
        <v>4.8199777841278532E-2</v>
      </c>
      <c r="DM12" s="64">
        <f t="shared" si="13"/>
        <v>2.2465577030597352E-2</v>
      </c>
      <c r="DN12" s="64"/>
    </row>
    <row r="13" spans="1:118" x14ac:dyDescent="0.3">
      <c r="A13" s="3">
        <v>44835</v>
      </c>
      <c r="B13">
        <v>0.20124037847112899</v>
      </c>
      <c r="C13">
        <v>5.4754833514187598E-2</v>
      </c>
      <c r="D13">
        <v>-1.5940808235575001E-2</v>
      </c>
      <c r="E13">
        <v>-0.14216779156971601</v>
      </c>
      <c r="F13">
        <v>8.5932142817626497E-2</v>
      </c>
      <c r="I13" s="1" t="str">
        <f t="array" ref="I13:M17">TRANSPOSE(I2:M6)</f>
        <v>BAC</v>
      </c>
      <c r="J13">
        <v>6.7011064053132631E-3</v>
      </c>
      <c r="K13">
        <v>9.6083004403265601E-2</v>
      </c>
      <c r="L13">
        <v>-0.25003551258548101</v>
      </c>
      <c r="M13">
        <v>-0.13279183516668969</v>
      </c>
      <c r="O13">
        <f t="shared" si="6"/>
        <v>0.19453927206581573</v>
      </c>
      <c r="P13">
        <f t="shared" si="1"/>
        <v>9.6722394534138681E-3</v>
      </c>
      <c r="Q13">
        <f t="shared" si="1"/>
        <v>-2.460818468042613E-2</v>
      </c>
      <c r="R13">
        <f t="shared" si="1"/>
        <v>-0.20662920796910772</v>
      </c>
      <c r="S13">
        <f t="shared" si="1"/>
        <v>7.562418446901778E-2</v>
      </c>
      <c r="AA13" s="9"/>
      <c r="AB13" s="9"/>
      <c r="AC13" s="9"/>
      <c r="AD13" s="9"/>
      <c r="AE13" s="9"/>
      <c r="AF13" s="9"/>
      <c r="AQ13" s="15"/>
      <c r="AR13" s="15"/>
      <c r="AS13" s="15"/>
      <c r="AT13" s="15"/>
      <c r="AU13" s="15"/>
      <c r="AV13" s="15"/>
      <c r="BH13" s="29"/>
      <c r="BI13" s="29"/>
      <c r="BJ13" s="68"/>
      <c r="BK13" s="29"/>
      <c r="BL13" s="29"/>
      <c r="BM13" s="29"/>
      <c r="BO13" s="29"/>
      <c r="BP13" s="29"/>
      <c r="BQ13" s="68"/>
      <c r="BR13" s="29"/>
      <c r="BS13" s="29"/>
      <c r="BT13" s="29"/>
      <c r="BW13" s="60"/>
      <c r="BY13" s="38"/>
      <c r="BZ13" s="38"/>
      <c r="CA13" s="76"/>
      <c r="CB13" s="38"/>
      <c r="CC13" s="38"/>
      <c r="CD13" s="38"/>
      <c r="CE13" s="38"/>
      <c r="CF13" s="38"/>
      <c r="CG13" s="76"/>
      <c r="CH13" s="38"/>
      <c r="CI13" s="38"/>
      <c r="CJ13" s="38"/>
      <c r="CL13" s="2">
        <v>0.8</v>
      </c>
      <c r="CM13" s="65">
        <f t="shared" si="7"/>
        <v>0.19999999999999996</v>
      </c>
      <c r="CN13">
        <f t="array" ref="CN13:CR13">TRANSPOSE(CL13*gmvwt+CM13*epwt2)</f>
        <v>1.6895125905173416E-2</v>
      </c>
      <c r="CO13">
        <v>1.291198425780004E-2</v>
      </c>
      <c r="CP13">
        <v>0.69170153276655832</v>
      </c>
      <c r="CQ13">
        <v>3.4322903245581349E-2</v>
      </c>
      <c r="CR13">
        <v>0.24416845382783633</v>
      </c>
      <c r="CT13" s="62">
        <f t="shared" ref="CT13" si="27">MMULT((CN13:CR13),muvec)</f>
        <v>1.14199405634545E-2</v>
      </c>
      <c r="CU13" s="62">
        <f t="array" ref="CU13">SQRT(MMULT(MMULT((CN13:CR13),covmat),TRANSPOSE(CN13:CR13)))</f>
        <v>3.678611243069671E-2</v>
      </c>
      <c r="CV13" s="63">
        <f t="shared" si="9"/>
        <v>0.13703928676145399</v>
      </c>
      <c r="CW13" s="64">
        <f t="shared" si="10"/>
        <v>0.12743083148581549</v>
      </c>
      <c r="CX13" s="64"/>
      <c r="CY13" s="2">
        <v>0.75</v>
      </c>
      <c r="CZ13" s="65">
        <f t="shared" si="11"/>
        <v>0.25</v>
      </c>
      <c r="DA13">
        <f t="array" ref="DA13:DE13">TRANSPOSE(CY13*epwt2)</f>
        <v>0</v>
      </c>
      <c r="DB13">
        <v>0.10619795726555689</v>
      </c>
      <c r="DC13">
        <v>0.41043077156798402</v>
      </c>
      <c r="DD13">
        <v>0.23337127117751943</v>
      </c>
      <c r="DE13">
        <v>0</v>
      </c>
      <c r="DF13" s="63"/>
      <c r="DG13" s="62">
        <f t="array" ref="DG13">SQRT(MMULT(MMULT(DA13:DE13,covmat), TRANSPOSE(DA13:DE13)))</f>
        <v>6.8390859719843364E-2</v>
      </c>
      <c r="DH13" s="62">
        <f t="array" ref="DH13">MMULT((DA13:DE13),muvec) + CZ13*rfp</f>
        <v>2.4013480086246354E-2</v>
      </c>
      <c r="DI13" s="64">
        <f t="shared" si="3"/>
        <v>0.23691288761616899</v>
      </c>
      <c r="DJ13" s="63">
        <f t="shared" si="4"/>
        <v>0.28816176103495628</v>
      </c>
      <c r="DK13" s="64"/>
      <c r="DL13" s="66">
        <f t="shared" si="12"/>
        <v>5.1407857352290795E-2</v>
      </c>
      <c r="DM13" s="64">
        <f t="shared" si="13"/>
        <v>2.5486166297163094E-2</v>
      </c>
      <c r="DN13" s="64"/>
    </row>
    <row r="14" spans="1:118" x14ac:dyDescent="0.3">
      <c r="A14" s="3">
        <v>44805</v>
      </c>
      <c r="B14">
        <v>-0.101457985284911</v>
      </c>
      <c r="C14">
        <v>-3.0822039575552101E-2</v>
      </c>
      <c r="D14">
        <v>-2.9425515516855301E-2</v>
      </c>
      <c r="E14">
        <v>-3.75892961147525E-2</v>
      </c>
      <c r="F14">
        <v>-9.5965747177772107E-2</v>
      </c>
      <c r="I14" s="1" t="str">
        <v>BTC-USD</v>
      </c>
      <c r="J14">
        <v>4.508259406077373E-2</v>
      </c>
      <c r="K14">
        <v>0.21272816475616527</v>
      </c>
      <c r="L14">
        <v>0.41108273842579135</v>
      </c>
      <c r="M14">
        <v>-9.2197846721091548E-2</v>
      </c>
      <c r="O14">
        <f t="shared" si="6"/>
        <v>-0.10815909169022427</v>
      </c>
      <c r="P14">
        <f t="shared" si="1"/>
        <v>-7.5904633636325824E-2</v>
      </c>
      <c r="Q14">
        <f t="shared" si="1"/>
        <v>-3.8092891961706427E-2</v>
      </c>
      <c r="R14">
        <f t="shared" si="1"/>
        <v>-0.10205071251414419</v>
      </c>
      <c r="S14">
        <f t="shared" si="1"/>
        <v>-0.10627370552638082</v>
      </c>
      <c r="AA14" s="9"/>
      <c r="AB14" s="9"/>
      <c r="AC14" s="9"/>
      <c r="AD14" s="9"/>
      <c r="AE14" s="9"/>
      <c r="AF14" s="9"/>
      <c r="AQ14" s="15"/>
      <c r="AR14" s="15"/>
      <c r="AS14" s="15"/>
      <c r="AT14" s="15"/>
      <c r="AU14" s="15"/>
      <c r="AV14" s="15"/>
      <c r="BH14" s="29"/>
      <c r="BI14" s="29"/>
      <c r="BJ14" s="72"/>
      <c r="BK14" s="29"/>
      <c r="BL14" s="29"/>
      <c r="BM14" s="29"/>
      <c r="BO14" s="29"/>
      <c r="BP14" s="29"/>
      <c r="BQ14" s="72"/>
      <c r="BR14" s="29"/>
      <c r="BS14" s="29"/>
      <c r="BT14" s="29"/>
      <c r="BW14" s="61"/>
      <c r="BY14" s="38"/>
      <c r="BZ14" s="38"/>
      <c r="CA14" s="76"/>
      <c r="CB14" s="38"/>
      <c r="CC14" s="38"/>
      <c r="CD14" s="38"/>
      <c r="CE14" s="38"/>
      <c r="CF14" s="38"/>
      <c r="CG14" s="76"/>
      <c r="CH14" s="38"/>
      <c r="CI14" s="38"/>
      <c r="CJ14" s="38"/>
      <c r="CL14" s="65">
        <v>0.78</v>
      </c>
      <c r="CM14" s="65">
        <f t="shared" si="7"/>
        <v>0.21999999999999997</v>
      </c>
      <c r="CN14">
        <f t="array" ref="CN14:CR14">TRANSPOSE(CL14*gmvwt+CM14*epwt2)</f>
        <v>1.6472747757544079E-2</v>
      </c>
      <c r="CO14">
        <v>1.6129116560206935E-2</v>
      </c>
      <c r="CP14">
        <v>0.68809002016632714</v>
      </c>
      <c r="CQ14">
        <v>4.1243873037025806E-2</v>
      </c>
      <c r="CR14">
        <v>0.23806424248214042</v>
      </c>
      <c r="CT14" s="62">
        <f t="shared" ref="CT14" si="28">MMULT((CN14:CR14),muvec)</f>
        <v>1.1914058052243017E-2</v>
      </c>
      <c r="CU14" s="62">
        <f t="array" ref="CU14">SQRT(MMULT(MMULT((CN14:CR14),covmat),TRANSPOSE(CN14:CR14)))</f>
        <v>3.7604993823357344E-2</v>
      </c>
      <c r="CV14" s="63">
        <f t="shared" si="9"/>
        <v>0.14296869662691619</v>
      </c>
      <c r="CW14" s="64">
        <f t="shared" si="10"/>
        <v>0.13026751984073745</v>
      </c>
      <c r="CX14" s="64"/>
      <c r="CY14" s="65">
        <v>0.72499999999999998</v>
      </c>
      <c r="CZ14" s="65">
        <f t="shared" si="11"/>
        <v>0.27500000000000002</v>
      </c>
      <c r="DA14">
        <f t="array" ref="DA14:DE14">TRANSPOSE(CY14*epwt2)</f>
        <v>0</v>
      </c>
      <c r="DB14">
        <v>0.10265802535670498</v>
      </c>
      <c r="DC14">
        <v>0.39674974584905126</v>
      </c>
      <c r="DD14">
        <v>0.22559222880493546</v>
      </c>
      <c r="DE14">
        <v>0</v>
      </c>
      <c r="DF14" s="63"/>
      <c r="DG14" s="62">
        <f t="array" ref="DG14">SQRT(MMULT(MMULT(DA14:DE14,covmat), TRANSPOSE(DA14:DE14)))</f>
        <v>6.611116439584859E-2</v>
      </c>
      <c r="DH14" s="62">
        <f t="array" ref="DH14">MMULT((DA14:DE14),muvec) + CZ14*rfp</f>
        <v>2.3296364083371476E-2</v>
      </c>
      <c r="DI14" s="64">
        <f t="shared" si="3"/>
        <v>0.22901579136229672</v>
      </c>
      <c r="DJ14" s="63">
        <f t="shared" si="4"/>
        <v>0.27955636900045772</v>
      </c>
      <c r="DK14" s="64"/>
      <c r="DL14" s="66">
        <f t="shared" si="12"/>
        <v>5.4853113257921554E-2</v>
      </c>
      <c r="DM14" s="64">
        <f t="shared" si="13"/>
        <v>2.8658854364962235E-2</v>
      </c>
      <c r="DN14" s="64"/>
    </row>
    <row r="15" spans="1:118" x14ac:dyDescent="0.3">
      <c r="A15" s="3">
        <v>44774</v>
      </c>
      <c r="B15">
        <v>-5.91530684299745E-3</v>
      </c>
      <c r="C15">
        <v>-0.14085561097213001</v>
      </c>
      <c r="D15">
        <v>-2.8419067951734399E-2</v>
      </c>
      <c r="E15">
        <v>-7.2488672345137506E-2</v>
      </c>
      <c r="F15">
        <v>-4.1289398560276899E-2</v>
      </c>
      <c r="I15" s="1" t="str">
        <v>GC=F</v>
      </c>
      <c r="J15">
        <v>8.6673764448511291E-3</v>
      </c>
      <c r="K15">
        <v>3.6846420840362749E-2</v>
      </c>
      <c r="L15">
        <v>0.44439650623618232</v>
      </c>
      <c r="M15">
        <v>-4.0639446273130986E-2</v>
      </c>
      <c r="O15">
        <f t="shared" si="6"/>
        <v>-1.2616413248310712E-2</v>
      </c>
      <c r="P15">
        <f t="shared" si="1"/>
        <v>-0.18593820503290373</v>
      </c>
      <c r="Q15">
        <f t="shared" si="1"/>
        <v>-3.7086444396585524E-2</v>
      </c>
      <c r="R15">
        <f t="shared" si="1"/>
        <v>-0.13695008874452919</v>
      </c>
      <c r="S15">
        <f t="shared" si="1"/>
        <v>-5.1597356908885617E-2</v>
      </c>
      <c r="AA15" s="98" t="s">
        <v>19</v>
      </c>
      <c r="AB15" s="18" t="s">
        <v>17</v>
      </c>
      <c r="AC15" s="56">
        <f>AC10*12</f>
        <v>0.32452908398145253</v>
      </c>
      <c r="AD15" s="9" t="s">
        <v>24</v>
      </c>
      <c r="AE15" s="9"/>
      <c r="AF15" s="9"/>
      <c r="AQ15" s="99" t="s">
        <v>19</v>
      </c>
      <c r="AR15" s="22" t="s">
        <v>17</v>
      </c>
      <c r="AS15" s="51">
        <f>AS10*12</f>
        <v>7.7745188106832105E-2</v>
      </c>
      <c r="AT15" s="15" t="s">
        <v>24</v>
      </c>
      <c r="AU15" s="15"/>
      <c r="AV15" s="15"/>
      <c r="BH15" s="100" t="s">
        <v>19</v>
      </c>
      <c r="BI15" s="32" t="s">
        <v>17</v>
      </c>
      <c r="BJ15" s="69">
        <f>BJ10*12</f>
        <v>0.32452908398145247</v>
      </c>
      <c r="BK15" s="29" t="s">
        <v>24</v>
      </c>
      <c r="BL15" s="29"/>
      <c r="BM15" s="29"/>
      <c r="BO15" s="100" t="s">
        <v>19</v>
      </c>
      <c r="BP15" s="32" t="s">
        <v>17</v>
      </c>
      <c r="BQ15" s="69">
        <f>BQ10*12</f>
        <v>0.37421568137994166</v>
      </c>
      <c r="BR15" s="29" t="s">
        <v>24</v>
      </c>
      <c r="BS15" s="29"/>
      <c r="BT15" s="29"/>
      <c r="BW15" s="2"/>
      <c r="BY15" s="101" t="s">
        <v>19</v>
      </c>
      <c r="BZ15" s="41" t="s">
        <v>17</v>
      </c>
      <c r="CA15" s="59">
        <f>CA10*12</f>
        <v>0.36637669087063968</v>
      </c>
      <c r="CB15" s="38" t="s">
        <v>24</v>
      </c>
      <c r="CC15" s="38"/>
      <c r="CD15" s="38"/>
      <c r="CE15" s="101" t="s">
        <v>19</v>
      </c>
      <c r="CF15" s="41" t="s">
        <v>17</v>
      </c>
      <c r="CG15" s="59">
        <f>CG10*12</f>
        <v>0.36637431773542456</v>
      </c>
      <c r="CH15" s="38" t="s">
        <v>24</v>
      </c>
      <c r="CI15" s="38"/>
      <c r="CJ15" s="38"/>
      <c r="CL15" s="2">
        <v>0.76</v>
      </c>
      <c r="CM15" s="65">
        <f t="shared" si="7"/>
        <v>0.24</v>
      </c>
      <c r="CN15">
        <f t="array" ref="CN15:CR15">TRANSPOSE(CL15*gmvwt+CM15*epwt2)</f>
        <v>1.6050369609914742E-2</v>
      </c>
      <c r="CO15">
        <v>1.9346248862613834E-2</v>
      </c>
      <c r="CP15">
        <v>0.68447850756609596</v>
      </c>
      <c r="CQ15">
        <v>4.816484282847025E-2</v>
      </c>
      <c r="CR15">
        <v>0.23196003113644451</v>
      </c>
      <c r="CT15" s="62">
        <f t="shared" ref="CT15" si="29">MMULT((CN15:CR15),muvec)</f>
        <v>1.2408175541031533E-2</v>
      </c>
      <c r="CU15" s="62">
        <f t="array" ref="CU15">SQRT(MMULT(MMULT((CN15:CR15),covmat),TRANSPOSE(CN15:CR15)))</f>
        <v>3.8481875202699384E-2</v>
      </c>
      <c r="CV15" s="63">
        <f t="shared" si="9"/>
        <v>0.14889810649237839</v>
      </c>
      <c r="CW15" s="64">
        <f t="shared" si="10"/>
        <v>0.13330512604320044</v>
      </c>
      <c r="CX15" s="64"/>
      <c r="CY15" s="2">
        <v>0.7</v>
      </c>
      <c r="CZ15" s="65">
        <f t="shared" si="11"/>
        <v>0.30000000000000004</v>
      </c>
      <c r="DA15">
        <f t="array" ref="DA15:DE15">TRANSPOSE(CY15*epwt2)</f>
        <v>0</v>
      </c>
      <c r="DB15">
        <v>9.9118093447853092E-2</v>
      </c>
      <c r="DC15">
        <v>0.38306872013011845</v>
      </c>
      <c r="DD15">
        <v>0.21781318643235148</v>
      </c>
      <c r="DE15">
        <v>0</v>
      </c>
      <c r="DF15" s="63"/>
      <c r="DG15" s="62">
        <f t="array" ref="DG15">SQRT(MMULT(MMULT(DA15:DE15,covmat), TRANSPOSE(DA15:DE15)))</f>
        <v>6.3831469071853816E-2</v>
      </c>
      <c r="DH15" s="62">
        <f t="array" ref="DH15">MMULT((DA15:DE15),muvec) + CZ15*rfp</f>
        <v>2.2579248080496599E-2</v>
      </c>
      <c r="DI15" s="64">
        <f t="shared" si="3"/>
        <v>0.22111869510842441</v>
      </c>
      <c r="DJ15" s="63">
        <f t="shared" si="4"/>
        <v>0.27095097696595916</v>
      </c>
      <c r="DK15" s="64"/>
      <c r="DL15" s="66">
        <f t="shared" si="12"/>
        <v>5.8535545558170816E-2</v>
      </c>
      <c r="DM15" s="64">
        <f t="shared" si="13"/>
        <v>3.1993230250368106E-2</v>
      </c>
      <c r="DN15" s="64"/>
    </row>
    <row r="16" spans="1:118" x14ac:dyDescent="0.3">
      <c r="A16" s="3">
        <v>44743</v>
      </c>
      <c r="B16">
        <v>9.2346191958714699E-2</v>
      </c>
      <c r="C16">
        <v>0.179541016685456</v>
      </c>
      <c r="D16">
        <v>-2.28368448142648E-2</v>
      </c>
      <c r="E16">
        <v>0.32376526434081898</v>
      </c>
      <c r="F16">
        <v>9.6466039953270993E-2</v>
      </c>
      <c r="I16" s="1" t="str">
        <v>TSLA</v>
      </c>
      <c r="J16">
        <v>6.4461416399391694E-2</v>
      </c>
      <c r="K16">
        <v>0.22147604255982345</v>
      </c>
      <c r="L16">
        <v>0.81211673448223465</v>
      </c>
      <c r="M16">
        <v>0.44009186332315764</v>
      </c>
      <c r="O16">
        <f t="shared" si="6"/>
        <v>8.5645085553401432E-2</v>
      </c>
      <c r="P16">
        <f t="shared" si="1"/>
        <v>0.13445842262468227</v>
      </c>
      <c r="Q16">
        <f t="shared" si="1"/>
        <v>-3.1504221259115929E-2</v>
      </c>
      <c r="R16">
        <f t="shared" si="1"/>
        <v>0.2593038479414273</v>
      </c>
      <c r="S16">
        <f t="shared" si="1"/>
        <v>8.6158081604662276E-2</v>
      </c>
      <c r="AA16" s="98"/>
      <c r="AB16" s="19" t="s">
        <v>20</v>
      </c>
      <c r="AC16" s="57">
        <f>AC11*SQRT(12)</f>
        <v>0.31588357473047574</v>
      </c>
      <c r="AD16" s="9" t="s">
        <v>25</v>
      </c>
      <c r="AE16" s="9"/>
      <c r="AF16" s="9"/>
      <c r="AQ16" s="99"/>
      <c r="AR16" s="25" t="s">
        <v>20</v>
      </c>
      <c r="AS16" s="52">
        <f>AS11*SQRT(12)</f>
        <v>0.11294962253496288</v>
      </c>
      <c r="AT16" s="15" t="s">
        <v>25</v>
      </c>
      <c r="AU16" s="15"/>
      <c r="AV16" s="15"/>
      <c r="BH16" s="100"/>
      <c r="BI16" s="33" t="s">
        <v>20</v>
      </c>
      <c r="BJ16" s="73">
        <f>BJ11*SQRT(12)</f>
        <v>0.26294151238359553</v>
      </c>
      <c r="BK16" s="29" t="s">
        <v>25</v>
      </c>
      <c r="BL16" s="29"/>
      <c r="BM16" s="29"/>
      <c r="BO16" s="100"/>
      <c r="BP16" s="33" t="s">
        <v>20</v>
      </c>
      <c r="BQ16" s="73">
        <f>BQ11*SQRT(12)</f>
        <v>0.31588385015489201</v>
      </c>
      <c r="BR16" s="29" t="s">
        <v>25</v>
      </c>
      <c r="BS16" s="29"/>
      <c r="BT16" s="29"/>
      <c r="BW16" s="2"/>
      <c r="BY16" s="101"/>
      <c r="BZ16" s="42" t="s">
        <v>20</v>
      </c>
      <c r="CA16" s="74">
        <f>CA11*SQRT(12)</f>
        <v>0.29980089599645166</v>
      </c>
      <c r="CB16" s="38" t="s">
        <v>25</v>
      </c>
      <c r="CC16" s="38"/>
      <c r="CD16" s="38"/>
      <c r="CE16" s="101"/>
      <c r="CF16" s="42" t="s">
        <v>20</v>
      </c>
      <c r="CG16" s="74">
        <f>CG11*SQRT(12)</f>
        <v>0.29979878097586826</v>
      </c>
      <c r="CH16" s="38" t="s">
        <v>25</v>
      </c>
      <c r="CI16" s="38"/>
      <c r="CJ16" s="38"/>
      <c r="CL16" s="2">
        <v>0.74</v>
      </c>
      <c r="CM16" s="65">
        <f t="shared" si="7"/>
        <v>0.26</v>
      </c>
      <c r="CN16">
        <f t="array" ref="CN16:CR16">TRANSPOSE(CL16*gmvwt+CM16*epwt2)</f>
        <v>1.5627991462285409E-2</v>
      </c>
      <c r="CO16">
        <v>2.2563381165020734E-2</v>
      </c>
      <c r="CP16">
        <v>0.68086699496586489</v>
      </c>
      <c r="CQ16">
        <v>5.5085812619914715E-2</v>
      </c>
      <c r="CR16">
        <v>0.22585581979074859</v>
      </c>
      <c r="CT16" s="62">
        <f t="shared" ref="CT16" si="30">MMULT((CN16:CR16),muvec)</f>
        <v>1.290229302982005E-2</v>
      </c>
      <c r="CU16" s="62">
        <f t="array" ref="CU16">SQRT(MMULT(MMULT((CN16:CR16),covmat),TRANSPOSE(CN16:CR16)))</f>
        <v>3.9412885503956913E-2</v>
      </c>
      <c r="CV16" s="63">
        <f t="shared" si="9"/>
        <v>0.15482751635784059</v>
      </c>
      <c r="CW16" s="64">
        <f t="shared" si="10"/>
        <v>0.13653024033149652</v>
      </c>
      <c r="CX16" s="64"/>
      <c r="CY16" s="65">
        <v>0.67500000000000004</v>
      </c>
      <c r="CZ16" s="65">
        <f t="shared" si="11"/>
        <v>0.32499999999999996</v>
      </c>
      <c r="DA16">
        <f t="array" ref="DA16:DE16">TRANSPOSE(CY16*epwt2)</f>
        <v>0</v>
      </c>
      <c r="DB16">
        <v>9.55781615390012E-2</v>
      </c>
      <c r="DC16">
        <v>0.36938769441118569</v>
      </c>
      <c r="DD16">
        <v>0.21003414405976753</v>
      </c>
      <c r="DE16">
        <v>0</v>
      </c>
      <c r="DF16" s="63"/>
      <c r="DG16" s="62">
        <f t="array" ref="DG16">SQRT(MMULT(MMULT(DA16:DE16,covmat), TRANSPOSE(DA16:DE16)))</f>
        <v>6.1551773747859043E-2</v>
      </c>
      <c r="DH16" s="62">
        <f t="array" ref="DH16">MMULT((DA16:DE16),muvec) + CZ16*rfp</f>
        <v>2.1862132077621721E-2</v>
      </c>
      <c r="DI16" s="64">
        <f t="shared" si="3"/>
        <v>0.21322159885455214</v>
      </c>
      <c r="DJ16" s="63">
        <f t="shared" si="4"/>
        <v>0.26234558493146065</v>
      </c>
      <c r="DK16" s="64"/>
      <c r="DL16" s="66">
        <f t="shared" si="12"/>
        <v>6.2455154253038554E-2</v>
      </c>
      <c r="DM16" s="64">
        <f t="shared" si="13"/>
        <v>3.5497862486189094E-2</v>
      </c>
      <c r="DN16" s="64"/>
    </row>
    <row r="17" spans="1:123" x14ac:dyDescent="0.3">
      <c r="A17" s="3">
        <v>44713</v>
      </c>
      <c r="B17">
        <v>-0.16317201413391599</v>
      </c>
      <c r="C17">
        <v>-0.37768830820492999</v>
      </c>
      <c r="D17">
        <v>-5.50987642339172E-2</v>
      </c>
      <c r="E17">
        <v>-0.11188774122303601</v>
      </c>
      <c r="F17">
        <v>-8.6388537404568602E-2</v>
      </c>
      <c r="I17" s="1" t="str">
        <v>VOO</v>
      </c>
      <c r="J17">
        <v>1.0307958348608716E-2</v>
      </c>
      <c r="K17">
        <v>5.5220657391565578E-2</v>
      </c>
      <c r="L17">
        <v>-0.38661921848923048</v>
      </c>
      <c r="M17">
        <v>-0.1111024058404313</v>
      </c>
      <c r="O17">
        <f t="shared" si="6"/>
        <v>-0.16987312053922926</v>
      </c>
      <c r="P17">
        <f t="shared" si="1"/>
        <v>-0.42277090226570374</v>
      </c>
      <c r="Q17">
        <f t="shared" si="1"/>
        <v>-6.3766140678768332E-2</v>
      </c>
      <c r="R17">
        <f t="shared" si="1"/>
        <v>-0.1763491576224277</v>
      </c>
      <c r="S17">
        <f t="shared" si="1"/>
        <v>-9.6696495753177319E-2</v>
      </c>
      <c r="AA17" s="98"/>
      <c r="AB17" s="20" t="s">
        <v>22</v>
      </c>
      <c r="AC17" s="21">
        <f>(AC15-AC23)/AC16</f>
        <v>0.93239759057670624</v>
      </c>
      <c r="AD17" s="9" t="s">
        <v>26</v>
      </c>
      <c r="AE17" s="9"/>
      <c r="AF17" s="9"/>
      <c r="AQ17" s="99"/>
      <c r="AR17" s="23" t="s">
        <v>22</v>
      </c>
      <c r="AS17" s="24">
        <f>(AS15-AS23)/AS16</f>
        <v>0.42271224139817615</v>
      </c>
      <c r="AT17" s="15" t="s">
        <v>26</v>
      </c>
      <c r="AU17" s="15"/>
      <c r="AV17" s="15"/>
      <c r="BH17" s="100"/>
      <c r="BI17" s="34" t="s">
        <v>22</v>
      </c>
      <c r="BJ17" s="71">
        <f>(BJ15-BJ23)/BJ16</f>
        <v>1.1201315505927989</v>
      </c>
      <c r="BK17" s="29" t="s">
        <v>26</v>
      </c>
      <c r="BL17" s="29"/>
      <c r="BM17" s="29"/>
      <c r="BO17" s="100"/>
      <c r="BP17" s="34" t="s">
        <v>22</v>
      </c>
      <c r="BQ17" s="71">
        <f>(BQ15-BQ23)/BQ16</f>
        <v>1.0896906607006254</v>
      </c>
      <c r="BR17" s="29" t="s">
        <v>26</v>
      </c>
      <c r="BS17" s="29"/>
      <c r="BT17" s="29"/>
      <c r="BW17" s="2"/>
      <c r="BY17" s="101"/>
      <c r="BZ17" s="43" t="s">
        <v>22</v>
      </c>
      <c r="CA17" s="75">
        <f>(CA15-CA23)/CA16</f>
        <v>1.1220002853981494</v>
      </c>
      <c r="CB17" s="38" t="s">
        <v>26</v>
      </c>
      <c r="CC17" s="38"/>
      <c r="CD17" s="38"/>
      <c r="CE17" s="101"/>
      <c r="CF17" s="43" t="s">
        <v>22</v>
      </c>
      <c r="CG17" s="75">
        <f>(CG15-CG23)/CG16</f>
        <v>1.1220002851262441</v>
      </c>
      <c r="CH17" s="38" t="s">
        <v>26</v>
      </c>
      <c r="CI17" s="38"/>
      <c r="CJ17" s="38"/>
      <c r="CL17" s="65">
        <v>0.72</v>
      </c>
      <c r="CM17" s="65">
        <f t="shared" si="7"/>
        <v>0.28000000000000003</v>
      </c>
      <c r="CN17">
        <f t="array" ref="CN17:CR17">TRANSPOSE(CL17*gmvwt+CM17*epwt2)</f>
        <v>1.5205613314656072E-2</v>
      </c>
      <c r="CO17">
        <v>2.5780513467427629E-2</v>
      </c>
      <c r="CP17">
        <v>0.67725548236563382</v>
      </c>
      <c r="CQ17">
        <v>6.2006782411359165E-2</v>
      </c>
      <c r="CR17">
        <v>0.21975160844505268</v>
      </c>
      <c r="CT17" s="62">
        <f t="shared" ref="CT17" si="31">MMULT((CN17:CR17),muvec)</f>
        <v>1.3396410518608567E-2</v>
      </c>
      <c r="CU17" s="62">
        <f t="array" ref="CU17">SQRT(MMULT(MMULT((CN17:CR17),covmat),TRANSPOSE(CN17:CR17)))</f>
        <v>4.0394282198727142E-2</v>
      </c>
      <c r="CV17" s="63">
        <f t="shared" si="9"/>
        <v>0.16075692622330279</v>
      </c>
      <c r="CW17" s="64">
        <f t="shared" si="10"/>
        <v>0.13992989820694093</v>
      </c>
      <c r="CX17" s="64"/>
      <c r="CY17" s="2">
        <v>0.65</v>
      </c>
      <c r="CZ17" s="65">
        <f t="shared" si="11"/>
        <v>0.35</v>
      </c>
      <c r="DA17">
        <f t="array" ref="DA17:DE17">TRANSPOSE(CY17*epwt2)</f>
        <v>0</v>
      </c>
      <c r="DB17">
        <v>9.2038229630149307E-2</v>
      </c>
      <c r="DC17">
        <v>0.35570666869225287</v>
      </c>
      <c r="DD17">
        <v>0.20225510168718352</v>
      </c>
      <c r="DE17">
        <v>0</v>
      </c>
      <c r="DF17" s="63"/>
      <c r="DG17" s="62">
        <f t="array" ref="DG17">SQRT(MMULT(MMULT(DA17:DE17,covmat), TRANSPOSE(DA17:DE17)))</f>
        <v>5.9272078423864262E-2</v>
      </c>
      <c r="DH17" s="62">
        <f t="array" ref="DH17">MMULT((DA17:DE17),muvec) + CZ17*rfp</f>
        <v>2.1145016074746843E-2</v>
      </c>
      <c r="DI17" s="64">
        <f t="shared" si="3"/>
        <v>0.20532450260067983</v>
      </c>
      <c r="DJ17" s="63">
        <f t="shared" si="4"/>
        <v>0.25374019289696215</v>
      </c>
      <c r="DK17" s="64"/>
      <c r="DL17" s="66">
        <f t="shared" si="12"/>
        <v>6.6611939342524781E-2</v>
      </c>
      <c r="DM17" s="64">
        <f t="shared" si="13"/>
        <v>3.9180371497943463E-2</v>
      </c>
      <c r="DN17" s="64"/>
    </row>
    <row r="18" spans="1:123" x14ac:dyDescent="0.3">
      <c r="A18" s="3">
        <v>44682</v>
      </c>
      <c r="B18">
        <v>4.2600918406512103E-2</v>
      </c>
      <c r="C18">
        <v>-0.157035240157232</v>
      </c>
      <c r="D18">
        <v>0</v>
      </c>
      <c r="E18">
        <v>-0.129197485737861</v>
      </c>
      <c r="F18">
        <v>2.5878623599999702E-3</v>
      </c>
      <c r="O18">
        <f t="shared" si="6"/>
        <v>3.5899812001198843E-2</v>
      </c>
      <c r="P18">
        <f t="shared" si="1"/>
        <v>-0.20211783421800572</v>
      </c>
      <c r="Q18">
        <f t="shared" si="1"/>
        <v>-8.6673764448511291E-3</v>
      </c>
      <c r="R18">
        <f t="shared" si="1"/>
        <v>-0.19365890213725268</v>
      </c>
      <c r="S18">
        <f t="shared" si="1"/>
        <v>-7.7200959886087449E-3</v>
      </c>
      <c r="AA18" s="9"/>
      <c r="AB18" s="9"/>
      <c r="AC18" s="9"/>
      <c r="AD18" s="9"/>
      <c r="AE18" s="9"/>
      <c r="AF18" s="9"/>
      <c r="AQ18" s="15"/>
      <c r="AR18" s="15"/>
      <c r="AS18" s="15"/>
      <c r="AT18" s="15"/>
      <c r="AU18" s="15"/>
      <c r="AV18" s="15"/>
      <c r="BH18" s="29"/>
      <c r="BI18" s="29"/>
      <c r="BJ18" s="29"/>
      <c r="BK18" s="29"/>
      <c r="BL18" s="29"/>
      <c r="BM18" s="29"/>
      <c r="BO18" s="29"/>
      <c r="BP18" s="29"/>
      <c r="BQ18" s="68"/>
      <c r="BR18" s="29"/>
      <c r="BS18" s="29"/>
      <c r="BT18" s="29"/>
      <c r="BW18" s="2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L18" s="2">
        <v>0.7</v>
      </c>
      <c r="CM18" s="65">
        <f t="shared" si="7"/>
        <v>0.30000000000000004</v>
      </c>
      <c r="CN18">
        <f t="array" ref="CN18:CR18">TRANSPOSE(CL18*gmvwt+CM18*epwt2)</f>
        <v>1.4783235167026737E-2</v>
      </c>
      <c r="CO18">
        <v>2.8997645769834528E-2</v>
      </c>
      <c r="CP18">
        <v>0.67364396976540264</v>
      </c>
      <c r="CQ18">
        <v>6.8927752202803616E-2</v>
      </c>
      <c r="CR18">
        <v>0.21364739709935676</v>
      </c>
      <c r="CT18" s="62">
        <f t="shared" ref="CT18" si="32">MMULT((CN18:CR18),muvec)</f>
        <v>1.3890528007397082E-2</v>
      </c>
      <c r="CU18" s="62">
        <f t="array" ref="CU18">SQRT(MMULT(MMULT((CN18:CR18),covmat),TRANSPOSE(CN18:CR18)))</f>
        <v>4.1422484123037485E-2</v>
      </c>
      <c r="CV18" s="63">
        <f t="shared" si="9"/>
        <v>0.16668633608876499</v>
      </c>
      <c r="CW18" s="64">
        <f t="shared" si="10"/>
        <v>0.14349169415363214</v>
      </c>
      <c r="CX18" s="64"/>
      <c r="CY18" s="65">
        <v>0.625</v>
      </c>
      <c r="CZ18" s="65">
        <f t="shared" si="11"/>
        <v>0.375</v>
      </c>
      <c r="DA18">
        <f t="array" ref="DA18:DE18">TRANSPOSE(CY18*epwt2)</f>
        <v>0</v>
      </c>
      <c r="DB18">
        <v>8.84982977212974E-2</v>
      </c>
      <c r="DC18">
        <v>0.34202564297332005</v>
      </c>
      <c r="DD18">
        <v>0.19447605931459955</v>
      </c>
      <c r="DE18">
        <v>0</v>
      </c>
      <c r="DF18" s="63"/>
      <c r="DG18" s="62">
        <f t="array" ref="DG18">SQRT(MMULT(MMULT(DA18:DE18,covmat), TRANSPOSE(DA18:DE18)))</f>
        <v>5.6992383099869481E-2</v>
      </c>
      <c r="DH18" s="62">
        <f t="array" ref="DH18">MMULT((DA18:DE18),muvec) + CZ18*rfp</f>
        <v>2.0427900071871966E-2</v>
      </c>
      <c r="DI18" s="64">
        <f t="shared" si="3"/>
        <v>0.19742740634680753</v>
      </c>
      <c r="DJ18" s="63">
        <f t="shared" si="4"/>
        <v>0.24513480086246359</v>
      </c>
      <c r="DK18" s="64"/>
      <c r="DL18" s="66">
        <f t="shared" si="12"/>
        <v>7.1005900826629498E-2</v>
      </c>
      <c r="DM18" s="64">
        <f t="shared" si="13"/>
        <v>4.3047508246089647E-2</v>
      </c>
      <c r="DN18" s="64"/>
    </row>
    <row r="19" spans="1:123" x14ac:dyDescent="0.3">
      <c r="A19" s="3">
        <v>44652</v>
      </c>
      <c r="B19">
        <v>-0.13016863558377401</v>
      </c>
      <c r="C19">
        <v>-0.171805627788398</v>
      </c>
      <c r="D19">
        <v>-2.04698867962529E-2</v>
      </c>
      <c r="E19">
        <v>-0.191945109821647</v>
      </c>
      <c r="F19">
        <v>-8.4771398981905999E-2</v>
      </c>
      <c r="O19">
        <f t="shared" si="6"/>
        <v>-0.13686974198908727</v>
      </c>
      <c r="P19">
        <f t="shared" si="6"/>
        <v>-0.21688822184917173</v>
      </c>
      <c r="Q19">
        <f t="shared" si="6"/>
        <v>-2.9137263241104029E-2</v>
      </c>
      <c r="R19">
        <f t="shared" si="6"/>
        <v>-0.25640652622103871</v>
      </c>
      <c r="S19">
        <f t="shared" si="6"/>
        <v>-9.5079357330514716E-2</v>
      </c>
      <c r="AA19" s="9"/>
      <c r="AB19" s="9"/>
      <c r="AC19" s="9"/>
      <c r="AD19" s="9"/>
      <c r="AE19" s="9"/>
      <c r="AF19" s="9"/>
      <c r="AQ19" s="15"/>
      <c r="AR19" s="15"/>
      <c r="AS19" s="15"/>
      <c r="AT19" s="15"/>
      <c r="AU19" s="15"/>
      <c r="AV19" s="15"/>
      <c r="BH19" s="29"/>
      <c r="BI19" s="29"/>
      <c r="BJ19" s="29"/>
      <c r="BK19" s="29"/>
      <c r="BL19" s="29"/>
      <c r="BM19" s="29"/>
      <c r="BO19" s="29"/>
      <c r="BP19" s="29"/>
      <c r="BQ19" s="29"/>
      <c r="BR19" s="29"/>
      <c r="BS19" s="29"/>
      <c r="BT19" s="29"/>
      <c r="BW19" s="2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L19" s="2">
        <v>0.68</v>
      </c>
      <c r="CM19" s="65">
        <f t="shared" si="7"/>
        <v>0.31999999999999995</v>
      </c>
      <c r="CN19">
        <f t="array" ref="CN19:CR19">TRANSPOSE(CL19*gmvwt+CM19*epwt2)</f>
        <v>1.4360857019397403E-2</v>
      </c>
      <c r="CO19">
        <v>3.2214778072241414E-2</v>
      </c>
      <c r="CP19">
        <v>0.67003245716517135</v>
      </c>
      <c r="CQ19">
        <v>7.5848721994248039E-2</v>
      </c>
      <c r="CR19">
        <v>0.20754318575366087</v>
      </c>
      <c r="CT19" s="62">
        <f t="shared" ref="CT19" si="33">MMULT((CN19:CR19),muvec)</f>
        <v>1.4384645496185596E-2</v>
      </c>
      <c r="CU19" s="62">
        <f t="array" ref="CU19">SQRT(MMULT(MMULT((CN19:CR19),covmat),TRANSPOSE(CN19:CR19)))</f>
        <v>4.2494093865697156E-2</v>
      </c>
      <c r="CV19" s="63">
        <f t="shared" si="9"/>
        <v>0.17261574595422716</v>
      </c>
      <c r="CW19" s="64">
        <f t="shared" si="10"/>
        <v>0.14720385919397685</v>
      </c>
      <c r="CX19" s="64"/>
      <c r="CY19" s="2">
        <v>0.6</v>
      </c>
      <c r="CZ19" s="65">
        <f t="shared" si="11"/>
        <v>0.4</v>
      </c>
      <c r="DA19">
        <f t="array" ref="DA19:DE19">TRANSPOSE(CY19*epwt2)</f>
        <v>0</v>
      </c>
      <c r="DB19">
        <v>8.4958365812445508E-2</v>
      </c>
      <c r="DC19">
        <v>0.32834461725438724</v>
      </c>
      <c r="DD19">
        <v>0.18669701694201554</v>
      </c>
      <c r="DE19">
        <v>0</v>
      </c>
      <c r="DF19" s="63"/>
      <c r="DG19" s="62">
        <f t="array" ref="DG19">SQRT(MMULT(MMULT(DA19:DE19,covmat), TRANSPOSE(DA19:DE19)))</f>
        <v>5.4712687775874694E-2</v>
      </c>
      <c r="DH19" s="62">
        <f t="array" ref="DH19">MMULT((DA19:DE19),muvec) + CZ19*rfp</f>
        <v>1.9710784068997084E-2</v>
      </c>
      <c r="DI19" s="64">
        <f t="shared" si="3"/>
        <v>0.18953031009293519</v>
      </c>
      <c r="DJ19" s="63">
        <f t="shared" si="4"/>
        <v>0.23652940882796503</v>
      </c>
      <c r="DK19" s="64"/>
      <c r="DL19" s="66">
        <f t="shared" si="12"/>
        <v>7.5637038705352683E-2</v>
      </c>
      <c r="DM19" s="64">
        <f t="shared" si="13"/>
        <v>4.7105234942072589E-2</v>
      </c>
      <c r="DN19" s="64"/>
    </row>
    <row r="20" spans="1:123" x14ac:dyDescent="0.3">
      <c r="A20" s="3">
        <v>44621</v>
      </c>
      <c r="B20">
        <v>-6.7420679313823006E-2</v>
      </c>
      <c r="C20">
        <v>5.4301129336299998E-2</v>
      </c>
      <c r="D20">
        <v>2.6218767041016101E-2</v>
      </c>
      <c r="E20">
        <v>0.23800880933275501</v>
      </c>
      <c r="F20">
        <v>3.4407975166797999E-2</v>
      </c>
      <c r="O20">
        <f t="shared" si="6"/>
        <v>-7.4121785719136274E-2</v>
      </c>
      <c r="P20">
        <f t="shared" si="6"/>
        <v>9.2185352755262684E-3</v>
      </c>
      <c r="Q20">
        <f t="shared" si="6"/>
        <v>1.7551390596164972E-2</v>
      </c>
      <c r="R20">
        <f t="shared" si="6"/>
        <v>0.1735473929333633</v>
      </c>
      <c r="S20">
        <f t="shared" si="6"/>
        <v>2.4100016818189282E-2</v>
      </c>
      <c r="AA20" s="9"/>
      <c r="AB20" s="110" t="s">
        <v>14</v>
      </c>
      <c r="AC20" s="110"/>
      <c r="AD20" s="7"/>
      <c r="AE20" s="9"/>
      <c r="AF20" s="9"/>
      <c r="AQ20" s="15"/>
      <c r="AR20" s="111" t="s">
        <v>14</v>
      </c>
      <c r="AS20" s="111"/>
      <c r="AT20" s="13"/>
      <c r="AU20" s="15"/>
      <c r="AV20" s="15"/>
      <c r="BH20" s="29"/>
      <c r="BI20" s="112" t="s">
        <v>14</v>
      </c>
      <c r="BJ20" s="112"/>
      <c r="BK20" s="27"/>
      <c r="BL20" s="29"/>
      <c r="BM20" s="29"/>
      <c r="BO20" s="29"/>
      <c r="BP20" s="112" t="s">
        <v>14</v>
      </c>
      <c r="BQ20" s="112"/>
      <c r="BR20" s="27"/>
      <c r="BS20" s="29"/>
      <c r="BT20" s="29"/>
      <c r="BY20" s="38"/>
      <c r="BZ20" s="113" t="s">
        <v>14</v>
      </c>
      <c r="CA20" s="113"/>
      <c r="CB20" s="36"/>
      <c r="CC20" s="38"/>
      <c r="CD20" s="38"/>
      <c r="CE20" s="38"/>
      <c r="CF20" s="113" t="s">
        <v>14</v>
      </c>
      <c r="CG20" s="113"/>
      <c r="CH20" s="36"/>
      <c r="CI20" s="38"/>
      <c r="CJ20" s="38"/>
      <c r="CL20" s="65">
        <v>0.66</v>
      </c>
      <c r="CM20" s="65">
        <f t="shared" si="7"/>
        <v>0.33999999999999997</v>
      </c>
      <c r="CN20">
        <f t="array" ref="CN20:CR20">TRANSPOSE(CL20*gmvwt+CM20*epwt2)</f>
        <v>1.3938478871768066E-2</v>
      </c>
      <c r="CO20">
        <v>3.5431910374648309E-2</v>
      </c>
      <c r="CP20">
        <v>0.66642094456494028</v>
      </c>
      <c r="CQ20">
        <v>8.276969178569249E-2</v>
      </c>
      <c r="CR20">
        <v>0.20143897440796496</v>
      </c>
      <c r="CT20" s="62">
        <f t="shared" ref="CT20" si="34">MMULT((CN20:CR20),muvec)</f>
        <v>1.4878762984974113E-2</v>
      </c>
      <c r="CU20" s="62">
        <f t="array" ref="CU20">SQRT(MMULT(MMULT((CN20:CR20),covmat),TRANSPOSE(CN20:CR20)))</f>
        <v>4.3605911319230223E-2</v>
      </c>
      <c r="CV20" s="63">
        <f t="shared" si="9"/>
        <v>0.17854515581968936</v>
      </c>
      <c r="CW20" s="64">
        <f t="shared" si="10"/>
        <v>0.15105530783049911</v>
      </c>
      <c r="CX20" s="64"/>
      <c r="CY20" s="65">
        <v>0.57499999999999996</v>
      </c>
      <c r="CZ20" s="65">
        <f t="shared" si="11"/>
        <v>0.42500000000000004</v>
      </c>
      <c r="DA20">
        <f t="array" ref="DA20:DE20">TRANSPOSE(CY20*epwt2)</f>
        <v>0</v>
      </c>
      <c r="DB20">
        <v>8.1418433903593601E-2</v>
      </c>
      <c r="DC20">
        <v>0.31466359153545442</v>
      </c>
      <c r="DD20">
        <v>0.17891797456943156</v>
      </c>
      <c r="DE20">
        <v>0</v>
      </c>
      <c r="DF20" s="63"/>
      <c r="DG20" s="62">
        <f t="array" ref="DG20">SQRT(MMULT(MMULT(DA20:DE20,covmat), TRANSPOSE(DA20:DE20)))</f>
        <v>5.2432992451879913E-2</v>
      </c>
      <c r="DH20" s="62">
        <f t="array" ref="DH20">MMULT((DA20:DE20),muvec) + CZ20*rfp</f>
        <v>1.8993668066122203E-2</v>
      </c>
      <c r="DI20" s="64">
        <f t="shared" si="3"/>
        <v>0.18163321383906289</v>
      </c>
      <c r="DJ20" s="63">
        <f t="shared" si="4"/>
        <v>0.22792401679346644</v>
      </c>
      <c r="DK20" s="64"/>
      <c r="DL20" s="66">
        <f t="shared" si="12"/>
        <v>8.0505352978694378E-2</v>
      </c>
      <c r="DM20" s="64">
        <f t="shared" si="13"/>
        <v>5.1358804662369695E-2</v>
      </c>
      <c r="DN20" s="64"/>
    </row>
    <row r="21" spans="1:123" ht="15" thickBot="1" x14ac:dyDescent="0.35">
      <c r="A21" s="3">
        <v>44593</v>
      </c>
      <c r="B21">
        <v>-4.2045970109592601E-2</v>
      </c>
      <c r="C21">
        <v>0.122394150033293</v>
      </c>
      <c r="D21">
        <v>5.8161573489728502E-2</v>
      </c>
      <c r="E21">
        <v>-7.0768158663262803E-2</v>
      </c>
      <c r="F21">
        <v>-2.9804802324198399E-2</v>
      </c>
      <c r="O21">
        <f t="shared" si="6"/>
        <v>-4.8747076514905861E-2</v>
      </c>
      <c r="P21">
        <f t="shared" si="6"/>
        <v>7.7311555972519264E-2</v>
      </c>
      <c r="Q21">
        <f t="shared" si="6"/>
        <v>4.9494197044877369E-2</v>
      </c>
      <c r="R21">
        <f t="shared" si="6"/>
        <v>-0.13522957506265448</v>
      </c>
      <c r="S21">
        <f t="shared" si="6"/>
        <v>-4.0112760672807113E-2</v>
      </c>
      <c r="AA21" s="9"/>
      <c r="AB21" s="106" t="s">
        <v>15</v>
      </c>
      <c r="AC21" s="106"/>
      <c r="AD21" s="9"/>
      <c r="AE21" s="9"/>
      <c r="AF21" s="9"/>
      <c r="AQ21" s="15"/>
      <c r="AR21" s="107" t="s">
        <v>15</v>
      </c>
      <c r="AS21" s="107"/>
      <c r="AT21" s="15"/>
      <c r="AU21" s="15"/>
      <c r="AV21" s="15"/>
      <c r="BH21" s="29"/>
      <c r="BI21" s="108" t="s">
        <v>15</v>
      </c>
      <c r="BJ21" s="108"/>
      <c r="BK21" s="29"/>
      <c r="BL21" s="29"/>
      <c r="BM21" s="29"/>
      <c r="BO21" s="29"/>
      <c r="BP21" s="108" t="s">
        <v>15</v>
      </c>
      <c r="BQ21" s="108"/>
      <c r="BR21" s="29"/>
      <c r="BS21" s="29"/>
      <c r="BT21" s="29"/>
      <c r="BY21" s="38"/>
      <c r="BZ21" s="109" t="s">
        <v>15</v>
      </c>
      <c r="CA21" s="109"/>
      <c r="CB21" s="38"/>
      <c r="CC21" s="38"/>
      <c r="CD21" s="38"/>
      <c r="CE21" s="38"/>
      <c r="CF21" s="109" t="s">
        <v>15</v>
      </c>
      <c r="CG21" s="109"/>
      <c r="CH21" s="38"/>
      <c r="CI21" s="38"/>
      <c r="CJ21" s="38"/>
      <c r="CL21" s="2">
        <v>0.64</v>
      </c>
      <c r="CM21" s="65">
        <f t="shared" si="7"/>
        <v>0.36</v>
      </c>
      <c r="CN21">
        <f t="array" ref="CN21:CR21">TRANSPOSE(CL21*gmvwt+CM21*epwt2)</f>
        <v>1.3516100724138731E-2</v>
      </c>
      <c r="CO21">
        <v>3.8649042677055205E-2</v>
      </c>
      <c r="CP21">
        <v>0.66280943196470909</v>
      </c>
      <c r="CQ21">
        <v>8.9690661577136926E-2</v>
      </c>
      <c r="CR21">
        <v>0.19533476306226905</v>
      </c>
      <c r="CT21" s="62">
        <f t="shared" ref="CT21" si="35">MMULT((CN21:CR21),muvec)</f>
        <v>1.5372880473762628E-2</v>
      </c>
      <c r="CU21" s="62">
        <f t="array" ref="CU21">SQRT(MMULT(MMULT((CN21:CR21),covmat),TRANSPOSE(CN21:CR21)))</f>
        <v>4.4754940023029426E-2</v>
      </c>
      <c r="CV21" s="63">
        <f t="shared" si="9"/>
        <v>0.18447456568515153</v>
      </c>
      <c r="CW21" s="64">
        <f t="shared" si="10"/>
        <v>0.15503566001916955</v>
      </c>
      <c r="CX21" s="64"/>
      <c r="CY21" s="2">
        <v>0.55000000000000004</v>
      </c>
      <c r="CZ21" s="65">
        <f t="shared" si="11"/>
        <v>0.44999999999999996</v>
      </c>
      <c r="DA21">
        <f t="array" ref="DA21:DE21">TRANSPOSE(CY21*epwt2)</f>
        <v>0</v>
      </c>
      <c r="DB21">
        <v>7.7878501994741722E-2</v>
      </c>
      <c r="DC21">
        <v>0.30098256581652166</v>
      </c>
      <c r="DD21">
        <v>0.17113893219684762</v>
      </c>
      <c r="DE21">
        <v>0</v>
      </c>
      <c r="DF21" s="63"/>
      <c r="DG21" s="62">
        <f t="array" ref="DG21">SQRT(MMULT(MMULT(DA21:DE21,covmat), TRANSPOSE(DA21:DE21)))</f>
        <v>5.0153297127885146E-2</v>
      </c>
      <c r="DH21" s="62">
        <f t="array" ref="DH21">MMULT((DA21:DE21),muvec) + CZ21*rfp</f>
        <v>1.8276552063247332E-2</v>
      </c>
      <c r="DI21" s="64">
        <f t="shared" si="3"/>
        <v>0.17373611758519064</v>
      </c>
      <c r="DJ21" s="63">
        <f t="shared" si="4"/>
        <v>0.21931862475896799</v>
      </c>
      <c r="DK21" s="64"/>
      <c r="DL21" s="66">
        <f t="shared" si="12"/>
        <v>8.5610843646654541E-2</v>
      </c>
      <c r="DM21" s="64">
        <f t="shared" si="13"/>
        <v>5.5812837606901033E-2</v>
      </c>
      <c r="DN21" s="64"/>
    </row>
    <row r="22" spans="1:123" x14ac:dyDescent="0.3">
      <c r="A22" s="3">
        <v>44562</v>
      </c>
      <c r="B22">
        <v>4.20785182920662E-2</v>
      </c>
      <c r="C22">
        <v>-0.16894668246945199</v>
      </c>
      <c r="D22">
        <v>-1.7783857729138101E-2</v>
      </c>
      <c r="E22">
        <v>-0.11360931817914</v>
      </c>
      <c r="F22">
        <v>-4.8935685813382E-2</v>
      </c>
      <c r="O22">
        <f t="shared" si="6"/>
        <v>3.5377411886752939E-2</v>
      </c>
      <c r="P22">
        <f t="shared" si="6"/>
        <v>-0.21402927653022571</v>
      </c>
      <c r="Q22">
        <f t="shared" si="6"/>
        <v>-2.645123417398923E-2</v>
      </c>
      <c r="R22">
        <f t="shared" si="6"/>
        <v>-0.17807073457853168</v>
      </c>
      <c r="S22">
        <f t="shared" si="6"/>
        <v>-5.9243644161990718E-2</v>
      </c>
      <c r="AA22" s="9"/>
      <c r="AB22" s="18" t="s">
        <v>16</v>
      </c>
      <c r="AC22" s="56">
        <f>AC23/12</f>
        <v>2.5000000000000001E-3</v>
      </c>
      <c r="AD22" s="9"/>
      <c r="AE22" s="9"/>
      <c r="AF22" s="9"/>
      <c r="AQ22" s="15"/>
      <c r="AR22" s="22" t="s">
        <v>16</v>
      </c>
      <c r="AS22" s="51">
        <f>AS23/12</f>
        <v>2.5000000000000001E-3</v>
      </c>
      <c r="AT22" s="15"/>
      <c r="AU22" s="15"/>
      <c r="AV22" s="15"/>
      <c r="BH22" s="29"/>
      <c r="BI22" s="32" t="s">
        <v>16</v>
      </c>
      <c r="BJ22" s="49">
        <f>BJ23/12</f>
        <v>2.5000000000000001E-3</v>
      </c>
      <c r="BK22" s="29"/>
      <c r="BL22" s="29"/>
      <c r="BM22" s="29"/>
      <c r="BO22" s="29"/>
      <c r="BP22" s="32" t="s">
        <v>16</v>
      </c>
      <c r="BQ22" s="49">
        <f>BQ23/12</f>
        <v>2.5000000000000001E-3</v>
      </c>
      <c r="BR22" s="29"/>
      <c r="BS22" s="29"/>
      <c r="BT22" s="29"/>
      <c r="BY22" s="38"/>
      <c r="BZ22" s="41" t="s">
        <v>16</v>
      </c>
      <c r="CA22" s="47">
        <f>CA23/12</f>
        <v>2.5000000000000001E-3</v>
      </c>
      <c r="CB22" s="38"/>
      <c r="CC22" s="38"/>
      <c r="CD22" s="38"/>
      <c r="CE22" s="38"/>
      <c r="CF22" s="41" t="s">
        <v>16</v>
      </c>
      <c r="CG22" s="47">
        <f>CG23/12</f>
        <v>2.5000000000000001E-3</v>
      </c>
      <c r="CH22" s="38"/>
      <c r="CI22" s="38"/>
      <c r="CJ22" s="38"/>
      <c r="CL22" s="2">
        <v>0.62</v>
      </c>
      <c r="CM22" s="65">
        <f t="shared" si="7"/>
        <v>0.38</v>
      </c>
      <c r="CN22">
        <f t="array" ref="CN22:CR22">TRANSPOSE(CL22*gmvwt+CM22*epwt2)</f>
        <v>1.3093722576509396E-2</v>
      </c>
      <c r="CO22">
        <v>4.1866174979462101E-2</v>
      </c>
      <c r="CP22">
        <v>0.65919791936447791</v>
      </c>
      <c r="CQ22">
        <v>9.6611631368581391E-2</v>
      </c>
      <c r="CR22">
        <v>0.18923055171657316</v>
      </c>
      <c r="CT22" s="62">
        <f t="shared" ref="CT22" si="36">MMULT((CN22:CR22),muvec)</f>
        <v>1.5866997962551147E-2</v>
      </c>
      <c r="CU22" s="62">
        <f t="array" ref="CU22">SQRT(MMULT(MMULT((CN22:CR22),covmat),TRANSPOSE(CN22:CR22)))</f>
        <v>4.5938387835445994E-2</v>
      </c>
      <c r="CV22" s="63">
        <f t="shared" si="9"/>
        <v>0.19040397555061378</v>
      </c>
      <c r="CW22" s="64">
        <f t="shared" si="10"/>
        <v>0.15913524349759303</v>
      </c>
      <c r="CX22" s="64"/>
      <c r="CY22" s="65">
        <v>0.52500000000000002</v>
      </c>
      <c r="CZ22" s="65">
        <f t="shared" si="11"/>
        <v>0.47499999999999998</v>
      </c>
      <c r="DA22">
        <f t="array" ref="DA22:DE22">TRANSPOSE(CY22*epwt2)</f>
        <v>0</v>
      </c>
      <c r="DB22">
        <v>7.4338570085889816E-2</v>
      </c>
      <c r="DC22">
        <v>0.28730154009758885</v>
      </c>
      <c r="DD22">
        <v>0.16335988982426361</v>
      </c>
      <c r="DE22">
        <v>0</v>
      </c>
      <c r="DF22" s="63"/>
      <c r="DG22" s="62">
        <f t="array" ref="DG22">SQRT(MMULT(MMULT(DA22:DE22,covmat), TRANSPOSE(DA22:DE22)))</f>
        <v>4.7873601803890366E-2</v>
      </c>
      <c r="DH22" s="62">
        <f t="array" ref="DH22">MMULT((DA22:DE22),muvec) + CZ22*rfp</f>
        <v>1.7559436060372448E-2</v>
      </c>
      <c r="DI22" s="64">
        <f t="shared" si="3"/>
        <v>0.16583902133131834</v>
      </c>
      <c r="DJ22" s="63">
        <f t="shared" si="4"/>
        <v>0.21071323272446937</v>
      </c>
      <c r="DK22" s="64"/>
      <c r="DL22" s="66">
        <f t="shared" si="12"/>
        <v>9.0953510709233243E-2</v>
      </c>
      <c r="DM22" s="64">
        <f t="shared" si="13"/>
        <v>6.0471392529085351E-2</v>
      </c>
      <c r="DN22" s="64"/>
      <c r="DO22" s="92" t="s">
        <v>65</v>
      </c>
      <c r="DP22" s="93"/>
      <c r="DQ22" s="93"/>
      <c r="DR22" s="93"/>
      <c r="DS22" s="94"/>
    </row>
    <row r="23" spans="1:123" x14ac:dyDescent="0.3">
      <c r="A23" s="3">
        <v>44531</v>
      </c>
      <c r="B23">
        <v>4.4991376205483203E-4</v>
      </c>
      <c r="C23">
        <v>-0.18768354629620199</v>
      </c>
      <c r="D23">
        <v>3.0390181075783802E-2</v>
      </c>
      <c r="E23">
        <v>-7.6854519478508604E-2</v>
      </c>
      <c r="F23">
        <v>4.1784011496740402E-2</v>
      </c>
      <c r="O23">
        <f t="shared" si="6"/>
        <v>-6.2511926432584309E-3</v>
      </c>
      <c r="P23">
        <f t="shared" si="6"/>
        <v>-0.23276614035697571</v>
      </c>
      <c r="Q23">
        <f t="shared" si="6"/>
        <v>2.1722804630932672E-2</v>
      </c>
      <c r="R23">
        <f t="shared" si="6"/>
        <v>-0.14131593587790031</v>
      </c>
      <c r="S23">
        <f t="shared" si="6"/>
        <v>3.1476053148131684E-2</v>
      </c>
      <c r="AA23" s="9"/>
      <c r="AB23" s="20" t="s">
        <v>19</v>
      </c>
      <c r="AC23" s="58">
        <v>0.03</v>
      </c>
      <c r="AD23" s="9"/>
      <c r="AE23" s="9"/>
      <c r="AF23" s="9"/>
      <c r="AQ23" s="15"/>
      <c r="AR23" s="23" t="s">
        <v>19</v>
      </c>
      <c r="AS23" s="55">
        <v>0.03</v>
      </c>
      <c r="AT23" s="15"/>
      <c r="AU23" s="15"/>
      <c r="AV23" s="15"/>
      <c r="BH23" s="29"/>
      <c r="BI23" s="34" t="s">
        <v>19</v>
      </c>
      <c r="BJ23" s="50">
        <v>0.03</v>
      </c>
      <c r="BK23" s="29"/>
      <c r="BL23" s="29"/>
      <c r="BM23" s="29"/>
      <c r="BO23" s="29"/>
      <c r="BP23" s="34" t="s">
        <v>19</v>
      </c>
      <c r="BQ23" s="50">
        <v>0.03</v>
      </c>
      <c r="BR23" s="29"/>
      <c r="BS23" s="29"/>
      <c r="BT23" s="29"/>
      <c r="BY23" s="38" t="s">
        <v>37</v>
      </c>
      <c r="BZ23" s="43" t="s">
        <v>19</v>
      </c>
      <c r="CA23" s="48">
        <v>0.03</v>
      </c>
      <c r="CB23" s="44" t="s">
        <v>38</v>
      </c>
      <c r="CC23" s="38"/>
      <c r="CD23" s="38"/>
      <c r="CE23" s="38" t="s">
        <v>37</v>
      </c>
      <c r="CF23" s="43" t="s">
        <v>19</v>
      </c>
      <c r="CG23" s="48">
        <v>0.03</v>
      </c>
      <c r="CH23" s="44" t="s">
        <v>38</v>
      </c>
      <c r="CI23" s="38"/>
      <c r="CJ23" s="38"/>
      <c r="CL23" s="2">
        <v>0.6</v>
      </c>
      <c r="CM23" s="65">
        <f t="shared" si="7"/>
        <v>0.4</v>
      </c>
      <c r="CN23">
        <f t="array" ref="CN23:CR23">TRANSPOSE(CL23*gmvwt+CM23*epwt2)</f>
        <v>1.2671344428880059E-2</v>
      </c>
      <c r="CO23">
        <v>4.5083307281868996E-2</v>
      </c>
      <c r="CP23">
        <v>0.65558640676424673</v>
      </c>
      <c r="CQ23">
        <v>0.10353260116002584</v>
      </c>
      <c r="CR23">
        <v>0.18312634037087724</v>
      </c>
      <c r="CT23" s="62">
        <f t="shared" ref="CT23" si="37">MMULT((CN23:CR23),muvec)</f>
        <v>1.6361115451339659E-2</v>
      </c>
      <c r="CU23" s="62">
        <f t="array" ref="CU23">SQRT(MMULT(MMULT((CN23:CR23),covmat),TRANSPOSE(CN23:CR23)))</f>
        <v>4.7153663307798729E-2</v>
      </c>
      <c r="CV23" s="63">
        <f t="shared" si="9"/>
        <v>0.19633338541607592</v>
      </c>
      <c r="CW23" s="64">
        <f t="shared" si="10"/>
        <v>0.16334508122420743</v>
      </c>
      <c r="CX23" s="64"/>
      <c r="CY23" s="2">
        <v>0.5</v>
      </c>
      <c r="CZ23" s="65">
        <f t="shared" si="11"/>
        <v>0.5</v>
      </c>
      <c r="DA23">
        <f t="array" ref="DA23:DE23">TRANSPOSE(CY23*epwt2)</f>
        <v>0</v>
      </c>
      <c r="DB23">
        <v>7.0798638177037923E-2</v>
      </c>
      <c r="DC23">
        <v>0.27362051437865603</v>
      </c>
      <c r="DD23">
        <v>0.15558084745167963</v>
      </c>
      <c r="DE23">
        <v>0</v>
      </c>
      <c r="DF23" s="63"/>
      <c r="DG23" s="62">
        <f t="array" ref="DG23">SQRT(MMULT(MMULT(DA23:DE23,covmat), TRANSPOSE(DA23:DE23)))</f>
        <v>4.5593906479895578E-2</v>
      </c>
      <c r="DH23" s="62">
        <f t="array" ref="DH23">MMULT((DA23:DE23),muvec) + CZ23*rfp</f>
        <v>1.684232005749757E-2</v>
      </c>
      <c r="DI23" s="64">
        <f t="shared" si="3"/>
        <v>0.157941925077446</v>
      </c>
      <c r="DJ23" s="63">
        <f t="shared" si="4"/>
        <v>0.20210784068997084</v>
      </c>
      <c r="DK23" s="64"/>
      <c r="DL23" s="66">
        <f t="shared" si="12"/>
        <v>9.6533354166430371E-2</v>
      </c>
      <c r="DM23" s="64">
        <f t="shared" si="13"/>
        <v>6.5338032489682979E-2</v>
      </c>
      <c r="DN23" s="64"/>
      <c r="DO23" s="82"/>
      <c r="DP23" t="s">
        <v>58</v>
      </c>
      <c r="DQ23" t="s">
        <v>59</v>
      </c>
      <c r="DR23" t="s">
        <v>60</v>
      </c>
      <c r="DS23" s="83" t="s">
        <v>61</v>
      </c>
    </row>
    <row r="24" spans="1:123" x14ac:dyDescent="0.3">
      <c r="A24" s="3">
        <v>44501</v>
      </c>
      <c r="B24">
        <v>-6.9275986625460598E-2</v>
      </c>
      <c r="C24">
        <v>-7.0345802649606298E-2</v>
      </c>
      <c r="D24">
        <v>-5.2720271531477804E-3</v>
      </c>
      <c r="E24">
        <v>2.7612188873779E-2</v>
      </c>
      <c r="F24">
        <v>-7.3430036330179799E-3</v>
      </c>
      <c r="O24">
        <f t="shared" si="6"/>
        <v>-7.5977093030773865E-2</v>
      </c>
      <c r="P24">
        <f t="shared" si="6"/>
        <v>-0.11542839671038002</v>
      </c>
      <c r="Q24">
        <f t="shared" si="6"/>
        <v>-1.393940359799891E-2</v>
      </c>
      <c r="R24">
        <f t="shared" si="6"/>
        <v>-3.6849227525612691E-2</v>
      </c>
      <c r="S24">
        <f t="shared" si="6"/>
        <v>-1.7650961981626696E-2</v>
      </c>
      <c r="AA24" s="9"/>
      <c r="AB24" s="9"/>
      <c r="AC24" s="9"/>
      <c r="AD24" s="9"/>
      <c r="AE24" s="9"/>
      <c r="AF24" s="9"/>
      <c r="AQ24" s="15"/>
      <c r="AR24" s="15"/>
      <c r="AS24" s="15"/>
      <c r="AT24" s="15"/>
      <c r="AU24" s="15"/>
      <c r="AV24" s="15"/>
      <c r="BH24" s="29"/>
      <c r="BI24" s="29"/>
      <c r="BJ24" s="29"/>
      <c r="BK24" s="29"/>
      <c r="BL24" s="29"/>
      <c r="BM24" s="29"/>
      <c r="BO24" s="29"/>
      <c r="BP24" s="29"/>
      <c r="BQ24" s="29"/>
      <c r="BR24" s="29"/>
      <c r="BS24" s="29"/>
      <c r="BT24" s="29"/>
      <c r="BY24" s="38"/>
      <c r="BZ24" s="38"/>
      <c r="CA24" s="38"/>
      <c r="CB24" s="38"/>
      <c r="CC24" s="38"/>
      <c r="CD24" s="38"/>
      <c r="CE24" s="38"/>
      <c r="CF24" s="38"/>
      <c r="CG24" s="38"/>
      <c r="CH24" s="38"/>
      <c r="CI24" s="38"/>
      <c r="CJ24" s="38"/>
      <c r="CL24" s="65">
        <v>0.57999999999999996</v>
      </c>
      <c r="CM24" s="65">
        <f t="shared" si="7"/>
        <v>0.42000000000000004</v>
      </c>
      <c r="CN24">
        <f t="array" ref="CN24:CR24">TRANSPOSE(CL24*gmvwt+CM24*epwt2)</f>
        <v>1.2248966281250724E-2</v>
      </c>
      <c r="CO24">
        <v>4.8300439584275892E-2</v>
      </c>
      <c r="CP24">
        <v>0.65197489416401566</v>
      </c>
      <c r="CQ24">
        <v>0.11045357095147029</v>
      </c>
      <c r="CR24">
        <v>0.17702212902518133</v>
      </c>
      <c r="CT24" s="62">
        <f t="shared" ref="CT24" si="38">MMULT((CN24:CR24),muvec)</f>
        <v>1.6855232940128178E-2</v>
      </c>
      <c r="CU24" s="62">
        <f t="array" ref="CU24">SQRT(MMULT(MMULT((CN24:CR24),covmat),TRANSPOSE(CN24:CR24)))</f>
        <v>4.839836893678482E-2</v>
      </c>
      <c r="CV24" s="63">
        <f t="shared" si="9"/>
        <v>0.20226279528153812</v>
      </c>
      <c r="CW24" s="64">
        <f t="shared" si="10"/>
        <v>0.16765686800394922</v>
      </c>
      <c r="CX24" s="64"/>
      <c r="CY24" s="65">
        <v>0.47499999999999998</v>
      </c>
      <c r="CZ24" s="65">
        <f t="shared" si="11"/>
        <v>0.52500000000000002</v>
      </c>
      <c r="DA24">
        <f t="array" ref="DA24:DE24">TRANSPOSE(CY24*epwt2)</f>
        <v>0</v>
      </c>
      <c r="DB24">
        <v>6.725870626818603E-2</v>
      </c>
      <c r="DC24">
        <v>0.25993948865972322</v>
      </c>
      <c r="DD24">
        <v>0.14780180507909566</v>
      </c>
      <c r="DE24">
        <v>0</v>
      </c>
      <c r="DF24" s="63"/>
      <c r="DG24" s="62">
        <f t="array" ref="DG24">SQRT(MMULT(MMULT(DA24:DE24,covmat), TRANSPOSE(DA24:DE24)))</f>
        <v>4.3314211155900804E-2</v>
      </c>
      <c r="DH24" s="62">
        <f t="array" ref="DH24">MMULT((DA24:DE24),muvec) + CZ24*rfp</f>
        <v>1.6125204054622692E-2</v>
      </c>
      <c r="DI24" s="64">
        <f t="shared" si="3"/>
        <v>0.15004482882357373</v>
      </c>
      <c r="DJ24" s="63">
        <f t="shared" si="4"/>
        <v>0.19350244865547231</v>
      </c>
      <c r="DK24" s="64"/>
      <c r="DL24" s="66">
        <f t="shared" si="12"/>
        <v>0.10235037401824602</v>
      </c>
      <c r="DM24" s="64">
        <f t="shared" si="13"/>
        <v>7.0415884561658676E-2</v>
      </c>
      <c r="DN24" s="64"/>
      <c r="DO24" s="84" t="s">
        <v>62</v>
      </c>
      <c r="DP24" s="85">
        <f>AC15</f>
        <v>0.32452908398145253</v>
      </c>
      <c r="DQ24" s="85">
        <f>BJ15</f>
        <v>0.32452908398145247</v>
      </c>
      <c r="DR24" s="85">
        <f>BQ15</f>
        <v>0.37421568137994166</v>
      </c>
      <c r="DS24" s="86">
        <f>CA15</f>
        <v>0.36637669087063968</v>
      </c>
    </row>
    <row r="25" spans="1:123" x14ac:dyDescent="0.3">
      <c r="A25" s="3">
        <v>44470</v>
      </c>
      <c r="B25">
        <v>0.13132735758525299</v>
      </c>
      <c r="C25">
        <v>0.40026728587358801</v>
      </c>
      <c r="D25">
        <v>1.57807499580302E-2</v>
      </c>
      <c r="E25">
        <v>0.43652959572908201</v>
      </c>
      <c r="F25">
        <v>7.3895693363638507E-2</v>
      </c>
      <c r="O25">
        <f t="shared" si="6"/>
        <v>0.12462625117993972</v>
      </c>
      <c r="P25">
        <f t="shared" si="6"/>
        <v>0.35518469181281426</v>
      </c>
      <c r="Q25">
        <f t="shared" si="6"/>
        <v>7.1133735131790714E-3</v>
      </c>
      <c r="R25">
        <f t="shared" si="6"/>
        <v>0.37206817932969033</v>
      </c>
      <c r="S25">
        <f t="shared" si="6"/>
        <v>6.3587735015029789E-2</v>
      </c>
      <c r="AA25" s="9"/>
      <c r="AB25" s="9"/>
      <c r="AC25" s="9"/>
      <c r="AD25" s="9"/>
      <c r="AE25" s="9"/>
      <c r="AF25" s="9"/>
      <c r="AQ25" s="15"/>
      <c r="AR25" s="15"/>
      <c r="AS25" s="15"/>
      <c r="AT25" s="15"/>
      <c r="AU25" s="15"/>
      <c r="AV25" s="15"/>
      <c r="BH25" s="29"/>
      <c r="BI25" s="29"/>
      <c r="BJ25" s="29"/>
      <c r="BK25" s="29"/>
      <c r="BL25" s="29"/>
      <c r="BM25" s="29"/>
      <c r="BO25" s="29"/>
      <c r="BP25" s="29"/>
      <c r="BQ25" s="29"/>
      <c r="BR25" s="29"/>
      <c r="BS25" s="29"/>
      <c r="BT25" s="29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L25" s="2">
        <v>0.56000000000000005</v>
      </c>
      <c r="CM25" s="65">
        <f t="shared" si="7"/>
        <v>0.43999999999999995</v>
      </c>
      <c r="CN25">
        <f t="array" ref="CN25:CR25">TRANSPOSE(CL25*gmvwt+CM25*epwt2)</f>
        <v>1.1826588133621391E-2</v>
      </c>
      <c r="CO25">
        <v>5.1517571886682781E-2</v>
      </c>
      <c r="CP25">
        <v>0.64836338156378448</v>
      </c>
      <c r="CQ25">
        <v>0.11737454074291473</v>
      </c>
      <c r="CR25">
        <v>0.17091791767948544</v>
      </c>
      <c r="CT25" s="62">
        <f t="shared" ref="CT25" si="39">MMULT((CN25:CR25),muvec)</f>
        <v>1.7349350428916693E-2</v>
      </c>
      <c r="CU25" s="62">
        <f t="array" ref="CU25">SQRT(MMULT(MMULT((CN25:CR25),covmat),TRANSPOSE(CN25:CR25)))</f>
        <v>4.9670292269197801E-2</v>
      </c>
      <c r="CV25" s="63">
        <f t="shared" si="9"/>
        <v>0.20819220514700032</v>
      </c>
      <c r="CW25" s="64">
        <f t="shared" si="10"/>
        <v>0.17206293967409242</v>
      </c>
      <c r="CX25" s="64"/>
      <c r="CY25" s="2">
        <v>0.45</v>
      </c>
      <c r="CZ25" s="65">
        <f t="shared" si="11"/>
        <v>0.55000000000000004</v>
      </c>
      <c r="DA25">
        <f t="array" ref="DA25:DE25">TRANSPOSE(CY25*epwt2)</f>
        <v>0</v>
      </c>
      <c r="DB25">
        <v>6.3718774359334138E-2</v>
      </c>
      <c r="DC25">
        <v>0.24625846294079043</v>
      </c>
      <c r="DD25">
        <v>0.14002276270651168</v>
      </c>
      <c r="DE25">
        <v>0</v>
      </c>
      <c r="DF25" s="63"/>
      <c r="DG25" s="62">
        <f t="array" ref="DG25">SQRT(MMULT(MMULT(DA25:DE25,covmat), TRANSPOSE(DA25:DE25)))</f>
        <v>4.1034515831906024E-2</v>
      </c>
      <c r="DH25" s="62">
        <f t="array" ref="DH25">MMULT((DA25:DE25),muvec) + CZ25*rfp</f>
        <v>1.5408088051747813E-2</v>
      </c>
      <c r="DI25" s="64">
        <f t="shared" si="3"/>
        <v>0.14214773256970142</v>
      </c>
      <c r="DJ25" s="63">
        <f t="shared" si="4"/>
        <v>0.18489705662097375</v>
      </c>
      <c r="DK25" s="64"/>
      <c r="DL25" s="66">
        <f t="shared" si="12"/>
        <v>0.10840457026468014</v>
      </c>
      <c r="DM25" s="64">
        <f t="shared" si="13"/>
        <v>7.5707693456600653E-2</v>
      </c>
      <c r="DN25" s="64"/>
      <c r="DO25" s="84" t="s">
        <v>63</v>
      </c>
      <c r="DP25" s="85">
        <f>AC16</f>
        <v>0.31588357473047574</v>
      </c>
      <c r="DQ25" s="85">
        <f t="shared" ref="DQ25:DQ26" si="40">BJ16</f>
        <v>0.26294151238359553</v>
      </c>
      <c r="DR25" s="85">
        <f t="shared" ref="DR25:DR26" si="41">BQ16</f>
        <v>0.31588385015489201</v>
      </c>
      <c r="DS25" s="86">
        <f t="shared" ref="DS25:DS26" si="42">CA16</f>
        <v>0.29980089599645166</v>
      </c>
    </row>
    <row r="26" spans="1:123" x14ac:dyDescent="0.3">
      <c r="A26" s="3">
        <v>44440</v>
      </c>
      <c r="B26">
        <v>1.67665890241432E-2</v>
      </c>
      <c r="C26">
        <v>-7.1571550763449301E-2</v>
      </c>
      <c r="D26">
        <v>-3.16120090089319E-2</v>
      </c>
      <c r="E26">
        <v>5.4042331503593603E-2</v>
      </c>
      <c r="F26">
        <v>-4.9753102440290402E-2</v>
      </c>
      <c r="O26">
        <f t="shared" si="6"/>
        <v>1.0065482618829936E-2</v>
      </c>
      <c r="P26">
        <f t="shared" si="6"/>
        <v>-0.11665414482422304</v>
      </c>
      <c r="Q26">
        <f t="shared" si="6"/>
        <v>-4.0279385453783026E-2</v>
      </c>
      <c r="R26">
        <f t="shared" si="6"/>
        <v>-1.0419084895798091E-2</v>
      </c>
      <c r="S26">
        <f t="shared" si="6"/>
        <v>-6.0061060788899119E-2</v>
      </c>
      <c r="CL26" s="2">
        <v>0.54</v>
      </c>
      <c r="CM26" s="65">
        <f t="shared" si="7"/>
        <v>0.45999999999999996</v>
      </c>
      <c r="CN26">
        <f t="array" ref="CN26:CR26">TRANSPOSE(CL26*gmvwt+CM26*epwt2)</f>
        <v>1.1404209985992056E-2</v>
      </c>
      <c r="CO26">
        <v>5.4734704189089677E-2</v>
      </c>
      <c r="CP26">
        <v>0.6447518689635533</v>
      </c>
      <c r="CQ26">
        <v>0.12429551053435918</v>
      </c>
      <c r="CR26">
        <v>0.16481370633378953</v>
      </c>
      <c r="CT26" s="62">
        <f t="shared" ref="CT26" si="43">MMULT((CN26:CR26),muvec)</f>
        <v>1.7843467917705205E-2</v>
      </c>
      <c r="CU26" s="62">
        <f t="array" ref="CU26">SQRT(MMULT(MMULT((CN26:CR26),covmat),TRANSPOSE(CN26:CR26)))</f>
        <v>5.0967395641178539E-2</v>
      </c>
      <c r="CV26" s="63">
        <f t="shared" si="9"/>
        <v>0.21412161501246246</v>
      </c>
      <c r="CW26" s="64">
        <f t="shared" si="10"/>
        <v>0.17655623755997152</v>
      </c>
      <c r="CX26" s="64"/>
      <c r="CY26" s="65">
        <v>0.42499999999999899</v>
      </c>
      <c r="CZ26" s="65">
        <f t="shared" si="11"/>
        <v>0.57500000000000107</v>
      </c>
      <c r="DA26">
        <f t="array" ref="DA26:DE26">TRANSPOSE(CY26*epwt2)</f>
        <v>0</v>
      </c>
      <c r="DB26">
        <v>6.0178842450482092E-2</v>
      </c>
      <c r="DC26">
        <v>0.23257743722185709</v>
      </c>
      <c r="DD26">
        <v>0.13224372033392737</v>
      </c>
      <c r="DE26">
        <v>0</v>
      </c>
      <c r="DF26" s="63"/>
      <c r="DG26" s="62">
        <f t="array" ref="DG26">SQRT(MMULT(MMULT(DA26:DE26,covmat), TRANSPOSE(DA26:DE26)))</f>
        <v>3.8754820507911153E-2</v>
      </c>
      <c r="DH26" s="62">
        <f t="array" ref="DH26">MMULT((DA26:DE26),muvec) + CZ26*rfp</f>
        <v>1.4690972048872906E-2</v>
      </c>
      <c r="DI26" s="64">
        <f t="shared" si="3"/>
        <v>0.13425063631582879</v>
      </c>
      <c r="DJ26" s="63">
        <f t="shared" si="4"/>
        <v>0.17629166458647488</v>
      </c>
      <c r="DK26" s="64"/>
      <c r="DL26" s="66">
        <f t="shared" si="12"/>
        <v>0.11469594290573273</v>
      </c>
      <c r="DM26" s="64">
        <f t="shared" si="13"/>
        <v>8.1215869277586894E-2</v>
      </c>
      <c r="DN26" s="64"/>
      <c r="DO26" s="84" t="s">
        <v>64</v>
      </c>
      <c r="DP26" s="87">
        <f>AC17</f>
        <v>0.93239759057670624</v>
      </c>
      <c r="DQ26" s="87">
        <f t="shared" si="40"/>
        <v>1.1201315505927989</v>
      </c>
      <c r="DR26" s="87">
        <f t="shared" si="41"/>
        <v>1.0896906607006254</v>
      </c>
      <c r="DS26" s="86">
        <f t="shared" si="42"/>
        <v>1.1220002853981494</v>
      </c>
    </row>
    <row r="27" spans="1:123" ht="15" thickBot="1" x14ac:dyDescent="0.35">
      <c r="A27" s="3">
        <v>44409</v>
      </c>
      <c r="B27">
        <v>8.8373173508994901E-2</v>
      </c>
      <c r="C27">
        <v>0.13310109525758701</v>
      </c>
      <c r="D27">
        <v>0</v>
      </c>
      <c r="E27">
        <v>7.0605383799069402E-2</v>
      </c>
      <c r="F27">
        <v>2.9517534532412099E-2</v>
      </c>
      <c r="O27">
        <f t="shared" si="6"/>
        <v>8.1672067103681634E-2</v>
      </c>
      <c r="P27">
        <f t="shared" si="6"/>
        <v>8.8018501196813287E-2</v>
      </c>
      <c r="Q27">
        <f t="shared" si="6"/>
        <v>-8.6673764448511291E-3</v>
      </c>
      <c r="R27">
        <f t="shared" si="6"/>
        <v>6.1439673996777078E-3</v>
      </c>
      <c r="S27">
        <f t="shared" si="6"/>
        <v>1.9209576183803381E-2</v>
      </c>
      <c r="CL27" s="65">
        <v>0.52</v>
      </c>
      <c r="CM27" s="65">
        <f t="shared" si="7"/>
        <v>0.48</v>
      </c>
      <c r="CN27">
        <f t="array" ref="CN27:CR27">TRANSPOSE(CL27*gmvwt+CM27*epwt2)</f>
        <v>1.0981831838362719E-2</v>
      </c>
      <c r="CO27">
        <v>5.7951836491496572E-2</v>
      </c>
      <c r="CP27">
        <v>0.64114035636332223</v>
      </c>
      <c r="CQ27">
        <v>0.13121648032580363</v>
      </c>
      <c r="CR27">
        <v>0.15870949498809361</v>
      </c>
      <c r="CT27" s="62">
        <f t="shared" ref="CT27" si="44">MMULT((CN27:CR27),muvec)</f>
        <v>1.8337585406493724E-2</v>
      </c>
      <c r="CU27" s="62">
        <f t="array" ref="CU27">SQRT(MMULT(MMULT((CN27:CR27),covmat),TRANSPOSE(CN27:CR27)))</f>
        <v>5.2287805162884969E-2</v>
      </c>
      <c r="CV27" s="63">
        <f t="shared" si="9"/>
        <v>0.22005102487792469</v>
      </c>
      <c r="CW27" s="64">
        <f t="shared" si="10"/>
        <v>0.18113027031675805</v>
      </c>
      <c r="CX27" s="64"/>
      <c r="CY27" s="2">
        <v>0.39999999999999902</v>
      </c>
      <c r="CZ27" s="65">
        <f t="shared" si="11"/>
        <v>0.60000000000000098</v>
      </c>
      <c r="DA27">
        <f t="array" ref="DA27:DE27">TRANSPOSE(CY27*epwt2)</f>
        <v>0</v>
      </c>
      <c r="DB27">
        <v>5.66389105416302E-2</v>
      </c>
      <c r="DC27">
        <v>0.2188964115029243</v>
      </c>
      <c r="DD27">
        <v>0.1244646779613434</v>
      </c>
      <c r="DE27">
        <v>0</v>
      </c>
      <c r="DF27" s="63"/>
      <c r="DG27" s="62">
        <f t="array" ref="DG27">SQRT(MMULT(MMULT(DA27:DE27,covmat), TRANSPOSE(DA27:DE27)))</f>
        <v>3.6475125183916372E-2</v>
      </c>
      <c r="DH27" s="62">
        <f t="array" ref="DH27">MMULT((DA27:DE27),muvec) + CZ27*rfp</f>
        <v>1.397385604599803E-2</v>
      </c>
      <c r="DI27" s="64">
        <f t="shared" si="3"/>
        <v>0.12635354006195648</v>
      </c>
      <c r="DJ27" s="63">
        <f t="shared" si="4"/>
        <v>0.16768627255197635</v>
      </c>
      <c r="DK27" s="64"/>
      <c r="DL27" s="66">
        <f t="shared" si="12"/>
        <v>0.12122449194140385</v>
      </c>
      <c r="DM27" s="64">
        <f t="shared" si="13"/>
        <v>8.6942529752043862E-2</v>
      </c>
      <c r="DN27" s="64"/>
      <c r="DO27" s="88" t="s">
        <v>65</v>
      </c>
      <c r="DP27" s="89">
        <f>_xlfn.NORM.DIST(0, DP24, DP25, TRUE)</f>
        <v>0.15212330316076295</v>
      </c>
      <c r="DQ27" s="89">
        <f t="shared" ref="DQ27:DS27" si="45">_xlfn.NORM.DIST(0, DQ24, DQ25, TRUE)</f>
        <v>0.10855946916241251</v>
      </c>
      <c r="DR27" s="89">
        <f t="shared" si="45"/>
        <v>0.11807550142981292</v>
      </c>
      <c r="DS27" s="90">
        <f t="shared" si="45"/>
        <v>0.11084120279126493</v>
      </c>
    </row>
    <row r="28" spans="1:123" x14ac:dyDescent="0.3">
      <c r="A28" s="3">
        <v>44378</v>
      </c>
      <c r="B28">
        <v>-6.5692925087297294E-2</v>
      </c>
      <c r="C28">
        <v>0.18793385485283101</v>
      </c>
      <c r="D28">
        <v>2.3605108202631099E-2</v>
      </c>
      <c r="E28">
        <v>1.1034279878878899E-2</v>
      </c>
      <c r="F28">
        <v>2.79463910766477E-2</v>
      </c>
      <c r="O28">
        <f t="shared" si="6"/>
        <v>-7.2394031492610561E-2</v>
      </c>
      <c r="P28">
        <f t="shared" si="6"/>
        <v>0.14285126079205729</v>
      </c>
      <c r="Q28">
        <f t="shared" si="6"/>
        <v>1.493773175777997E-2</v>
      </c>
      <c r="R28">
        <f t="shared" si="6"/>
        <v>-5.3427136520512793E-2</v>
      </c>
      <c r="S28">
        <f t="shared" si="6"/>
        <v>1.7638432728038986E-2</v>
      </c>
      <c r="CL28" s="2">
        <v>0.5</v>
      </c>
      <c r="CM28" s="65">
        <f t="shared" si="7"/>
        <v>0.5</v>
      </c>
      <c r="CN28">
        <f t="array" ref="CN28:CR28">TRANSPOSE(CL28*gmvwt+CM28*epwt2)</f>
        <v>1.0559453690733384E-2</v>
      </c>
      <c r="CO28">
        <v>6.1168968793903475E-2</v>
      </c>
      <c r="CP28">
        <v>0.63752884376309105</v>
      </c>
      <c r="CQ28">
        <v>0.13813745011724807</v>
      </c>
      <c r="CR28">
        <v>0.1526052836423977</v>
      </c>
      <c r="CT28" s="62">
        <f t="shared" ref="CT28" si="46">MMULT((CN28:CR28),muvec)</f>
        <v>1.8831702895282243E-2</v>
      </c>
      <c r="CU28" s="62">
        <f t="array" ref="CU28">SQRT(MMULT(MMULT((CN28:CR28),covmat),TRANSPOSE(CN28:CR28)))</f>
        <v>5.3629799412544102E-2</v>
      </c>
      <c r="CV28" s="63">
        <f t="shared" si="9"/>
        <v>0.22598043474338692</v>
      </c>
      <c r="CW28" s="64">
        <f t="shared" si="10"/>
        <v>0.18577907476450781</v>
      </c>
      <c r="CX28" s="64"/>
      <c r="CY28" s="65">
        <v>0.374999999999999</v>
      </c>
      <c r="CZ28" s="65">
        <f t="shared" si="11"/>
        <v>0.625000000000001</v>
      </c>
      <c r="DA28">
        <f t="array" ref="DA28:DE28">TRANSPOSE(CY28*epwt2)</f>
        <v>0</v>
      </c>
      <c r="DB28">
        <v>5.30989786327783E-2</v>
      </c>
      <c r="DC28">
        <v>0.20521538578399148</v>
      </c>
      <c r="DD28">
        <v>0.11668563558875941</v>
      </c>
      <c r="DE28">
        <v>0</v>
      </c>
      <c r="DF28" s="63"/>
      <c r="DG28" s="62">
        <f t="array" ref="DG28">SQRT(MMULT(MMULT(DA28:DE28,covmat), TRANSPOSE(DA28:DE28)))</f>
        <v>3.4195429859921599E-2</v>
      </c>
      <c r="DH28" s="62">
        <f t="array" ref="DH28">MMULT((DA28:DE28),muvec) + CZ28*rfp</f>
        <v>1.3256740043123149E-2</v>
      </c>
      <c r="DI28" s="64">
        <f t="shared" si="3"/>
        <v>0.11845644380808421</v>
      </c>
      <c r="DJ28" s="63">
        <f t="shared" si="4"/>
        <v>0.15908088051747779</v>
      </c>
      <c r="DK28" s="64"/>
      <c r="DL28" s="66">
        <f t="shared" si="12"/>
        <v>0.12799021737169347</v>
      </c>
      <c r="DM28" s="64">
        <f t="shared" si="13"/>
        <v>9.2889537382253903E-2</v>
      </c>
      <c r="DN28" s="64"/>
    </row>
    <row r="29" spans="1:123" x14ac:dyDescent="0.3">
      <c r="A29" s="3">
        <v>44348</v>
      </c>
      <c r="B29">
        <v>-2.7365099596580501E-2</v>
      </c>
      <c r="C29">
        <v>-6.1394166143239802E-2</v>
      </c>
      <c r="D29">
        <v>-6.9224678671156295E-2</v>
      </c>
      <c r="E29">
        <v>8.7137347189101003E-2</v>
      </c>
      <c r="F29">
        <v>1.91386424130695E-2</v>
      </c>
      <c r="O29">
        <f t="shared" si="6"/>
        <v>-3.4066206001893765E-2</v>
      </c>
      <c r="P29">
        <f t="shared" si="6"/>
        <v>-0.10647676020401353</v>
      </c>
      <c r="Q29">
        <f t="shared" si="6"/>
        <v>-7.7892055116007428E-2</v>
      </c>
      <c r="R29">
        <f t="shared" si="6"/>
        <v>2.2675930789709309E-2</v>
      </c>
      <c r="S29">
        <f t="shared" si="6"/>
        <v>8.830684064460784E-3</v>
      </c>
      <c r="CL29" s="2">
        <v>0.48</v>
      </c>
      <c r="CM29" s="65">
        <f t="shared" si="7"/>
        <v>0.52</v>
      </c>
      <c r="CN29">
        <f t="array" ref="CN29:CR29">TRANSPOSE(CL29*gmvwt+CM29*epwt2)</f>
        <v>1.0137075543104048E-2</v>
      </c>
      <c r="CO29">
        <v>6.4386101096310364E-2</v>
      </c>
      <c r="CP29">
        <v>0.63391733116285987</v>
      </c>
      <c r="CQ29">
        <v>0.14505841990869253</v>
      </c>
      <c r="CR29">
        <v>0.14650107229670178</v>
      </c>
      <c r="CT29" s="62">
        <f t="shared" ref="CT29" si="47">MMULT((CN29:CR29),muvec)</f>
        <v>1.9325820384070758E-2</v>
      </c>
      <c r="CU29" s="62">
        <f t="array" ref="CU29">SQRT(MMULT(MMULT((CN29:CR29),covmat),TRANSPOSE(CN29:CR29)))</f>
        <v>5.4991798181893564E-2</v>
      </c>
      <c r="CV29" s="63">
        <f t="shared" si="9"/>
        <v>0.23190984460884911</v>
      </c>
      <c r="CW29" s="64">
        <f t="shared" si="10"/>
        <v>0.19049717690122692</v>
      </c>
      <c r="CX29" s="64"/>
      <c r="CY29" s="2">
        <v>0.34999999999999898</v>
      </c>
      <c r="CZ29" s="65">
        <f t="shared" si="11"/>
        <v>0.65000000000000102</v>
      </c>
      <c r="DA29">
        <f t="array" ref="DA29:DE29">TRANSPOSE(CY29*epwt2)</f>
        <v>0</v>
      </c>
      <c r="DB29">
        <v>4.95590467239264E-2</v>
      </c>
      <c r="DC29">
        <v>0.19153436006505867</v>
      </c>
      <c r="DD29">
        <v>0.10890659321617542</v>
      </c>
      <c r="DE29">
        <v>0</v>
      </c>
      <c r="DF29" s="63"/>
      <c r="DG29" s="62">
        <f t="array" ref="DG29">SQRT(MMULT(MMULT(DA29:DE29,covmat), TRANSPOSE(DA29:DE29)))</f>
        <v>3.1915734535926818E-2</v>
      </c>
      <c r="DH29" s="62">
        <f t="array" ref="DH29">MMULT((DA29:DE29),muvec) + CZ29*rfp</f>
        <v>1.2539624040248271E-2</v>
      </c>
      <c r="DI29" s="64">
        <f t="shared" si="3"/>
        <v>0.1105593475542119</v>
      </c>
      <c r="DJ29" s="63">
        <f t="shared" si="4"/>
        <v>0.15047548848297926</v>
      </c>
      <c r="DK29" s="64"/>
      <c r="DL29" s="66">
        <f t="shared" si="12"/>
        <v>0.13499311919660154</v>
      </c>
      <c r="DM29" s="64">
        <f t="shared" si="13"/>
        <v>9.9058531988637996E-2</v>
      </c>
      <c r="DN29" s="64"/>
    </row>
    <row r="30" spans="1:123" x14ac:dyDescent="0.3">
      <c r="A30" s="3">
        <v>44317</v>
      </c>
      <c r="B30">
        <v>4.5891985816179197E-2</v>
      </c>
      <c r="C30">
        <v>-0.35354559594481699</v>
      </c>
      <c r="D30">
        <v>7.6500847301806202E-2</v>
      </c>
      <c r="E30">
        <v>-0.11871335524117201</v>
      </c>
      <c r="F30">
        <v>6.6741946766450903E-3</v>
      </c>
      <c r="O30">
        <f t="shared" si="6"/>
        <v>3.9190879410865936E-2</v>
      </c>
      <c r="P30">
        <f t="shared" si="6"/>
        <v>-0.39862819000559074</v>
      </c>
      <c r="Q30">
        <f t="shared" si="6"/>
        <v>6.7833470856955069E-2</v>
      </c>
      <c r="R30">
        <f t="shared" si="6"/>
        <v>-0.1831747716405637</v>
      </c>
      <c r="S30">
        <f t="shared" si="6"/>
        <v>-3.6337636719636253E-3</v>
      </c>
      <c r="CL30" s="65">
        <v>0.46</v>
      </c>
      <c r="CM30" s="65">
        <f t="shared" si="7"/>
        <v>0.54</v>
      </c>
      <c r="CN30">
        <f t="array" ref="CN30:CR30">TRANSPOSE(CL30*gmvwt+CM30*epwt2)</f>
        <v>9.7146973954747133E-3</v>
      </c>
      <c r="CO30">
        <v>6.7603233398717266E-2</v>
      </c>
      <c r="CP30">
        <v>0.63030581856262868</v>
      </c>
      <c r="CQ30">
        <v>0.15197938970013697</v>
      </c>
      <c r="CR30">
        <v>0.1403968609510059</v>
      </c>
      <c r="CT30" s="62">
        <f t="shared" ref="CT30" si="48">MMULT((CN30:CR30),muvec)</f>
        <v>1.981993787285927E-2</v>
      </c>
      <c r="CU30" s="62">
        <f t="array" ref="CU30">SQRT(MMULT(MMULT((CN30:CR30),covmat),TRANSPOSE(CN30:CR30)))</f>
        <v>5.6372351516474899E-2</v>
      </c>
      <c r="CV30" s="63">
        <f t="shared" si="9"/>
        <v>0.23783925447431126</v>
      </c>
      <c r="CW30" s="64">
        <f t="shared" si="10"/>
        <v>0.19527955393733393</v>
      </c>
      <c r="CX30" s="64"/>
      <c r="CY30" s="65">
        <v>0.32499999999999901</v>
      </c>
      <c r="CZ30" s="65">
        <f t="shared" si="11"/>
        <v>0.67500000000000093</v>
      </c>
      <c r="DA30">
        <f t="array" ref="DA30:DE30">TRANSPOSE(CY30*epwt2)</f>
        <v>0</v>
      </c>
      <c r="DB30">
        <v>4.6019114815074508E-2</v>
      </c>
      <c r="DC30">
        <v>0.17785333434612588</v>
      </c>
      <c r="DD30">
        <v>0.10112755084359146</v>
      </c>
      <c r="DE30">
        <v>0</v>
      </c>
      <c r="DF30" s="63"/>
      <c r="DG30" s="62">
        <f t="array" ref="DG30">SQRT(MMULT(MMULT(DA30:DE30,covmat), TRANSPOSE(DA30:DE30)))</f>
        <v>2.9636039211932037E-2</v>
      </c>
      <c r="DH30" s="62">
        <f t="array" ref="DH30">MMULT((DA30:DE30),muvec) + CZ30*rfp</f>
        <v>1.1822508037373392E-2</v>
      </c>
      <c r="DI30" s="64">
        <f t="shared" si="3"/>
        <v>0.1026622513003396</v>
      </c>
      <c r="DJ30" s="63">
        <f t="shared" si="4"/>
        <v>0.1418700964484807</v>
      </c>
      <c r="DK30" s="64"/>
      <c r="DL30" s="66">
        <f t="shared" si="12"/>
        <v>0.14223319741612808</v>
      </c>
      <c r="DM30" s="64">
        <f t="shared" si="13"/>
        <v>0.10545095912616033</v>
      </c>
      <c r="DN30" s="64"/>
    </row>
    <row r="31" spans="1:123" x14ac:dyDescent="0.3">
      <c r="A31" s="3">
        <v>44287</v>
      </c>
      <c r="B31">
        <v>5.2760868045666098E-2</v>
      </c>
      <c r="C31">
        <v>-1.9835020649766999E-2</v>
      </c>
      <c r="D31">
        <v>3.1217177311076899E-2</v>
      </c>
      <c r="E31">
        <v>6.21472477192173E-2</v>
      </c>
      <c r="F31">
        <v>5.6608850849364199E-2</v>
      </c>
      <c r="O31">
        <f t="shared" si="6"/>
        <v>4.6059761640352838E-2</v>
      </c>
      <c r="P31">
        <f t="shared" si="6"/>
        <v>-6.4917614710540722E-2</v>
      </c>
      <c r="Q31">
        <f t="shared" si="6"/>
        <v>2.254980086622577E-2</v>
      </c>
      <c r="R31">
        <f t="shared" si="6"/>
        <v>-2.3141686801743944E-3</v>
      </c>
      <c r="S31">
        <f t="shared" si="6"/>
        <v>4.6300892500755482E-2</v>
      </c>
      <c r="CL31" s="2">
        <v>0.44</v>
      </c>
      <c r="CM31" s="65">
        <f t="shared" si="7"/>
        <v>0.56000000000000005</v>
      </c>
      <c r="CN31">
        <f t="array" ref="CN31:CR31">TRANSPOSE(CL31*gmvwt+CM31*epwt2)</f>
        <v>9.2923192478453782E-3</v>
      </c>
      <c r="CO31">
        <v>7.0820365701124169E-2</v>
      </c>
      <c r="CP31">
        <v>0.6266943059623975</v>
      </c>
      <c r="CQ31">
        <v>0.15890035949158143</v>
      </c>
      <c r="CR31">
        <v>0.13429264960530998</v>
      </c>
      <c r="CT31" s="62">
        <f t="shared" ref="CT31" si="49">MMULT((CN31:CR31),muvec)</f>
        <v>2.0314055361647789E-2</v>
      </c>
      <c r="CU31" s="62">
        <f t="array" ref="CU31">SQRT(MMULT(MMULT((CN31:CR31),covmat),TRANSPOSE(CN31:CR31)))</f>
        <v>5.7770129216459326E-2</v>
      </c>
      <c r="CV31" s="63">
        <f t="shared" si="9"/>
        <v>0.24376866433977346</v>
      </c>
      <c r="CW31" s="64">
        <f t="shared" si="10"/>
        <v>0.20012159792545353</v>
      </c>
      <c r="CX31" s="64"/>
      <c r="CY31" s="2">
        <v>0.29999999999999899</v>
      </c>
      <c r="CZ31" s="65">
        <f t="shared" si="11"/>
        <v>0.70000000000000107</v>
      </c>
      <c r="DA31">
        <f t="array" ref="DA31:DE31">TRANSPOSE(CY31*epwt2)</f>
        <v>0</v>
      </c>
      <c r="DB31">
        <v>4.2479182906222608E-2</v>
      </c>
      <c r="DC31">
        <v>0.16417230862719306</v>
      </c>
      <c r="DD31">
        <v>9.3348508471007466E-2</v>
      </c>
      <c r="DE31">
        <v>0</v>
      </c>
      <c r="DF31" s="63"/>
      <c r="DG31" s="62">
        <f t="array" ref="DG31">SQRT(MMULT(MMULT(DA31:DE31,covmat), TRANSPOSE(DA31:DE31)))</f>
        <v>2.7356343887937257E-2</v>
      </c>
      <c r="DH31" s="62">
        <f t="array" ref="DH31">MMULT((DA31:DE31),muvec) + CZ31*rfp</f>
        <v>1.1105392034498514E-2</v>
      </c>
      <c r="DI31" s="64">
        <f t="shared" si="3"/>
        <v>9.4765155046467292E-2</v>
      </c>
      <c r="DJ31" s="63">
        <f t="shared" si="4"/>
        <v>0.13326470441398217</v>
      </c>
      <c r="DK31" s="64"/>
      <c r="DL31" s="66">
        <f t="shared" si="12"/>
        <v>0.14971045203027314</v>
      </c>
      <c r="DM31" s="64">
        <f t="shared" si="13"/>
        <v>0.11206809483825399</v>
      </c>
      <c r="DN31" s="64"/>
    </row>
    <row r="32" spans="1:123" x14ac:dyDescent="0.3">
      <c r="A32" s="3">
        <v>44256</v>
      </c>
      <c r="B32">
        <v>0.114664158523749</v>
      </c>
      <c r="C32">
        <v>0.30531110958991903</v>
      </c>
      <c r="D32">
        <v>-8.2749418204024396E-3</v>
      </c>
      <c r="E32">
        <v>-1.1206569460841099E-2</v>
      </c>
      <c r="F32">
        <v>4.2077748977962397E-2</v>
      </c>
      <c r="O32">
        <f t="shared" si="6"/>
        <v>0.10796305211843574</v>
      </c>
      <c r="P32">
        <f t="shared" si="6"/>
        <v>0.26022851552914528</v>
      </c>
      <c r="Q32">
        <f t="shared" si="6"/>
        <v>-1.6942318265253567E-2</v>
      </c>
      <c r="R32">
        <f t="shared" si="6"/>
        <v>-7.5667985860232795E-2</v>
      </c>
      <c r="S32">
        <f t="shared" si="6"/>
        <v>3.1769790629353679E-2</v>
      </c>
      <c r="CL32" s="2">
        <v>0.41999999999999899</v>
      </c>
      <c r="CM32" s="65">
        <f t="shared" si="7"/>
        <v>0.58000000000000096</v>
      </c>
      <c r="CN32">
        <f t="array" ref="CN32:CR32">TRANSPOSE(CL32*gmvwt+CM32*epwt2)</f>
        <v>8.8699411002160205E-3</v>
      </c>
      <c r="CO32">
        <v>7.403749800353121E-2</v>
      </c>
      <c r="CP32">
        <v>0.6230827933621661</v>
      </c>
      <c r="CQ32">
        <v>0.1658213292830262</v>
      </c>
      <c r="CR32">
        <v>0.12818843825961376</v>
      </c>
      <c r="CT32" s="62">
        <f t="shared" ref="CT32" si="50">MMULT((CN32:CR32),muvec)</f>
        <v>2.0808172850436325E-2</v>
      </c>
      <c r="CU32" s="62">
        <f t="array" ref="CU32">SQRT(MMULT(MMULT((CN32:CR32),covmat),TRANSPOSE(CN32:CR32)))</f>
        <v>5.9183910903608881E-2</v>
      </c>
      <c r="CV32" s="63">
        <f t="shared" si="9"/>
        <v>0.2496980742052359</v>
      </c>
      <c r="CW32" s="64">
        <f t="shared" si="10"/>
        <v>0.20501908135136049</v>
      </c>
      <c r="CX32" s="64"/>
      <c r="CY32" s="65">
        <v>0.27499999999999902</v>
      </c>
      <c r="CZ32" s="65">
        <f t="shared" si="11"/>
        <v>0.72500000000000098</v>
      </c>
      <c r="DA32">
        <f t="array" ref="DA32:DE32">TRANSPOSE(CY32*epwt2)</f>
        <v>0</v>
      </c>
      <c r="DB32">
        <v>3.8939250997370722E-2</v>
      </c>
      <c r="DC32">
        <v>0.15049128290826028</v>
      </c>
      <c r="DD32">
        <v>8.5569466098423488E-2</v>
      </c>
      <c r="DE32">
        <v>0</v>
      </c>
      <c r="DF32" s="63"/>
      <c r="DG32" s="62">
        <f t="array" ref="DG32">SQRT(MMULT(MMULT(DA32:DE32,covmat), TRANSPOSE(DA32:DE32)))</f>
        <v>2.507664856394248E-2</v>
      </c>
      <c r="DH32" s="62">
        <f t="array" ref="DH32">MMULT((DA32:DE32),muvec) + CZ32*rfp</f>
        <v>1.0388276031623636E-2</v>
      </c>
      <c r="DI32" s="64">
        <f t="shared" si="3"/>
        <v>8.6868058792594988E-2</v>
      </c>
      <c r="DJ32" s="63">
        <f t="shared" si="4"/>
        <v>0.12465931237948363</v>
      </c>
      <c r="DK32" s="64"/>
      <c r="DL32" s="66">
        <f t="shared" si="12"/>
        <v>0.15742488303903704</v>
      </c>
      <c r="DM32" s="64">
        <f t="shared" si="13"/>
        <v>0.11891106718378928</v>
      </c>
      <c r="DN32" s="64"/>
    </row>
    <row r="33" spans="1:118" x14ac:dyDescent="0.3">
      <c r="A33" s="3">
        <v>44228</v>
      </c>
      <c r="B33">
        <v>0.17065772581202099</v>
      </c>
      <c r="C33">
        <v>0.36308750593940697</v>
      </c>
      <c r="D33">
        <v>-6.4526644341185699E-2</v>
      </c>
      <c r="E33">
        <v>-0.148740450493939</v>
      </c>
      <c r="F33">
        <v>2.7661796720885999E-2</v>
      </c>
      <c r="O33">
        <f t="shared" si="6"/>
        <v>0.16395661940670772</v>
      </c>
      <c r="P33">
        <f t="shared" si="6"/>
        <v>0.31800491187863322</v>
      </c>
      <c r="Q33">
        <f t="shared" si="6"/>
        <v>-7.3194020786036831E-2</v>
      </c>
      <c r="R33">
        <f t="shared" si="6"/>
        <v>-0.2132018668933307</v>
      </c>
      <c r="S33">
        <f t="shared" si="6"/>
        <v>1.7353838372277282E-2</v>
      </c>
      <c r="CL33" s="2">
        <v>0.39999999999999902</v>
      </c>
      <c r="CM33" s="65">
        <f t="shared" si="7"/>
        <v>0.60000000000000098</v>
      </c>
      <c r="CN33">
        <f t="array" ref="CN33:CR33">TRANSPOSE(CL33*gmvwt+CM33*epwt2)</f>
        <v>8.4475629525866871E-3</v>
      </c>
      <c r="CO33">
        <v>7.7254630305938099E-2</v>
      </c>
      <c r="CP33">
        <v>0.61947128076193503</v>
      </c>
      <c r="CQ33">
        <v>0.17274229907447067</v>
      </c>
      <c r="CR33">
        <v>0.12208422691391786</v>
      </c>
      <c r="CT33" s="62">
        <f t="shared" ref="CT33" si="51">MMULT((CN33:CR33),muvec)</f>
        <v>2.1302290339224844E-2</v>
      </c>
      <c r="CU33" s="62">
        <f t="array" ref="CU33">SQRT(MMULT(MMULT((CN33:CR33),covmat),TRANSPOSE(CN33:CR33)))</f>
        <v>6.0612576714545924E-2</v>
      </c>
      <c r="CV33" s="63">
        <f t="shared" si="9"/>
        <v>0.25562748407069813</v>
      </c>
      <c r="CW33" s="64">
        <f t="shared" si="10"/>
        <v>0.20996812489451958</v>
      </c>
      <c r="CX33" s="64"/>
      <c r="CY33" s="2">
        <v>0.249999999999999</v>
      </c>
      <c r="CZ33" s="65">
        <f t="shared" si="11"/>
        <v>0.750000000000001</v>
      </c>
      <c r="DA33">
        <f t="array" ref="DA33:DE33">TRANSPOSE(CY33*epwt2)</f>
        <v>0</v>
      </c>
      <c r="DB33">
        <v>3.5399319088518823E-2</v>
      </c>
      <c r="DC33">
        <v>0.13681025718932746</v>
      </c>
      <c r="DD33">
        <v>7.7790423725839511E-2</v>
      </c>
      <c r="DE33">
        <v>0</v>
      </c>
      <c r="DF33" s="63"/>
      <c r="DG33" s="62">
        <f t="array" ref="DG33">SQRT(MMULT(MMULT(DA33:DE33,covmat), TRANSPOSE(DA33:DE33)))</f>
        <v>2.2796953239947699E-2</v>
      </c>
      <c r="DH33" s="62">
        <f t="array" ref="DH33">MMULT((DA33:DE33),muvec) + CZ33*rfp</f>
        <v>9.6711600287487584E-3</v>
      </c>
      <c r="DI33" s="64">
        <f t="shared" si="3"/>
        <v>7.8970962538722683E-2</v>
      </c>
      <c r="DJ33" s="63">
        <f t="shared" si="4"/>
        <v>0.1160539203449851</v>
      </c>
      <c r="DK33" s="64"/>
      <c r="DL33" s="66">
        <f t="shared" si="12"/>
        <v>0.16537649044241912</v>
      </c>
      <c r="DM33" s="64">
        <f t="shared" si="13"/>
        <v>0.12598087493671195</v>
      </c>
      <c r="DN33" s="64"/>
    </row>
    <row r="34" spans="1:118" x14ac:dyDescent="0.3">
      <c r="A34" s="3">
        <v>44197</v>
      </c>
      <c r="B34">
        <v>-1.5677970360215999E-2</v>
      </c>
      <c r="C34">
        <v>0.141806712573156</v>
      </c>
      <c r="D34">
        <v>-2.4193084014824302E-2</v>
      </c>
      <c r="E34">
        <v>0.124505857574368</v>
      </c>
      <c r="F34">
        <v>-6.1651119227526998E-3</v>
      </c>
      <c r="O34">
        <f t="shared" si="6"/>
        <v>-2.2379076765529263E-2</v>
      </c>
      <c r="P34">
        <f t="shared" si="6"/>
        <v>9.6724118512382273E-2</v>
      </c>
      <c r="Q34">
        <f t="shared" si="6"/>
        <v>-3.2860460459675431E-2</v>
      </c>
      <c r="R34">
        <f t="shared" si="6"/>
        <v>6.0044441174976301E-2</v>
      </c>
      <c r="S34">
        <f t="shared" si="6"/>
        <v>-1.6473070271361415E-2</v>
      </c>
      <c r="CL34" s="65">
        <v>0.37999999999999901</v>
      </c>
      <c r="CM34" s="65">
        <f t="shared" si="7"/>
        <v>0.62000000000000099</v>
      </c>
      <c r="CN34">
        <f t="array" ref="CN34:CR34">TRANSPOSE(CL34*gmvwt+CM34*epwt2)</f>
        <v>8.0251848049573502E-3</v>
      </c>
      <c r="CO34">
        <v>8.0471762608345002E-2</v>
      </c>
      <c r="CP34">
        <v>0.61585976816170385</v>
      </c>
      <c r="CQ34">
        <v>0.1796632688659151</v>
      </c>
      <c r="CR34">
        <v>0.11598001556822195</v>
      </c>
      <c r="CT34" s="62">
        <f t="shared" ref="CT34" si="52">MMULT((CN34:CR34),muvec)</f>
        <v>2.1796407828013363E-2</v>
      </c>
      <c r="CU34" s="62">
        <f t="array" ref="CU34">SQRT(MMULT(MMULT((CN34:CR34),covmat),TRANSPOSE(CN34:CR34)))</f>
        <v>6.2055098646909064E-2</v>
      </c>
      <c r="CV34" s="63">
        <f t="shared" si="9"/>
        <v>0.26155689393616033</v>
      </c>
      <c r="CW34" s="64">
        <f t="shared" si="10"/>
        <v>0.21496516745029037</v>
      </c>
      <c r="CX34" s="64"/>
      <c r="CY34" s="65">
        <v>0.22499999999999901</v>
      </c>
      <c r="CZ34" s="65">
        <f t="shared" si="11"/>
        <v>0.77500000000000102</v>
      </c>
      <c r="DA34">
        <f t="array" ref="DA34:DE34">TRANSPOSE(CY34*epwt2)</f>
        <v>0</v>
      </c>
      <c r="DB34">
        <v>3.1859387179666923E-2</v>
      </c>
      <c r="DC34">
        <v>0.12312923147039467</v>
      </c>
      <c r="DD34">
        <v>7.001138135325552E-2</v>
      </c>
      <c r="DE34">
        <v>0</v>
      </c>
      <c r="DF34" s="63"/>
      <c r="DG34" s="62">
        <f t="array" ref="DG34">SQRT(MMULT(MMULT(DA34:DE34,covmat), TRANSPOSE(DA34:DE34)))</f>
        <v>2.0517257915952918E-2</v>
      </c>
      <c r="DH34" s="62">
        <f t="array" ref="DH34">MMULT((DA34:DE34),muvec) + CZ34*rfp</f>
        <v>8.9540440258738772E-3</v>
      </c>
      <c r="DI34" s="64">
        <f t="shared" si="3"/>
        <v>7.1073866284850379E-2</v>
      </c>
      <c r="DJ34" s="63">
        <f t="shared" si="4"/>
        <v>0.10744852831048653</v>
      </c>
      <c r="DK34" s="64"/>
      <c r="DL34" s="66">
        <f t="shared" si="12"/>
        <v>0.17356527424041962</v>
      </c>
      <c r="DM34" s="64">
        <f t="shared" si="13"/>
        <v>0.13327840381918024</v>
      </c>
      <c r="DN34" s="64"/>
    </row>
    <row r="35" spans="1:118" x14ac:dyDescent="0.3">
      <c r="A35" s="3">
        <v>44166</v>
      </c>
      <c r="B35">
        <v>7.63494202939312E-2</v>
      </c>
      <c r="C35">
        <v>0.47773174072601199</v>
      </c>
      <c r="D35">
        <v>8.3626030508734406E-3</v>
      </c>
      <c r="E35">
        <v>0.243252280289765</v>
      </c>
      <c r="F35">
        <v>3.3219021236737999E-2</v>
      </c>
      <c r="O35">
        <f t="shared" si="6"/>
        <v>6.9648313888617933E-2</v>
      </c>
      <c r="P35">
        <f t="shared" si="6"/>
        <v>0.43264914666523824</v>
      </c>
      <c r="Q35">
        <f t="shared" si="6"/>
        <v>-3.0477339397768852E-4</v>
      </c>
      <c r="R35">
        <f t="shared" si="6"/>
        <v>0.1787908638903733</v>
      </c>
      <c r="S35">
        <f t="shared" si="6"/>
        <v>2.2911062888129281E-2</v>
      </c>
      <c r="CL35" s="2">
        <v>0.35999999999999899</v>
      </c>
      <c r="CM35" s="65">
        <f t="shared" si="7"/>
        <v>0.64000000000000101</v>
      </c>
      <c r="CN35">
        <f t="array" ref="CN35:CR35">TRANSPOSE(CL35*gmvwt+CM35*epwt2)</f>
        <v>7.6028066573280151E-3</v>
      </c>
      <c r="CO35">
        <v>8.3688894910751904E-2</v>
      </c>
      <c r="CP35">
        <v>0.61224825556147267</v>
      </c>
      <c r="CQ35">
        <v>0.18658423865735957</v>
      </c>
      <c r="CR35">
        <v>0.10987580422252603</v>
      </c>
      <c r="CT35" s="62">
        <f t="shared" ref="CT35" si="53">MMULT((CN35:CR35),muvec)</f>
        <v>2.2290525316801878E-2</v>
      </c>
      <c r="CU35" s="62">
        <f t="array" ref="CU35">SQRT(MMULT(MMULT((CN35:CR35),covmat),TRANSPOSE(CN35:CR35)))</f>
        <v>6.3510532560741587E-2</v>
      </c>
      <c r="CV35" s="63">
        <f t="shared" si="9"/>
        <v>0.26748630380162253</v>
      </c>
      <c r="CW35" s="64">
        <f t="shared" si="10"/>
        <v>0.22000693842192387</v>
      </c>
      <c r="CX35" s="64"/>
      <c r="CY35" s="2">
        <v>0.19999999999999901</v>
      </c>
      <c r="CZ35" s="65">
        <f t="shared" si="11"/>
        <v>0.80000000000000093</v>
      </c>
      <c r="DA35">
        <f t="array" ref="DA35:DE35">TRANSPOSE(CY35*epwt2)</f>
        <v>0</v>
      </c>
      <c r="DB35">
        <v>2.831945527081503E-2</v>
      </c>
      <c r="DC35">
        <v>0.10944820575146187</v>
      </c>
      <c r="DD35">
        <v>6.2232338980671542E-2</v>
      </c>
      <c r="DE35">
        <v>0</v>
      </c>
      <c r="DF35" s="63"/>
      <c r="DG35" s="62">
        <f t="array" ref="DG35">SQRT(MMULT(MMULT(DA35:DE35,covmat), TRANSPOSE(DA35:DE35)))</f>
        <v>1.8237562591958141E-2</v>
      </c>
      <c r="DH35" s="62">
        <f t="array" ref="DH35">MMULT((DA35:DE35),muvec) + CZ35*rfp</f>
        <v>8.2369280229989995E-3</v>
      </c>
      <c r="DI35" s="64">
        <f t="shared" si="3"/>
        <v>6.3176770030978088E-2</v>
      </c>
      <c r="DJ35" s="63">
        <f t="shared" si="4"/>
        <v>9.8843136275987994E-2</v>
      </c>
      <c r="DK35" s="64"/>
      <c r="DL35" s="66">
        <f t="shared" si="12"/>
        <v>0.18199123443303866</v>
      </c>
      <c r="DM35" s="64">
        <f t="shared" si="13"/>
        <v>0.1408044405900315</v>
      </c>
      <c r="DN35" s="64"/>
    </row>
    <row r="36" spans="1:118" x14ac:dyDescent="0.3">
      <c r="A36" s="3">
        <v>44136</v>
      </c>
      <c r="B36">
        <v>0.188185520813303</v>
      </c>
      <c r="C36">
        <v>0.42412327779021403</v>
      </c>
      <c r="D36">
        <v>0</v>
      </c>
      <c r="E36">
        <v>0.46273580214756299</v>
      </c>
      <c r="F36">
        <v>0.109465730760557</v>
      </c>
      <c r="O36">
        <f t="shared" si="6"/>
        <v>0.18148441440798974</v>
      </c>
      <c r="P36">
        <f t="shared" si="6"/>
        <v>0.37904068372944028</v>
      </c>
      <c r="Q36">
        <f t="shared" si="6"/>
        <v>-8.6673764448511291E-3</v>
      </c>
      <c r="R36">
        <f t="shared" si="6"/>
        <v>0.39827438574817131</v>
      </c>
      <c r="S36">
        <f t="shared" si="6"/>
        <v>9.9157772411948286E-2</v>
      </c>
      <c r="CL36" s="2">
        <v>0.33999999999999903</v>
      </c>
      <c r="CM36" s="65">
        <f t="shared" si="7"/>
        <v>0.66000000000000103</v>
      </c>
      <c r="CN36">
        <f t="array" ref="CN36:CR36">TRANSPOSE(CL36*gmvwt+CM36*epwt2)</f>
        <v>7.1804285096986799E-3</v>
      </c>
      <c r="CO36">
        <v>8.6906027213158793E-2</v>
      </c>
      <c r="CP36">
        <v>0.60863674296124159</v>
      </c>
      <c r="CQ36">
        <v>0.19350520844880403</v>
      </c>
      <c r="CR36">
        <v>0.10377159287683013</v>
      </c>
      <c r="CT36" s="62">
        <f t="shared" ref="CT36" si="54">MMULT((CN36:CR36),muvec)</f>
        <v>2.2784642805590397E-2</v>
      </c>
      <c r="CU36" s="62">
        <f t="array" ref="CU36">SQRT(MMULT(MMULT((CN36:CR36),covmat),TRANSPOSE(CN36:CR36)))</f>
        <v>6.4978010820514659E-2</v>
      </c>
      <c r="CV36" s="63">
        <f t="shared" si="9"/>
        <v>0.27341571366708478</v>
      </c>
      <c r="CW36" s="64">
        <f t="shared" si="10"/>
        <v>0.22509043223178332</v>
      </c>
      <c r="CX36" s="64"/>
      <c r="CY36" s="65">
        <v>0.17499999999999899</v>
      </c>
      <c r="CZ36" s="65">
        <f t="shared" si="11"/>
        <v>0.82500000000000107</v>
      </c>
      <c r="DA36">
        <f t="array" ref="DA36:DE36">TRANSPOSE(CY36*epwt2)</f>
        <v>0</v>
      </c>
      <c r="DB36">
        <v>2.4779523361963131E-2</v>
      </c>
      <c r="DC36">
        <v>9.5767180032529056E-2</v>
      </c>
      <c r="DD36">
        <v>5.4453296608087558E-2</v>
      </c>
      <c r="DE36">
        <v>0</v>
      </c>
      <c r="DF36" s="63"/>
      <c r="DG36" s="62">
        <f t="array" ref="DG36">SQRT(MMULT(MMULT(DA36:DE36,covmat), TRANSPOSE(DA36:DE36)))</f>
        <v>1.595786726796336E-2</v>
      </c>
      <c r="DH36" s="62">
        <f t="array" ref="DH36">MMULT((DA36:DE36),muvec) + CZ36*rfp</f>
        <v>7.519812020124121E-3</v>
      </c>
      <c r="DI36" s="64">
        <f t="shared" si="3"/>
        <v>5.5279673777105784E-2</v>
      </c>
      <c r="DJ36" s="63">
        <f t="shared" si="4"/>
        <v>9.0237744241489448E-2</v>
      </c>
      <c r="DK36" s="64"/>
      <c r="DL36" s="66">
        <f t="shared" si="12"/>
        <v>0.19065437102027619</v>
      </c>
      <c r="DM36" s="64">
        <f t="shared" si="13"/>
        <v>0.14855968527297722</v>
      </c>
      <c r="DN36" s="64"/>
    </row>
    <row r="37" spans="1:118" x14ac:dyDescent="0.3">
      <c r="A37" s="3">
        <v>44105</v>
      </c>
      <c r="B37">
        <v>-9.3362584407810003E-3</v>
      </c>
      <c r="C37">
        <v>0.27785306210931598</v>
      </c>
      <c r="D37">
        <v>-5.3509804428808396E-3</v>
      </c>
      <c r="E37">
        <v>-9.5498911316060198E-2</v>
      </c>
      <c r="F37">
        <v>-2.1296441538944701E-2</v>
      </c>
      <c r="O37">
        <f t="shared" si="6"/>
        <v>-1.6037364846094262E-2</v>
      </c>
      <c r="P37">
        <f t="shared" si="6"/>
        <v>0.23277046804854226</v>
      </c>
      <c r="Q37">
        <f t="shared" si="6"/>
        <v>-1.4018356887731969E-2</v>
      </c>
      <c r="R37">
        <f t="shared" si="6"/>
        <v>-0.15996032771545188</v>
      </c>
      <c r="S37">
        <f t="shared" si="6"/>
        <v>-3.1604399887553418E-2</v>
      </c>
      <c r="CL37" s="65">
        <v>0.31999999999999901</v>
      </c>
      <c r="CM37" s="65">
        <f t="shared" si="7"/>
        <v>0.68000000000000105</v>
      </c>
      <c r="CN37">
        <f t="array" ref="CN37:CR37">TRANSPOSE(CL37*gmvwt+CM37*epwt2)</f>
        <v>6.7580503620693448E-3</v>
      </c>
      <c r="CO37">
        <v>9.0123159515565696E-2</v>
      </c>
      <c r="CP37">
        <v>0.60502523036101041</v>
      </c>
      <c r="CQ37">
        <v>0.20042617824024844</v>
      </c>
      <c r="CR37">
        <v>9.7667381531134217E-2</v>
      </c>
      <c r="CT37" s="62">
        <f t="shared" ref="CT37" si="55">MMULT((CN37:CR37),muvec)</f>
        <v>2.3278760294378909E-2</v>
      </c>
      <c r="CU37" s="62">
        <f t="array" ref="CU37">SQRT(MMULT(MMULT((CN37:CR37),covmat),TRANSPOSE(CN37:CR37)))</f>
        <v>6.6456735551810864E-2</v>
      </c>
      <c r="CV37" s="63">
        <f t="shared" si="9"/>
        <v>0.27934512353254692</v>
      </c>
      <c r="CW37" s="64">
        <f t="shared" si="10"/>
        <v>0.23021288496181064</v>
      </c>
      <c r="CX37" s="64"/>
      <c r="CY37" s="2">
        <v>0.149999999999999</v>
      </c>
      <c r="CZ37" s="65">
        <f t="shared" si="11"/>
        <v>0.85000000000000098</v>
      </c>
      <c r="DA37">
        <f t="array" ref="DA37:DE37">TRANSPOSE(CY37*epwt2)</f>
        <v>0</v>
      </c>
      <c r="DB37">
        <v>2.1239591453111235E-2</v>
      </c>
      <c r="DC37">
        <v>8.2086154313596255E-2</v>
      </c>
      <c r="DD37">
        <v>4.667425423550358E-2</v>
      </c>
      <c r="DE37">
        <v>0</v>
      </c>
      <c r="DF37" s="63"/>
      <c r="DG37" s="62">
        <f t="array" ref="DG37">SQRT(MMULT(MMULT(DA37:DE37,covmat), TRANSPOSE(DA37:DE37)))</f>
        <v>1.3678171943968583E-2</v>
      </c>
      <c r="DH37" s="62">
        <f t="array" ref="DH37">MMULT((DA37:DE37),muvec) + CZ37*rfp</f>
        <v>6.8026960172492424E-3</v>
      </c>
      <c r="DI37" s="64">
        <f t="shared" si="3"/>
        <v>4.7382577523233486E-2</v>
      </c>
      <c r="DJ37" s="63">
        <f t="shared" si="4"/>
        <v>8.1632352206990916E-2</v>
      </c>
      <c r="DK37" s="64"/>
      <c r="DL37" s="66">
        <f t="shared" si="12"/>
        <v>0.19955468400213217</v>
      </c>
      <c r="DM37" s="64">
        <f t="shared" si="13"/>
        <v>0.15654476177403148</v>
      </c>
      <c r="DN37" s="64"/>
    </row>
    <row r="38" spans="1:118" x14ac:dyDescent="0.3">
      <c r="A38" s="3">
        <v>44075</v>
      </c>
      <c r="B38">
        <v>-6.4102310486665995E-2</v>
      </c>
      <c r="C38">
        <v>-7.6735115992094302E-2</v>
      </c>
      <c r="D38">
        <v>-4.0709481896636097E-2</v>
      </c>
      <c r="E38">
        <v>-0.139087414099271</v>
      </c>
      <c r="F38">
        <v>-4.1648597801251901E-2</v>
      </c>
      <c r="O38">
        <f t="shared" si="6"/>
        <v>-7.0803416891979262E-2</v>
      </c>
      <c r="P38">
        <f t="shared" si="6"/>
        <v>-0.12181771005286804</v>
      </c>
      <c r="Q38">
        <f t="shared" si="6"/>
        <v>-4.9376858341487223E-2</v>
      </c>
      <c r="R38">
        <f t="shared" si="6"/>
        <v>-0.20354883049866268</v>
      </c>
      <c r="S38">
        <f t="shared" si="6"/>
        <v>-5.1956556149860618E-2</v>
      </c>
      <c r="CL38" s="2">
        <v>0.29999999999999899</v>
      </c>
      <c r="CM38" s="65">
        <f t="shared" si="7"/>
        <v>0.70000000000000107</v>
      </c>
      <c r="CN38">
        <f t="array" ref="CN38:CR38">TRANSPOSE(CL38*gmvwt+CM38*epwt2)</f>
        <v>6.3356722144400088E-3</v>
      </c>
      <c r="CO38">
        <v>9.3340291817972598E-2</v>
      </c>
      <c r="CP38">
        <v>0.60141371776077923</v>
      </c>
      <c r="CQ38">
        <v>0.20734714803169291</v>
      </c>
      <c r="CR38">
        <v>9.1563170185438317E-2</v>
      </c>
      <c r="CT38" s="62">
        <f t="shared" ref="CT38" si="56">MMULT((CN38:CR38),muvec)</f>
        <v>2.3772877783167425E-2</v>
      </c>
      <c r="CU38" s="62">
        <f t="array" ref="CU38">SQRT(MMULT(MMULT((CN38:CR38),covmat),TRANSPOSE(CN38:CR38)))</f>
        <v>6.7945972479509231E-2</v>
      </c>
      <c r="CV38" s="63">
        <f t="shared" si="9"/>
        <v>0.28527453339800912</v>
      </c>
      <c r="CW38" s="64">
        <f t="shared" si="10"/>
        <v>0.23537175300837335</v>
      </c>
      <c r="CX38" s="64"/>
      <c r="CY38" s="65">
        <v>0.124999999999999</v>
      </c>
      <c r="CZ38" s="65">
        <f t="shared" si="11"/>
        <v>0.875000000000001</v>
      </c>
      <c r="DA38">
        <f t="array" ref="DA38:DE38">TRANSPOSE(CY38*epwt2)</f>
        <v>0</v>
      </c>
      <c r="DB38">
        <v>1.7699659544259339E-2</v>
      </c>
      <c r="DC38">
        <v>6.8405128594663467E-2</v>
      </c>
      <c r="DD38">
        <v>3.8895211862919596E-2</v>
      </c>
      <c r="DE38">
        <v>0</v>
      </c>
      <c r="DF38" s="63"/>
      <c r="DG38" s="62">
        <f t="array" ref="DG38">SQRT(MMULT(MMULT(DA38:DE38,covmat), TRANSPOSE(DA38:DE38)))</f>
        <v>1.1398476619973804E-2</v>
      </c>
      <c r="DH38" s="62">
        <f t="array" ref="DH38">MMULT((DA38:DE38),muvec) + CZ38*rfp</f>
        <v>6.0855800143743638E-3</v>
      </c>
      <c r="DI38" s="64">
        <f t="shared" si="3"/>
        <v>3.9485481269361189E-2</v>
      </c>
      <c r="DJ38" s="63">
        <f t="shared" si="4"/>
        <v>7.3026960172492369E-2</v>
      </c>
      <c r="DK38" s="64"/>
      <c r="DL38" s="66">
        <f t="shared" si="12"/>
        <v>0.20869217337860668</v>
      </c>
      <c r="DM38" s="64">
        <f t="shared" si="13"/>
        <v>0.16476022710586161</v>
      </c>
      <c r="DN38" s="64"/>
    </row>
    <row r="39" spans="1:118" x14ac:dyDescent="0.3">
      <c r="A39" s="3">
        <v>44044</v>
      </c>
      <c r="B39">
        <v>3.4565956834040401E-2</v>
      </c>
      <c r="C39">
        <v>3.1558666796605198E-2</v>
      </c>
      <c r="D39">
        <v>2.4454486643599102E-3</v>
      </c>
      <c r="E39">
        <v>0.74145212527871096</v>
      </c>
      <c r="F39">
        <v>6.9710077018601199E-2</v>
      </c>
      <c r="O39">
        <f t="shared" si="6"/>
        <v>2.7864850428727137E-2</v>
      </c>
      <c r="P39">
        <f t="shared" si="6"/>
        <v>-1.3523927264168532E-2</v>
      </c>
      <c r="Q39">
        <f t="shared" si="6"/>
        <v>-6.2219277804912189E-3</v>
      </c>
      <c r="R39">
        <f t="shared" si="6"/>
        <v>0.67699070887931923</v>
      </c>
      <c r="S39">
        <f t="shared" si="6"/>
        <v>5.9402118669992482E-2</v>
      </c>
      <c r="CL39" s="2">
        <v>0.27999999999999903</v>
      </c>
      <c r="CM39" s="65">
        <f t="shared" si="7"/>
        <v>0.72000000000000097</v>
      </c>
      <c r="CN39">
        <f t="array" ref="CN39:CR39">TRANSPOSE(CL39*gmvwt+CM39*epwt2)</f>
        <v>5.9132940668106745E-3</v>
      </c>
      <c r="CO39">
        <v>9.6557424120379473E-2</v>
      </c>
      <c r="CP39">
        <v>0.59780220516054805</v>
      </c>
      <c r="CQ39">
        <v>0.21426811782313734</v>
      </c>
      <c r="CR39">
        <v>8.5458958839742416E-2</v>
      </c>
      <c r="CT39" s="62">
        <f t="shared" ref="CT39" si="57">MMULT((CN39:CR39),muvec)</f>
        <v>2.426699527195594E-2</v>
      </c>
      <c r="CU39" s="62">
        <f t="array" ref="CU39">SQRT(MMULT(MMULT((CN39:CR39),covmat),TRANSPOSE(CN39:CR39)))</f>
        <v>6.9445045310228076E-2</v>
      </c>
      <c r="CV39" s="63">
        <f t="shared" si="9"/>
        <v>0.29120394326347127</v>
      </c>
      <c r="CW39" s="64">
        <f t="shared" si="10"/>
        <v>0.24056469362247562</v>
      </c>
      <c r="CX39" s="64"/>
      <c r="CY39" s="2">
        <v>9.9999999999999006E-2</v>
      </c>
      <c r="CZ39" s="65">
        <f t="shared" si="11"/>
        <v>0.90000000000000102</v>
      </c>
      <c r="DA39">
        <f t="array" ref="DA39:DE39">TRANSPOSE(CY39*epwt2)</f>
        <v>0</v>
      </c>
      <c r="DB39">
        <v>1.4159727635407444E-2</v>
      </c>
      <c r="DC39">
        <v>5.4724102875730665E-2</v>
      </c>
      <c r="DD39">
        <v>3.1116169490335618E-2</v>
      </c>
      <c r="DE39">
        <v>0</v>
      </c>
      <c r="DF39" s="63"/>
      <c r="DG39" s="62">
        <f t="array" ref="DG39">SQRT(MMULT(MMULT(DA39:DE39,covmat), TRANSPOSE(DA39:DE39)))</f>
        <v>9.1187812959790254E-3</v>
      </c>
      <c r="DH39" s="62">
        <f t="array" ref="DH39">MMULT((DA39:DE39),muvec) + CZ39*rfp</f>
        <v>5.3684640114994853E-3</v>
      </c>
      <c r="DI39" s="64">
        <f t="shared" si="3"/>
        <v>3.1588385015488885E-2</v>
      </c>
      <c r="DJ39" s="63">
        <f t="shared" si="4"/>
        <v>6.4421568137993823E-2</v>
      </c>
      <c r="DK39" s="64"/>
      <c r="DL39" s="66">
        <f t="shared" si="12"/>
        <v>0.21806683914969957</v>
      </c>
      <c r="DM39" s="64">
        <f t="shared" si="13"/>
        <v>0.17320657940818268</v>
      </c>
      <c r="DN39" s="64"/>
    </row>
    <row r="40" spans="1:118" x14ac:dyDescent="0.3">
      <c r="A40" s="3">
        <v>44013</v>
      </c>
      <c r="B40">
        <v>5.4884839118804499E-2</v>
      </c>
      <c r="C40">
        <v>0.23916341296986601</v>
      </c>
      <c r="D40">
        <v>9.4701644633644805E-2</v>
      </c>
      <c r="E40">
        <v>0.32501088439815301</v>
      </c>
      <c r="F40">
        <v>6.4319399361374596E-2</v>
      </c>
      <c r="O40">
        <f t="shared" si="6"/>
        <v>4.8183732713491238E-2</v>
      </c>
      <c r="P40">
        <f t="shared" si="6"/>
        <v>0.19408081890909229</v>
      </c>
      <c r="Q40">
        <f t="shared" si="6"/>
        <v>8.6034268188793672E-2</v>
      </c>
      <c r="R40">
        <f t="shared" si="6"/>
        <v>0.26054946799876133</v>
      </c>
      <c r="S40">
        <f t="shared" si="6"/>
        <v>5.4011441012765879E-2</v>
      </c>
      <c r="CL40" s="65">
        <v>0.25999999999999901</v>
      </c>
      <c r="CM40" s="65">
        <f t="shared" si="7"/>
        <v>0.74000000000000099</v>
      </c>
      <c r="CN40">
        <f t="array" ref="CN40:CR40">TRANSPOSE(CL40*gmvwt+CM40*epwt2)</f>
        <v>5.4909159191813385E-3</v>
      </c>
      <c r="CO40">
        <v>9.9774556422786376E-2</v>
      </c>
      <c r="CP40">
        <v>0.59419069256031687</v>
      </c>
      <c r="CQ40">
        <v>0.22118908761458178</v>
      </c>
      <c r="CR40">
        <v>7.9354747494046501E-2</v>
      </c>
      <c r="CT40" s="62">
        <f t="shared" ref="CT40" si="58">MMULT((CN40:CR40),muvec)</f>
        <v>2.4761112760744459E-2</v>
      </c>
      <c r="CU40" s="62">
        <f t="array" ref="CU40">SQRT(MMULT(MMULT((CN40:CR40),covmat),TRANSPOSE(CN40:CR40)))</f>
        <v>7.0953330619947186E-2</v>
      </c>
      <c r="CV40" s="63">
        <f t="shared" si="9"/>
        <v>0.29713335312893352</v>
      </c>
      <c r="CW40" s="64">
        <f t="shared" si="10"/>
        <v>0.24578954719996213</v>
      </c>
      <c r="CX40" s="64"/>
      <c r="CY40" s="65">
        <v>7.4999999999998998E-2</v>
      </c>
      <c r="CZ40" s="65">
        <f t="shared" si="11"/>
        <v>0.92500000000000104</v>
      </c>
      <c r="DA40">
        <f t="array" ref="DA40:DE40">TRANSPOSE(CY40*epwt2)</f>
        <v>0</v>
      </c>
      <c r="DB40">
        <v>1.0619795726555546E-2</v>
      </c>
      <c r="DC40">
        <v>4.1043077156797857E-2</v>
      </c>
      <c r="DD40">
        <v>2.3337127117751634E-2</v>
      </c>
      <c r="DE40">
        <v>0</v>
      </c>
      <c r="DF40" s="63"/>
      <c r="DG40" s="62">
        <f t="array" ref="DG40">SQRT(MMULT(MMULT(DA40:DE40,covmat), TRANSPOSE(DA40:DE40)))</f>
        <v>6.8390859719842465E-3</v>
      </c>
      <c r="DH40" s="62">
        <f t="array" ref="DH40">MMULT((DA40:DE40),muvec) + CZ40*rfp</f>
        <v>4.6513480086246067E-3</v>
      </c>
      <c r="DI40" s="64">
        <f t="shared" si="3"/>
        <v>2.3691288761616587E-2</v>
      </c>
      <c r="DJ40" s="63">
        <f t="shared" si="4"/>
        <v>5.5816176103495277E-2</v>
      </c>
      <c r="DK40" s="64"/>
      <c r="DL40" s="66">
        <f t="shared" si="12"/>
        <v>0.22767868131541108</v>
      </c>
      <c r="DM40" s="64">
        <f t="shared" si="13"/>
        <v>0.18188426492797222</v>
      </c>
      <c r="DN40" s="64"/>
    </row>
    <row r="41" spans="1:118" x14ac:dyDescent="0.3">
      <c r="A41" s="3">
        <v>43983</v>
      </c>
      <c r="B41">
        <v>-1.5340184583526E-2</v>
      </c>
      <c r="C41">
        <v>-3.4146858566219698E-2</v>
      </c>
      <c r="D41">
        <v>3.2298908859110999E-2</v>
      </c>
      <c r="E41">
        <v>0.29318563282708099</v>
      </c>
      <c r="F41">
        <v>1.31544912106316E-2</v>
      </c>
      <c r="O41">
        <f t="shared" si="6"/>
        <v>-2.2041290988839262E-2</v>
      </c>
      <c r="P41">
        <f t="shared" si="6"/>
        <v>-7.9229452626993435E-2</v>
      </c>
      <c r="Q41">
        <f t="shared" si="6"/>
        <v>2.363153241425987E-2</v>
      </c>
      <c r="R41">
        <f t="shared" si="6"/>
        <v>0.22872421642768931</v>
      </c>
      <c r="S41">
        <f t="shared" si="6"/>
        <v>2.8465328620228842E-3</v>
      </c>
      <c r="CL41" s="2">
        <v>0.23999999999999899</v>
      </c>
      <c r="CM41" s="65">
        <f t="shared" si="7"/>
        <v>0.76000000000000101</v>
      </c>
      <c r="CN41">
        <f t="array" ref="CN41:CR41">TRANSPOSE(CL41*gmvwt+CM41*epwt2)</f>
        <v>5.0685377715520025E-3</v>
      </c>
      <c r="CO41">
        <v>0.10299168872519328</v>
      </c>
      <c r="CP41">
        <v>0.5905791799600858</v>
      </c>
      <c r="CQ41">
        <v>0.22811005740602625</v>
      </c>
      <c r="CR41">
        <v>7.3250536148350587E-2</v>
      </c>
      <c r="CT41" s="62">
        <f t="shared" ref="CT41" si="59">MMULT((CN41:CR41),muvec)</f>
        <v>2.5255230249532978E-2</v>
      </c>
      <c r="CU41" s="62">
        <f t="array" ref="CU41">SQRT(MMULT(MMULT((CN41:CR41),covmat),TRANSPOSE(CN41:CR41)))</f>
        <v>7.2470253207491564E-2</v>
      </c>
      <c r="CV41" s="63">
        <f t="shared" si="9"/>
        <v>0.30306276299439572</v>
      </c>
      <c r="CW41" s="64">
        <f t="shared" si="10"/>
        <v>0.25104432118551356</v>
      </c>
      <c r="CX41" s="64"/>
      <c r="CY41" s="2">
        <v>4.9999999999998997E-2</v>
      </c>
      <c r="CZ41" s="65">
        <f t="shared" si="11"/>
        <v>0.95000000000000095</v>
      </c>
      <c r="DA41">
        <f t="array" ref="DA41:DE41">TRANSPOSE(CY41*epwt2)</f>
        <v>0</v>
      </c>
      <c r="DB41">
        <v>7.0798638177036501E-3</v>
      </c>
      <c r="DC41">
        <v>2.7362051437865055E-2</v>
      </c>
      <c r="DD41">
        <v>1.5558084745167651E-2</v>
      </c>
      <c r="DE41">
        <v>0</v>
      </c>
      <c r="DF41" s="63"/>
      <c r="DG41" s="62">
        <f t="array" ref="DG41">SQRT(MMULT(MMULT(DA41:DE41,covmat), TRANSPOSE(DA41:DE41)))</f>
        <v>4.5593906479894667E-3</v>
      </c>
      <c r="DH41" s="62">
        <f t="array" ref="DH41">MMULT((DA41:DE41),muvec) + CZ41*rfp</f>
        <v>3.9342320057497281E-3</v>
      </c>
      <c r="DI41" s="64">
        <f t="shared" si="3"/>
        <v>1.5794192507744283E-2</v>
      </c>
      <c r="DJ41" s="63">
        <f t="shared" si="4"/>
        <v>4.7210784068996738E-2</v>
      </c>
      <c r="DK41" s="64"/>
      <c r="DL41" s="66">
        <f t="shared" si="12"/>
        <v>0.23752769987574102</v>
      </c>
      <c r="DM41" s="64">
        <f t="shared" si="13"/>
        <v>0.19079368410099057</v>
      </c>
      <c r="DN41" s="64"/>
    </row>
    <row r="42" spans="1:118" x14ac:dyDescent="0.3">
      <c r="A42" s="3">
        <v>43952</v>
      </c>
      <c r="B42">
        <v>2.9107928802534198E-3</v>
      </c>
      <c r="C42">
        <v>9.2683479204936206E-2</v>
      </c>
      <c r="D42">
        <v>3.1290864962630199E-2</v>
      </c>
      <c r="E42">
        <v>6.7938868337833594E-2</v>
      </c>
      <c r="F42">
        <v>4.7360324977141703E-2</v>
      </c>
      <c r="O42">
        <f t="shared" si="6"/>
        <v>-3.7903135250598433E-3</v>
      </c>
      <c r="P42">
        <f t="shared" si="6"/>
        <v>4.7600885144162476E-2</v>
      </c>
      <c r="Q42">
        <f t="shared" si="6"/>
        <v>2.262348851777907E-2</v>
      </c>
      <c r="R42">
        <f t="shared" si="6"/>
        <v>3.4774519384419E-3</v>
      </c>
      <c r="S42">
        <f t="shared" si="6"/>
        <v>3.7052366628532986E-2</v>
      </c>
      <c r="CL42" s="2">
        <v>0.219999999999999</v>
      </c>
      <c r="CM42" s="65">
        <f t="shared" si="7"/>
        <v>0.78000000000000103</v>
      </c>
      <c r="CN42">
        <f t="array" ref="CN42:CR42">TRANSPOSE(CL42*gmvwt+CM42*epwt2)</f>
        <v>4.6461596239226674E-3</v>
      </c>
      <c r="CO42">
        <v>0.10620882102760017</v>
      </c>
      <c r="CP42">
        <v>0.58696766735985462</v>
      </c>
      <c r="CQ42">
        <v>0.23503102719747071</v>
      </c>
      <c r="CR42">
        <v>6.7146324802654686E-2</v>
      </c>
      <c r="CT42" s="62">
        <f t="shared" ref="CT42" si="60">MMULT((CN42:CR42),muvec)</f>
        <v>2.574934773832149E-2</v>
      </c>
      <c r="CU42" s="62">
        <f t="array" ref="CU42">SQRT(MMULT(MMULT((CN42:CR42),covmat),TRANSPOSE(CN42:CR42)))</f>
        <v>7.3995281875419927E-2</v>
      </c>
      <c r="CV42" s="63">
        <f t="shared" si="9"/>
        <v>0.30899217285985786</v>
      </c>
      <c r="CW42" s="64">
        <f t="shared" si="10"/>
        <v>0.25632717545721556</v>
      </c>
      <c r="CX42" s="64"/>
      <c r="CY42" s="65">
        <v>2.4999999999998999E-2</v>
      </c>
      <c r="CZ42" s="65">
        <f t="shared" si="11"/>
        <v>0.97500000000000098</v>
      </c>
      <c r="DA42">
        <f t="array" ref="DA42:DE42">TRANSPOSE(CY42*epwt2)</f>
        <v>0</v>
      </c>
      <c r="DB42">
        <v>3.5399319088517543E-3</v>
      </c>
      <c r="DC42">
        <v>1.3681025718932253E-2</v>
      </c>
      <c r="DD42">
        <v>7.7790423725836704E-3</v>
      </c>
      <c r="DE42">
        <v>0</v>
      </c>
      <c r="DF42" s="63"/>
      <c r="DG42" s="62">
        <f t="array" ref="DG42">SQRT(MMULT(MMULT(DA42:DE42,covmat), TRANSPOSE(DA42:DE42)))</f>
        <v>2.2796953239946878E-3</v>
      </c>
      <c r="DH42" s="62">
        <f t="array" ref="DH42">MMULT((DA42:DE42),muvec) + CZ42*rfp</f>
        <v>3.21711600287485E-3</v>
      </c>
      <c r="DI42" s="64">
        <f t="shared" si="3"/>
        <v>7.8970962538719852E-3</v>
      </c>
      <c r="DJ42" s="63">
        <f t="shared" si="4"/>
        <v>3.8605392034498198E-2</v>
      </c>
      <c r="DK42" s="64"/>
      <c r="DL42" s="66">
        <f t="shared" si="12"/>
        <v>0.24761389483068941</v>
      </c>
      <c r="DM42" s="64">
        <f t="shared" si="13"/>
        <v>0.19993519685662839</v>
      </c>
      <c r="DN42" s="64"/>
    </row>
    <row r="43" spans="1:118" x14ac:dyDescent="0.3">
      <c r="A43" s="3">
        <v>43922</v>
      </c>
      <c r="B43">
        <v>0.14005886496355499</v>
      </c>
      <c r="C43">
        <v>0.34477896223547599</v>
      </c>
      <c r="D43">
        <v>7.6785357368825496E-2</v>
      </c>
      <c r="E43">
        <v>0.49213731948802097</v>
      </c>
      <c r="F43">
        <v>0.13315577929264899</v>
      </c>
      <c r="O43">
        <f t="shared" si="6"/>
        <v>0.13335775855824172</v>
      </c>
      <c r="P43">
        <f t="shared" si="6"/>
        <v>0.29969636817470224</v>
      </c>
      <c r="Q43">
        <f t="shared" si="6"/>
        <v>6.8117980923974364E-2</v>
      </c>
      <c r="R43">
        <f t="shared" si="6"/>
        <v>0.42767590308862929</v>
      </c>
      <c r="S43">
        <f t="shared" si="6"/>
        <v>0.12284782094404027</v>
      </c>
      <c r="CL43" s="2">
        <v>0.19999999999999901</v>
      </c>
      <c r="CM43" s="65">
        <f t="shared" si="7"/>
        <v>0.80000000000000093</v>
      </c>
      <c r="CN43">
        <f t="array" ref="CN43:CR43">TRANSPOSE(CL43*gmvwt+CM43*epwt2)</f>
        <v>4.2237814762933323E-3</v>
      </c>
      <c r="CO43">
        <v>0.10942595333000706</v>
      </c>
      <c r="CP43">
        <v>0.58335615475962344</v>
      </c>
      <c r="CQ43">
        <v>0.24195199698891512</v>
      </c>
      <c r="CR43">
        <v>6.1042113456958778E-2</v>
      </c>
      <c r="CT43" s="79">
        <f t="shared" ref="CT43" si="61">MMULT((CN43:CR43),muvec)</f>
        <v>2.6243465227110008E-2</v>
      </c>
      <c r="CU43" s="79">
        <f t="array" ref="CU43">SQRT(MMULT(MMULT((CN43:CR43),covmat),TRANSPOSE(CN43:CR43)))</f>
        <v>7.5527925601450593E-2</v>
      </c>
      <c r="CV43" s="78">
        <f t="shared" si="9"/>
        <v>0.31492158272532011</v>
      </c>
      <c r="CW43" s="66">
        <f t="shared" si="10"/>
        <v>0.26163640906398916</v>
      </c>
      <c r="CX43" s="64"/>
      <c r="CY43" s="2">
        <v>0</v>
      </c>
      <c r="CZ43" s="65">
        <f t="shared" si="11"/>
        <v>1</v>
      </c>
      <c r="DA43">
        <f t="array" ref="DA43:DE43">TRANSPOSE(CY43*epwt2)</f>
        <v>0</v>
      </c>
      <c r="DB43">
        <v>0</v>
      </c>
      <c r="DC43">
        <v>0</v>
      </c>
      <c r="DD43">
        <v>0</v>
      </c>
      <c r="DE43">
        <v>0</v>
      </c>
      <c r="DF43" s="63"/>
      <c r="DG43" s="62">
        <f t="array" ref="DG43">SQRT(MMULT(MMULT(DA43:DE43,covmat), TRANSPOSE(DA43:DE43)))</f>
        <v>0</v>
      </c>
      <c r="DH43" s="62">
        <f t="array" ref="DH43">MMULT((DA43:DE43),muvec) + CZ43*rfp</f>
        <v>2.5000000000000001E-3</v>
      </c>
      <c r="DI43" s="64">
        <f t="shared" si="3"/>
        <v>0</v>
      </c>
      <c r="DJ43" s="63">
        <f t="shared" si="4"/>
        <v>0.03</v>
      </c>
      <c r="DK43" s="64"/>
      <c r="DL43" s="66">
        <f t="shared" si="12"/>
        <v>0.25793726618025631</v>
      </c>
      <c r="DM43" s="64">
        <f t="shared" si="13"/>
        <v>0.20930912725119158</v>
      </c>
      <c r="DN43" s="64"/>
    </row>
    <row r="44" spans="1:118" x14ac:dyDescent="0.3">
      <c r="A44" s="3">
        <v>43891</v>
      </c>
      <c r="B44">
        <v>-0.25508752034346399</v>
      </c>
      <c r="C44">
        <v>-0.25127763815543103</v>
      </c>
      <c r="D44">
        <v>0</v>
      </c>
      <c r="E44">
        <v>-0.215557071368431</v>
      </c>
      <c r="F44">
        <v>-0.12850521440979901</v>
      </c>
      <c r="O44">
        <f t="shared" si="6"/>
        <v>-0.26178862674877723</v>
      </c>
      <c r="P44">
        <f t="shared" si="6"/>
        <v>-0.29636023221620478</v>
      </c>
      <c r="Q44">
        <f t="shared" si="6"/>
        <v>-8.6673764448511291E-3</v>
      </c>
      <c r="R44">
        <f t="shared" si="6"/>
        <v>-0.28001848776782268</v>
      </c>
      <c r="S44">
        <f t="shared" si="6"/>
        <v>-0.13881317275840771</v>
      </c>
      <c r="CL44" s="65">
        <v>0.17999999999999899</v>
      </c>
      <c r="CM44" s="65">
        <f t="shared" si="7"/>
        <v>0.82000000000000095</v>
      </c>
      <c r="CN44">
        <f t="array" ref="CN44:CR44">TRANSPOSE(CL44*gmvwt+CM44*epwt2)</f>
        <v>3.8014033286639967E-3</v>
      </c>
      <c r="CO44">
        <v>0.11264308563241394</v>
      </c>
      <c r="CP44">
        <v>0.57974464215939225</v>
      </c>
      <c r="CQ44">
        <v>0.24887296678035956</v>
      </c>
      <c r="CR44">
        <v>5.4937902111262864E-2</v>
      </c>
      <c r="CT44" s="79">
        <f t="shared" ref="CT44" si="62">MMULT((CN44:CR44),muvec)</f>
        <v>2.6737582715898517E-2</v>
      </c>
      <c r="CU44" s="79">
        <f t="array" ref="CU44">SQRT(MMULT(MMULT((CN44:CR44),covmat),TRANSPOSE(CN44:CR44)))</f>
        <v>7.7067730065599846E-2</v>
      </c>
      <c r="CV44" s="78">
        <f t="shared" si="9"/>
        <v>0.3208509925907822</v>
      </c>
      <c r="CW44" s="66">
        <f t="shared" si="10"/>
        <v>0.2669704481952449</v>
      </c>
      <c r="CX44" s="64"/>
      <c r="CY44" s="2">
        <v>-2.5000000000001001E-2</v>
      </c>
      <c r="CZ44" s="65">
        <f t="shared" si="11"/>
        <v>1.025000000000001</v>
      </c>
      <c r="DA44">
        <f t="array" ref="DA44:DE44">TRANSPOSE(CY44*epwt2)</f>
        <v>0</v>
      </c>
      <c r="DB44">
        <v>-3.539931908852038E-3</v>
      </c>
      <c r="DC44">
        <v>-1.368102571893335E-2</v>
      </c>
      <c r="DD44">
        <v>-7.7790423725842932E-3</v>
      </c>
      <c r="DE44">
        <v>0</v>
      </c>
      <c r="DG44" s="62"/>
      <c r="DH44" s="62"/>
      <c r="DI44" s="64"/>
      <c r="DJ44" s="63"/>
    </row>
    <row r="45" spans="1:118" x14ac:dyDescent="0.3">
      <c r="A45" s="3">
        <v>43862</v>
      </c>
      <c r="B45">
        <v>-0.13189171849039499</v>
      </c>
      <c r="C45">
        <v>-8.03185021904049E-2</v>
      </c>
      <c r="D45">
        <v>-1.1876965404106401E-2</v>
      </c>
      <c r="E45">
        <v>2.6776468870538701E-2</v>
      </c>
      <c r="F45">
        <v>-8.0997052150331095E-2</v>
      </c>
      <c r="O45">
        <f t="shared" si="6"/>
        <v>-0.13859282489570826</v>
      </c>
      <c r="P45">
        <f t="shared" si="6"/>
        <v>-0.12540109625117862</v>
      </c>
      <c r="Q45">
        <f t="shared" si="6"/>
        <v>-2.054434184895753E-2</v>
      </c>
      <c r="R45">
        <f t="shared" si="6"/>
        <v>-3.7684947528852993E-2</v>
      </c>
      <c r="S45">
        <f t="shared" si="6"/>
        <v>-9.1305010498939812E-2</v>
      </c>
      <c r="CL45" s="2">
        <v>0.159999999999999</v>
      </c>
      <c r="CM45" s="65">
        <f t="shared" si="7"/>
        <v>0.84000000000000097</v>
      </c>
      <c r="CN45">
        <f t="array" ref="CN45:CR45">TRANSPOSE(CL45*gmvwt+CM45*epwt2)</f>
        <v>3.3790251810346616E-3</v>
      </c>
      <c r="CO45">
        <v>0.11586021793482083</v>
      </c>
      <c r="CP45">
        <v>0.57613312955916118</v>
      </c>
      <c r="CQ45">
        <v>0.25579393657180399</v>
      </c>
      <c r="CR45">
        <v>4.8833690765566963E-2</v>
      </c>
      <c r="CT45" s="79">
        <f t="shared" ref="CT45" si="63">MMULT((CN45:CR45),muvec)</f>
        <v>2.7231700204687032E-2</v>
      </c>
      <c r="CU45" s="79">
        <f t="array" ref="CU45">SQRT(MMULT(MMULT((CN45:CR45),covmat),TRANSPOSE(CN45:CR45)))</f>
        <v>7.8614274500503858E-2</v>
      </c>
      <c r="CV45" s="78">
        <f t="shared" si="9"/>
        <v>0.3267804024562444</v>
      </c>
      <c r="CW45" s="66">
        <f t="shared" si="10"/>
        <v>0.2723278352700782</v>
      </c>
      <c r="CX45" s="64"/>
      <c r="CY45" s="65">
        <v>-5.0000000000001002E-2</v>
      </c>
      <c r="CZ45" s="65">
        <f t="shared" si="11"/>
        <v>1.0500000000000009</v>
      </c>
      <c r="DA45">
        <f t="array" ref="DA45:DE45">TRANSPOSE(CY45*epwt2)</f>
        <v>0</v>
      </c>
      <c r="DB45">
        <v>-7.0798638177039346E-3</v>
      </c>
      <c r="DC45">
        <v>-2.7362051437866151E-2</v>
      </c>
      <c r="DD45">
        <v>-1.5558084745168276E-2</v>
      </c>
      <c r="DE45">
        <v>0</v>
      </c>
      <c r="DG45" s="62"/>
      <c r="DH45" s="62"/>
      <c r="DI45" s="64"/>
      <c r="DJ45" s="63"/>
    </row>
    <row r="46" spans="1:118" x14ac:dyDescent="0.3">
      <c r="A46" s="3">
        <v>43831</v>
      </c>
      <c r="B46">
        <v>-6.2769855910802003E-2</v>
      </c>
      <c r="C46">
        <v>0.29984019674608903</v>
      </c>
      <c r="D46">
        <v>8.0035514998715293E-2</v>
      </c>
      <c r="E46">
        <v>0.55515985734346895</v>
      </c>
      <c r="F46">
        <v>4.4727113697888799E-3</v>
      </c>
      <c r="O46">
        <f t="shared" si="6"/>
        <v>-6.947096231611527E-2</v>
      </c>
      <c r="P46">
        <f t="shared" si="6"/>
        <v>0.25475760268531528</v>
      </c>
      <c r="Q46">
        <f t="shared" si="6"/>
        <v>7.1368138553864161E-2</v>
      </c>
      <c r="R46">
        <f t="shared" si="6"/>
        <v>0.49069844094407727</v>
      </c>
      <c r="S46">
        <f t="shared" si="6"/>
        <v>-5.8352469788198356E-3</v>
      </c>
      <c r="CL46" s="2">
        <v>0.13999999999999899</v>
      </c>
      <c r="CM46" s="65">
        <f t="shared" si="7"/>
        <v>0.86000000000000099</v>
      </c>
      <c r="CN46">
        <f t="array" ref="CN46:CR46">TRANSPOSE(CL46*gmvwt+CM46*epwt2)</f>
        <v>2.956647033405326E-3</v>
      </c>
      <c r="CO46">
        <v>0.11907735023722774</v>
      </c>
      <c r="CP46">
        <v>0.57252161695893</v>
      </c>
      <c r="CQ46">
        <v>0.26271490636324851</v>
      </c>
      <c r="CR46">
        <v>4.2729479419871048E-2</v>
      </c>
      <c r="CT46" s="79">
        <f t="shared" ref="CT46" si="64">MMULT((CN46:CR46),muvec)</f>
        <v>2.7725817693475555E-2</v>
      </c>
      <c r="CU46" s="79">
        <f t="array" ref="CU46">SQRT(MMULT(MMULT((CN46:CR46),covmat),TRANSPOSE(CN46:CR46)))</f>
        <v>8.0167168834800975E-2</v>
      </c>
      <c r="CV46" s="78">
        <f t="shared" si="9"/>
        <v>0.33270981232170665</v>
      </c>
      <c r="CW46" s="66">
        <f t="shared" si="10"/>
        <v>0.27770721904165513</v>
      </c>
      <c r="CX46" s="64"/>
      <c r="CY46" s="2">
        <v>-7.5000000000000996E-2</v>
      </c>
      <c r="CZ46" s="65">
        <f t="shared" si="11"/>
        <v>1.0750000000000011</v>
      </c>
      <c r="DA46">
        <f t="array" ref="DA46:DE46">TRANSPOSE(CY46*epwt2)</f>
        <v>0</v>
      </c>
      <c r="DB46">
        <v>-1.0619795726555829E-2</v>
      </c>
      <c r="DC46">
        <v>-4.1043077156798953E-2</v>
      </c>
      <c r="DD46">
        <v>-2.3337127117752255E-2</v>
      </c>
      <c r="DE46">
        <v>0</v>
      </c>
      <c r="DG46" s="62"/>
      <c r="DH46" s="62"/>
      <c r="DI46" s="64"/>
      <c r="DJ46" s="63"/>
    </row>
    <row r="47" spans="1:118" x14ac:dyDescent="0.3">
      <c r="A47" s="3">
        <v>43800</v>
      </c>
      <c r="B47">
        <v>5.7022554856293699E-2</v>
      </c>
      <c r="C47">
        <v>-4.9676241446435898E-2</v>
      </c>
      <c r="D47">
        <v>0</v>
      </c>
      <c r="E47">
        <v>0.26789715336284597</v>
      </c>
      <c r="F47">
        <v>2.4770316141996901E-2</v>
      </c>
      <c r="O47">
        <f t="shared" si="6"/>
        <v>5.0321448450980438E-2</v>
      </c>
      <c r="P47">
        <f t="shared" si="6"/>
        <v>-9.4758835507209621E-2</v>
      </c>
      <c r="Q47">
        <f t="shared" si="6"/>
        <v>-8.6673764448511291E-3</v>
      </c>
      <c r="R47">
        <f t="shared" si="6"/>
        <v>0.20343573696345429</v>
      </c>
      <c r="S47">
        <f t="shared" si="6"/>
        <v>1.4462357793388185E-2</v>
      </c>
      <c r="CL47" s="65">
        <v>0.119999999999999</v>
      </c>
      <c r="CM47" s="65">
        <f t="shared" si="7"/>
        <v>0.880000000000001</v>
      </c>
      <c r="CN47">
        <f t="array" ref="CN47:CR47">TRANSPOSE(CL47*gmvwt+CM47*epwt2)</f>
        <v>2.5342688857759909E-3</v>
      </c>
      <c r="CO47">
        <v>0.12229448253963462</v>
      </c>
      <c r="CP47">
        <v>0.56891010435869882</v>
      </c>
      <c r="CQ47">
        <v>0.26963587615469292</v>
      </c>
      <c r="CR47">
        <v>3.6625268074175141E-2</v>
      </c>
      <c r="CT47" s="79">
        <f t="shared" ref="CT47" si="65">MMULT((CN47:CR47),muvec)</f>
        <v>2.8219935182264066E-2</v>
      </c>
      <c r="CU47" s="79">
        <f t="array" ref="CU47">SQRT(MMULT(MMULT((CN47:CR47),covmat),TRANSPOSE(CN47:CR47)))</f>
        <v>8.1726051101866481E-2</v>
      </c>
      <c r="CV47" s="78">
        <f t="shared" si="9"/>
        <v>0.3386392221871688</v>
      </c>
      <c r="CW47" s="66">
        <f t="shared" si="10"/>
        <v>0.28310734562080631</v>
      </c>
      <c r="CX47" s="64"/>
      <c r="CY47" s="65">
        <v>-0.100000000000001</v>
      </c>
      <c r="CZ47" s="65">
        <f t="shared" si="11"/>
        <v>1.100000000000001</v>
      </c>
      <c r="DA47">
        <f t="array" ref="DA47:DE47">TRANSPOSE(CY47*epwt2)</f>
        <v>0</v>
      </c>
      <c r="DB47">
        <v>-1.4159727635407727E-2</v>
      </c>
      <c r="DC47">
        <v>-5.4724102875731755E-2</v>
      </c>
      <c r="DD47">
        <v>-3.1116169490336239E-2</v>
      </c>
      <c r="DE47">
        <v>0</v>
      </c>
      <c r="DG47" s="62"/>
      <c r="DH47" s="62"/>
      <c r="DI47" s="64"/>
      <c r="DJ47" s="63"/>
    </row>
    <row r="48" spans="1:118" x14ac:dyDescent="0.3">
      <c r="A48" s="3">
        <v>43770</v>
      </c>
      <c r="B48">
        <v>6.5557828523451905E-2</v>
      </c>
      <c r="C48">
        <v>-0.17717702320767401</v>
      </c>
      <c r="D48">
        <v>-3.0303062120089999E-2</v>
      </c>
      <c r="E48">
        <v>4.7694647129001802E-2</v>
      </c>
      <c r="F48">
        <v>3.6259221134201602E-2</v>
      </c>
      <c r="O48">
        <f t="shared" si="6"/>
        <v>5.8856722118138645E-2</v>
      </c>
      <c r="P48">
        <f t="shared" si="6"/>
        <v>-0.22225961726844773</v>
      </c>
      <c r="Q48">
        <f t="shared" si="6"/>
        <v>-3.8970438564941132E-2</v>
      </c>
      <c r="R48">
        <f t="shared" si="6"/>
        <v>-1.6766769270389892E-2</v>
      </c>
      <c r="S48">
        <f t="shared" si="6"/>
        <v>2.5951262785592885E-2</v>
      </c>
      <c r="CL48" s="2">
        <v>9.9999999999999006E-2</v>
      </c>
      <c r="CM48" s="65">
        <f t="shared" si="7"/>
        <v>0.90000000000000102</v>
      </c>
      <c r="CN48">
        <f t="array" ref="CN48:CR48">TRANSPOSE(CL48*gmvwt+CM48*epwt2)</f>
        <v>2.1118907381466557E-3</v>
      </c>
      <c r="CO48">
        <v>0.12551161484204154</v>
      </c>
      <c r="CP48">
        <v>0.56529859175846764</v>
      </c>
      <c r="CQ48">
        <v>0.27655684594613733</v>
      </c>
      <c r="CR48">
        <v>3.0521056728479237E-2</v>
      </c>
      <c r="CT48" s="79">
        <f t="shared" ref="CT48" si="66">MMULT((CN48:CR48),muvec)</f>
        <v>2.8714052671052585E-2</v>
      </c>
      <c r="CU48" s="79">
        <f t="array" ref="CU48">SQRT(MMULT(MMULT((CN48:CR48),covmat),TRANSPOSE(CN48:CR48)))</f>
        <v>8.3290585088548891E-2</v>
      </c>
      <c r="CV48" s="78">
        <f t="shared" si="9"/>
        <v>0.344568632052631</v>
      </c>
      <c r="CW48" s="66">
        <f t="shared" si="10"/>
        <v>0.28852705033101078</v>
      </c>
      <c r="CX48" s="64"/>
      <c r="CY48" s="2">
        <v>-0.125000000000001</v>
      </c>
      <c r="CZ48" s="65">
        <f t="shared" si="11"/>
        <v>1.1250000000000009</v>
      </c>
      <c r="DA48">
        <f t="array" ref="DA48:DE48">TRANSPOSE(CY48*epwt2)</f>
        <v>0</v>
      </c>
      <c r="DB48">
        <v>-1.7699659544259623E-2</v>
      </c>
      <c r="DC48">
        <v>-6.8405128594664549E-2</v>
      </c>
      <c r="DD48">
        <v>-3.889521186292022E-2</v>
      </c>
      <c r="DE48">
        <v>0</v>
      </c>
      <c r="DG48" s="62"/>
      <c r="DH48" s="62"/>
      <c r="DI48" s="64"/>
      <c r="DJ48" s="63"/>
    </row>
    <row r="49" spans="1:114" x14ac:dyDescent="0.3">
      <c r="A49" s="3">
        <v>43739</v>
      </c>
      <c r="B49">
        <v>7.90573654888444E-2</v>
      </c>
      <c r="C49">
        <v>0.10920318227380101</v>
      </c>
      <c r="D49">
        <v>-5.06875867001777E-3</v>
      </c>
      <c r="E49">
        <v>0.30742722101642</v>
      </c>
      <c r="F49">
        <v>2.6690607606924599E-2</v>
      </c>
      <c r="O49">
        <f t="shared" si="6"/>
        <v>7.2356259083531133E-2</v>
      </c>
      <c r="P49">
        <f t="shared" si="6"/>
        <v>6.4120588213027269E-2</v>
      </c>
      <c r="Q49">
        <f t="shared" si="6"/>
        <v>-1.3736135114868899E-2</v>
      </c>
      <c r="R49">
        <f t="shared" si="6"/>
        <v>0.24296580461702832</v>
      </c>
      <c r="S49">
        <f t="shared" si="6"/>
        <v>1.6382649258315882E-2</v>
      </c>
      <c r="CL49" s="2">
        <v>7.9999999999999002E-2</v>
      </c>
      <c r="CM49" s="65">
        <f t="shared" si="7"/>
        <v>0.92000000000000104</v>
      </c>
      <c r="CN49">
        <f t="array" ref="CN49:CR49">TRANSPOSE(CL49*gmvwt+CM49*epwt2)</f>
        <v>1.6895125905173204E-3</v>
      </c>
      <c r="CO49">
        <v>0.12872874714444843</v>
      </c>
      <c r="CP49">
        <v>0.56168707915823657</v>
      </c>
      <c r="CQ49">
        <v>0.28347781573758185</v>
      </c>
      <c r="CR49">
        <v>2.4416845382783329E-2</v>
      </c>
      <c r="CT49" s="79">
        <f t="shared" ref="CT49" si="67">MMULT((CN49:CR49),muvec)</f>
        <v>2.9208170159841104E-2</v>
      </c>
      <c r="CU49" s="79">
        <f t="array" ref="CU49">SQRT(MMULT(MMULT((CN49:CR49),covmat),TRANSPOSE(CN49:CR49)))</f>
        <v>8.48604582008088E-2</v>
      </c>
      <c r="CV49" s="78">
        <f t="shared" si="9"/>
        <v>0.35049804191809325</v>
      </c>
      <c r="CW49" s="66">
        <f t="shared" si="10"/>
        <v>0.29396525031475168</v>
      </c>
      <c r="CX49" s="64"/>
      <c r="CY49" s="2">
        <v>-0.15000000000000099</v>
      </c>
      <c r="CZ49" s="65">
        <f t="shared" si="11"/>
        <v>1.150000000000001</v>
      </c>
      <c r="DA49">
        <f t="array" ref="DA49:DE49">TRANSPOSE(CY49*epwt2)</f>
        <v>0</v>
      </c>
      <c r="DB49">
        <v>-2.1239591453111519E-2</v>
      </c>
      <c r="DC49">
        <v>-8.2086154313597351E-2</v>
      </c>
      <c r="DD49">
        <v>-4.6674254235504198E-2</v>
      </c>
      <c r="DE49">
        <v>0</v>
      </c>
      <c r="DG49" s="62"/>
      <c r="DH49" s="62"/>
      <c r="DI49" s="64"/>
      <c r="DJ49" s="63"/>
    </row>
    <row r="50" spans="1:114" x14ac:dyDescent="0.3">
      <c r="A50" s="3">
        <v>43709</v>
      </c>
      <c r="B50">
        <v>6.0341749689794798E-2</v>
      </c>
      <c r="C50">
        <v>-0.138806201707599</v>
      </c>
      <c r="D50">
        <v>0</v>
      </c>
      <c r="E50">
        <v>6.7638889470114094E-2</v>
      </c>
      <c r="F50">
        <v>1.48920028864625E-2</v>
      </c>
      <c r="O50">
        <f t="shared" si="6"/>
        <v>5.3640643284481537E-2</v>
      </c>
      <c r="P50">
        <f t="shared" si="6"/>
        <v>-0.18388879576837272</v>
      </c>
      <c r="Q50">
        <f t="shared" si="6"/>
        <v>-8.6673764448511291E-3</v>
      </c>
      <c r="R50">
        <f t="shared" si="6"/>
        <v>3.1774730707224003E-3</v>
      </c>
      <c r="S50">
        <f t="shared" si="6"/>
        <v>4.5840445378537847E-3</v>
      </c>
      <c r="CL50" s="65">
        <v>5.9999999999999103E-2</v>
      </c>
      <c r="CM50" s="65">
        <f t="shared" si="7"/>
        <v>0.94000000000000095</v>
      </c>
      <c r="CN50">
        <f t="array" ref="CN50:CR50">TRANSPOSE(CL50*gmvwt+CM50*epwt2)</f>
        <v>1.267134442887987E-3</v>
      </c>
      <c r="CO50">
        <v>0.13194587944685532</v>
      </c>
      <c r="CP50">
        <v>0.55807556655800539</v>
      </c>
      <c r="CQ50">
        <v>0.29039878552902626</v>
      </c>
      <c r="CR50">
        <v>1.8312634037087449E-2</v>
      </c>
      <c r="CT50" s="79">
        <f t="shared" ref="CT50" si="68">MMULT((CN50:CR50),muvec)</f>
        <v>2.970228764862962E-2</v>
      </c>
      <c r="CU50" s="79">
        <f t="array" ref="CU50">SQRT(MMULT(MMULT((CN50:CR50),covmat),TRANSPOSE(CN50:CR50)))</f>
        <v>8.6435379525285419E-2</v>
      </c>
      <c r="CV50" s="78">
        <f t="shared" si="9"/>
        <v>0.35642745178355545</v>
      </c>
      <c r="CW50" s="66">
        <f t="shared" si="10"/>
        <v>0.29942093781858603</v>
      </c>
      <c r="CX50" s="64"/>
      <c r="CY50" s="65">
        <v>-0.17500000000000099</v>
      </c>
      <c r="CZ50" s="65">
        <f t="shared" si="11"/>
        <v>1.1750000000000009</v>
      </c>
      <c r="DA50">
        <f t="array" ref="DA50:DE50">TRANSPOSE(CY50*epwt2)</f>
        <v>0</v>
      </c>
      <c r="DB50">
        <v>-2.4779523361963412E-2</v>
      </c>
      <c r="DC50">
        <v>-9.5767180032530153E-2</v>
      </c>
      <c r="DD50">
        <v>-5.4453296608088182E-2</v>
      </c>
      <c r="DE50">
        <v>0</v>
      </c>
      <c r="DG50" s="62"/>
      <c r="DH50" s="62"/>
      <c r="DI50" s="64"/>
      <c r="DJ50" s="63"/>
    </row>
    <row r="51" spans="1:114" x14ac:dyDescent="0.3">
      <c r="A51" s="3">
        <v>43678</v>
      </c>
      <c r="B51">
        <v>-0.10332464435698401</v>
      </c>
      <c r="C51">
        <v>-4.5110118116522303E-2</v>
      </c>
      <c r="D51">
        <v>6.5212819291851701E-2</v>
      </c>
      <c r="E51">
        <v>-6.6222365951633805E-2</v>
      </c>
      <c r="F51">
        <v>-1.6405477655332699E-2</v>
      </c>
      <c r="O51">
        <f t="shared" si="6"/>
        <v>-0.11002575076229727</v>
      </c>
      <c r="P51">
        <f t="shared" si="6"/>
        <v>-9.0192712177296033E-2</v>
      </c>
      <c r="Q51">
        <f t="shared" si="6"/>
        <v>5.6545442847000568E-2</v>
      </c>
      <c r="R51">
        <f t="shared" si="6"/>
        <v>-0.13068378235102551</v>
      </c>
      <c r="S51">
        <f t="shared" si="6"/>
        <v>-2.6713436003941417E-2</v>
      </c>
      <c r="CL51" s="2">
        <v>3.9999999999999002E-2</v>
      </c>
      <c r="CM51" s="65">
        <f t="shared" si="7"/>
        <v>0.96000000000000096</v>
      </c>
      <c r="CN51">
        <f t="array" ref="CN51:CR51">TRANSPOSE(CL51*gmvwt+CM51*epwt2)</f>
        <v>8.4475629525864956E-4</v>
      </c>
      <c r="CO51">
        <v>0.13516301174926221</v>
      </c>
      <c r="CP51">
        <v>0.55446405395777421</v>
      </c>
      <c r="CQ51">
        <v>0.29731975532047072</v>
      </c>
      <c r="CR51">
        <v>1.2208422691391512E-2</v>
      </c>
      <c r="CT51" s="79">
        <f t="shared" ref="CT51" si="69">MMULT((CN51:CR51),muvec)</f>
        <v>3.0196405137418132E-2</v>
      </c>
      <c r="CU51" s="79">
        <f t="array" ref="CU51">SQRT(MMULT(MMULT((CN51:CR51),covmat),TRANSPOSE(CN51:CR51)))</f>
        <v>8.801507806779213E-2</v>
      </c>
      <c r="CV51" s="78">
        <f t="shared" si="9"/>
        <v>0.36235686164901759</v>
      </c>
      <c r="CW51" s="66">
        <f t="shared" si="10"/>
        <v>0.30489317409111427</v>
      </c>
      <c r="CX51" s="64"/>
      <c r="CY51" s="2">
        <v>-0.20000000000000101</v>
      </c>
      <c r="CZ51" s="65">
        <f t="shared" si="11"/>
        <v>1.2000000000000011</v>
      </c>
      <c r="DA51">
        <f t="array" ref="DA51:DE51">TRANSPOSE(CY51*epwt2)</f>
        <v>0</v>
      </c>
      <c r="DB51">
        <v>-2.8319455270815311E-2</v>
      </c>
      <c r="DC51">
        <v>-0.10944820575146297</v>
      </c>
      <c r="DD51">
        <v>-6.2232338980672167E-2</v>
      </c>
      <c r="DE51">
        <v>0</v>
      </c>
      <c r="DG51" s="62"/>
      <c r="DH51" s="62"/>
      <c r="DI51" s="64"/>
      <c r="DJ51" s="63"/>
    </row>
    <row r="52" spans="1:114" x14ac:dyDescent="0.3">
      <c r="A52" s="3">
        <v>43647</v>
      </c>
      <c r="B52">
        <v>6.3647629751881499E-2</v>
      </c>
      <c r="C52">
        <v>-6.7626591766351996E-2</v>
      </c>
      <c r="D52">
        <v>1.1633698646601401E-2</v>
      </c>
      <c r="E52">
        <v>8.1222529743000899E-2</v>
      </c>
      <c r="F52">
        <v>1.98733485128708E-2</v>
      </c>
      <c r="O52">
        <f t="shared" si="6"/>
        <v>5.6946523346568238E-2</v>
      </c>
      <c r="P52">
        <f t="shared" si="6"/>
        <v>-0.11270918582712572</v>
      </c>
      <c r="Q52">
        <f t="shared" si="6"/>
        <v>2.9663222017502714E-3</v>
      </c>
      <c r="R52">
        <f t="shared" si="6"/>
        <v>1.6761113343609205E-2</v>
      </c>
      <c r="S52">
        <f t="shared" si="6"/>
        <v>9.5653901642620848E-3</v>
      </c>
      <c r="CL52" s="2">
        <v>1.9999999999999001E-2</v>
      </c>
      <c r="CM52" s="65">
        <f t="shared" si="7"/>
        <v>0.98000000000000098</v>
      </c>
      <c r="CN52">
        <f t="array" ref="CN52:CR52">TRANSPOSE(CL52*gmvwt+CM52*epwt2)</f>
        <v>4.2237814762931426E-4</v>
      </c>
      <c r="CO52">
        <v>0.1383801440516691</v>
      </c>
      <c r="CP52">
        <v>0.55085254135754302</v>
      </c>
      <c r="CQ52">
        <v>0.30424072511191513</v>
      </c>
      <c r="CR52">
        <v>6.1042113456956032E-3</v>
      </c>
      <c r="CT52" s="79">
        <f t="shared" ref="CT52" si="70">MMULT((CN52:CR52),muvec)</f>
        <v>3.0690522626206647E-2</v>
      </c>
      <c r="CU52" s="79">
        <f t="array" ref="CU52">SQRT(MMULT(MMULT((CN52:CR52),covmat),TRANSPOSE(CN52:CR52)))</f>
        <v>8.9599301151568445E-2</v>
      </c>
      <c r="CV52" s="78">
        <f t="shared" si="9"/>
        <v>0.36828627151447979</v>
      </c>
      <c r="CW52" s="66">
        <f t="shared" si="10"/>
        <v>0.3103810838343623</v>
      </c>
      <c r="CX52" s="64"/>
      <c r="CY52" s="65">
        <v>-0.225000000000001</v>
      </c>
      <c r="CZ52" s="65">
        <f t="shared" si="11"/>
        <v>1.225000000000001</v>
      </c>
      <c r="DA52">
        <f t="array" ref="DA52:DE52">TRANSPOSE(CY52*epwt2)</f>
        <v>0</v>
      </c>
      <c r="DB52">
        <v>-3.1859387179667208E-2</v>
      </c>
      <c r="DC52">
        <v>-0.12312923147039577</v>
      </c>
      <c r="DD52">
        <v>-7.0011381353256144E-2</v>
      </c>
      <c r="DE52">
        <v>0</v>
      </c>
      <c r="DG52" s="62"/>
      <c r="DH52" s="62"/>
      <c r="DI52" s="64"/>
      <c r="DJ52" s="63"/>
    </row>
    <row r="53" spans="1:114" x14ac:dyDescent="0.3">
      <c r="A53" s="3">
        <v>43617</v>
      </c>
      <c r="B53">
        <v>9.0225529934700996E-2</v>
      </c>
      <c r="C53">
        <v>0.26154910600902698</v>
      </c>
      <c r="D53">
        <v>7.9568003108128005E-2</v>
      </c>
      <c r="E53">
        <v>0.20684812952664999</v>
      </c>
      <c r="F53">
        <v>6.4381185877657704E-2</v>
      </c>
      <c r="O53">
        <f t="shared" si="6"/>
        <v>8.3524423529387729E-2</v>
      </c>
      <c r="P53">
        <f t="shared" si="6"/>
        <v>0.21646651194825325</v>
      </c>
      <c r="Q53">
        <f t="shared" si="6"/>
        <v>7.0900626663276872E-2</v>
      </c>
      <c r="R53">
        <f t="shared" si="6"/>
        <v>0.14238671312725831</v>
      </c>
      <c r="S53">
        <f t="shared" si="6"/>
        <v>5.4073227529048987E-2</v>
      </c>
      <c r="CL53" s="2">
        <v>0</v>
      </c>
      <c r="CM53" s="65">
        <f t="shared" si="7"/>
        <v>1</v>
      </c>
      <c r="CN53">
        <f t="array" ref="CN53:CR53">TRANSPOSE(CL53*gmvwt+CM53*epwt2)</f>
        <v>0</v>
      </c>
      <c r="CO53">
        <v>0.14159727635407585</v>
      </c>
      <c r="CP53">
        <v>0.54724102875731206</v>
      </c>
      <c r="CQ53">
        <v>0.31116169490335926</v>
      </c>
      <c r="CR53">
        <v>0</v>
      </c>
      <c r="CT53" s="79">
        <f t="shared" ref="CT53" si="71">MMULT((CN53:CR53),muvec)</f>
        <v>3.1184640114995138E-2</v>
      </c>
      <c r="CU53" s="79">
        <f t="array" ref="CU53">SQRT(MMULT(MMULT((CN53:CR53),covmat),TRANSPOSE(CN53:CR53)))</f>
        <v>9.1187812959791156E-2</v>
      </c>
      <c r="CV53" s="78">
        <f t="shared" si="9"/>
        <v>0.37421568137994166</v>
      </c>
      <c r="CW53" s="66">
        <f t="shared" si="10"/>
        <v>0.31588385015489201</v>
      </c>
      <c r="CX53" s="64"/>
      <c r="CY53" s="2">
        <v>-0.250000000000001</v>
      </c>
      <c r="CZ53" s="65">
        <f t="shared" si="11"/>
        <v>1.2500000000000009</v>
      </c>
      <c r="DA53">
        <f t="array" ref="DA53:DE53">TRANSPOSE(CY53*epwt2)</f>
        <v>0</v>
      </c>
      <c r="DB53">
        <v>-3.53993190885191E-2</v>
      </c>
      <c r="DC53">
        <v>-0.13681025718932857</v>
      </c>
      <c r="DD53">
        <v>-7.7790423725840122E-2</v>
      </c>
      <c r="DE53">
        <v>0</v>
      </c>
      <c r="DG53" s="62"/>
      <c r="DH53" s="62"/>
      <c r="DI53" s="64"/>
      <c r="DJ53" s="63"/>
    </row>
    <row r="54" spans="1:114" x14ac:dyDescent="0.3">
      <c r="A54" s="3">
        <v>43586</v>
      </c>
      <c r="B54">
        <v>-0.13015028801127901</v>
      </c>
      <c r="C54">
        <v>0.60249301715742398</v>
      </c>
      <c r="D54">
        <v>1.7929528472509101E-2</v>
      </c>
      <c r="E54">
        <v>-0.224265822331908</v>
      </c>
      <c r="F54">
        <v>-6.3479259113449302E-2</v>
      </c>
      <c r="O54">
        <f t="shared" si="6"/>
        <v>-0.13685139441659228</v>
      </c>
      <c r="P54">
        <f t="shared" si="6"/>
        <v>0.55741042309665023</v>
      </c>
      <c r="Q54">
        <f t="shared" si="6"/>
        <v>9.2621520276579723E-3</v>
      </c>
      <c r="R54">
        <f t="shared" si="6"/>
        <v>-0.28872723873129968</v>
      </c>
      <c r="S54">
        <f t="shared" si="6"/>
        <v>-7.3787217462058019E-2</v>
      </c>
      <c r="CL54" s="65">
        <v>-2.0000000000001301E-2</v>
      </c>
      <c r="CM54" s="65">
        <f t="shared" si="7"/>
        <v>1.0200000000000014</v>
      </c>
      <c r="CN54">
        <f t="array" ref="CN54:CR54">TRANSPOSE(CL54*gmvwt+CM54*epwt2)</f>
        <v>-4.2237814762936284E-4</v>
      </c>
      <c r="CO54">
        <v>0.14481440865648296</v>
      </c>
      <c r="CP54">
        <v>0.54362951615708077</v>
      </c>
      <c r="CQ54">
        <v>0.31808266469480417</v>
      </c>
      <c r="CR54">
        <v>-6.1042113456963049E-3</v>
      </c>
      <c r="CT54" s="79">
        <f t="shared" ref="CT54" si="72">MMULT((CN54:CR54),muvec)</f>
        <v>3.1678757603783692E-2</v>
      </c>
      <c r="CU54" s="79">
        <f t="array" ref="CU54">SQRT(MMULT(MMULT((CN54:CR54),covmat),TRANSPOSE(CN54:CR54)))</f>
        <v>9.2780393208375625E-2</v>
      </c>
      <c r="CV54" s="78">
        <f t="shared" si="9"/>
        <v>0.3801450912454043</v>
      </c>
      <c r="CW54" s="66">
        <f t="shared" si="10"/>
        <v>0.32140070996624992</v>
      </c>
      <c r="CX54" s="64"/>
      <c r="CY54" s="2">
        <v>-0.27500000000000102</v>
      </c>
      <c r="CZ54" s="65">
        <f t="shared" si="11"/>
        <v>1.275000000000001</v>
      </c>
      <c r="DA54">
        <f t="array" ref="DA54:DE54">TRANSPOSE(CY54*epwt2)</f>
        <v>0</v>
      </c>
      <c r="DB54">
        <v>-3.8939250997371E-2</v>
      </c>
      <c r="DC54">
        <v>-0.15049128290826139</v>
      </c>
      <c r="DD54">
        <v>-8.5569466098424113E-2</v>
      </c>
      <c r="DE54">
        <v>0</v>
      </c>
      <c r="DG54" s="62"/>
      <c r="DH54" s="62"/>
      <c r="DI54" s="64"/>
      <c r="DJ54" s="63"/>
    </row>
    <row r="55" spans="1:114" x14ac:dyDescent="0.3">
      <c r="A55" s="3">
        <v>43556</v>
      </c>
      <c r="B55">
        <v>0.108372357508577</v>
      </c>
      <c r="C55">
        <v>0.30333730263129699</v>
      </c>
      <c r="D55">
        <v>-7.8885933270494892E-3</v>
      </c>
      <c r="E55">
        <v>-0.147109238202804</v>
      </c>
      <c r="F55">
        <v>4.6196756901747099E-2</v>
      </c>
      <c r="O55">
        <f t="shared" si="6"/>
        <v>0.10167125110326374</v>
      </c>
      <c r="P55">
        <f t="shared" si="6"/>
        <v>0.25825470857052324</v>
      </c>
      <c r="Q55">
        <f t="shared" si="6"/>
        <v>-1.6555969771900617E-2</v>
      </c>
      <c r="R55">
        <f t="shared" si="6"/>
        <v>-0.21157065460219571</v>
      </c>
      <c r="S55">
        <f t="shared" si="6"/>
        <v>3.5888798553138382E-2</v>
      </c>
      <c r="CL55" s="2">
        <v>-4.0000000000001902E-2</v>
      </c>
      <c r="CM55" s="65">
        <f t="shared" si="7"/>
        <v>1.0400000000000018</v>
      </c>
      <c r="CN55">
        <f t="array" ref="CN55:CR55">TRANSPOSE(CL55*gmvwt+CM55*epwt2)</f>
        <v>-8.4475629525871082E-4</v>
      </c>
      <c r="CO55">
        <v>0.14803154095888993</v>
      </c>
      <c r="CP55">
        <v>0.54001800355684937</v>
      </c>
      <c r="CQ55">
        <v>0.3250036344862488</v>
      </c>
      <c r="CR55">
        <v>-1.2208422691392396E-2</v>
      </c>
      <c r="CT55" s="79">
        <f t="shared" ref="CT55" si="73">MMULT((CN55:CR55),muvec)</f>
        <v>3.2172875092572217E-2</v>
      </c>
      <c r="CU55" s="79">
        <f t="array" ref="CU55">SQRT(MMULT(MMULT((CN55:CR55),covmat),TRANSPOSE(CN55:CR55)))</f>
        <v>9.4376835936485062E-2</v>
      </c>
      <c r="CV55" s="78">
        <f t="shared" si="9"/>
        <v>0.38607450111086661</v>
      </c>
      <c r="CW55" s="66">
        <f t="shared" si="10"/>
        <v>0.32693094979916876</v>
      </c>
      <c r="CX55" s="64"/>
      <c r="CY55" s="65">
        <v>-0.30000000000000099</v>
      </c>
      <c r="CZ55" s="65">
        <f t="shared" si="11"/>
        <v>1.3000000000000009</v>
      </c>
      <c r="DA55">
        <f t="array" ref="DA55:DE55">TRANSPOSE(CY55*epwt2)</f>
        <v>0</v>
      </c>
      <c r="DB55">
        <v>-4.2479182906222893E-2</v>
      </c>
      <c r="DC55">
        <v>-0.16417230862719415</v>
      </c>
      <c r="DD55">
        <v>-9.334850847100809E-2</v>
      </c>
      <c r="DE55">
        <v>0</v>
      </c>
      <c r="DG55" s="62"/>
      <c r="DH55" s="62"/>
      <c r="DI55" s="64"/>
      <c r="DJ55" s="63"/>
    </row>
    <row r="56" spans="1:114" x14ac:dyDescent="0.3">
      <c r="A56" s="3">
        <v>43525</v>
      </c>
      <c r="B56">
        <v>-4.6393995470947802E-2</v>
      </c>
      <c r="C56">
        <v>6.5015006142489395E-2</v>
      </c>
      <c r="D56">
        <v>-1.5082303543330599E-2</v>
      </c>
      <c r="E56">
        <v>-0.12510938574404101</v>
      </c>
      <c r="F56">
        <v>1.3551079485081699E-2</v>
      </c>
      <c r="O56">
        <f t="shared" si="6"/>
        <v>-5.3095101876261062E-2</v>
      </c>
      <c r="P56">
        <f t="shared" si="6"/>
        <v>1.9932412081715666E-2</v>
      </c>
      <c r="Q56">
        <f t="shared" si="6"/>
        <v>-2.3749679988181727E-2</v>
      </c>
      <c r="R56">
        <f t="shared" si="6"/>
        <v>-0.18957080214343269</v>
      </c>
      <c r="S56">
        <f t="shared" si="6"/>
        <v>3.2431211364729838E-3</v>
      </c>
      <c r="CL56" s="2">
        <v>-6.0000000000001899E-2</v>
      </c>
      <c r="CM56" s="65">
        <f t="shared" si="7"/>
        <v>1.0600000000000018</v>
      </c>
      <c r="CN56">
        <f t="array" ref="CN56:CR56">TRANSPOSE(CL56*gmvwt+CM56*epwt2)</f>
        <v>-1.2671344428880462E-3</v>
      </c>
      <c r="CO56">
        <v>0.15124867326129682</v>
      </c>
      <c r="CP56">
        <v>0.53640649095661819</v>
      </c>
      <c r="CQ56">
        <v>0.33192460427769321</v>
      </c>
      <c r="CR56">
        <v>-1.8312634037088302E-2</v>
      </c>
      <c r="CT56" s="79">
        <f t="shared" ref="CT56" si="74">MMULT((CN56:CR56),muvec)</f>
        <v>3.2666992581360729E-2</v>
      </c>
      <c r="CU56" s="79">
        <f t="array" ref="CU56">SQRT(MMULT(MMULT((CN56:CR56),covmat),TRANSPOSE(CN56:CR56)))</f>
        <v>9.5976948403427242E-2</v>
      </c>
      <c r="CV56" s="78">
        <f t="shared" si="9"/>
        <v>0.39200391097632875</v>
      </c>
      <c r="CW56" s="66">
        <f t="shared" si="10"/>
        <v>0.33247390198030524</v>
      </c>
      <c r="CX56" s="64"/>
      <c r="CY56" s="2">
        <v>-0.32500000000000101</v>
      </c>
      <c r="CZ56" s="65">
        <f t="shared" si="11"/>
        <v>1.3250000000000011</v>
      </c>
      <c r="DA56">
        <f t="array" ref="DA56:DE56">TRANSPOSE(CY56*epwt2)</f>
        <v>0</v>
      </c>
      <c r="DB56">
        <v>-4.6019114815074792E-2</v>
      </c>
      <c r="DC56">
        <v>-0.17785333434612696</v>
      </c>
      <c r="DD56">
        <v>-0.10112755084359208</v>
      </c>
      <c r="DE56">
        <v>0</v>
      </c>
      <c r="DG56" s="62"/>
      <c r="DH56" s="62"/>
      <c r="DI56" s="64"/>
      <c r="DJ56" s="63"/>
    </row>
    <row r="57" spans="1:114" x14ac:dyDescent="0.3">
      <c r="A57" s="3">
        <v>43497</v>
      </c>
      <c r="B57">
        <v>2.1426011008371E-2</v>
      </c>
      <c r="C57">
        <v>0.114811010201919</v>
      </c>
      <c r="D57">
        <v>-5.2283872084885E-3</v>
      </c>
      <c r="E57">
        <v>4.18864672834455E-2</v>
      </c>
      <c r="F57">
        <v>3.2498913971598299E-2</v>
      </c>
      <c r="O57">
        <f t="shared" si="6"/>
        <v>1.4724904603057736E-2</v>
      </c>
      <c r="P57">
        <f t="shared" si="6"/>
        <v>6.9728416141145277E-2</v>
      </c>
      <c r="Q57">
        <f t="shared" si="6"/>
        <v>-1.3895763653339629E-2</v>
      </c>
      <c r="R57">
        <f t="shared" si="6"/>
        <v>-2.2574949115946194E-2</v>
      </c>
      <c r="S57">
        <f t="shared" si="6"/>
        <v>2.2190955622989582E-2</v>
      </c>
      <c r="CL57" s="2">
        <v>-8.0000000000001903E-2</v>
      </c>
      <c r="CM57" s="65">
        <f t="shared" si="7"/>
        <v>1.0800000000000018</v>
      </c>
      <c r="CN57">
        <f t="array" ref="CN57:CR57">TRANSPOSE(CL57*gmvwt+CM57*epwt2)</f>
        <v>-1.6895125905173815E-3</v>
      </c>
      <c r="CO57">
        <v>0.15446580556370373</v>
      </c>
      <c r="CP57">
        <v>0.53279497835638712</v>
      </c>
      <c r="CQ57">
        <v>0.33884557406913768</v>
      </c>
      <c r="CR57">
        <v>-2.4416845382784214E-2</v>
      </c>
      <c r="CT57" s="79">
        <f t="shared" ref="CT57" si="75">MMULT((CN57:CR57),muvec)</f>
        <v>3.3161110070149248E-2</v>
      </c>
      <c r="CU57" s="79">
        <f t="array" ref="CU57">SQRT(MMULT(MMULT((CN57:CR57),covmat),TRANSPOSE(CN57:CR57)))</f>
        <v>9.758055008174811E-2</v>
      </c>
      <c r="CV57" s="78">
        <f t="shared" si="9"/>
        <v>0.39793332084179101</v>
      </c>
      <c r="CW57" s="66">
        <f t="shared" si="10"/>
        <v>0.33802894114421417</v>
      </c>
      <c r="CX57" s="64"/>
      <c r="CY57" s="65">
        <v>-0.35000000000000098</v>
      </c>
      <c r="CZ57" s="65">
        <f t="shared" si="11"/>
        <v>1.350000000000001</v>
      </c>
      <c r="DA57">
        <f t="array" ref="DA57:DE57">TRANSPOSE(CY57*epwt2)</f>
        <v>0</v>
      </c>
      <c r="DB57">
        <v>-4.9559046723926685E-2</v>
      </c>
      <c r="DC57">
        <v>-0.19153436006505975</v>
      </c>
      <c r="DD57">
        <v>-0.10890659321617605</v>
      </c>
      <c r="DE57">
        <v>0</v>
      </c>
      <c r="DG57" s="62"/>
      <c r="DH57" s="62"/>
      <c r="DI57" s="64"/>
      <c r="DJ57" s="63"/>
    </row>
    <row r="58" spans="1:114" x14ac:dyDescent="0.3">
      <c r="A58" s="3">
        <v>43466</v>
      </c>
      <c r="B58">
        <v>0.16189566634918701</v>
      </c>
      <c r="C58">
        <v>-7.6123568918430501E-2</v>
      </c>
      <c r="D58">
        <v>3.23866860379948E-2</v>
      </c>
      <c r="E58">
        <v>-7.7463916336398098E-2</v>
      </c>
      <c r="F58">
        <v>8.50384458804955E-2</v>
      </c>
      <c r="O58">
        <f t="shared" si="6"/>
        <v>0.15519455994387374</v>
      </c>
      <c r="P58">
        <f t="shared" si="6"/>
        <v>-0.12120616297920422</v>
      </c>
      <c r="Q58">
        <f t="shared" si="6"/>
        <v>2.3719309593143671E-2</v>
      </c>
      <c r="R58">
        <f t="shared" si="6"/>
        <v>-0.14192533273578978</v>
      </c>
      <c r="S58">
        <f t="shared" si="6"/>
        <v>7.4730487531886783E-2</v>
      </c>
      <c r="CL58" s="65">
        <v>-0.100000000000002</v>
      </c>
      <c r="CM58" s="65">
        <f t="shared" si="7"/>
        <v>1.1000000000000021</v>
      </c>
      <c r="CN58">
        <f t="array" ref="CN58:CR58">TRANSPOSE(CL58*gmvwt+CM58*epwt2)</f>
        <v>-2.111890738146719E-3</v>
      </c>
      <c r="CO58">
        <v>0.15768293786611065</v>
      </c>
      <c r="CP58">
        <v>0.52918346575615605</v>
      </c>
      <c r="CQ58">
        <v>0.3457665438605822</v>
      </c>
      <c r="CR58">
        <v>-3.0521056728480152E-2</v>
      </c>
      <c r="CT58" s="79">
        <f t="shared" ref="CT58" si="76">MMULT((CN58:CR58),muvec)</f>
        <v>3.3655227558937774E-2</v>
      </c>
      <c r="CU58" s="79">
        <f t="array" ref="CU58">SQRT(MMULT(MMULT((CN58:CR58),covmat),TRANSPOSE(CN58:CR58)))</f>
        <v>9.9187471737359437E-2</v>
      </c>
      <c r="CV58" s="78">
        <f t="shared" si="9"/>
        <v>0.40386273070725331</v>
      </c>
      <c r="CW58" s="66">
        <f t="shared" si="10"/>
        <v>0.3435954810468172</v>
      </c>
      <c r="CX58" s="64"/>
      <c r="CY58" s="2">
        <v>-0.375000000000001</v>
      </c>
      <c r="CZ58" s="65">
        <f t="shared" si="11"/>
        <v>1.3750000000000009</v>
      </c>
      <c r="DA58">
        <f t="array" ref="DA58:DE58">TRANSPOSE(CY58*epwt2)</f>
        <v>0</v>
      </c>
      <c r="DB58">
        <v>-5.3098978632778585E-2</v>
      </c>
      <c r="DC58">
        <v>-0.20521538578399257</v>
      </c>
      <c r="DD58">
        <v>-0.11668563558876004</v>
      </c>
      <c r="DE58">
        <v>0</v>
      </c>
      <c r="DG58" s="62"/>
      <c r="DH58" s="62"/>
      <c r="DI58" s="64"/>
      <c r="DJ58" s="63"/>
    </row>
    <row r="59" spans="1:114" x14ac:dyDescent="0.3">
      <c r="A59" s="3">
        <v>43435</v>
      </c>
      <c r="B59">
        <v>-0.13239435710700001</v>
      </c>
      <c r="C59">
        <v>-6.8346965480811206E-2</v>
      </c>
      <c r="D59">
        <v>4.7615226996567901E-2</v>
      </c>
      <c r="E59">
        <v>-5.0445120571446997E-2</v>
      </c>
      <c r="F59">
        <v>-9.3380242669392002E-2</v>
      </c>
      <c r="O59">
        <f t="shared" si="6"/>
        <v>-0.13909546351231328</v>
      </c>
      <c r="P59">
        <f t="shared" si="6"/>
        <v>-0.11342955954158493</v>
      </c>
      <c r="Q59">
        <f t="shared" si="6"/>
        <v>3.8947850551716776E-2</v>
      </c>
      <c r="R59">
        <f t="shared" si="6"/>
        <v>-0.11490653697083869</v>
      </c>
      <c r="S59">
        <f t="shared" si="6"/>
        <v>-0.10368820101800072</v>
      </c>
      <c r="CL59" s="2">
        <v>-0.12000000000000199</v>
      </c>
      <c r="CM59" s="65">
        <f t="shared" si="7"/>
        <v>1.1200000000000019</v>
      </c>
      <c r="CN59">
        <f t="array" ref="CN59:CR59">TRANSPOSE(CL59*gmvwt+CM59*epwt2)</f>
        <v>-2.5342688857760542E-3</v>
      </c>
      <c r="CO59">
        <v>0.16090007016851751</v>
      </c>
      <c r="CP59">
        <v>0.52557195315592475</v>
      </c>
      <c r="CQ59">
        <v>0.35268751365202661</v>
      </c>
      <c r="CR59">
        <v>-3.6625268074176057E-2</v>
      </c>
      <c r="CT59" s="79">
        <f t="shared" ref="CT59" si="77">MMULT((CN59:CR59),muvec)</f>
        <v>3.4149345047726286E-2</v>
      </c>
      <c r="CU59" s="79">
        <f t="array" ref="CU59">SQRT(MMULT(MMULT((CN59:CR59),covmat),TRANSPOSE(CN59:CR59)))</f>
        <v>0.10079755458845661</v>
      </c>
      <c r="CV59" s="78">
        <f t="shared" si="9"/>
        <v>0.4097921405727154</v>
      </c>
      <c r="CW59" s="66">
        <f t="shared" si="10"/>
        <v>0.34917297165180855</v>
      </c>
      <c r="CX59" s="64"/>
      <c r="CY59" s="2">
        <v>-0.40000000000000102</v>
      </c>
      <c r="CZ59" s="65">
        <f t="shared" si="11"/>
        <v>1.400000000000001</v>
      </c>
      <c r="DA59">
        <f t="array" ref="DA59:DE59">TRANSPOSE(CY59*epwt2)</f>
        <v>0</v>
      </c>
      <c r="DB59">
        <v>-5.6638910541630484E-2</v>
      </c>
      <c r="DC59">
        <v>-0.21889641150292538</v>
      </c>
      <c r="DD59">
        <v>-0.12446467796134403</v>
      </c>
      <c r="DE59">
        <v>0</v>
      </c>
      <c r="DG59" s="62"/>
      <c r="DH59" s="62"/>
      <c r="DI59" s="64"/>
      <c r="DJ59" s="63"/>
    </row>
    <row r="60" spans="1:114" x14ac:dyDescent="0.3">
      <c r="A60" s="3">
        <v>43405</v>
      </c>
      <c r="B60">
        <v>3.2727239753298901E-2</v>
      </c>
      <c r="C60">
        <v>-0.364115758708625</v>
      </c>
      <c r="D60">
        <v>6.5164579935359504E-3</v>
      </c>
      <c r="E60">
        <v>3.9013369505781402E-2</v>
      </c>
      <c r="F60">
        <v>1.8851348795177102E-2</v>
      </c>
      <c r="O60">
        <f t="shared" si="6"/>
        <v>2.6026133347985637E-2</v>
      </c>
      <c r="P60">
        <f t="shared" si="6"/>
        <v>-0.40919835276939875</v>
      </c>
      <c r="Q60">
        <f t="shared" si="6"/>
        <v>-2.1509184513151787E-3</v>
      </c>
      <c r="R60">
        <f t="shared" si="6"/>
        <v>-2.5448046893610292E-2</v>
      </c>
      <c r="S60">
        <f t="shared" si="6"/>
        <v>8.5433904465683861E-3</v>
      </c>
      <c r="CL60" s="2">
        <v>-0.14000000000000201</v>
      </c>
      <c r="CM60" s="65">
        <f t="shared" si="7"/>
        <v>1.1400000000000019</v>
      </c>
      <c r="CN60">
        <f t="array" ref="CN60:CR60">TRANSPOSE(CL60*gmvwt+CM60*epwt2)</f>
        <v>-2.9566470334053897E-3</v>
      </c>
      <c r="CO60">
        <v>0.16411720247092443</v>
      </c>
      <c r="CP60">
        <v>0.52196044055569357</v>
      </c>
      <c r="CQ60">
        <v>0.35960848344347102</v>
      </c>
      <c r="CR60">
        <v>-4.2729479419871971E-2</v>
      </c>
      <c r="CT60" s="79">
        <f t="shared" ref="CT60" si="78">MMULT((CN60:CR60),muvec)</f>
        <v>3.4643462536514798E-2</v>
      </c>
      <c r="CU60" s="79">
        <f t="array" ref="CU60">SQRT(MMULT(MMULT((CN60:CR60),covmat),TRANSPOSE(CN60:CR60)))</f>
        <v>0.10241064953581151</v>
      </c>
      <c r="CV60" s="78">
        <f t="shared" si="9"/>
        <v>0.4157215504381776</v>
      </c>
      <c r="CW60" s="66">
        <f t="shared" si="10"/>
        <v>0.35476089646431119</v>
      </c>
      <c r="CX60" s="64"/>
      <c r="CY60" s="65">
        <v>-0.42500000000000099</v>
      </c>
      <c r="CZ60" s="65">
        <f t="shared" si="11"/>
        <v>1.4250000000000009</v>
      </c>
      <c r="DA60">
        <f t="array" ref="DA60:DE60">TRANSPOSE(CY60*epwt2)</f>
        <v>0</v>
      </c>
      <c r="DB60">
        <v>-6.0178842450482377E-2</v>
      </c>
      <c r="DC60">
        <v>-0.23257743722185817</v>
      </c>
      <c r="DD60">
        <v>-0.13224372033392801</v>
      </c>
      <c r="DE60">
        <v>0</v>
      </c>
      <c r="DG60" s="62"/>
      <c r="DH60" s="62"/>
      <c r="DI60" s="64"/>
      <c r="DJ60" s="63"/>
    </row>
    <row r="61" spans="1:114" x14ac:dyDescent="0.3">
      <c r="A61" s="3">
        <v>43374</v>
      </c>
      <c r="B61">
        <v>-6.2018395949826097E-2</v>
      </c>
      <c r="C61">
        <v>-4.6479119136965598E-2</v>
      </c>
      <c r="D61">
        <v>1.7457027971569498E-2</v>
      </c>
      <c r="E61">
        <v>0.27401148990823998</v>
      </c>
      <c r="F61">
        <v>-6.41673384877499E-2</v>
      </c>
      <c r="O61">
        <f t="shared" si="6"/>
        <v>-6.8719502355139364E-2</v>
      </c>
      <c r="P61">
        <f t="shared" si="6"/>
        <v>-9.1561713197739328E-2</v>
      </c>
      <c r="Q61">
        <f t="shared" si="6"/>
        <v>8.7896515267183693E-3</v>
      </c>
      <c r="R61">
        <f t="shared" si="6"/>
        <v>0.2095500735088483</v>
      </c>
      <c r="S61">
        <f t="shared" si="6"/>
        <v>-7.4475296836358618E-2</v>
      </c>
      <c r="CL61" s="2">
        <v>-0.160000000000002</v>
      </c>
      <c r="CM61" s="65">
        <f t="shared" si="7"/>
        <v>1.1600000000000019</v>
      </c>
      <c r="CN61">
        <f t="array" ref="CN61:CR61">TRANSPOSE(CL61*gmvwt+CM61*epwt2)</f>
        <v>-3.3790251810347249E-3</v>
      </c>
      <c r="CO61">
        <v>0.16733433477333132</v>
      </c>
      <c r="CP61">
        <v>0.51834892795546239</v>
      </c>
      <c r="CQ61">
        <v>0.36652945323491554</v>
      </c>
      <c r="CR61">
        <v>-4.8833690765567872E-2</v>
      </c>
      <c r="CT61" s="79">
        <f t="shared" ref="CT61" si="79">MMULT((CN61:CR61),muvec)</f>
        <v>3.5137580025303317E-2</v>
      </c>
      <c r="CU61" s="79">
        <f t="array" ref="CU61">SQRT(MMULT(MMULT((CN61:CR61),covmat),TRANSPOSE(CN61:CR61)))</f>
        <v>0.10402661645776641</v>
      </c>
      <c r="CV61" s="78">
        <f t="shared" si="9"/>
        <v>0.4216509603036398</v>
      </c>
      <c r="CW61" s="66">
        <f t="shared" si="10"/>
        <v>0.36035877008866435</v>
      </c>
      <c r="CX61" s="64"/>
      <c r="CY61" s="2">
        <v>-0.45000000000000101</v>
      </c>
      <c r="CZ61" s="65">
        <f t="shared" si="11"/>
        <v>1.4500000000000011</v>
      </c>
      <c r="DA61">
        <f t="array" ref="DA61:DE61">TRANSPOSE(CY61*epwt2)</f>
        <v>0</v>
      </c>
      <c r="DB61">
        <v>-6.3718774359334276E-2</v>
      </c>
      <c r="DC61">
        <v>-0.24625846294079098</v>
      </c>
      <c r="DD61">
        <v>-0.14002276270651198</v>
      </c>
      <c r="DE61">
        <v>0</v>
      </c>
      <c r="DG61" s="62"/>
      <c r="DH61" s="62"/>
      <c r="DI61" s="64"/>
      <c r="DJ61" s="63"/>
    </row>
    <row r="62" spans="1:114" x14ac:dyDescent="0.3">
      <c r="A62" s="3">
        <v>43344</v>
      </c>
      <c r="B62">
        <v>-4.7526745664992397E-2</v>
      </c>
      <c r="C62">
        <v>-5.8545695389234202E-2</v>
      </c>
      <c r="D62">
        <v>-7.3315408399063902E-3</v>
      </c>
      <c r="E62">
        <v>-0.122290002040065</v>
      </c>
      <c r="F62">
        <v>1.2372975115753E-3</v>
      </c>
      <c r="O62">
        <f t="shared" si="6"/>
        <v>-5.4227852070305657E-2</v>
      </c>
      <c r="P62">
        <f t="shared" si="6"/>
        <v>-0.10362828945000793</v>
      </c>
      <c r="Q62">
        <f t="shared" si="6"/>
        <v>-1.5998917284757518E-2</v>
      </c>
      <c r="R62">
        <f t="shared" si="6"/>
        <v>-0.1867514184394567</v>
      </c>
      <c r="S62">
        <f t="shared" si="6"/>
        <v>-9.070660837033416E-3</v>
      </c>
      <c r="CL62" s="65">
        <v>-0.18000000000000199</v>
      </c>
      <c r="CM62" s="65">
        <f t="shared" si="7"/>
        <v>1.1800000000000019</v>
      </c>
      <c r="CN62">
        <f t="array" ref="CN62:CR62">TRANSPOSE(CL62*gmvwt+CM62*epwt2)</f>
        <v>-3.80140332866406E-3</v>
      </c>
      <c r="CO62">
        <v>0.17055146707573821</v>
      </c>
      <c r="CP62">
        <v>0.51473741535523121</v>
      </c>
      <c r="CQ62">
        <v>0.37345042302635995</v>
      </c>
      <c r="CR62">
        <v>-5.493790211126378E-2</v>
      </c>
      <c r="CT62" s="79">
        <f t="shared" ref="CT62" si="80">MMULT((CN62:CR62),muvec)</f>
        <v>3.5631697514091822E-2</v>
      </c>
      <c r="CU62" s="79">
        <f t="array" ref="CU62">SQRT(MMULT(MMULT((CN62:CR62),covmat),TRANSPOSE(CN62:CR62)))</f>
        <v>0.10564532356392382</v>
      </c>
      <c r="CV62" s="78">
        <f t="shared" si="9"/>
        <v>0.42758037016910189</v>
      </c>
      <c r="CW62" s="66">
        <f t="shared" si="10"/>
        <v>0.3659661359895392</v>
      </c>
      <c r="CX62" s="64"/>
      <c r="CY62" s="65">
        <v>-0.47500000000000098</v>
      </c>
      <c r="CZ62" s="65">
        <f t="shared" si="11"/>
        <v>1.475000000000001</v>
      </c>
      <c r="DA62">
        <f t="array" ref="DA62:DE62">TRANSPOSE(CY62*epwt2)</f>
        <v>0</v>
      </c>
      <c r="DB62">
        <v>-6.7258706268186169E-2</v>
      </c>
      <c r="DC62">
        <v>-0.25993948865972377</v>
      </c>
      <c r="DD62">
        <v>-0.14780180507909596</v>
      </c>
      <c r="DE62">
        <v>0</v>
      </c>
      <c r="DG62" s="62"/>
      <c r="DH62" s="62"/>
      <c r="DI62" s="64"/>
      <c r="DJ62" s="63"/>
    </row>
    <row r="63" spans="1:114" x14ac:dyDescent="0.3">
      <c r="CL63" s="2">
        <v>-0.20000000000000201</v>
      </c>
      <c r="CM63" s="65">
        <f t="shared" si="7"/>
        <v>1.200000000000002</v>
      </c>
      <c r="CN63">
        <f t="array" ref="CN63:CR63">TRANSPOSE(CL63*gmvwt+CM63*epwt2)</f>
        <v>-4.2237814762933956E-3</v>
      </c>
      <c r="CO63">
        <v>0.17376859937814512</v>
      </c>
      <c r="CP63">
        <v>0.51112590275500014</v>
      </c>
      <c r="CQ63">
        <v>0.38037139281780447</v>
      </c>
      <c r="CR63">
        <v>-6.1042113456959694E-2</v>
      </c>
      <c r="CT63" s="79">
        <f t="shared" ref="CT63" si="81">MMULT((CN63:CR63),muvec)</f>
        <v>3.6125815002880347E-2</v>
      </c>
      <c r="CU63" s="79">
        <f t="array" ref="CU63">SQRT(MMULT(MMULT((CN63:CR63),covmat),TRANSPOSE(CN63:CR63)))</f>
        <v>0.10726664680212383</v>
      </c>
      <c r="CV63" s="78">
        <f t="shared" si="9"/>
        <v>0.4335097800345642</v>
      </c>
      <c r="CW63" s="66">
        <f t="shared" si="10"/>
        <v>0.3715825644376482</v>
      </c>
      <c r="CX63" s="64"/>
      <c r="CY63" s="2">
        <v>-0.500000000000001</v>
      </c>
      <c r="CZ63" s="65">
        <f t="shared" si="11"/>
        <v>1.5000000000000009</v>
      </c>
      <c r="DA63">
        <f t="array" ref="DA63:DE63">TRANSPOSE(CY63*epwt2)</f>
        <v>0</v>
      </c>
      <c r="DB63">
        <v>-7.0798638177038062E-2</v>
      </c>
      <c r="DC63">
        <v>-0.27362051437865659</v>
      </c>
      <c r="DD63">
        <v>-0.15558084745167994</v>
      </c>
      <c r="DE63">
        <v>0</v>
      </c>
      <c r="DG63" s="62"/>
      <c r="DH63" s="62"/>
      <c r="DI63" s="64"/>
      <c r="DJ63" s="63"/>
    </row>
    <row r="64" spans="1:114" x14ac:dyDescent="0.3">
      <c r="CL64" s="2">
        <v>-0.220000000000002</v>
      </c>
      <c r="CM64" s="65">
        <f t="shared" si="7"/>
        <v>1.220000000000002</v>
      </c>
      <c r="CN64">
        <f t="array" ref="CN64:CR64">TRANSPOSE(CL64*gmvwt+CM64*epwt2)</f>
        <v>-4.6461596239227307E-3</v>
      </c>
      <c r="CO64">
        <v>0.17698573168055201</v>
      </c>
      <c r="CP64">
        <v>0.50751439015476896</v>
      </c>
      <c r="CQ64">
        <v>0.38729236260924887</v>
      </c>
      <c r="CR64">
        <v>-6.7146324802655602E-2</v>
      </c>
      <c r="CT64" s="79">
        <f t="shared" ref="CT64" si="82">MMULT((CN64:CR64),muvec)</f>
        <v>3.6619932491668859E-2</v>
      </c>
      <c r="CU64" s="79">
        <f t="array" ref="CU64">SQRT(MMULT(MMULT((CN64:CR64),covmat),TRANSPOSE(CN64:CR64)))</f>
        <v>0.10889046931383621</v>
      </c>
      <c r="CV64" s="78">
        <f t="shared" si="9"/>
        <v>0.43943918990002628</v>
      </c>
      <c r="CW64" s="66">
        <f t="shared" si="10"/>
        <v>0.37720765062316808</v>
      </c>
      <c r="CX64" s="64"/>
      <c r="CY64" s="2">
        <v>-0.52500000000000102</v>
      </c>
      <c r="CZ64" s="65">
        <f t="shared" si="11"/>
        <v>1.525000000000001</v>
      </c>
      <c r="DA64">
        <f t="array" ref="DA64:DE64">TRANSPOSE(CY64*epwt2)</f>
        <v>0</v>
      </c>
      <c r="DB64">
        <v>-7.4338570085889968E-2</v>
      </c>
      <c r="DC64">
        <v>-0.2873015400975894</v>
      </c>
      <c r="DD64">
        <v>-0.16335988982426394</v>
      </c>
      <c r="DE64">
        <v>0</v>
      </c>
      <c r="DG64" s="62"/>
      <c r="DH64" s="62"/>
      <c r="DI64" s="64"/>
      <c r="DJ64" s="63"/>
    </row>
    <row r="65" spans="90:114" x14ac:dyDescent="0.3">
      <c r="CL65" s="2">
        <v>-0.24000000000000199</v>
      </c>
      <c r="CM65" s="65">
        <f t="shared" si="7"/>
        <v>1.240000000000002</v>
      </c>
      <c r="CN65">
        <f t="array" ref="CN65:CR65">TRANSPOSE(CL65*gmvwt+CM65*epwt2)</f>
        <v>-5.0685377715520659E-3</v>
      </c>
      <c r="CO65">
        <v>0.1802028639829589</v>
      </c>
      <c r="CP65">
        <v>0.50390287755453778</v>
      </c>
      <c r="CQ65">
        <v>0.39421333240069328</v>
      </c>
      <c r="CR65">
        <v>-7.3250536148351503E-2</v>
      </c>
      <c r="CT65" s="79">
        <f t="shared" ref="CT65" si="83">MMULT((CN65:CR65),muvec)</f>
        <v>3.7114049980457378E-2</v>
      </c>
      <c r="CU65" s="79">
        <f t="array" ref="CU65">SQRT(MMULT(MMULT((CN65:CR65),covmat),TRANSPOSE(CN65:CR65)))</f>
        <v>0.11051668093357639</v>
      </c>
      <c r="CV65" s="78">
        <f t="shared" si="9"/>
        <v>0.44536859976548854</v>
      </c>
      <c r="CW65" s="66">
        <f t="shared" si="10"/>
        <v>0.38284101292166584</v>
      </c>
      <c r="CX65" s="64"/>
      <c r="CY65" s="65">
        <v>-0.55000000000000104</v>
      </c>
      <c r="CZ65" s="65">
        <f t="shared" si="11"/>
        <v>1.5500000000000012</v>
      </c>
      <c r="DA65">
        <f t="array" ref="DA65:DE65">TRANSPOSE(CY65*epwt2)</f>
        <v>0</v>
      </c>
      <c r="DB65">
        <v>-7.7878501994741861E-2</v>
      </c>
      <c r="DC65">
        <v>-0.30098256581652222</v>
      </c>
      <c r="DD65">
        <v>-0.17113893219684792</v>
      </c>
      <c r="DE65">
        <v>0</v>
      </c>
      <c r="DG65" s="62"/>
      <c r="DH65" s="62"/>
      <c r="DI65" s="64"/>
      <c r="DJ65" s="63"/>
    </row>
    <row r="66" spans="90:114" x14ac:dyDescent="0.3">
      <c r="CL66" s="65">
        <v>-0.26000000000000301</v>
      </c>
      <c r="CM66" s="65">
        <f t="shared" si="7"/>
        <v>1.2600000000000029</v>
      </c>
      <c r="CN66">
        <f t="array" ref="CN66:CR66">TRANSPOSE(CL66*gmvwt+CM66*epwt2)</f>
        <v>-5.4909159191814227E-3</v>
      </c>
      <c r="CO66">
        <v>0.18341999628536593</v>
      </c>
      <c r="CP66">
        <v>0.50029136495430648</v>
      </c>
      <c r="CQ66">
        <v>0.40113430219213808</v>
      </c>
      <c r="CR66">
        <v>-7.9354747494047723E-2</v>
      </c>
      <c r="CT66" s="79">
        <f t="shared" ref="CT66" si="84">MMULT((CN66:CR66),muvec)</f>
        <v>3.7608167469245925E-2</v>
      </c>
      <c r="CU66" s="79">
        <f t="array" ref="CU66">SQRT(MMULT(MMULT((CN66:CR66),covmat),TRANSPOSE(CN66:CR66)))</f>
        <v>0.11214517772838416</v>
      </c>
      <c r="CV66" s="78">
        <f t="shared" si="9"/>
        <v>0.45129800963095112</v>
      </c>
      <c r="CW66" s="66">
        <f t="shared" si="10"/>
        <v>0.38848229129880607</v>
      </c>
      <c r="CX66" s="64"/>
      <c r="CY66" s="2">
        <v>-0.57500000000000095</v>
      </c>
      <c r="CZ66" s="65">
        <f t="shared" si="11"/>
        <v>1.5750000000000011</v>
      </c>
      <c r="DA66">
        <f t="array" ref="DA66:DE66">TRANSPOSE(CY66*epwt2)</f>
        <v>0</v>
      </c>
      <c r="DB66">
        <v>-8.141843390359374E-2</v>
      </c>
      <c r="DC66">
        <v>-0.31466359153545498</v>
      </c>
      <c r="DD66">
        <v>-0.17891797456943187</v>
      </c>
      <c r="DE66">
        <v>0</v>
      </c>
      <c r="DG66" s="62"/>
      <c r="DH66" s="62"/>
      <c r="DI66" s="64"/>
      <c r="DJ66" s="63"/>
    </row>
    <row r="67" spans="90:114" x14ac:dyDescent="0.3">
      <c r="CL67" s="2">
        <v>-0.28000000000000302</v>
      </c>
      <c r="CM67" s="65">
        <f t="shared" si="7"/>
        <v>1.2800000000000029</v>
      </c>
      <c r="CN67">
        <f t="array" ref="CN67:CR67">TRANSPOSE(CL67*gmvwt+CM67*epwt2)</f>
        <v>-5.9132940668107587E-3</v>
      </c>
      <c r="CO67">
        <v>0.18663712858777284</v>
      </c>
      <c r="CP67">
        <v>0.4966798523540753</v>
      </c>
      <c r="CQ67">
        <v>0.40805527198358255</v>
      </c>
      <c r="CR67">
        <v>-8.5458958839743637E-2</v>
      </c>
      <c r="CT67" s="79">
        <f t="shared" ref="CT67" si="85">MMULT((CN67:CR67),muvec)</f>
        <v>3.8102284958034437E-2</v>
      </c>
      <c r="CU67" s="79">
        <f t="array" ref="CU67">SQRT(MMULT(MMULT((CN67:CR67),covmat),TRANSPOSE(CN67:CR67)))</f>
        <v>0.11377586157379034</v>
      </c>
      <c r="CV67" s="78">
        <f t="shared" si="9"/>
        <v>0.45722741949641321</v>
      </c>
      <c r="CW67" s="66">
        <f t="shared" si="10"/>
        <v>0.3941311458414567</v>
      </c>
      <c r="CX67" s="64"/>
      <c r="CY67" s="65">
        <v>-0.60000000000000098</v>
      </c>
      <c r="CZ67" s="65">
        <f t="shared" si="11"/>
        <v>1.600000000000001</v>
      </c>
      <c r="DA67">
        <f t="array" ref="DA67:DE67">TRANSPOSE(CY67*epwt2)</f>
        <v>0</v>
      </c>
      <c r="DB67">
        <v>-8.4958365812445646E-2</v>
      </c>
      <c r="DC67">
        <v>-0.32834461725438779</v>
      </c>
      <c r="DD67">
        <v>-0.18669701694201588</v>
      </c>
      <c r="DE67">
        <v>0</v>
      </c>
      <c r="DG67" s="62"/>
      <c r="DH67" s="62"/>
      <c r="DI67" s="64"/>
      <c r="DJ67" s="63"/>
    </row>
    <row r="68" spans="90:114" x14ac:dyDescent="0.3">
      <c r="CL68" s="2">
        <v>-0.30000000000000299</v>
      </c>
      <c r="CM68" s="65">
        <f t="shared" ref="CM68:CM97" si="86">1-CL68</f>
        <v>1.3000000000000029</v>
      </c>
      <c r="CN68">
        <f t="array" ref="CN68:CR68">TRANSPOSE(CL68*gmvwt+CM68*epwt2)</f>
        <v>-6.3356722144400929E-3</v>
      </c>
      <c r="CO68">
        <v>0.18985426089017973</v>
      </c>
      <c r="CP68">
        <v>0.49306833975384412</v>
      </c>
      <c r="CQ68">
        <v>0.41497624177502695</v>
      </c>
      <c r="CR68">
        <v>-9.1563170185439524E-2</v>
      </c>
      <c r="CT68" s="79">
        <f t="shared" ref="CT68" si="87">MMULT((CN68:CR68),muvec)</f>
        <v>3.8596402446822949E-2</v>
      </c>
      <c r="CU68" s="79">
        <f t="array" ref="CU68">SQRT(MMULT(MMULT((CN68:CR68),covmat),TRANSPOSE(CN68:CR68)))</f>
        <v>0.11540863976304472</v>
      </c>
      <c r="CV68" s="78">
        <f t="shared" ref="CV68:CV97" si="88">CT68*12</f>
        <v>0.46315682936187541</v>
      </c>
      <c r="CW68" s="66">
        <f t="shared" ref="CW68:CW97" si="89">CU68*SQRT(12)</f>
        <v>0.3997872554040145</v>
      </c>
      <c r="CX68" s="64"/>
      <c r="CY68" s="2">
        <v>-0.625000000000001</v>
      </c>
      <c r="CZ68" s="65">
        <f t="shared" ref="CZ68:CZ97" si="90">1-CY68</f>
        <v>1.6250000000000009</v>
      </c>
      <c r="DA68">
        <f t="array" ref="DA68:DE68">TRANSPOSE(CY68*epwt2)</f>
        <v>0</v>
      </c>
      <c r="DB68">
        <v>-8.8498297721297539E-2</v>
      </c>
      <c r="DC68">
        <v>-0.34202564297332061</v>
      </c>
      <c r="DD68">
        <v>-0.19447605931459985</v>
      </c>
      <c r="DE68">
        <v>0</v>
      </c>
      <c r="DG68" s="62"/>
      <c r="DH68" s="62"/>
      <c r="DI68" s="64"/>
      <c r="DJ68" s="63"/>
    </row>
    <row r="69" spans="90:114" x14ac:dyDescent="0.3">
      <c r="CL69" s="2">
        <v>-0.320000000000003</v>
      </c>
      <c r="CM69" s="65">
        <f t="shared" si="86"/>
        <v>1.3200000000000029</v>
      </c>
      <c r="CN69">
        <f t="array" ref="CN69:CR69">TRANSPOSE(CL69*gmvwt+CM69*epwt2)</f>
        <v>-6.7580503620694289E-3</v>
      </c>
      <c r="CO69">
        <v>0.19307139319258662</v>
      </c>
      <c r="CP69">
        <v>0.48945682715361294</v>
      </c>
      <c r="CQ69">
        <v>0.42189721156647148</v>
      </c>
      <c r="CR69">
        <v>-9.7667381531135439E-2</v>
      </c>
      <c r="CT69" s="79">
        <f t="shared" ref="CT69" si="91">MMULT((CN69:CR69),muvec)</f>
        <v>3.9090519935611467E-2</v>
      </c>
      <c r="CU69" s="79">
        <f t="array" ref="CU69">SQRT(MMULT(MMULT((CN69:CR69),covmat),TRANSPOSE(CN69:CR69)))</f>
        <v>0.11704342464668682</v>
      </c>
      <c r="CV69" s="78">
        <f t="shared" si="88"/>
        <v>0.46908623922733761</v>
      </c>
      <c r="CW69" s="66">
        <f t="shared" si="89"/>
        <v>0.40545031635984186</v>
      </c>
      <c r="CX69" s="64"/>
      <c r="CY69" s="2">
        <v>-0.65000000000000102</v>
      </c>
      <c r="CZ69" s="65">
        <f t="shared" si="90"/>
        <v>1.650000000000001</v>
      </c>
      <c r="DA69">
        <f t="array" ref="DA69:DE69">TRANSPOSE(CY69*epwt2)</f>
        <v>0</v>
      </c>
      <c r="DB69">
        <v>-9.2038229630149446E-2</v>
      </c>
      <c r="DC69">
        <v>-0.35570666869225342</v>
      </c>
      <c r="DD69">
        <v>-0.20225510168718383</v>
      </c>
      <c r="DE69">
        <v>0</v>
      </c>
      <c r="DG69" s="62"/>
      <c r="DH69" s="62"/>
      <c r="DI69" s="64"/>
      <c r="DJ69" s="63"/>
    </row>
    <row r="70" spans="90:114" x14ac:dyDescent="0.3">
      <c r="CL70" s="65">
        <v>-0.34000000000000302</v>
      </c>
      <c r="CM70" s="65">
        <f t="shared" si="86"/>
        <v>1.340000000000003</v>
      </c>
      <c r="CN70">
        <f t="array" ref="CN70:CR70">TRANSPOSE(CL70*gmvwt+CM70*epwt2)</f>
        <v>-7.1804285096987649E-3</v>
      </c>
      <c r="CO70">
        <v>0.19628852549499354</v>
      </c>
      <c r="CP70">
        <v>0.48584531455338176</v>
      </c>
      <c r="CQ70">
        <v>0.42881818135791588</v>
      </c>
      <c r="CR70">
        <v>-0.10377159287683135</v>
      </c>
      <c r="CT70" s="79">
        <f t="shared" ref="CT70" si="92">MMULT((CN70:CR70),muvec)</f>
        <v>3.9584637424399979E-2</v>
      </c>
      <c r="CU70" s="79">
        <f t="array" ref="CU70">SQRT(MMULT(MMULT((CN70:CR70),covmat),TRANSPOSE(CN70:CR70)))</f>
        <v>0.11868013329982226</v>
      </c>
      <c r="CV70" s="78">
        <f t="shared" si="88"/>
        <v>0.47501564909279975</v>
      </c>
      <c r="CW70" s="66">
        <f t="shared" si="89"/>
        <v>0.41112004144867825</v>
      </c>
      <c r="CX70" s="64"/>
      <c r="CY70" s="65">
        <v>-0.67500000000000104</v>
      </c>
      <c r="CZ70" s="65">
        <f t="shared" si="90"/>
        <v>1.6750000000000012</v>
      </c>
      <c r="DA70">
        <f t="array" ref="DA70:DE70">TRANSPOSE(CY70*epwt2)</f>
        <v>0</v>
      </c>
      <c r="DB70">
        <v>-9.5578161539001338E-2</v>
      </c>
      <c r="DC70">
        <v>-0.36938769441118624</v>
      </c>
      <c r="DD70">
        <v>-0.21003414405976784</v>
      </c>
      <c r="DE70">
        <v>0</v>
      </c>
      <c r="DG70" s="62"/>
      <c r="DH70" s="62"/>
      <c r="DI70" s="64"/>
      <c r="DJ70" s="63"/>
    </row>
    <row r="71" spans="90:114" x14ac:dyDescent="0.3">
      <c r="CL71" s="2">
        <v>-0.36000000000000298</v>
      </c>
      <c r="CM71" s="65">
        <f t="shared" si="86"/>
        <v>1.360000000000003</v>
      </c>
      <c r="CN71">
        <f t="array" ref="CN71:CR71">TRANSPOSE(CL71*gmvwt+CM71*epwt2)</f>
        <v>-7.6028066573280992E-3</v>
      </c>
      <c r="CO71">
        <v>0.19950565779740043</v>
      </c>
      <c r="CP71">
        <v>0.48223380195315074</v>
      </c>
      <c r="CQ71">
        <v>0.43573915114936035</v>
      </c>
      <c r="CR71">
        <v>-0.10987580422252725</v>
      </c>
      <c r="CT71" s="79">
        <f t="shared" ref="CT71" si="93">MMULT((CN71:CR71),muvec)</f>
        <v>4.0078754913188498E-2</v>
      </c>
      <c r="CU71" s="79">
        <f t="array" ref="CU71">SQRT(MMULT(MMULT((CN71:CR71),covmat),TRANSPOSE(CN71:CR71)))</f>
        <v>0.12031868721471745</v>
      </c>
      <c r="CV71" s="78">
        <f t="shared" si="88"/>
        <v>0.48094505895826201</v>
      </c>
      <c r="CW71" s="66">
        <f t="shared" si="89"/>
        <v>0.41679615871175696</v>
      </c>
      <c r="CX71" s="64"/>
      <c r="CY71" s="2">
        <v>-0.70000000000000095</v>
      </c>
      <c r="CZ71" s="65">
        <f t="shared" si="90"/>
        <v>1.7000000000000011</v>
      </c>
      <c r="DA71">
        <f t="array" ref="DA71:DE71">TRANSPOSE(CY71*epwt2)</f>
        <v>0</v>
      </c>
      <c r="DB71">
        <v>-9.9118093447853231E-2</v>
      </c>
      <c r="DC71">
        <v>-0.38306872013011894</v>
      </c>
      <c r="DD71">
        <v>-0.21781318643235179</v>
      </c>
      <c r="DE71">
        <v>0</v>
      </c>
      <c r="DG71" s="62"/>
      <c r="DH71" s="62"/>
      <c r="DI71" s="64"/>
      <c r="DJ71" s="63"/>
    </row>
    <row r="72" spans="90:114" x14ac:dyDescent="0.3">
      <c r="CL72" s="2">
        <v>-0.380000000000003</v>
      </c>
      <c r="CM72" s="65">
        <f t="shared" si="86"/>
        <v>1.380000000000003</v>
      </c>
      <c r="CN72">
        <f t="array" ref="CN72:CR72">TRANSPOSE(CL72*gmvwt+CM72*epwt2)</f>
        <v>-8.0251848049574352E-3</v>
      </c>
      <c r="CO72">
        <v>0.20272279009980732</v>
      </c>
      <c r="CP72">
        <v>0.47862228935291956</v>
      </c>
      <c r="CQ72">
        <v>0.44266012094080481</v>
      </c>
      <c r="CR72">
        <v>-0.11598001556822317</v>
      </c>
      <c r="CT72" s="79">
        <f t="shared" ref="CT72" si="94">MMULT((CN72:CR72),muvec)</f>
        <v>4.0572872401977017E-2</v>
      </c>
      <c r="CU72" s="79">
        <f t="array" ref="CU72">SQRT(MMULT(MMULT((CN72:CR72),covmat),TRANSPOSE(CN72:CR72)))</f>
        <v>0.12195901201654982</v>
      </c>
      <c r="CV72" s="78">
        <f t="shared" si="88"/>
        <v>0.4868744688237242</v>
      </c>
      <c r="CW72" s="66">
        <f t="shared" si="89"/>
        <v>0.42247841050713503</v>
      </c>
      <c r="CX72" s="64"/>
      <c r="CY72" s="65">
        <v>-0.72500000000000098</v>
      </c>
      <c r="CZ72" s="65">
        <f t="shared" si="90"/>
        <v>1.725000000000001</v>
      </c>
      <c r="DA72">
        <f t="array" ref="DA72:DE72">TRANSPOSE(CY72*epwt2)</f>
        <v>0</v>
      </c>
      <c r="DB72">
        <v>-0.10265802535670512</v>
      </c>
      <c r="DC72">
        <v>-0.39674974584905176</v>
      </c>
      <c r="DD72">
        <v>-0.22559222880493576</v>
      </c>
      <c r="DE72">
        <v>0</v>
      </c>
      <c r="DG72" s="62"/>
      <c r="DH72" s="62"/>
      <c r="DI72" s="64"/>
      <c r="DJ72" s="63"/>
    </row>
    <row r="73" spans="90:114" x14ac:dyDescent="0.3">
      <c r="CL73" s="2">
        <v>-0.40000000000000302</v>
      </c>
      <c r="CM73" s="65">
        <f t="shared" si="86"/>
        <v>1.400000000000003</v>
      </c>
      <c r="CN73">
        <f t="array" ref="CN73:CR73">TRANSPOSE(CL73*gmvwt+CM73*epwt2)</f>
        <v>-8.4475629525867704E-3</v>
      </c>
      <c r="CO73">
        <v>0.20593992240221423</v>
      </c>
      <c r="CP73">
        <v>0.47501077675268838</v>
      </c>
      <c r="CQ73">
        <v>0.44958109073224928</v>
      </c>
      <c r="CR73">
        <v>-0.12208422691391908</v>
      </c>
      <c r="CT73" s="79">
        <f t="shared" ref="CT73" si="95">MMULT((CN73:CR73),muvec)</f>
        <v>4.1066989890765536E-2</v>
      </c>
      <c r="CU73" s="79">
        <f t="array" ref="CU73">SQRT(MMULT(MMULT((CN73:CR73),covmat),TRANSPOSE(CN73:CR73)))</f>
        <v>0.12360103720035434</v>
      </c>
      <c r="CV73" s="78">
        <f t="shared" si="88"/>
        <v>0.4928038786891864</v>
      </c>
      <c r="CW73" s="66">
        <f t="shared" si="89"/>
        <v>0.42816655259844916</v>
      </c>
      <c r="CX73" s="64"/>
      <c r="CY73" s="2">
        <v>-0.750000000000001</v>
      </c>
      <c r="CZ73" s="65">
        <f t="shared" si="90"/>
        <v>1.7500000000000009</v>
      </c>
      <c r="DA73">
        <f t="array" ref="DA73:DE73">TRANSPOSE(CY73*epwt2)</f>
        <v>0</v>
      </c>
      <c r="DB73">
        <v>-0.10619795726555703</v>
      </c>
      <c r="DC73">
        <v>-0.41043077156798458</v>
      </c>
      <c r="DD73">
        <v>-0.23337127117751977</v>
      </c>
      <c r="DE73">
        <v>0</v>
      </c>
      <c r="DG73" s="62"/>
      <c r="DH73" s="62"/>
      <c r="DI73" s="64"/>
      <c r="DJ73" s="63"/>
    </row>
    <row r="74" spans="90:114" x14ac:dyDescent="0.3">
      <c r="CL74" s="65">
        <v>-0.42000000000000298</v>
      </c>
      <c r="CM74" s="65">
        <f t="shared" si="86"/>
        <v>1.420000000000003</v>
      </c>
      <c r="CN74">
        <f t="array" ref="CN74:CR74">TRANSPOSE(CL74*gmvwt+CM74*epwt2)</f>
        <v>-8.8699411002161055E-3</v>
      </c>
      <c r="CO74">
        <v>0.20915705470462112</v>
      </c>
      <c r="CP74">
        <v>0.47139926415245725</v>
      </c>
      <c r="CQ74">
        <v>0.45650206052369369</v>
      </c>
      <c r="CR74">
        <v>-0.12818843825961498</v>
      </c>
      <c r="CT74" s="79">
        <f t="shared" ref="CT74" si="96">MMULT((CN74:CR74),muvec)</f>
        <v>4.1561107379554048E-2</v>
      </c>
      <c r="CU74" s="79">
        <f t="array" ref="CU74">SQRT(MMULT(MMULT((CN74:CR74),covmat),TRANSPOSE(CN74:CR74)))</f>
        <v>0.12524469588738799</v>
      </c>
      <c r="CV74" s="78">
        <f t="shared" si="88"/>
        <v>0.4987332885546486</v>
      </c>
      <c r="CW74" s="66">
        <f t="shared" si="89"/>
        <v>0.43386035331093759</v>
      </c>
      <c r="CX74" s="64"/>
      <c r="CY74" s="2">
        <v>-0.77500000000000102</v>
      </c>
      <c r="CZ74" s="65">
        <f t="shared" si="90"/>
        <v>1.775000000000001</v>
      </c>
      <c r="DA74">
        <f t="array" ref="DA74:DE74">TRANSPOSE(CY74*epwt2)</f>
        <v>0</v>
      </c>
      <c r="DB74">
        <v>-0.10973788917440892</v>
      </c>
      <c r="DC74">
        <v>-0.42411179728691739</v>
      </c>
      <c r="DD74">
        <v>-0.24115031355010375</v>
      </c>
      <c r="DE74">
        <v>0</v>
      </c>
      <c r="DG74" s="62"/>
      <c r="DH74" s="62"/>
      <c r="DI74" s="64"/>
      <c r="DJ74" s="63"/>
    </row>
    <row r="75" spans="90:114" x14ac:dyDescent="0.3">
      <c r="CL75" s="2">
        <v>-0.440000000000004</v>
      </c>
      <c r="CM75" s="65">
        <f t="shared" si="86"/>
        <v>1.4400000000000039</v>
      </c>
      <c r="CN75">
        <f t="array" ref="CN75:CR75">TRANSPOSE(CL75*gmvwt+CM75*epwt2)</f>
        <v>-9.2923192478454614E-3</v>
      </c>
      <c r="CO75">
        <v>0.21237418700702818</v>
      </c>
      <c r="CP75">
        <v>0.46778775155222591</v>
      </c>
      <c r="CQ75">
        <v>0.46342303031513848</v>
      </c>
      <c r="CR75">
        <v>-0.1342926496053112</v>
      </c>
      <c r="CT75" s="79">
        <f t="shared" ref="CT75" si="97">MMULT((CN75:CR75),muvec)</f>
        <v>4.2055224868342587E-2</v>
      </c>
      <c r="CU75" s="79">
        <f t="array" ref="CU75">SQRT(MMULT(MMULT((CN75:CR75),covmat),TRANSPOSE(CN75:CR75)))</f>
        <v>0.1268899245992989</v>
      </c>
      <c r="CV75" s="78">
        <f t="shared" si="88"/>
        <v>0.50466269842011102</v>
      </c>
      <c r="CW75" s="66">
        <f t="shared" si="89"/>
        <v>0.43955959274913919</v>
      </c>
      <c r="CX75" s="64"/>
      <c r="CY75" s="65">
        <v>-0.80000000000000104</v>
      </c>
      <c r="CZ75" s="65">
        <f t="shared" si="90"/>
        <v>1.8000000000000012</v>
      </c>
      <c r="DA75">
        <f t="array" ref="DA75:DE75">TRANSPOSE(CY75*epwt2)</f>
        <v>0</v>
      </c>
      <c r="DB75">
        <v>-0.11327782108326083</v>
      </c>
      <c r="DC75">
        <v>-0.43779282300585021</v>
      </c>
      <c r="DD75">
        <v>-0.24892935592268772</v>
      </c>
      <c r="DE75">
        <v>0</v>
      </c>
      <c r="DG75" s="62"/>
      <c r="DH75" s="62"/>
      <c r="DI75" s="64"/>
      <c r="DJ75" s="63"/>
    </row>
    <row r="76" spans="90:114" x14ac:dyDescent="0.3">
      <c r="CL76" s="2">
        <v>-0.46000000000000402</v>
      </c>
      <c r="CM76" s="65">
        <f t="shared" si="86"/>
        <v>1.460000000000004</v>
      </c>
      <c r="CN76">
        <f t="array" ref="CN76:CR76">TRANSPOSE(CL76*gmvwt+CM76*epwt2)</f>
        <v>-9.7146973954747983E-3</v>
      </c>
      <c r="CO76">
        <v>0.21559131930943506</v>
      </c>
      <c r="CP76">
        <v>0.46417623895199472</v>
      </c>
      <c r="CQ76">
        <v>0.47034400010658295</v>
      </c>
      <c r="CR76">
        <v>-0.14039686095100712</v>
      </c>
      <c r="CT76" s="79">
        <f t="shared" ref="CT76" si="98">MMULT((CN76:CR76),muvec)</f>
        <v>4.2549342357131099E-2</v>
      </c>
      <c r="CU76" s="79">
        <f t="array" ref="CU76">SQRT(MMULT(MMULT((CN76:CR76),covmat),TRANSPOSE(CN76:CR76)))</f>
        <v>0.12853666304863251</v>
      </c>
      <c r="CV76" s="78">
        <f t="shared" si="88"/>
        <v>0.51059210828557322</v>
      </c>
      <c r="CW76" s="66">
        <f t="shared" si="89"/>
        <v>0.44526406207118518</v>
      </c>
      <c r="CX76" s="64"/>
      <c r="CY76" s="2">
        <v>-0.82500000000000095</v>
      </c>
      <c r="CZ76" s="65">
        <f t="shared" si="90"/>
        <v>1.8250000000000011</v>
      </c>
      <c r="DA76">
        <f t="array" ref="DA76:DE76">TRANSPOSE(CY76*epwt2)</f>
        <v>0</v>
      </c>
      <c r="DB76">
        <v>-0.11681775299211271</v>
      </c>
      <c r="DC76">
        <v>-0.45147384872478297</v>
      </c>
      <c r="DD76">
        <v>-0.2567083982952717</v>
      </c>
      <c r="DE76">
        <v>0</v>
      </c>
      <c r="DG76" s="62"/>
      <c r="DH76" s="62"/>
      <c r="DI76" s="64"/>
      <c r="DJ76" s="63"/>
    </row>
    <row r="77" spans="90:114" x14ac:dyDescent="0.3">
      <c r="CL77" s="2">
        <v>-0.48000000000000398</v>
      </c>
      <c r="CM77" s="65">
        <f t="shared" si="86"/>
        <v>1.480000000000004</v>
      </c>
      <c r="CN77">
        <f t="array" ref="CN77:CR77">TRANSPOSE(CL77*gmvwt+CM77*epwt2)</f>
        <v>-1.0137075543104132E-2</v>
      </c>
      <c r="CO77">
        <v>0.21880845161184198</v>
      </c>
      <c r="CP77">
        <v>0.4605647263517636</v>
      </c>
      <c r="CQ77">
        <v>0.47726496989802741</v>
      </c>
      <c r="CR77">
        <v>-0.14650107229670301</v>
      </c>
      <c r="CT77" s="79">
        <f t="shared" ref="CT77" si="99">MMULT((CN77:CR77),muvec)</f>
        <v>4.3043459845919618E-2</v>
      </c>
      <c r="CU77" s="79">
        <f t="array" ref="CU77">SQRT(MMULT(MMULT((CN77:CR77),covmat),TRANSPOSE(CN77:CR77)))</f>
        <v>0.13018485394434381</v>
      </c>
      <c r="CV77" s="78">
        <f t="shared" si="88"/>
        <v>0.51652151815103542</v>
      </c>
      <c r="CW77" s="66">
        <f t="shared" si="89"/>
        <v>0.45097356281507406</v>
      </c>
      <c r="CX77" s="64"/>
      <c r="CY77" s="65">
        <v>-0.85000000000000098</v>
      </c>
      <c r="CZ77" s="65">
        <f t="shared" si="90"/>
        <v>1.850000000000001</v>
      </c>
      <c r="DA77">
        <f t="array" ref="DA77:DE77">TRANSPOSE(CY77*epwt2)</f>
        <v>0</v>
      </c>
      <c r="DB77">
        <v>-0.1203576849009646</v>
      </c>
      <c r="DC77">
        <v>-0.46515487444371578</v>
      </c>
      <c r="DD77">
        <v>-0.26448744066785568</v>
      </c>
      <c r="DE77">
        <v>0</v>
      </c>
      <c r="DG77" s="62"/>
      <c r="DH77" s="62"/>
      <c r="DI77" s="64"/>
      <c r="DJ77" s="63"/>
    </row>
    <row r="78" spans="90:114" x14ac:dyDescent="0.3">
      <c r="CL78" s="65">
        <v>-0.500000000000004</v>
      </c>
      <c r="CM78" s="65">
        <f t="shared" si="86"/>
        <v>1.500000000000004</v>
      </c>
      <c r="CN78">
        <f t="array" ref="CN78:CR78">TRANSPOSE(CL78*gmvwt+CM78*epwt2)</f>
        <v>-1.0559453690733469E-2</v>
      </c>
      <c r="CO78">
        <v>0.22202558391424887</v>
      </c>
      <c r="CP78">
        <v>0.45695321375153242</v>
      </c>
      <c r="CQ78">
        <v>0.48418593968947182</v>
      </c>
      <c r="CR78">
        <v>-0.15260528364239892</v>
      </c>
      <c r="CT78" s="79">
        <f t="shared" ref="CT78" si="100">MMULT((CN78:CR78),muvec)</f>
        <v>4.3537577334708137E-2</v>
      </c>
      <c r="CU78" s="79">
        <f t="array" ref="CU78">SQRT(MMULT(MMULT((CN78:CR78),covmat),TRANSPOSE(CN78:CR78)))</f>
        <v>0.13183444281109949</v>
      </c>
      <c r="CV78" s="78">
        <f t="shared" si="88"/>
        <v>0.52245092801649762</v>
      </c>
      <c r="CW78" s="66">
        <f t="shared" si="89"/>
        <v>0.45668790627271566</v>
      </c>
      <c r="CX78" s="64"/>
      <c r="CY78" s="2">
        <v>-0.875000000000001</v>
      </c>
      <c r="CZ78" s="65">
        <f t="shared" si="90"/>
        <v>1.8750000000000009</v>
      </c>
      <c r="DA78">
        <f t="array" ref="DA78:DE78">TRANSPOSE(CY78*epwt2)</f>
        <v>0</v>
      </c>
      <c r="DB78">
        <v>-0.12389761680981651</v>
      </c>
      <c r="DC78">
        <v>-0.4788359001626486</v>
      </c>
      <c r="DD78">
        <v>-0.27226648304043966</v>
      </c>
      <c r="DE78">
        <v>0</v>
      </c>
      <c r="DG78" s="62"/>
      <c r="DH78" s="62"/>
      <c r="DI78" s="64"/>
      <c r="DJ78" s="63"/>
    </row>
    <row r="79" spans="90:114" x14ac:dyDescent="0.3">
      <c r="CL79" s="2">
        <v>-0.52000000000000401</v>
      </c>
      <c r="CM79" s="65">
        <f t="shared" si="86"/>
        <v>1.520000000000004</v>
      </c>
      <c r="CN79">
        <f t="array" ref="CN79:CR79">TRANSPOSE(CL79*gmvwt+CM79*epwt2)</f>
        <v>-1.0981831838362804E-2</v>
      </c>
      <c r="CO79">
        <v>0.22524271621665576</v>
      </c>
      <c r="CP79">
        <v>0.45334170115130124</v>
      </c>
      <c r="CQ79">
        <v>0.49110690948091629</v>
      </c>
      <c r="CR79">
        <v>-0.15870949498809483</v>
      </c>
      <c r="CT79" s="79">
        <f t="shared" ref="CT79" si="101">MMULT((CN79:CR79),muvec)</f>
        <v>4.4031694823496656E-2</v>
      </c>
      <c r="CU79" s="79">
        <f t="array" ref="CU79">SQRT(MMULT(MMULT((CN79:CR79),covmat),TRANSPOSE(CN79:CR79)))</f>
        <v>0.13348537782126738</v>
      </c>
      <c r="CV79" s="78">
        <f t="shared" si="88"/>
        <v>0.52838033788195982</v>
      </c>
      <c r="CW79" s="66">
        <f t="shared" si="89"/>
        <v>0.46240691290792568</v>
      </c>
      <c r="CX79" s="64"/>
      <c r="CY79" s="2">
        <v>-0.90000000000000102</v>
      </c>
      <c r="CZ79" s="65">
        <f t="shared" si="90"/>
        <v>1.900000000000001</v>
      </c>
      <c r="DA79">
        <f t="array" ref="DA79:DE79">TRANSPOSE(CY79*epwt2)</f>
        <v>0</v>
      </c>
      <c r="DB79">
        <v>-0.12743754871866841</v>
      </c>
      <c r="DC79">
        <v>-0.49251692588158141</v>
      </c>
      <c r="DD79">
        <v>-0.28004552541302363</v>
      </c>
      <c r="DE79">
        <v>0</v>
      </c>
      <c r="DG79" s="62"/>
      <c r="DH79" s="62"/>
      <c r="DI79" s="64"/>
      <c r="DJ79" s="63"/>
    </row>
    <row r="80" spans="90:114" x14ac:dyDescent="0.3">
      <c r="CL80" s="2">
        <v>-0.54000000000000403</v>
      </c>
      <c r="CM80" s="65">
        <f t="shared" si="86"/>
        <v>1.540000000000004</v>
      </c>
      <c r="CN80">
        <f t="array" ref="CN80:CR80">TRANSPOSE(CL80*gmvwt+CM80*epwt2)</f>
        <v>-1.1404209985992139E-2</v>
      </c>
      <c r="CO80">
        <v>0.22845984851906267</v>
      </c>
      <c r="CP80">
        <v>0.44973018855107016</v>
      </c>
      <c r="CQ80">
        <v>0.49802787927236075</v>
      </c>
      <c r="CR80">
        <v>-0.16481370633379075</v>
      </c>
      <c r="CT80" s="79">
        <f t="shared" ref="CT80" si="102">MMULT((CN80:CR80),muvec)</f>
        <v>4.4525812312285175E-2</v>
      </c>
      <c r="CU80" s="79">
        <f t="array" ref="CU80">SQRT(MMULT(MMULT((CN80:CR80),covmat),TRANSPOSE(CN80:CR80)))</f>
        <v>0.13513760963858448</v>
      </c>
      <c r="CV80" s="78">
        <f t="shared" si="88"/>
        <v>0.53430974774742213</v>
      </c>
      <c r="CW80" s="66">
        <f t="shared" si="89"/>
        <v>0.46813041181487586</v>
      </c>
      <c r="CX80" s="64"/>
      <c r="CY80" s="65">
        <v>-0.92500000000000104</v>
      </c>
      <c r="CZ80" s="65">
        <f t="shared" si="90"/>
        <v>1.9250000000000012</v>
      </c>
      <c r="DA80">
        <f t="array" ref="DA80:DE80">TRANSPOSE(CY80*epwt2)</f>
        <v>0</v>
      </c>
      <c r="DB80">
        <v>-0.13097748062752029</v>
      </c>
      <c r="DC80">
        <v>-0.50619795160051428</v>
      </c>
      <c r="DD80">
        <v>-0.28782456778560767</v>
      </c>
      <c r="DE80">
        <v>0</v>
      </c>
      <c r="DG80" s="62"/>
      <c r="DH80" s="62"/>
      <c r="DI80" s="64"/>
      <c r="DJ80" s="63"/>
    </row>
    <row r="81" spans="90:114" x14ac:dyDescent="0.3">
      <c r="CL81" s="2">
        <v>-0.56000000000000405</v>
      </c>
      <c r="CM81" s="65">
        <f t="shared" si="86"/>
        <v>1.5600000000000041</v>
      </c>
      <c r="CN81">
        <f t="array" ref="CN81:CR81">TRANSPOSE(CL81*gmvwt+CM81*epwt2)</f>
        <v>-1.1826588133621476E-2</v>
      </c>
      <c r="CO81">
        <v>0.23167698082146956</v>
      </c>
      <c r="CP81">
        <v>0.44611867595083898</v>
      </c>
      <c r="CQ81">
        <v>0.50494884906380522</v>
      </c>
      <c r="CR81">
        <v>-0.17091791767948666</v>
      </c>
      <c r="CT81" s="79">
        <f t="shared" ref="CT81" si="103">MMULT((CN81:CR81),muvec)</f>
        <v>4.5019929801073687E-2</v>
      </c>
      <c r="CU81" s="79">
        <f t="array" ref="CU81">SQRT(MMULT(MMULT((CN81:CR81),covmat),TRANSPOSE(CN81:CR81)))</f>
        <v>0.13679109127258571</v>
      </c>
      <c r="CV81" s="78">
        <f t="shared" si="88"/>
        <v>0.54023915761288421</v>
      </c>
      <c r="CW81" s="66">
        <f t="shared" si="89"/>
        <v>0.47385824021382011</v>
      </c>
      <c r="CX81" s="64"/>
      <c r="CY81" s="2">
        <v>-0.95000000000000095</v>
      </c>
      <c r="CZ81" s="65">
        <f t="shared" si="90"/>
        <v>1.9500000000000011</v>
      </c>
      <c r="DA81">
        <f t="array" ref="DA81:DE81">TRANSPOSE(CY81*epwt2)</f>
        <v>0</v>
      </c>
      <c r="DB81">
        <v>-0.1345174125363722</v>
      </c>
      <c r="DC81">
        <v>-0.51987897731944699</v>
      </c>
      <c r="DD81">
        <v>-0.29560361015819159</v>
      </c>
      <c r="DE81">
        <v>0</v>
      </c>
      <c r="DG81" s="62"/>
      <c r="DH81" s="62"/>
      <c r="DI81" s="64"/>
      <c r="DJ81" s="63"/>
    </row>
    <row r="82" spans="90:114" x14ac:dyDescent="0.3">
      <c r="CL82" s="65">
        <v>-0.58000000000000396</v>
      </c>
      <c r="CM82" s="65">
        <f t="shared" si="86"/>
        <v>1.5800000000000041</v>
      </c>
      <c r="CN82">
        <f t="array" ref="CN82:CR82">TRANSPOSE(CL82*gmvwt+CM82*epwt2)</f>
        <v>-1.2248966281250809E-2</v>
      </c>
      <c r="CO82">
        <v>0.23489411312387645</v>
      </c>
      <c r="CP82">
        <v>0.44250716335060786</v>
      </c>
      <c r="CQ82">
        <v>0.51186981885524963</v>
      </c>
      <c r="CR82">
        <v>-0.17702212902518255</v>
      </c>
      <c r="CT82" s="79">
        <f t="shared" ref="CT82" si="104">MMULT((CN82:CR82),muvec)</f>
        <v>4.5514047289862199E-2</v>
      </c>
      <c r="CU82" s="79">
        <f t="array" ref="CU82">SQRT(MMULT(MMULT((CN82:CR82),covmat),TRANSPOSE(CN82:CR82)))</f>
        <v>0.13844577794295429</v>
      </c>
      <c r="CV82" s="78">
        <f t="shared" si="88"/>
        <v>0.54616856747834641</v>
      </c>
      <c r="CW82" s="66">
        <f t="shared" si="89"/>
        <v>0.47959024298119085</v>
      </c>
      <c r="CX82" s="64"/>
      <c r="CY82" s="65">
        <v>-0.97500000000000098</v>
      </c>
      <c r="CZ82" s="65">
        <f t="shared" si="90"/>
        <v>1.975000000000001</v>
      </c>
      <c r="DA82">
        <f t="array" ref="DA82:DE82">TRANSPOSE(CY82*epwt2)</f>
        <v>0</v>
      </c>
      <c r="DB82">
        <v>-0.13805734444522408</v>
      </c>
      <c r="DC82">
        <v>-0.5335600030383798</v>
      </c>
      <c r="DD82">
        <v>-0.30338265253077557</v>
      </c>
      <c r="DE82">
        <v>0</v>
      </c>
      <c r="DG82" s="62"/>
      <c r="DH82" s="62"/>
      <c r="DI82" s="64"/>
      <c r="DJ82" s="63"/>
    </row>
    <row r="83" spans="90:114" x14ac:dyDescent="0.3">
      <c r="CL83" s="2">
        <v>-0.60000000000000397</v>
      </c>
      <c r="CM83" s="65">
        <f t="shared" si="86"/>
        <v>1.6000000000000041</v>
      </c>
      <c r="CN83">
        <f t="array" ref="CN83:CR83">TRANSPOSE(CL83*gmvwt+CM83*epwt2)</f>
        <v>-1.2671344428880144E-2</v>
      </c>
      <c r="CO83">
        <v>0.23811124542628337</v>
      </c>
      <c r="CP83">
        <v>0.43889565075037668</v>
      </c>
      <c r="CQ83">
        <v>0.51879078864669415</v>
      </c>
      <c r="CR83">
        <v>-0.18312634037087847</v>
      </c>
      <c r="CT83" s="79">
        <f t="shared" ref="CT83" si="105">MMULT((CN83:CR83),muvec)</f>
        <v>4.6008164778650724E-2</v>
      </c>
      <c r="CU83" s="79">
        <f t="array" ref="CU83">SQRT(MMULT(MMULT((CN83:CR83),covmat),TRANSPOSE(CN83:CR83)))</f>
        <v>0.14010162695302739</v>
      </c>
      <c r="CV83" s="78">
        <f t="shared" si="88"/>
        <v>0.55209797734380872</v>
      </c>
      <c r="CW83" s="66">
        <f t="shared" si="89"/>
        <v>0.48532627221140934</v>
      </c>
      <c r="CX83" s="64"/>
      <c r="CY83" s="2">
        <v>-1</v>
      </c>
      <c r="CZ83" s="65">
        <f t="shared" si="90"/>
        <v>2</v>
      </c>
      <c r="DA83">
        <f t="array" ref="DA83:DE83">TRANSPOSE(CY83*epwt2)</f>
        <v>0</v>
      </c>
      <c r="DB83">
        <v>-0.14159727635407585</v>
      </c>
      <c r="DC83">
        <v>-0.54724102875731206</v>
      </c>
      <c r="DD83">
        <v>-0.31116169490335926</v>
      </c>
      <c r="DE83">
        <v>0</v>
      </c>
      <c r="DG83" s="62"/>
      <c r="DH83" s="62"/>
      <c r="DI83" s="64"/>
      <c r="DJ83" s="63"/>
    </row>
    <row r="84" spans="90:114" x14ac:dyDescent="0.3">
      <c r="CL84" s="2">
        <v>-0.62000000000000399</v>
      </c>
      <c r="CM84" s="65">
        <f t="shared" si="86"/>
        <v>1.6200000000000041</v>
      </c>
      <c r="CN84">
        <f t="array" ref="CN84:CR84">TRANSPOSE(CL84*gmvwt+CM84*epwt2)</f>
        <v>-1.3093722576509479E-2</v>
      </c>
      <c r="CO84">
        <v>0.24132837772869026</v>
      </c>
      <c r="CP84">
        <v>0.43528413815014549</v>
      </c>
      <c r="CQ84">
        <v>0.52571175843813855</v>
      </c>
      <c r="CR84">
        <v>-0.18923055171657435</v>
      </c>
      <c r="CT84" s="79">
        <f t="shared" ref="CT84" si="106">MMULT((CN84:CR84),muvec)</f>
        <v>4.6502282267439236E-2</v>
      </c>
      <c r="CU84" s="79">
        <f t="array" ref="CU84">SQRT(MMULT(MMULT((CN84:CR84),covmat),TRANSPOSE(CN84:CR84)))</f>
        <v>0.14175859757175643</v>
      </c>
      <c r="CV84" s="78">
        <f t="shared" si="88"/>
        <v>0.55802738720927081</v>
      </c>
      <c r="CW84" s="66">
        <f t="shared" si="89"/>
        <v>0.49106618680798442</v>
      </c>
      <c r="CX84" s="64"/>
      <c r="CY84" s="2">
        <v>-1.0249999999999999</v>
      </c>
      <c r="CZ84" s="65">
        <f t="shared" si="90"/>
        <v>2.0249999999999999</v>
      </c>
      <c r="DA84">
        <f t="array" ref="DA84:DE84">TRANSPOSE(CY84*epwt2)</f>
        <v>0</v>
      </c>
      <c r="DB84">
        <v>-0.14513720826292772</v>
      </c>
      <c r="DC84">
        <v>-0.56092205447624477</v>
      </c>
      <c r="DD84">
        <v>-0.31894073727594324</v>
      </c>
      <c r="DE84">
        <v>0</v>
      </c>
      <c r="DG84" s="62"/>
      <c r="DH84" s="62"/>
      <c r="DI84" s="64"/>
      <c r="DJ84" s="63"/>
    </row>
    <row r="85" spans="90:114" x14ac:dyDescent="0.3">
      <c r="CL85" s="2">
        <v>-0.64000000000000501</v>
      </c>
      <c r="CM85" s="65">
        <f t="shared" si="86"/>
        <v>1.640000000000005</v>
      </c>
      <c r="CN85">
        <f t="array" ref="CN85:CR85">TRANSPOSE(CL85*gmvwt+CM85*epwt2)</f>
        <v>-1.3516100724138837E-2</v>
      </c>
      <c r="CO85">
        <v>0.24454551003109729</v>
      </c>
      <c r="CP85">
        <v>0.43167262554991415</v>
      </c>
      <c r="CQ85">
        <v>0.5326327282295833</v>
      </c>
      <c r="CR85">
        <v>-0.19533476306227057</v>
      </c>
      <c r="CT85" s="79">
        <f t="shared" ref="CT85" si="107">MMULT((CN85:CR85),muvec)</f>
        <v>4.6996399756227776E-2</v>
      </c>
      <c r="CU85" s="79">
        <f t="array" ref="CU85">SQRT(MMULT(MMULT((CN85:CR85),covmat),TRANSPOSE(CN85:CR85)))</f>
        <v>0.14341665092348116</v>
      </c>
      <c r="CV85" s="78">
        <f t="shared" si="88"/>
        <v>0.56395679707473334</v>
      </c>
      <c r="CW85" s="66">
        <f t="shared" si="89"/>
        <v>0.49680985210167861</v>
      </c>
      <c r="CX85" s="64"/>
      <c r="CY85" s="65">
        <v>-1.05</v>
      </c>
      <c r="CZ85" s="65">
        <f t="shared" si="90"/>
        <v>2.0499999999999998</v>
      </c>
      <c r="DA85">
        <f t="array" ref="DA85:DE85">TRANSPOSE(CY85*epwt2)</f>
        <v>0</v>
      </c>
      <c r="DB85">
        <v>-0.14867714017177963</v>
      </c>
      <c r="DC85">
        <v>-0.5746030801951777</v>
      </c>
      <c r="DD85">
        <v>-0.32671977964852722</v>
      </c>
      <c r="DE85">
        <v>0</v>
      </c>
      <c r="DG85" s="62"/>
      <c r="DH85" s="62"/>
      <c r="DI85" s="64"/>
      <c r="DJ85" s="63"/>
    </row>
    <row r="86" spans="90:114" x14ac:dyDescent="0.3">
      <c r="CL86" s="65">
        <v>-0.66000000000000503</v>
      </c>
      <c r="CM86" s="65">
        <f t="shared" si="86"/>
        <v>1.660000000000005</v>
      </c>
      <c r="CN86">
        <f t="array" ref="CN86:CR86">TRANSPOSE(CL86*gmvwt+CM86*epwt2)</f>
        <v>-1.3938478871768172E-2</v>
      </c>
      <c r="CO86">
        <v>0.24776264233350417</v>
      </c>
      <c r="CP86">
        <v>0.42806111294968296</v>
      </c>
      <c r="CQ86">
        <v>0.53955369802102771</v>
      </c>
      <c r="CR86">
        <v>-0.20143897440796649</v>
      </c>
      <c r="CT86" s="79">
        <f t="shared" ref="CT86" si="108">MMULT((CN86:CR86),muvec)</f>
        <v>4.7490517245016281E-2</v>
      </c>
      <c r="CU86" s="79">
        <f t="array" ref="CU86">SQRT(MMULT(MMULT((CN86:CR86),covmat),TRANSPOSE(CN86:CR86)))</f>
        <v>0.14507574988492938</v>
      </c>
      <c r="CV86" s="78">
        <f t="shared" si="88"/>
        <v>0.56988620694019532</v>
      </c>
      <c r="CW86" s="66">
        <f t="shared" si="89"/>
        <v>0.50255713949370473</v>
      </c>
      <c r="CX86" s="64"/>
      <c r="CY86" s="2">
        <v>-1.075</v>
      </c>
      <c r="CZ86" s="65">
        <f t="shared" si="90"/>
        <v>2.0750000000000002</v>
      </c>
      <c r="DA86">
        <f t="array" ref="DA86:DE86">TRANSPOSE(CY86*epwt2)</f>
        <v>0</v>
      </c>
      <c r="DB86">
        <v>-0.15221707208063154</v>
      </c>
      <c r="DC86">
        <v>-0.5882841059141104</v>
      </c>
      <c r="DD86">
        <v>-0.3344988220211112</v>
      </c>
      <c r="DE86">
        <v>0</v>
      </c>
      <c r="DG86" s="62"/>
      <c r="DH86" s="62"/>
      <c r="DI86" s="64"/>
      <c r="DJ86" s="63"/>
    </row>
    <row r="87" spans="90:114" x14ac:dyDescent="0.3">
      <c r="CL87" s="2">
        <v>-0.68000000000000504</v>
      </c>
      <c r="CM87" s="65">
        <f t="shared" si="86"/>
        <v>1.680000000000005</v>
      </c>
      <c r="CN87">
        <f t="array" ref="CN87:CR87">TRANSPOSE(CL87*gmvwt+CM87*epwt2)</f>
        <v>-1.4360857019397507E-2</v>
      </c>
      <c r="CO87">
        <v>0.25097977463591109</v>
      </c>
      <c r="CP87">
        <v>0.42444960034945178</v>
      </c>
      <c r="CQ87">
        <v>0.54647466781247223</v>
      </c>
      <c r="CR87">
        <v>-0.2075431857536624</v>
      </c>
      <c r="CT87" s="79">
        <f t="shared" ref="CT87" si="109">MMULT((CN87:CR87),muvec)</f>
        <v>4.7984634733804807E-2</v>
      </c>
      <c r="CU87" s="79">
        <f t="array" ref="CU87">SQRT(MMULT(MMULT((CN87:CR87),covmat),TRANSPOSE(CN87:CR87)))</f>
        <v>0.14673585898890576</v>
      </c>
      <c r="CV87" s="78">
        <f t="shared" si="88"/>
        <v>0.57581561680565763</v>
      </c>
      <c r="CW87" s="66">
        <f t="shared" si="89"/>
        <v>0.50830792612209419</v>
      </c>
      <c r="CX87" s="64"/>
      <c r="CY87" s="65">
        <v>-1.1000000000000001</v>
      </c>
      <c r="CZ87" s="65">
        <f t="shared" si="90"/>
        <v>2.1</v>
      </c>
      <c r="DA87">
        <f t="array" ref="DA87:DE87">TRANSPOSE(CY87*epwt2)</f>
        <v>0</v>
      </c>
      <c r="DB87">
        <v>-0.15575700398948344</v>
      </c>
      <c r="DC87">
        <v>-0.60196513163304333</v>
      </c>
      <c r="DD87">
        <v>-0.34227786439369523</v>
      </c>
      <c r="DE87">
        <v>0</v>
      </c>
      <c r="DG87" s="62"/>
      <c r="DH87" s="62"/>
      <c r="DI87" s="64"/>
      <c r="DJ87" s="63"/>
    </row>
    <row r="88" spans="90:114" x14ac:dyDescent="0.3">
      <c r="CL88" s="2">
        <v>-0.70000000000000495</v>
      </c>
      <c r="CM88" s="65">
        <f t="shared" si="86"/>
        <v>1.7000000000000051</v>
      </c>
      <c r="CN88">
        <f t="array" ref="CN88:CR88">TRANSPOSE(CL88*gmvwt+CM88*epwt2)</f>
        <v>-1.4783235167026841E-2</v>
      </c>
      <c r="CO88">
        <v>0.25419690693831798</v>
      </c>
      <c r="CP88">
        <v>0.42083808774922071</v>
      </c>
      <c r="CQ88">
        <v>0.55339563760391675</v>
      </c>
      <c r="CR88">
        <v>-0.21364739709935829</v>
      </c>
      <c r="CT88" s="79">
        <f t="shared" ref="CT88" si="110">MMULT((CN88:CR88),muvec)</f>
        <v>4.8478752222593326E-2</v>
      </c>
      <c r="CU88" s="79">
        <f t="array" ref="CU88">SQRT(MMULT(MMULT((CN88:CR88),covmat),TRANSPOSE(CN88:CR88)))</f>
        <v>0.14839694433417416</v>
      </c>
      <c r="CV88" s="78">
        <f t="shared" si="88"/>
        <v>0.58174502667111994</v>
      </c>
      <c r="CW88" s="66">
        <f t="shared" si="89"/>
        <v>0.51406209454952012</v>
      </c>
      <c r="CX88" s="64"/>
      <c r="CY88" s="2">
        <v>-1.125</v>
      </c>
      <c r="CZ88" s="65">
        <f t="shared" si="90"/>
        <v>2.125</v>
      </c>
      <c r="DA88">
        <f t="array" ref="DA88:DE88">TRANSPOSE(CY88*epwt2)</f>
        <v>0</v>
      </c>
      <c r="DB88">
        <v>-0.15929693589833532</v>
      </c>
      <c r="DC88">
        <v>-0.61564615735197603</v>
      </c>
      <c r="DD88">
        <v>-0.35005690676627915</v>
      </c>
      <c r="DE88">
        <v>0</v>
      </c>
      <c r="DG88" s="62"/>
      <c r="DH88" s="62"/>
      <c r="DI88" s="64"/>
      <c r="DJ88" s="63"/>
    </row>
    <row r="89" spans="90:114" x14ac:dyDescent="0.3">
      <c r="CL89" s="2">
        <v>-0.72000000000000497</v>
      </c>
      <c r="CM89" s="65">
        <f t="shared" si="86"/>
        <v>1.7200000000000051</v>
      </c>
      <c r="CN89">
        <f t="array" ref="CN89:CR89">TRANSPOSE(CL89*gmvwt+CM89*epwt2)</f>
        <v>-1.5205613314656178E-2</v>
      </c>
      <c r="CO89">
        <v>0.25741403924072487</v>
      </c>
      <c r="CP89">
        <v>0.41722657514898964</v>
      </c>
      <c r="CQ89">
        <v>0.56031660739536104</v>
      </c>
      <c r="CR89">
        <v>-0.2197516084450542</v>
      </c>
      <c r="CT89" s="79">
        <f t="shared" ref="CT89" si="111">MMULT((CN89:CR89),muvec)</f>
        <v>4.8972869711381838E-2</v>
      </c>
      <c r="CU89" s="79">
        <f t="array" ref="CU89">SQRT(MMULT(MMULT((CN89:CR89),covmat),TRANSPOSE(CN89:CR89)))</f>
        <v>0.15005897350108197</v>
      </c>
      <c r="CV89" s="78">
        <f t="shared" si="88"/>
        <v>0.58767443653658202</v>
      </c>
      <c r="CW89" s="66">
        <f t="shared" si="89"/>
        <v>0.51981953247101154</v>
      </c>
      <c r="CX89" s="64"/>
      <c r="CY89" s="2">
        <v>-1.1499999999999999</v>
      </c>
      <c r="CZ89" s="65">
        <f t="shared" si="90"/>
        <v>2.15</v>
      </c>
      <c r="DA89">
        <f t="array" ref="DA89:DE89">TRANSPOSE(CY89*epwt2)</f>
        <v>0</v>
      </c>
      <c r="DB89">
        <v>-0.1628368678071872</v>
      </c>
      <c r="DC89">
        <v>-0.62932718307090885</v>
      </c>
      <c r="DD89">
        <v>-0.35783594913886313</v>
      </c>
      <c r="DE89">
        <v>0</v>
      </c>
      <c r="DG89" s="62"/>
      <c r="DH89" s="62"/>
      <c r="DI89" s="64"/>
      <c r="DJ89" s="63"/>
    </row>
    <row r="90" spans="90:114" x14ac:dyDescent="0.3">
      <c r="CL90" s="65">
        <v>-0.74000000000000499</v>
      </c>
      <c r="CM90" s="65">
        <f t="shared" si="86"/>
        <v>1.7400000000000051</v>
      </c>
      <c r="CN90">
        <f t="array" ref="CN90:CR90">TRANSPOSE(CL90*gmvwt+CM90*epwt2)</f>
        <v>-1.5627991462285513E-2</v>
      </c>
      <c r="CO90">
        <v>0.26063117154313176</v>
      </c>
      <c r="CP90">
        <v>0.41361506254875846</v>
      </c>
      <c r="CQ90">
        <v>0.56723757718680556</v>
      </c>
      <c r="CR90">
        <v>-0.22585581979075012</v>
      </c>
      <c r="CT90" s="79">
        <f t="shared" ref="CT90" si="112">MMULT((CN90:CR90),muvec)</f>
        <v>4.9466987200170356E-2</v>
      </c>
      <c r="CU90" s="79">
        <f t="array" ref="CU90">SQRT(MMULT(MMULT((CN90:CR90),covmat),TRANSPOSE(CN90:CR90)))</f>
        <v>0.15172191547250966</v>
      </c>
      <c r="CV90" s="78">
        <f t="shared" si="88"/>
        <v>0.59360384640204433</v>
      </c>
      <c r="CW90" s="66">
        <f t="shared" si="89"/>
        <v>0.52558013244011459</v>
      </c>
      <c r="CX90" s="64"/>
      <c r="CY90" s="65">
        <v>-1.175</v>
      </c>
      <c r="CZ90" s="65">
        <f t="shared" si="90"/>
        <v>2.1749999999999998</v>
      </c>
      <c r="DA90">
        <f t="array" ref="DA90:DE90">TRANSPOSE(CY90*epwt2)</f>
        <v>0</v>
      </c>
      <c r="DB90">
        <v>-0.16637679971603914</v>
      </c>
      <c r="DC90">
        <v>-0.64300820878984166</v>
      </c>
      <c r="DD90">
        <v>-0.36561499151144716</v>
      </c>
      <c r="DE90">
        <v>0</v>
      </c>
      <c r="DG90" s="62"/>
      <c r="DH90" s="62"/>
      <c r="DI90" s="64"/>
      <c r="DJ90" s="63"/>
    </row>
    <row r="91" spans="90:114" x14ac:dyDescent="0.3">
      <c r="CL91" s="2">
        <v>-0.760000000000005</v>
      </c>
      <c r="CM91" s="65">
        <f t="shared" si="86"/>
        <v>1.7600000000000051</v>
      </c>
      <c r="CN91">
        <f t="array" ref="CN91:CR91">TRANSPOSE(CL91*gmvwt+CM91*epwt2)</f>
        <v>-1.605036960991485E-2</v>
      </c>
      <c r="CO91">
        <v>0.26384830384553865</v>
      </c>
      <c r="CP91">
        <v>0.41000354994852728</v>
      </c>
      <c r="CQ91">
        <v>0.57415854697825008</v>
      </c>
      <c r="CR91">
        <v>-0.23196003113644603</v>
      </c>
      <c r="CT91" s="79">
        <f t="shared" ref="CT91" si="113">MMULT((CN91:CR91),muvec)</f>
        <v>4.9961104688958882E-2</v>
      </c>
      <c r="CU91" s="79">
        <f t="array" ref="CU91">SQRT(MMULT(MMULT((CN91:CR91),covmat),TRANSPOSE(CN91:CR91)))</f>
        <v>0.15338574055976265</v>
      </c>
      <c r="CV91" s="78">
        <f t="shared" si="88"/>
        <v>0.59953325626750664</v>
      </c>
      <c r="CW91" s="66">
        <f t="shared" si="89"/>
        <v>0.53134379161217438</v>
      </c>
      <c r="CX91" s="64"/>
      <c r="CY91" s="2">
        <v>-1.2</v>
      </c>
      <c r="CZ91" s="65">
        <f t="shared" si="90"/>
        <v>2.2000000000000002</v>
      </c>
      <c r="DA91">
        <f t="array" ref="DA91:DE91">TRANSPOSE(CY91*epwt2)</f>
        <v>0</v>
      </c>
      <c r="DB91">
        <v>-0.16991673162489102</v>
      </c>
      <c r="DC91">
        <v>-0.65668923450877448</v>
      </c>
      <c r="DD91">
        <v>-0.37339403388403108</v>
      </c>
      <c r="DE91">
        <v>0</v>
      </c>
      <c r="DG91" s="62"/>
      <c r="DH91" s="62"/>
      <c r="DI91" s="64"/>
      <c r="DJ91" s="63"/>
    </row>
    <row r="92" spans="90:114" x14ac:dyDescent="0.3">
      <c r="CL92" s="2">
        <v>-0.78000000000000502</v>
      </c>
      <c r="CM92" s="65">
        <f t="shared" si="86"/>
        <v>1.7800000000000051</v>
      </c>
      <c r="CN92">
        <f t="array" ref="CN92:CR92">TRANSPOSE(CL92*gmvwt+CM92*epwt2)</f>
        <v>-1.6472747757544183E-2</v>
      </c>
      <c r="CO92">
        <v>0.26706543614794559</v>
      </c>
      <c r="CP92">
        <v>0.4063920373482961</v>
      </c>
      <c r="CQ92">
        <v>0.58107951676969449</v>
      </c>
      <c r="CR92">
        <v>-0.23806424248214195</v>
      </c>
      <c r="CT92" s="79">
        <f t="shared" ref="CT92" si="114">MMULT((CN92:CR92),muvec)</f>
        <v>5.0455222177747394E-2</v>
      </c>
      <c r="CU92" s="79">
        <f t="array" ref="CU92">SQRT(MMULT(MMULT((CN92:CR92),covmat),TRANSPOSE(CN92:CR92)))</f>
        <v>0.15505042033305413</v>
      </c>
      <c r="CV92" s="78">
        <f t="shared" si="88"/>
        <v>0.60546266613296873</v>
      </c>
      <c r="CW92" s="66">
        <f t="shared" si="89"/>
        <v>0.53711041150352057</v>
      </c>
      <c r="CX92" s="64"/>
      <c r="CY92" s="65">
        <v>-1.2250000000000001</v>
      </c>
      <c r="CZ92" s="65">
        <f t="shared" si="90"/>
        <v>2.2250000000000001</v>
      </c>
      <c r="DA92">
        <f t="array" ref="DA92:DE92">TRANSPOSE(CY92*epwt2)</f>
        <v>0</v>
      </c>
      <c r="DB92">
        <v>-0.17345666353374292</v>
      </c>
      <c r="DC92">
        <v>-0.67037026022770729</v>
      </c>
      <c r="DD92">
        <v>-0.38117307625661512</v>
      </c>
      <c r="DE92">
        <v>0</v>
      </c>
      <c r="DG92" s="62"/>
      <c r="DH92" s="62"/>
      <c r="DI92" s="64"/>
      <c r="DJ92" s="63"/>
    </row>
    <row r="93" spans="90:114" x14ac:dyDescent="0.3">
      <c r="CL93" s="2">
        <v>-0.80000000000000504</v>
      </c>
      <c r="CM93" s="65">
        <f t="shared" si="86"/>
        <v>1.8000000000000052</v>
      </c>
      <c r="CN93">
        <f t="array" ref="CN93:CR93">TRANSPOSE(CL93*gmvwt+CM93*epwt2)</f>
        <v>-1.689512590517352E-2</v>
      </c>
      <c r="CO93">
        <v>0.27028256845035248</v>
      </c>
      <c r="CP93">
        <v>0.40278052474806492</v>
      </c>
      <c r="CQ93">
        <v>0.5880004865611389</v>
      </c>
      <c r="CR93">
        <v>-0.24416845382783786</v>
      </c>
      <c r="CT93" s="79">
        <f t="shared" ref="CT93" si="115">MMULT((CN93:CR93),muvec)</f>
        <v>5.0949339666535913E-2</v>
      </c>
      <c r="CU93" s="79">
        <f t="array" ref="CU93">SQRT(MMULT(MMULT((CN93:CR93),covmat),TRANSPOSE(CN93:CR93)))</f>
        <v>0.15671592755625449</v>
      </c>
      <c r="CV93" s="78">
        <f t="shared" si="88"/>
        <v>0.61139207599843093</v>
      </c>
      <c r="CW93" s="66">
        <f t="shared" si="89"/>
        <v>0.54287989776543244</v>
      </c>
      <c r="CX93" s="64"/>
      <c r="CY93" s="2">
        <v>-1.25</v>
      </c>
      <c r="CZ93" s="65">
        <f t="shared" si="90"/>
        <v>2.25</v>
      </c>
      <c r="DA93">
        <f t="array" ref="DA93:DE93">TRANSPOSE(CY93*epwt2)</f>
        <v>0</v>
      </c>
      <c r="DB93">
        <v>-0.1769965954425948</v>
      </c>
      <c r="DC93">
        <v>-0.68405128594664011</v>
      </c>
      <c r="DD93">
        <v>-0.3889521186291991</v>
      </c>
      <c r="DE93">
        <v>0</v>
      </c>
      <c r="DG93" s="62"/>
      <c r="DH93" s="62"/>
      <c r="DI93" s="64"/>
      <c r="DJ93" s="63"/>
    </row>
    <row r="94" spans="90:114" x14ac:dyDescent="0.3">
      <c r="CL94" s="65">
        <v>-0.82000000000000495</v>
      </c>
      <c r="CM94" s="65">
        <f t="shared" si="86"/>
        <v>1.8200000000000049</v>
      </c>
      <c r="CN94">
        <f t="array" ref="CN94:CR94">TRANSPOSE(CL94*gmvwt+CM94*epwt2)</f>
        <v>-1.7317504052802853E-2</v>
      </c>
      <c r="CO94">
        <v>0.27349970075275937</v>
      </c>
      <c r="CP94">
        <v>0.39916901214783362</v>
      </c>
      <c r="CQ94">
        <v>0.59492145635258331</v>
      </c>
      <c r="CR94">
        <v>-0.25027266517353375</v>
      </c>
      <c r="CT94" s="79">
        <f t="shared" ref="CT94" si="116">MMULT((CN94:CR94),muvec)</f>
        <v>5.1443457155324418E-2</v>
      </c>
      <c r="CU94" s="79">
        <f t="array" ref="CU94">SQRT(MMULT(MMULT((CN94:CR94),covmat),TRANSPOSE(CN94:CR94)))</f>
        <v>0.15838223612560895</v>
      </c>
      <c r="CV94" s="78">
        <f t="shared" si="88"/>
        <v>0.61732148586389302</v>
      </c>
      <c r="CW94" s="66">
        <f t="shared" si="89"/>
        <v>0.54865215997185113</v>
      </c>
      <c r="CX94" s="64"/>
      <c r="CY94" s="2">
        <v>-1.2749999999999999</v>
      </c>
      <c r="CZ94" s="65">
        <f t="shared" si="90"/>
        <v>2.2749999999999999</v>
      </c>
      <c r="DA94">
        <f t="array" ref="DA94:DE94">TRANSPOSE(CY94*epwt2)</f>
        <v>0</v>
      </c>
      <c r="DB94">
        <v>-0.18053652735144668</v>
      </c>
      <c r="DC94">
        <v>-0.69773231166557281</v>
      </c>
      <c r="DD94">
        <v>-0.39673116100178302</v>
      </c>
      <c r="DE94">
        <v>0</v>
      </c>
      <c r="DG94" s="62"/>
      <c r="DH94" s="62"/>
      <c r="DI94" s="64"/>
      <c r="DJ94" s="63"/>
    </row>
    <row r="95" spans="90:114" x14ac:dyDescent="0.3">
      <c r="CL95" s="2">
        <v>-0.84000000000000596</v>
      </c>
      <c r="CM95" s="65">
        <f t="shared" si="86"/>
        <v>1.8400000000000061</v>
      </c>
      <c r="CN95">
        <f t="array" ref="CN95:CR95">TRANSPOSE(CL95*gmvwt+CM95*epwt2)</f>
        <v>-1.7739882200432211E-2</v>
      </c>
      <c r="CO95">
        <v>0.27671683305516642</v>
      </c>
      <c r="CP95">
        <v>0.39555749954760255</v>
      </c>
      <c r="CQ95">
        <v>0.60184242614402816</v>
      </c>
      <c r="CR95">
        <v>-0.25637687651922997</v>
      </c>
      <c r="CT95" s="79">
        <f t="shared" ref="CT95" si="117">MMULT((CN95:CR95),muvec)</f>
        <v>5.1937574644112965E-2</v>
      </c>
      <c r="CU95" s="79">
        <f t="array" ref="CU95">SQRT(MMULT(MMULT((CN95:CR95),covmat),TRANSPOSE(CN95:CR95)))</f>
        <v>0.16004932101214808</v>
      </c>
      <c r="CV95" s="78">
        <f t="shared" si="88"/>
        <v>0.62325089572935555</v>
      </c>
      <c r="CW95" s="66">
        <f t="shared" si="89"/>
        <v>0.5544271114198831</v>
      </c>
      <c r="CX95" s="64"/>
      <c r="CY95" s="65">
        <v>-1.3</v>
      </c>
      <c r="CZ95" s="65">
        <f t="shared" si="90"/>
        <v>2.2999999999999998</v>
      </c>
      <c r="DA95">
        <f t="array" ref="DA95:DE95">TRANSPOSE(CY95*epwt2)</f>
        <v>0</v>
      </c>
      <c r="DB95">
        <v>-0.18407645926029861</v>
      </c>
      <c r="DC95">
        <v>-0.71141333738450574</v>
      </c>
      <c r="DD95">
        <v>-0.40451020337436705</v>
      </c>
      <c r="DE95">
        <v>0</v>
      </c>
      <c r="DG95" s="62"/>
      <c r="DH95" s="62"/>
      <c r="DI95" s="64"/>
      <c r="DJ95" s="63"/>
    </row>
    <row r="96" spans="90:114" x14ac:dyDescent="0.3">
      <c r="CL96" s="2">
        <v>-0.86000000000000598</v>
      </c>
      <c r="CM96" s="65">
        <f t="shared" si="86"/>
        <v>1.8600000000000061</v>
      </c>
      <c r="CN96">
        <f t="array" ref="CN96:CR96">TRANSPOSE(CL96*gmvwt+CM96*epwt2)</f>
        <v>-1.8162260348061544E-2</v>
      </c>
      <c r="CO96">
        <v>0.27993396535757331</v>
      </c>
      <c r="CP96">
        <v>0.39194598694737126</v>
      </c>
      <c r="CQ96">
        <v>0.60876339593547268</v>
      </c>
      <c r="CR96">
        <v>-0.26248108786492585</v>
      </c>
      <c r="CT96" s="79">
        <f t="shared" ref="CT96" si="118">MMULT((CN96:CR96),muvec)</f>
        <v>5.2431692132901477E-2</v>
      </c>
      <c r="CU96" s="79">
        <f t="array" ref="CU96">SQRT(MMULT(MMULT((CN96:CR96),covmat),TRANSPOSE(CN96:CR96)))</f>
        <v>0.1617171582075371</v>
      </c>
      <c r="CV96" s="78">
        <f t="shared" si="88"/>
        <v>0.62918030559481775</v>
      </c>
      <c r="CW96" s="66">
        <f t="shared" si="89"/>
        <v>0.56020466894221699</v>
      </c>
      <c r="CX96" s="64"/>
      <c r="CY96" s="2">
        <v>-1.325</v>
      </c>
      <c r="CZ96" s="65">
        <f t="shared" si="90"/>
        <v>2.3250000000000002</v>
      </c>
      <c r="DA96">
        <f t="array" ref="DA96:DE96">TRANSPOSE(CY96*epwt2)</f>
        <v>0</v>
      </c>
      <c r="DB96">
        <v>-0.18761639116915049</v>
      </c>
      <c r="DC96">
        <v>-0.72509436310343844</v>
      </c>
      <c r="DD96">
        <v>-0.41228924574695103</v>
      </c>
      <c r="DE96">
        <v>0</v>
      </c>
      <c r="DG96" s="62"/>
      <c r="DH96" s="62"/>
      <c r="DI96" s="64"/>
      <c r="DJ96" s="63"/>
    </row>
    <row r="97" spans="90:114" x14ac:dyDescent="0.3">
      <c r="CL97" s="2">
        <v>-0.880000000000006</v>
      </c>
      <c r="CM97" s="65">
        <f t="shared" si="86"/>
        <v>1.8800000000000061</v>
      </c>
      <c r="CN97">
        <f t="array" ref="CN97:CR97">TRANSPOSE(CL97*gmvwt+CM97*epwt2)</f>
        <v>-1.8584638495690881E-2</v>
      </c>
      <c r="CO97">
        <v>0.2831510976599802</v>
      </c>
      <c r="CP97">
        <v>0.38833447434714019</v>
      </c>
      <c r="CQ97">
        <v>0.61568436572691698</v>
      </c>
      <c r="CR97">
        <v>-0.2685852992106218</v>
      </c>
      <c r="CT97" s="79">
        <f t="shared" ref="CT97" si="119">MMULT((CN97:CR97),muvec)</f>
        <v>5.2925809621689995E-2</v>
      </c>
      <c r="CU97" s="79">
        <f t="array" ref="CU97">SQRT(MMULT(MMULT((CN97:CR97),covmat),TRANSPOSE(CN97:CR97)))</f>
        <v>0.16338572467313056</v>
      </c>
      <c r="CV97" s="78">
        <f t="shared" si="88"/>
        <v>0.63510971546027994</v>
      </c>
      <c r="CW97" s="66">
        <f t="shared" si="89"/>
        <v>0.56598475273064397</v>
      </c>
      <c r="CX97" s="64"/>
      <c r="CY97" s="65">
        <v>-1.35</v>
      </c>
      <c r="CZ97" s="65">
        <f t="shared" si="90"/>
        <v>2.35</v>
      </c>
      <c r="DA97">
        <f t="array" ref="DA97:DE97">TRANSPOSE(CY97*epwt2)</f>
        <v>0</v>
      </c>
      <c r="DB97">
        <v>-0.1911563230780024</v>
      </c>
      <c r="DC97">
        <v>-0.73877538882237137</v>
      </c>
      <c r="DD97">
        <v>-0.42006828811953506</v>
      </c>
      <c r="DE97">
        <v>0</v>
      </c>
      <c r="DG97" s="62"/>
      <c r="DH97" s="62"/>
      <c r="DI97" s="64"/>
      <c r="DJ97" s="63"/>
    </row>
    <row r="98" spans="90:114" x14ac:dyDescent="0.3">
      <c r="CL98" s="2"/>
      <c r="CM98" s="65"/>
      <c r="CT98" s="79"/>
      <c r="CU98" s="79"/>
      <c r="CV98" s="78"/>
      <c r="CW98" s="66"/>
      <c r="CX98" s="64"/>
      <c r="CY98" s="2"/>
      <c r="CZ98" s="65"/>
      <c r="DG98" s="62"/>
      <c r="DH98" s="62"/>
      <c r="DI98" s="64"/>
      <c r="DJ98" s="63"/>
    </row>
    <row r="99" spans="90:114" x14ac:dyDescent="0.3">
      <c r="CL99" s="2"/>
      <c r="CM99" s="65"/>
      <c r="CT99" s="79"/>
      <c r="CU99" s="79"/>
      <c r="CV99" s="78"/>
      <c r="CW99" s="66"/>
      <c r="CX99" s="64"/>
      <c r="CY99" s="2"/>
      <c r="CZ99" s="65"/>
      <c r="DG99" s="62"/>
      <c r="DH99" s="62"/>
      <c r="DI99" s="64"/>
      <c r="DJ99" s="63"/>
    </row>
    <row r="100" spans="90:114" x14ac:dyDescent="0.3">
      <c r="CL100" s="65"/>
      <c r="CM100" s="65"/>
      <c r="CT100" s="79"/>
      <c r="CU100" s="79"/>
      <c r="CV100" s="78"/>
      <c r="CW100" s="66"/>
      <c r="CX100" s="64"/>
      <c r="CY100" s="65"/>
      <c r="CZ100" s="65"/>
      <c r="DG100" s="62"/>
      <c r="DH100" s="62"/>
      <c r="DI100" s="64"/>
      <c r="DJ100" s="63"/>
    </row>
    <row r="101" spans="90:114" x14ac:dyDescent="0.3">
      <c r="CL101" s="2"/>
      <c r="CM101" s="65"/>
      <c r="CT101" s="79"/>
      <c r="CU101" s="79"/>
      <c r="CV101" s="78"/>
      <c r="CW101" s="66"/>
      <c r="CX101" s="64"/>
      <c r="CY101" s="2"/>
      <c r="CZ101" s="65"/>
      <c r="DG101" s="62"/>
      <c r="DH101" s="62"/>
      <c r="DI101" s="64"/>
      <c r="DJ101" s="63"/>
    </row>
    <row r="102" spans="90:114" x14ac:dyDescent="0.3">
      <c r="CL102" s="65"/>
      <c r="CM102" s="65"/>
      <c r="CT102" s="79"/>
      <c r="CU102" s="79"/>
      <c r="CV102" s="78"/>
      <c r="CW102" s="66"/>
      <c r="CX102" s="64"/>
      <c r="CY102" s="65"/>
      <c r="CZ102" s="65"/>
      <c r="DG102" s="62"/>
      <c r="DH102" s="62"/>
      <c r="DI102" s="64"/>
      <c r="DJ102" s="63"/>
    </row>
    <row r="103" spans="90:114" x14ac:dyDescent="0.3">
      <c r="CL103" s="2"/>
      <c r="CM103" s="2"/>
      <c r="CT103" s="62"/>
      <c r="CU103" s="62"/>
      <c r="CV103" s="63"/>
      <c r="CW103" s="64"/>
      <c r="CX103" s="64"/>
      <c r="CY103" s="64"/>
      <c r="CZ103" s="64"/>
      <c r="DA103" s="64"/>
      <c r="DB103" s="64"/>
    </row>
  </sheetData>
  <scenarios current="0">
    <scenario name="a" count="5" user="Aneerudh R" comment="Created by Aneerudh R on 8/2/2023">
      <inputCells r="BQ2" val="0.253952051184106" numFmtId="9"/>
      <inputCells r="BQ3" val="0.0900674112645443" numFmtId="9"/>
      <inputCells r="BQ4" val="0.290006306621967" numFmtId="9"/>
      <inputCells r="BQ5" val="0.225368104733141" numFmtId="9"/>
      <inputCells r="BQ6" val="0.140606126196241" numFmtId="9"/>
    </scenario>
  </scenarios>
  <mergeCells count="44">
    <mergeCell ref="CF20:CG20"/>
    <mergeCell ref="CF21:CG21"/>
    <mergeCell ref="AB20:AC20"/>
    <mergeCell ref="AR20:AS20"/>
    <mergeCell ref="BI20:BJ20"/>
    <mergeCell ref="BP20:BQ20"/>
    <mergeCell ref="BZ20:CA20"/>
    <mergeCell ref="AB21:AC21"/>
    <mergeCell ref="AR21:AS21"/>
    <mergeCell ref="BI21:BJ21"/>
    <mergeCell ref="BP21:BQ21"/>
    <mergeCell ref="BZ21:CA21"/>
    <mergeCell ref="CV1:CW1"/>
    <mergeCell ref="DG1:DH1"/>
    <mergeCell ref="DI1:DJ1"/>
    <mergeCell ref="I12:M12"/>
    <mergeCell ref="AA15:AA17"/>
    <mergeCell ref="AQ15:AQ17"/>
    <mergeCell ref="BH15:BH17"/>
    <mergeCell ref="BO15:BO17"/>
    <mergeCell ref="BV1:BW1"/>
    <mergeCell ref="BZ1:CB1"/>
    <mergeCell ref="AH1:AL1"/>
    <mergeCell ref="BY15:BY17"/>
    <mergeCell ref="CT1:CU1"/>
    <mergeCell ref="CF1:CH1"/>
    <mergeCell ref="CE10:CE12"/>
    <mergeCell ref="CE15:CE17"/>
    <mergeCell ref="DO22:DS22"/>
    <mergeCell ref="B1:F1"/>
    <mergeCell ref="I1:M1"/>
    <mergeCell ref="O1:S1"/>
    <mergeCell ref="U1:Z1"/>
    <mergeCell ref="AB1:AD1"/>
    <mergeCell ref="DL1:DM1"/>
    <mergeCell ref="AA10:AA12"/>
    <mergeCell ref="AQ10:AQ12"/>
    <mergeCell ref="BH10:BH12"/>
    <mergeCell ref="BO10:BO12"/>
    <mergeCell ref="BY10:BY12"/>
    <mergeCell ref="AR1:AT1"/>
    <mergeCell ref="AX1:BB1"/>
    <mergeCell ref="BI1:BK1"/>
    <mergeCell ref="BP1:BR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103"/>
  <sheetViews>
    <sheetView tabSelected="1" workbookViewId="0">
      <selection activeCell="C24" sqref="C24"/>
    </sheetView>
  </sheetViews>
  <sheetFormatPr defaultRowHeight="14.4" x14ac:dyDescent="0.3"/>
  <cols>
    <col min="1" max="1" width="9.5546875" bestFit="1" customWidth="1"/>
    <col min="21" max="21" width="13" customWidth="1"/>
    <col min="28" max="28" width="10.44140625" customWidth="1"/>
    <col min="30" max="30" width="12.109375" customWidth="1"/>
    <col min="62" max="62" width="11.21875" customWidth="1"/>
    <col min="69" max="69" width="11.21875" customWidth="1"/>
    <col min="76" max="76" width="20.21875" bestFit="1" customWidth="1"/>
    <col min="80" max="80" width="11.88671875" customWidth="1"/>
    <col min="111" max="111" width="4.6640625" hidden="1" customWidth="1"/>
    <col min="112" max="112" width="4.6640625" customWidth="1"/>
    <col min="113" max="113" width="8" bestFit="1" customWidth="1"/>
  </cols>
  <sheetData>
    <row r="1" spans="1:120" s="5" customFormat="1" ht="15.6" x14ac:dyDescent="0.3">
      <c r="B1" s="95" t="s">
        <v>0</v>
      </c>
      <c r="C1" s="95"/>
      <c r="D1" s="95"/>
      <c r="E1" s="95"/>
      <c r="F1" s="95"/>
      <c r="I1" s="95" t="s">
        <v>1</v>
      </c>
      <c r="J1" s="95"/>
      <c r="K1" s="95"/>
      <c r="L1" s="95"/>
      <c r="M1" s="95"/>
      <c r="O1" s="95" t="s">
        <v>27</v>
      </c>
      <c r="P1" s="95"/>
      <c r="Q1" s="95"/>
      <c r="R1" s="95"/>
      <c r="S1" s="95"/>
      <c r="U1" s="95" t="s">
        <v>28</v>
      </c>
      <c r="V1" s="95"/>
      <c r="W1" s="95"/>
      <c r="X1" s="95"/>
      <c r="Y1" s="95"/>
      <c r="Z1" s="95"/>
      <c r="AA1" s="6">
        <v>1</v>
      </c>
      <c r="AB1" s="96" t="s">
        <v>43</v>
      </c>
      <c r="AC1" s="96"/>
      <c r="AD1" s="96"/>
      <c r="AE1" s="6"/>
      <c r="AF1" s="6"/>
      <c r="AH1" s="95" t="s">
        <v>30</v>
      </c>
      <c r="AI1" s="95"/>
      <c r="AJ1" s="95"/>
      <c r="AK1" s="95"/>
      <c r="AL1" s="95"/>
      <c r="AO1" s="5" t="s">
        <v>31</v>
      </c>
      <c r="AQ1" s="12">
        <v>2</v>
      </c>
      <c r="AR1" s="102" t="s">
        <v>29</v>
      </c>
      <c r="AS1" s="102"/>
      <c r="AT1" s="102"/>
      <c r="AU1" s="12"/>
      <c r="AV1" s="12"/>
      <c r="AX1" s="95" t="s">
        <v>32</v>
      </c>
      <c r="AY1" s="95"/>
      <c r="AZ1" s="95"/>
      <c r="BA1" s="95"/>
      <c r="BB1" s="95"/>
      <c r="BF1" s="5" t="s">
        <v>33</v>
      </c>
      <c r="BH1" s="26">
        <v>3</v>
      </c>
      <c r="BI1" s="103" t="s">
        <v>34</v>
      </c>
      <c r="BJ1" s="103"/>
      <c r="BK1" s="103"/>
      <c r="BL1" s="26" t="s">
        <v>48</v>
      </c>
      <c r="BM1" s="26"/>
      <c r="BO1" s="26">
        <v>3</v>
      </c>
      <c r="BP1" s="103" t="s">
        <v>57</v>
      </c>
      <c r="BQ1" s="103"/>
      <c r="BR1" s="103"/>
      <c r="BS1" s="26" t="s">
        <v>49</v>
      </c>
      <c r="BT1" s="26"/>
      <c r="BV1" s="26">
        <v>3</v>
      </c>
      <c r="BW1" s="103" t="s">
        <v>66</v>
      </c>
      <c r="BX1" s="103"/>
      <c r="BY1" s="103"/>
      <c r="BZ1" s="26" t="s">
        <v>67</v>
      </c>
      <c r="CA1" s="26"/>
      <c r="CC1" s="97" t="s">
        <v>36</v>
      </c>
      <c r="CD1" s="97"/>
      <c r="CF1" s="35">
        <v>4</v>
      </c>
      <c r="CG1" s="105" t="s">
        <v>35</v>
      </c>
      <c r="CH1" s="105"/>
      <c r="CI1" s="105"/>
      <c r="CJ1" s="35"/>
      <c r="CK1" s="35"/>
      <c r="CN1" s="5" t="s">
        <v>39</v>
      </c>
      <c r="CU1" s="95" t="s">
        <v>16</v>
      </c>
      <c r="CV1" s="95"/>
      <c r="CW1" s="95" t="s">
        <v>46</v>
      </c>
      <c r="CX1" s="95"/>
      <c r="CY1" s="46"/>
      <c r="DA1" s="5" t="s">
        <v>50</v>
      </c>
      <c r="DG1" s="46"/>
      <c r="DH1" s="46"/>
      <c r="DI1" s="95" t="s">
        <v>16</v>
      </c>
      <c r="DJ1" s="95"/>
      <c r="DK1" s="95" t="s">
        <v>46</v>
      </c>
      <c r="DL1" s="95"/>
      <c r="DM1" s="46"/>
      <c r="DN1" s="97" t="s">
        <v>47</v>
      </c>
      <c r="DO1" s="97"/>
      <c r="DP1" s="46"/>
    </row>
    <row r="2" spans="1:120" s="1" customFormat="1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I2" s="1" t="str">
        <f t="array" ref="I2:M2">ticker</f>
        <v>ADANIENT.NS</v>
      </c>
      <c r="J2" s="1" t="str">
        <v>ADANIPOWER.NS</v>
      </c>
      <c r="K2" s="1" t="str">
        <v>JSWENERGY.NS</v>
      </c>
      <c r="L2" s="1" t="str">
        <v>LAURUSLABS.NS</v>
      </c>
      <c r="M2" s="1" t="str">
        <v>VEDL.NS</v>
      </c>
      <c r="O2" s="1" t="str">
        <f t="array" ref="O2:S2">ticker</f>
        <v>ADANIENT.NS</v>
      </c>
      <c r="P2" s="1" t="str">
        <v>ADANIPOWER.NS</v>
      </c>
      <c r="Q2" s="1" t="str">
        <v>JSWENERGY.NS</v>
      </c>
      <c r="R2" s="1" t="str">
        <v>LAURUSLABS.NS</v>
      </c>
      <c r="S2" s="1" t="str">
        <v>VEDL.NS</v>
      </c>
      <c r="V2" s="1" t="str">
        <f t="array" ref="V2:Z2">ticker</f>
        <v>ADANIENT.NS</v>
      </c>
      <c r="W2" s="1" t="str">
        <v>ADANIPOWER.NS</v>
      </c>
      <c r="X2" s="1" t="str">
        <v>JSWENERGY.NS</v>
      </c>
      <c r="Y2" s="1" t="str">
        <v>LAURUSLABS.NS</v>
      </c>
      <c r="Z2" s="1" t="str">
        <v>VEDL.NS</v>
      </c>
      <c r="AA2" s="7"/>
      <c r="AB2" s="7" t="str">
        <f t="array" ref="AB2:AB6">TRANSPOSE(ticker)</f>
        <v>ADANIENT.NS</v>
      </c>
      <c r="AC2" s="8">
        <v>0.2</v>
      </c>
      <c r="AD2" s="7"/>
      <c r="AE2" s="7"/>
      <c r="AF2" s="7"/>
      <c r="AQ2" s="13"/>
      <c r="AR2" s="13" t="str">
        <f t="array" ref="AR2:AR6">TRANSPOSE(ticker)</f>
        <v>ADANIENT.NS</v>
      </c>
      <c r="AS2" s="14">
        <f t="array" ref="AS2:AS6">MMULT(MINVERSE(amatgmv),bvecgmv)</f>
        <v>8.9705626719293774E-2</v>
      </c>
      <c r="AT2" s="13"/>
      <c r="AU2" s="13"/>
      <c r="AV2" s="13"/>
      <c r="BH2" s="27"/>
      <c r="BI2" s="27" t="str">
        <f t="array" ref="BI2:BI6">TRANSPOSE(ticker)</f>
        <v>ADANIENT.NS</v>
      </c>
      <c r="BJ2" s="28">
        <f t="array" ref="BJ2:BJ6">MMULT(MINVERSE(amatep),bvecep)</f>
        <v>0.25395205118410635</v>
      </c>
      <c r="BK2" s="27"/>
      <c r="BL2" s="27"/>
      <c r="BM2" s="27"/>
      <c r="BO2" s="27"/>
      <c r="BP2" s="27" t="str">
        <f t="array" ref="BP2:BP6">TRANSPOSE(ticker)</f>
        <v>ADANIENT.NS</v>
      </c>
      <c r="BQ2" s="28">
        <v>0.29850025484067161</v>
      </c>
      <c r="BR2" s="27"/>
      <c r="BS2" s="27"/>
      <c r="BT2" s="27"/>
      <c r="BV2" s="27"/>
      <c r="BW2" s="27" t="str">
        <f t="array" ref="BW2:BW6">TRANSPOSE(ticker)</f>
        <v>ADANIENT.NS</v>
      </c>
      <c r="BX2" s="28">
        <v>0.5133855877958784</v>
      </c>
      <c r="BY2" s="27"/>
      <c r="BZ2" s="27"/>
      <c r="CA2" s="27"/>
      <c r="CC2">
        <v>1</v>
      </c>
      <c r="CF2" s="36"/>
      <c r="CG2" s="36" t="str">
        <f t="array" ref="CG2:CG6">TRANSPOSE(ticker)</f>
        <v>ADANIENT.NS</v>
      </c>
      <c r="CH2" s="37">
        <f t="array" ref="CH2:CH6">MMULT(MINVERSE(covmat),(muvec-rfp))/MMULT(MMULT(TRANSPOSE(onevec),MINVERSE(covmat)),(muvec-rfp))</f>
        <v>0.51338548054706146</v>
      </c>
      <c r="CI2" s="36"/>
      <c r="CJ2" s="36"/>
      <c r="CK2" s="36"/>
      <c r="CM2" s="1" t="s">
        <v>40</v>
      </c>
      <c r="CN2" s="1" t="s">
        <v>41</v>
      </c>
      <c r="CO2" s="1" t="str">
        <f t="array" ref="CO2:CS2">ticker</f>
        <v>ADANIENT.NS</v>
      </c>
      <c r="CP2" s="1" t="str">
        <v>ADANIPOWER.NS</v>
      </c>
      <c r="CQ2" s="1" t="str">
        <v>JSWENERGY.NS</v>
      </c>
      <c r="CR2" s="1" t="str">
        <v>LAURUSLABS.NS</v>
      </c>
      <c r="CS2" s="1" t="str">
        <v>VEDL.NS</v>
      </c>
      <c r="CU2" s="1" t="s">
        <v>17</v>
      </c>
      <c r="CV2" s="1" t="s">
        <v>20</v>
      </c>
      <c r="CW2" s="1" t="s">
        <v>17</v>
      </c>
      <c r="CX2" s="1" t="s">
        <v>20</v>
      </c>
      <c r="CZ2" s="1" t="s">
        <v>68</v>
      </c>
      <c r="DA2" s="1" t="s">
        <v>51</v>
      </c>
      <c r="DB2" s="1" t="str">
        <f t="array" ref="DB2:DF2">ticker</f>
        <v>ADANIENT.NS</v>
      </c>
      <c r="DC2" s="1" t="str">
        <v>ADANIPOWER.NS</v>
      </c>
      <c r="DD2" s="1" t="str">
        <v>JSWENERGY.NS</v>
      </c>
      <c r="DE2" s="1" t="str">
        <v>LAURUSLABS.NS</v>
      </c>
      <c r="DF2" s="1" t="str">
        <v>VEDL.NS</v>
      </c>
      <c r="DI2" s="1" t="s">
        <v>20</v>
      </c>
      <c r="DJ2" s="1" t="s">
        <v>17</v>
      </c>
      <c r="DK2" s="1" t="s">
        <v>20</v>
      </c>
      <c r="DL2" s="1" t="s">
        <v>17</v>
      </c>
      <c r="DN2" s="1" t="s">
        <v>17</v>
      </c>
      <c r="DO2" s="1" t="s">
        <v>20</v>
      </c>
    </row>
    <row r="3" spans="1:120" x14ac:dyDescent="0.3">
      <c r="A3" s="3">
        <v>45139</v>
      </c>
      <c r="B3">
        <v>-3.4578859999999999E-3</v>
      </c>
      <c r="C3">
        <v>-3.6580899999999998E-4</v>
      </c>
      <c r="D3">
        <v>2.4766171E-2</v>
      </c>
      <c r="E3">
        <v>1.7897692999999999E-2</v>
      </c>
      <c r="F3">
        <v>3.2608469999999999E-3</v>
      </c>
      <c r="H3" s="4" t="s">
        <v>8</v>
      </c>
      <c r="I3">
        <f>AVERAGE(B3:B62)</f>
        <v>6.6146745183333314E-2</v>
      </c>
      <c r="J3">
        <f t="shared" ref="J3:M3" si="0">AVERAGE(C3:C62)</f>
        <v>5.5152321666666677E-2</v>
      </c>
      <c r="K3">
        <f t="shared" si="0"/>
        <v>3.5825483866666681E-2</v>
      </c>
      <c r="L3">
        <f t="shared" si="0"/>
        <v>3.6337754216666671E-2</v>
      </c>
      <c r="M3">
        <f t="shared" si="0"/>
        <v>2.7815234483333322E-2</v>
      </c>
      <c r="O3">
        <f>B3-I$3</f>
        <v>-6.9604631183333307E-2</v>
      </c>
      <c r="P3">
        <f t="shared" ref="P3:S3" si="1">C3-J$3</f>
        <v>-5.5518130666666679E-2</v>
      </c>
      <c r="Q3">
        <f t="shared" si="1"/>
        <v>-1.1059312866666681E-2</v>
      </c>
      <c r="R3">
        <f t="shared" si="1"/>
        <v>-1.8440061216666671E-2</v>
      </c>
      <c r="S3">
        <f t="shared" si="1"/>
        <v>-2.4554387483333322E-2</v>
      </c>
      <c r="U3" s="1" t="str">
        <f t="array" ref="U3:U7">TRANSPOSE(ticker)</f>
        <v>ADANIENT.NS</v>
      </c>
      <c r="V3" s="45">
        <f t="array" ref="V3:Z7">MMULT(TRANSPOSE(evec),evec)/(COUNT(adenter)-1)</f>
        <v>3.4968024336487671E-2</v>
      </c>
      <c r="W3">
        <v>2.1949945375234134E-2</v>
      </c>
      <c r="X3">
        <v>7.0196086930908921E-3</v>
      </c>
      <c r="Y3">
        <v>7.899284845644429E-3</v>
      </c>
      <c r="Z3">
        <v>1.2079225826778343E-2</v>
      </c>
      <c r="AA3" s="9"/>
      <c r="AB3" s="7" t="str">
        <v>ADANIPOWER.NS</v>
      </c>
      <c r="AC3" s="8">
        <v>0.2</v>
      </c>
      <c r="AD3" s="9"/>
      <c r="AE3" s="9"/>
      <c r="AF3" s="9"/>
      <c r="AH3">
        <f t="array" ref="AH3:AL7">2*covmat</f>
        <v>6.9936048672975343E-2</v>
      </c>
      <c r="AI3">
        <v>4.3899890750468268E-2</v>
      </c>
      <c r="AJ3">
        <v>1.4039217386181784E-2</v>
      </c>
      <c r="AK3">
        <v>1.5798569691288858E-2</v>
      </c>
      <c r="AL3">
        <v>2.4158451653556685E-2</v>
      </c>
      <c r="AM3">
        <v>1</v>
      </c>
      <c r="AO3">
        <v>0</v>
      </c>
      <c r="AQ3" s="15"/>
      <c r="AR3" s="13" t="str">
        <v>ADANIPOWER.NS</v>
      </c>
      <c r="AS3" s="14">
        <v>8.4159895019556411E-2</v>
      </c>
      <c r="AT3" s="15"/>
      <c r="AU3" s="15"/>
      <c r="AV3" s="15"/>
      <c r="AX3">
        <f t="array" ref="AX3:BC8">amatgmv</f>
        <v>6.9936048672975343E-2</v>
      </c>
      <c r="AY3">
        <v>4.3899890750468268E-2</v>
      </c>
      <c r="AZ3">
        <v>1.4039217386181784E-2</v>
      </c>
      <c r="BA3">
        <v>1.5798569691288858E-2</v>
      </c>
      <c r="BB3">
        <v>2.4158451653556685E-2</v>
      </c>
      <c r="BC3">
        <v>1</v>
      </c>
      <c r="BD3">
        <f t="array" ref="BD3:BD7">muvec</f>
        <v>6.6146745183333314E-2</v>
      </c>
      <c r="BF3">
        <v>0</v>
      </c>
      <c r="BH3" s="29"/>
      <c r="BI3" s="27" t="str">
        <v>ADANIPOWER.NS</v>
      </c>
      <c r="BJ3" s="28">
        <v>9.0067411264544289E-2</v>
      </c>
      <c r="BK3" s="29"/>
      <c r="BL3" s="29"/>
      <c r="BM3" s="29"/>
      <c r="BO3" s="29"/>
      <c r="BP3" s="27" t="str">
        <v>ADANIPOWER.NS</v>
      </c>
      <c r="BQ3" s="28">
        <v>9.1724346203896065E-2</v>
      </c>
      <c r="BR3" s="29"/>
      <c r="BS3" s="29"/>
      <c r="BT3" s="29"/>
      <c r="BV3" s="29"/>
      <c r="BW3" s="27" t="str">
        <v>ADANIPOWER.NS</v>
      </c>
      <c r="BX3" s="28">
        <v>9.9398625633580109E-2</v>
      </c>
      <c r="BY3" s="29"/>
      <c r="BZ3" s="29"/>
      <c r="CA3" s="29"/>
      <c r="CC3">
        <v>1</v>
      </c>
      <c r="CF3" s="38"/>
      <c r="CG3" s="36" t="str">
        <v>ADANIPOWER.NS</v>
      </c>
      <c r="CH3" s="37">
        <v>9.9398556240446176E-2</v>
      </c>
      <c r="CI3" s="38"/>
      <c r="CJ3" s="38"/>
      <c r="CK3" s="38"/>
      <c r="CM3" s="2">
        <v>1</v>
      </c>
      <c r="CN3" s="65">
        <f>1-CM3</f>
        <v>0</v>
      </c>
      <c r="CO3">
        <f t="array" ref="CO3:CS3">TRANSPOSE(CM3*gmvwt+CN3*epwt2)</f>
        <v>8.9705626719293774E-2</v>
      </c>
      <c r="CP3">
        <v>8.4159895019556411E-2</v>
      </c>
      <c r="CQ3">
        <v>0.31104039202035405</v>
      </c>
      <c r="CR3">
        <v>0.22565233626872341</v>
      </c>
      <c r="CS3">
        <v>0.28944174997207234</v>
      </c>
      <c r="CU3" s="77">
        <f t="shared" ref="CU3:CU25" si="2">MMULT((CO3:CS3),muvec)</f>
        <v>3.79691106583597E-2</v>
      </c>
      <c r="CV3" s="77">
        <f t="array" ref="CV3">SQRT(MMULT(MMULT((CO3:CS3),covmat),TRANSPOSE(CO3:CS3)))</f>
        <v>0.11156271697263245</v>
      </c>
      <c r="CW3" s="63">
        <f>CU3*12</f>
        <v>0.45562932790031641</v>
      </c>
      <c r="CX3" s="64">
        <f>CV3*SQRT(12)</f>
        <v>0.38646458805405226</v>
      </c>
      <c r="CY3" s="64"/>
      <c r="CZ3" s="2">
        <v>1</v>
      </c>
      <c r="DA3" s="65">
        <f>1-CZ3</f>
        <v>0</v>
      </c>
      <c r="DB3">
        <f t="array" ref="DB3:DF3">TRANSPOSE(CZ3*opwt)</f>
        <v>0.51338548054706146</v>
      </c>
      <c r="DC3">
        <v>9.9398556240446176E-2</v>
      </c>
      <c r="DD3">
        <v>0.25678217449124796</v>
      </c>
      <c r="DE3">
        <v>0.22491915029014828</v>
      </c>
      <c r="DF3">
        <v>-9.4485361568903886E-2</v>
      </c>
      <c r="DG3" s="63"/>
      <c r="DH3" s="63"/>
      <c r="DI3" s="62">
        <f t="array" ref="DI3">SQRT(MMULT(MMULT(DB3:DF3,covmat), TRANSPOSE(DB3:DF3)))</f>
        <v>0.13517913935047343</v>
      </c>
      <c r="DJ3" s="62">
        <f t="array" ref="DJ3">MMULT((DB3:DF3),muvec) + DA3*rfp</f>
        <v>5.4185109673612057E-2</v>
      </c>
      <c r="DK3" s="64">
        <f>DI3*SQRT(12)</f>
        <v>0.4682742749569066</v>
      </c>
      <c r="DL3" s="63">
        <f t="shared" ref="DL3:DL25" si="3">DJ3*12</f>
        <v>0.65022131608334466</v>
      </c>
      <c r="DM3" s="64"/>
      <c r="DN3" s="66">
        <f>CN3*CW3+CM3*$AC$23</f>
        <v>0.04</v>
      </c>
      <c r="DO3" s="64">
        <f>CN3*CX3</f>
        <v>0</v>
      </c>
      <c r="DP3" s="64"/>
    </row>
    <row r="4" spans="1:120" x14ac:dyDescent="0.3">
      <c r="A4" s="3">
        <v>45108</v>
      </c>
      <c r="B4">
        <v>4.3612878000000001E-2</v>
      </c>
      <c r="C4">
        <v>9.3856237999999995E-2</v>
      </c>
      <c r="D4">
        <v>6.6897561999999994E-2</v>
      </c>
      <c r="E4">
        <v>-3.9956345999999997E-2</v>
      </c>
      <c r="F4">
        <v>-7.0156940000000003E-3</v>
      </c>
      <c r="H4" s="4" t="s">
        <v>9</v>
      </c>
      <c r="I4">
        <f>_xlfn.STDEV.S(B3:B62)</f>
        <v>0.18699739125583453</v>
      </c>
      <c r="J4">
        <f t="shared" ref="J4:M4" si="4">_xlfn.STDEV.S(C3:C62)</f>
        <v>0.21735183373473677</v>
      </c>
      <c r="K4">
        <f t="shared" si="4"/>
        <v>0.15436074419110138</v>
      </c>
      <c r="L4">
        <f t="shared" si="4"/>
        <v>0.16942118379536161</v>
      </c>
      <c r="M4">
        <f t="shared" si="4"/>
        <v>0.14899917767079687</v>
      </c>
      <c r="O4">
        <f t="shared" ref="O4:O62" si="5">B4-I$3</f>
        <v>-2.2533867183333313E-2</v>
      </c>
      <c r="P4">
        <f t="shared" ref="P4:P62" si="6">C4-J$3</f>
        <v>3.8703916333333317E-2</v>
      </c>
      <c r="Q4">
        <f t="shared" ref="Q4:Q62" si="7">D4-K$3</f>
        <v>3.1072078133333313E-2</v>
      </c>
      <c r="R4">
        <f t="shared" ref="R4:R62" si="8">E4-L$3</f>
        <v>-7.629410021666666E-2</v>
      </c>
      <c r="S4">
        <f t="shared" ref="S4:S62" si="9">F4-M$3</f>
        <v>-3.4830928483333322E-2</v>
      </c>
      <c r="U4" s="1" t="str">
        <v>ADANIPOWER.NS</v>
      </c>
      <c r="V4">
        <v>2.1949945375234134E-2</v>
      </c>
      <c r="W4" s="45">
        <v>4.7241819627852649E-2</v>
      </c>
      <c r="X4">
        <v>9.9669708659909685E-3</v>
      </c>
      <c r="Y4">
        <v>4.0436655576646195E-3</v>
      </c>
      <c r="Z4">
        <v>8.5984365635351986E-3</v>
      </c>
      <c r="AA4" s="9"/>
      <c r="AB4" s="7" t="str">
        <v>JSWENERGY.NS</v>
      </c>
      <c r="AC4" s="8">
        <v>0.2</v>
      </c>
      <c r="AD4" s="9"/>
      <c r="AE4" s="9"/>
      <c r="AF4" s="9"/>
      <c r="AH4">
        <v>4.3899890750468268E-2</v>
      </c>
      <c r="AI4">
        <v>9.4483639255705298E-2</v>
      </c>
      <c r="AJ4">
        <v>1.9933941731981937E-2</v>
      </c>
      <c r="AK4">
        <v>8.0873311153292389E-3</v>
      </c>
      <c r="AL4">
        <v>1.7196873127070397E-2</v>
      </c>
      <c r="AM4">
        <v>1</v>
      </c>
      <c r="AO4">
        <v>0</v>
      </c>
      <c r="AQ4" s="15"/>
      <c r="AR4" s="13" t="str">
        <v>JSWENERGY.NS</v>
      </c>
      <c r="AS4" s="14">
        <v>0.31104039202035405</v>
      </c>
      <c r="AT4" s="15"/>
      <c r="AU4" s="15"/>
      <c r="AV4" s="15"/>
      <c r="AX4">
        <v>4.3899890750468268E-2</v>
      </c>
      <c r="AY4">
        <v>9.4483639255705298E-2</v>
      </c>
      <c r="AZ4">
        <v>1.9933941731981937E-2</v>
      </c>
      <c r="BA4">
        <v>8.0873311153292389E-3</v>
      </c>
      <c r="BB4">
        <v>1.7196873127070397E-2</v>
      </c>
      <c r="BC4">
        <v>1</v>
      </c>
      <c r="BD4">
        <v>5.5152321666666677E-2</v>
      </c>
      <c r="BF4">
        <v>0</v>
      </c>
      <c r="BH4" s="29"/>
      <c r="BI4" s="27" t="str">
        <v>JSWENERGY.NS</v>
      </c>
      <c r="BJ4" s="28">
        <v>0.29000630662196658</v>
      </c>
      <c r="BK4" s="29"/>
      <c r="BL4" s="29"/>
      <c r="BM4" s="29"/>
      <c r="BO4" s="29"/>
      <c r="BP4" s="27" t="str">
        <v>JSWENERGY.NS</v>
      </c>
      <c r="BQ4" s="28">
        <v>0.28420558114662459</v>
      </c>
      <c r="BR4" s="29"/>
      <c r="BS4" s="29"/>
      <c r="BT4" s="29"/>
      <c r="BV4" s="29"/>
      <c r="BW4" s="27" t="str">
        <v>JSWENERGY.NS</v>
      </c>
      <c r="BX4" s="28">
        <v>0.25678207438941619</v>
      </c>
      <c r="BY4" s="29"/>
      <c r="BZ4" s="29"/>
      <c r="CA4" s="29"/>
      <c r="CC4">
        <v>1</v>
      </c>
      <c r="CF4" s="38"/>
      <c r="CG4" s="36" t="str">
        <v>JSWENERGY.NS</v>
      </c>
      <c r="CH4" s="37">
        <v>0.25678217449124796</v>
      </c>
      <c r="CI4" s="38"/>
      <c r="CJ4" s="38"/>
      <c r="CK4" s="38"/>
      <c r="CM4" s="65">
        <v>0.98</v>
      </c>
      <c r="CN4" s="65">
        <f t="shared" ref="CN4:CN6" si="10">1-CM4</f>
        <v>2.0000000000000018E-2</v>
      </c>
      <c r="CO4">
        <f t="array" ref="CO4:CS4">TRANSPOSE(CM4*gmvwt+CN4*epwt2)</f>
        <v>9.3881519281721323E-2</v>
      </c>
      <c r="CP4">
        <v>8.4311184043243198E-2</v>
      </c>
      <c r="CQ4">
        <v>0.31050369580287945</v>
      </c>
      <c r="CR4">
        <v>0.22564078547151786</v>
      </c>
      <c r="CS4">
        <v>0.28566281540020511</v>
      </c>
      <c r="CU4" s="62">
        <f t="shared" si="2"/>
        <v>3.812891721757463E-2</v>
      </c>
      <c r="CV4" s="62">
        <f t="array" ref="CV4">SQRT(MMULT(MMULT((CO4:CS4),covmat),TRANSPOSE(CO4:CS4)))</f>
        <v>0.11156525330020033</v>
      </c>
      <c r="CW4" s="63">
        <f t="shared" ref="CW4:CW23" si="11">CU4*12</f>
        <v>0.45754700661089553</v>
      </c>
      <c r="CX4" s="64">
        <f t="shared" ref="CX4:CX23" si="12">CV4*SQRT(12)</f>
        <v>0.38647337415047661</v>
      </c>
      <c r="CY4" s="64"/>
      <c r="CZ4" s="65">
        <v>0.97499999999999998</v>
      </c>
      <c r="DA4" s="65">
        <f t="shared" ref="DA4:DA25" si="13">1-CZ4</f>
        <v>2.5000000000000022E-2</v>
      </c>
      <c r="DB4">
        <f t="array" ref="DB4:DF4">TRANSPOSE(CZ4*opwt)</f>
        <v>0.50055084353338486</v>
      </c>
      <c r="DC4">
        <v>9.6913592334435014E-2</v>
      </c>
      <c r="DD4">
        <v>0.25036262012896676</v>
      </c>
      <c r="DE4">
        <v>0.21929617153289457</v>
      </c>
      <c r="DF4">
        <v>-9.2123227529681287E-2</v>
      </c>
      <c r="DG4" s="63"/>
      <c r="DH4" s="63"/>
      <c r="DI4" s="62">
        <f t="array" ref="DI4">SQRT(MMULT(MMULT(DB4:DF4,covmat), TRANSPOSE(DB4:DF4)))</f>
        <v>0.1317996608667116</v>
      </c>
      <c r="DJ4" s="62">
        <f t="array" ref="DJ4">MMULT((DB4:DF4),muvec) + DA4*rfp</f>
        <v>5.2913815265105094E-2</v>
      </c>
      <c r="DK4" s="64">
        <f>DI4*SQRT(12)</f>
        <v>0.45656741808298396</v>
      </c>
      <c r="DL4" s="63">
        <f t="shared" si="3"/>
        <v>0.63496578318126118</v>
      </c>
      <c r="DM4" s="64"/>
      <c r="DN4" s="66">
        <f>CN4*CW4+CM4*$AC$23</f>
        <v>4.8350940132217919E-2</v>
      </c>
      <c r="DO4" s="64">
        <f>CN4*CX4</f>
        <v>7.7294674830095389E-3</v>
      </c>
      <c r="DP4" s="64"/>
    </row>
    <row r="5" spans="1:120" x14ac:dyDescent="0.3">
      <c r="A5" s="3">
        <v>45078</v>
      </c>
      <c r="B5">
        <v>-4.2232357999999998E-2</v>
      </c>
      <c r="C5">
        <v>8.0117000000000003E-4</v>
      </c>
      <c r="D5">
        <v>7.3607531000000004E-2</v>
      </c>
      <c r="E5">
        <v>0.112704623</v>
      </c>
      <c r="F5">
        <v>6.4297584000000005E-2</v>
      </c>
      <c r="H5" s="4" t="s">
        <v>10</v>
      </c>
      <c r="I5">
        <f>SKEW(B3:B62)</f>
        <v>0.13190749481902261</v>
      </c>
      <c r="J5">
        <f t="shared" ref="J5:M5" si="14">SKEW(C3:C62)</f>
        <v>1.2396912640689792</v>
      </c>
      <c r="K5">
        <f t="shared" si="14"/>
        <v>1.1092593515627434</v>
      </c>
      <c r="L5">
        <f t="shared" si="14"/>
        <v>2.1322872051903818</v>
      </c>
      <c r="M5">
        <f t="shared" si="14"/>
        <v>-0.14620021140283412</v>
      </c>
      <c r="O5">
        <f t="shared" si="5"/>
        <v>-0.10837910318333331</v>
      </c>
      <c r="P5">
        <f t="shared" si="6"/>
        <v>-5.4351151666666681E-2</v>
      </c>
      <c r="Q5">
        <f t="shared" si="7"/>
        <v>3.7782047133333323E-2</v>
      </c>
      <c r="R5">
        <f t="shared" si="8"/>
        <v>7.6366868783333333E-2</v>
      </c>
      <c r="S5">
        <f t="shared" si="9"/>
        <v>3.6482349516666679E-2</v>
      </c>
      <c r="U5" s="1" t="str">
        <v>JSWENERGY.NS</v>
      </c>
      <c r="V5">
        <v>7.0196086930908921E-3</v>
      </c>
      <c r="W5">
        <v>9.9669708659909685E-3</v>
      </c>
      <c r="X5" s="45">
        <v>2.3827239347230637E-2</v>
      </c>
      <c r="Y5">
        <v>7.1247034207529191E-3</v>
      </c>
      <c r="Z5">
        <v>6.7674492715094356E-3</v>
      </c>
      <c r="AA5" s="9"/>
      <c r="AB5" s="7" t="str">
        <v>LAURUSLABS.NS</v>
      </c>
      <c r="AC5" s="8">
        <v>0.2</v>
      </c>
      <c r="AD5" s="9"/>
      <c r="AE5" s="9"/>
      <c r="AF5" s="9"/>
      <c r="AH5">
        <v>1.4039217386181784E-2</v>
      </c>
      <c r="AI5">
        <v>1.9933941731981937E-2</v>
      </c>
      <c r="AJ5">
        <v>4.7654478694461273E-2</v>
      </c>
      <c r="AK5">
        <v>1.4249406841505838E-2</v>
      </c>
      <c r="AL5">
        <v>1.3534898543018871E-2</v>
      </c>
      <c r="AM5">
        <v>1</v>
      </c>
      <c r="AO5">
        <v>0</v>
      </c>
      <c r="AQ5" s="15"/>
      <c r="AR5" s="13" t="str">
        <v>LAURUSLABS.NS</v>
      </c>
      <c r="AS5" s="14">
        <v>0.22565233626872341</v>
      </c>
      <c r="AT5" s="15"/>
      <c r="AU5" s="15"/>
      <c r="AV5" s="15"/>
      <c r="AX5">
        <v>1.4039217386181784E-2</v>
      </c>
      <c r="AY5">
        <v>1.9933941731981937E-2</v>
      </c>
      <c r="AZ5">
        <v>4.7654478694461273E-2</v>
      </c>
      <c r="BA5">
        <v>1.4249406841505838E-2</v>
      </c>
      <c r="BB5">
        <v>1.3534898543018871E-2</v>
      </c>
      <c r="BC5">
        <v>1</v>
      </c>
      <c r="BD5">
        <v>3.5825483866666681E-2</v>
      </c>
      <c r="BF5">
        <v>0</v>
      </c>
      <c r="BH5" s="29"/>
      <c r="BI5" s="27" t="str">
        <v>LAURUSLABS.NS</v>
      </c>
      <c r="BJ5" s="28">
        <v>0.22536810473314139</v>
      </c>
      <c r="BK5" s="29"/>
      <c r="BL5" s="29"/>
      <c r="BM5" s="29"/>
      <c r="BO5" s="29"/>
      <c r="BP5" s="27" t="str">
        <v>LAURUSLABS.NS</v>
      </c>
      <c r="BQ5" s="28">
        <v>0.22507479640844608</v>
      </c>
      <c r="BR5" s="29"/>
      <c r="BS5" s="29"/>
      <c r="BT5" s="29"/>
      <c r="BV5" s="29"/>
      <c r="BW5" s="27" t="str">
        <v>LAURUSLABS.NS</v>
      </c>
      <c r="BX5" s="28">
        <v>0.22491929869448246</v>
      </c>
      <c r="BY5" s="29"/>
      <c r="BZ5" s="29"/>
      <c r="CA5" s="29"/>
      <c r="CC5">
        <v>1</v>
      </c>
      <c r="CF5" s="38"/>
      <c r="CG5" s="36" t="str">
        <v>LAURUSLABS.NS</v>
      </c>
      <c r="CH5" s="37">
        <v>0.22491915029014828</v>
      </c>
      <c r="CI5" s="38"/>
      <c r="CJ5" s="38"/>
      <c r="CK5" s="38"/>
      <c r="CM5" s="2">
        <v>0.96</v>
      </c>
      <c r="CN5" s="65">
        <f t="shared" si="10"/>
        <v>4.0000000000000036E-2</v>
      </c>
      <c r="CO5">
        <f t="array" ref="CO5:CS5">TRANSPOSE(CM5*gmvwt+CN5*epwt2)</f>
        <v>9.8057411844148901E-2</v>
      </c>
      <c r="CP5">
        <v>8.4462473066929999E-2</v>
      </c>
      <c r="CQ5">
        <v>0.30996699958540486</v>
      </c>
      <c r="CR5">
        <v>0.22562923467431231</v>
      </c>
      <c r="CS5">
        <v>0.28188388082833787</v>
      </c>
      <c r="CU5" s="62">
        <f t="shared" si="2"/>
        <v>3.8288723776789553E-2</v>
      </c>
      <c r="CV5" s="62">
        <f t="array" ref="CV5">SQRT(MMULT(MMULT((CO5:CS5),covmat),TRANSPOSE(CO5:CS5)))</f>
        <v>0.11157286193705854</v>
      </c>
      <c r="CW5" s="63">
        <f t="shared" si="11"/>
        <v>0.45946468532147466</v>
      </c>
      <c r="CX5" s="64">
        <f t="shared" si="12"/>
        <v>0.38649973124170617</v>
      </c>
      <c r="CY5" s="64"/>
      <c r="CZ5" s="2">
        <v>0.95</v>
      </c>
      <c r="DA5" s="65">
        <f t="shared" si="13"/>
        <v>5.0000000000000044E-2</v>
      </c>
      <c r="DB5">
        <f t="array" ref="DB5:DF5">TRANSPOSE(CZ5*opwt)</f>
        <v>0.48771620651970837</v>
      </c>
      <c r="DC5">
        <v>9.4428628428423866E-2</v>
      </c>
      <c r="DD5">
        <v>0.24394306576668556</v>
      </c>
      <c r="DE5">
        <v>0.21367319277564084</v>
      </c>
      <c r="DF5">
        <v>-8.9761093490458688E-2</v>
      </c>
      <c r="DG5" s="63"/>
      <c r="DH5" s="63"/>
      <c r="DI5" s="62">
        <f t="array" ref="DI5">SQRT(MMULT(MMULT(DB5:DF5,covmat), TRANSPOSE(DB5:DF5)))</f>
        <v>0.12842018238294978</v>
      </c>
      <c r="DJ5" s="62">
        <f t="array" ref="DJ5">MMULT((DB5:DF5),muvec) + DA5*rfp</f>
        <v>5.1642520856598123E-2</v>
      </c>
      <c r="DK5" s="64">
        <f>DI5*SQRT(12)</f>
        <v>0.44486056120906131</v>
      </c>
      <c r="DL5" s="63">
        <f t="shared" si="3"/>
        <v>0.61971025027917748</v>
      </c>
      <c r="DM5" s="64"/>
      <c r="DN5" s="66">
        <f>CN5*CW5+CM5*$AC$23</f>
        <v>5.6778587412859002E-2</v>
      </c>
      <c r="DO5" s="64">
        <f>CN5*CX5</f>
        <v>1.545998924966826E-2</v>
      </c>
      <c r="DP5" s="64"/>
    </row>
    <row r="6" spans="1:120" x14ac:dyDescent="0.3">
      <c r="A6" s="3">
        <v>45047</v>
      </c>
      <c r="B6">
        <v>0.29528050099999997</v>
      </c>
      <c r="C6">
        <v>0.110295695</v>
      </c>
      <c r="D6">
        <v>-2.5508286000000002E-2</v>
      </c>
      <c r="E6">
        <v>7.5097577999999998E-2</v>
      </c>
      <c r="F6">
        <v>7.3091490999999995E-2</v>
      </c>
      <c r="H6" s="4" t="s">
        <v>11</v>
      </c>
      <c r="I6">
        <f>KURT(B3:B62)</f>
        <v>2.9850119528280543</v>
      </c>
      <c r="J6">
        <f t="shared" ref="J6:M6" si="15">KURT(C3:C62)</f>
        <v>4.2156645179661698</v>
      </c>
      <c r="K6">
        <f t="shared" si="15"/>
        <v>2.0893798354946083</v>
      </c>
      <c r="L6">
        <f t="shared" si="15"/>
        <v>7.1824197533690182</v>
      </c>
      <c r="M6">
        <f t="shared" si="15"/>
        <v>1.826560158244257</v>
      </c>
      <c r="O6">
        <f t="shared" si="5"/>
        <v>0.22913375581666667</v>
      </c>
      <c r="P6">
        <f t="shared" si="6"/>
        <v>5.5143373333333322E-2</v>
      </c>
      <c r="Q6">
        <f t="shared" si="7"/>
        <v>-6.1333769866666679E-2</v>
      </c>
      <c r="R6">
        <f t="shared" si="8"/>
        <v>3.8759823783333328E-2</v>
      </c>
      <c r="S6">
        <f t="shared" si="9"/>
        <v>4.5276256516666669E-2</v>
      </c>
      <c r="U6" s="1" t="str">
        <v>LAURUSLABS.NS</v>
      </c>
      <c r="V6">
        <v>7.899284845644429E-3</v>
      </c>
      <c r="W6">
        <v>4.0436655576646195E-3</v>
      </c>
      <c r="X6">
        <v>7.1247034207529191E-3</v>
      </c>
      <c r="Y6" s="45">
        <v>2.8703537518621713E-2</v>
      </c>
      <c r="Z6">
        <v>9.3428961328589234E-3</v>
      </c>
      <c r="AA6" s="9"/>
      <c r="AB6" s="7" t="str">
        <v>VEDL.NS</v>
      </c>
      <c r="AC6" s="8">
        <v>0.2</v>
      </c>
      <c r="AD6" s="9"/>
      <c r="AE6" s="9"/>
      <c r="AF6" s="9"/>
      <c r="AH6">
        <v>1.5798569691288858E-2</v>
      </c>
      <c r="AI6">
        <v>8.0873311153292389E-3</v>
      </c>
      <c r="AJ6">
        <v>1.4249406841505838E-2</v>
      </c>
      <c r="AK6">
        <v>5.7407075037243425E-2</v>
      </c>
      <c r="AL6">
        <v>1.8685792265717847E-2</v>
      </c>
      <c r="AM6">
        <v>1</v>
      </c>
      <c r="AO6">
        <v>0</v>
      </c>
      <c r="AQ6" s="15"/>
      <c r="AR6" s="13" t="str">
        <v>VEDL.NS</v>
      </c>
      <c r="AS6" s="14">
        <v>0.28944174997207234</v>
      </c>
      <c r="AT6" s="15"/>
      <c r="AU6" s="15"/>
      <c r="AV6" s="15"/>
      <c r="AX6">
        <v>1.5798569691288858E-2</v>
      </c>
      <c r="AY6">
        <v>8.0873311153292389E-3</v>
      </c>
      <c r="AZ6">
        <v>1.4249406841505838E-2</v>
      </c>
      <c r="BA6">
        <v>5.7407075037243425E-2</v>
      </c>
      <c r="BB6">
        <v>1.8685792265717847E-2</v>
      </c>
      <c r="BC6">
        <v>1</v>
      </c>
      <c r="BD6">
        <v>3.6337754216666671E-2</v>
      </c>
      <c r="BF6">
        <v>0</v>
      </c>
      <c r="BH6" s="29"/>
      <c r="BI6" s="27" t="str">
        <v>VEDL.NS</v>
      </c>
      <c r="BJ6" s="28">
        <v>0.14060612619624147</v>
      </c>
      <c r="BK6" s="29"/>
      <c r="BL6" s="29"/>
      <c r="BM6" s="29"/>
      <c r="BO6" s="29"/>
      <c r="BP6" s="27" t="str">
        <v>VEDL.NS</v>
      </c>
      <c r="BQ6" s="28">
        <v>0.10049502137870969</v>
      </c>
      <c r="BR6" s="29"/>
      <c r="BS6" s="29"/>
      <c r="BT6" s="29"/>
      <c r="BV6" s="29"/>
      <c r="BW6" s="27" t="str">
        <v>VEDL.NS</v>
      </c>
      <c r="BX6" s="28">
        <v>-9.4485598586823774E-2</v>
      </c>
      <c r="BY6" s="29"/>
      <c r="BZ6" s="29"/>
      <c r="CA6" s="29"/>
      <c r="CC6">
        <v>1</v>
      </c>
      <c r="CF6" s="38"/>
      <c r="CG6" s="36" t="str">
        <v>VEDL.NS</v>
      </c>
      <c r="CH6" s="37">
        <v>-9.4485361568903886E-2</v>
      </c>
      <c r="CI6" s="38"/>
      <c r="CJ6" s="38"/>
      <c r="CK6" s="38"/>
      <c r="CM6" s="2">
        <v>0.94</v>
      </c>
      <c r="CN6" s="65">
        <f t="shared" si="10"/>
        <v>6.0000000000000053E-2</v>
      </c>
      <c r="CO6">
        <f t="array" ref="CO6:CS6">TRANSPOSE(CM6*gmvwt+CN6*epwt2)</f>
        <v>0.10223330440657645</v>
      </c>
      <c r="CP6">
        <v>8.4613762090616787E-2</v>
      </c>
      <c r="CQ6">
        <v>0.30943030336793026</v>
      </c>
      <c r="CR6">
        <v>0.22561768387710676</v>
      </c>
      <c r="CS6">
        <v>0.27810494625647053</v>
      </c>
      <c r="CU6" s="62">
        <f t="shared" si="2"/>
        <v>3.8448530336004469E-2</v>
      </c>
      <c r="CV6" s="62">
        <f t="array" ref="CV6">SQRT(MMULT(MMULT((CO6:CS6),covmat),TRANSPOSE(CO6:CS6)))</f>
        <v>0.11158554184561673</v>
      </c>
      <c r="CW6" s="63">
        <f t="shared" si="11"/>
        <v>0.46138236403205363</v>
      </c>
      <c r="CX6" s="64">
        <f t="shared" si="12"/>
        <v>0.38654365573342236</v>
      </c>
      <c r="CY6" s="64"/>
      <c r="CZ6" s="65">
        <v>0.92500000000000004</v>
      </c>
      <c r="DA6" s="65">
        <f t="shared" si="13"/>
        <v>7.4999999999999956E-2</v>
      </c>
      <c r="DB6">
        <f t="array" ref="DB6:DF6">TRANSPOSE(CZ6*opwt)</f>
        <v>0.47488156950603189</v>
      </c>
      <c r="DC6">
        <v>9.1943664522412719E-2</v>
      </c>
      <c r="DD6">
        <v>0.23752351140440436</v>
      </c>
      <c r="DE6">
        <v>0.20805021401838716</v>
      </c>
      <c r="DF6">
        <v>-8.7398959451236102E-2</v>
      </c>
      <c r="DG6" s="63"/>
      <c r="DH6" s="63"/>
      <c r="DI6" s="62">
        <f t="array" ref="DI6">SQRT(MMULT(MMULT(DB6:DF6,covmat), TRANSPOSE(DB6:DF6)))</f>
        <v>0.12504070389918795</v>
      </c>
      <c r="DJ6" s="62">
        <f t="array" ref="DJ6">MMULT((DB6:DF6),muvec) + DA6*rfp</f>
        <v>5.037122644809116E-2</v>
      </c>
      <c r="DK6" s="64">
        <f>DI6*SQRT(12)</f>
        <v>0.43315370433513867</v>
      </c>
      <c r="DL6" s="63">
        <f t="shared" si="3"/>
        <v>0.60445471737709389</v>
      </c>
      <c r="DM6" s="64"/>
      <c r="DN6" s="66">
        <f>CN6*CW6+CM6*$AC$23</f>
        <v>6.5282941841923237E-2</v>
      </c>
      <c r="DO6" s="64">
        <f>CN6*CX6</f>
        <v>2.3192619344005364E-2</v>
      </c>
      <c r="DP6" s="64"/>
    </row>
    <row r="7" spans="1:120" x14ac:dyDescent="0.3">
      <c r="A7" s="3">
        <v>45017</v>
      </c>
      <c r="B7">
        <v>9.9688622000000005E-2</v>
      </c>
      <c r="C7">
        <v>0.17353861700000001</v>
      </c>
      <c r="D7">
        <v>8.2416430999999998E-2</v>
      </c>
      <c r="E7">
        <v>5.0008505000000002E-2</v>
      </c>
      <c r="F7">
        <v>1.7853854999999998E-2</v>
      </c>
      <c r="H7" s="4" t="s">
        <v>42</v>
      </c>
      <c r="I7">
        <f t="shared" ref="I7:L7" si="16">_xlfn.VAR.S(B3:B62)</f>
        <v>3.4968024336487664E-2</v>
      </c>
      <c r="J7">
        <f t="shared" si="16"/>
        <v>4.7241819627852649E-2</v>
      </c>
      <c r="K7">
        <f t="shared" si="16"/>
        <v>2.3827239347230637E-2</v>
      </c>
      <c r="L7">
        <f t="shared" si="16"/>
        <v>2.8703537518621702E-2</v>
      </c>
      <c r="M7">
        <f>_xlfn.VAR.S(F3:F62)</f>
        <v>2.2200754946573694E-2</v>
      </c>
      <c r="O7">
        <f t="shared" si="5"/>
        <v>3.3541876816666691E-2</v>
      </c>
      <c r="P7">
        <f t="shared" si="6"/>
        <v>0.11838629533333334</v>
      </c>
      <c r="Q7">
        <f t="shared" si="7"/>
        <v>4.6590947133333317E-2</v>
      </c>
      <c r="R7">
        <f t="shared" si="8"/>
        <v>1.3670750783333331E-2</v>
      </c>
      <c r="S7">
        <f t="shared" si="9"/>
        <v>-9.9613794833333241E-3</v>
      </c>
      <c r="U7" s="1" t="str">
        <v>VEDL.NS</v>
      </c>
      <c r="V7">
        <v>1.2079225826778343E-2</v>
      </c>
      <c r="W7">
        <v>8.5984365635351986E-3</v>
      </c>
      <c r="X7">
        <v>6.7674492715094356E-3</v>
      </c>
      <c r="Y7">
        <v>9.3428961328589234E-3</v>
      </c>
      <c r="Z7" s="45">
        <v>2.2200754946573687E-2</v>
      </c>
      <c r="AA7" s="9"/>
      <c r="AB7" s="9"/>
      <c r="AC7" s="9"/>
      <c r="AD7" s="9"/>
      <c r="AE7" s="9"/>
      <c r="AF7" s="9"/>
      <c r="AH7">
        <v>2.4158451653556685E-2</v>
      </c>
      <c r="AI7">
        <v>1.7196873127070397E-2</v>
      </c>
      <c r="AJ7">
        <v>1.3534898543018871E-2</v>
      </c>
      <c r="AK7">
        <v>1.8685792265717847E-2</v>
      </c>
      <c r="AL7">
        <v>4.4401509893147374E-2</v>
      </c>
      <c r="AM7">
        <v>1</v>
      </c>
      <c r="AO7">
        <v>0</v>
      </c>
      <c r="AQ7" s="15"/>
      <c r="AR7" s="15"/>
      <c r="AS7" s="15"/>
      <c r="AT7" s="15"/>
      <c r="AU7" s="15"/>
      <c r="AV7" s="15"/>
      <c r="AX7">
        <v>2.4158451653556685E-2</v>
      </c>
      <c r="AY7">
        <v>1.7196873127070397E-2</v>
      </c>
      <c r="AZ7">
        <v>1.3534898543018871E-2</v>
      </c>
      <c r="BA7">
        <v>1.8685792265717847E-2</v>
      </c>
      <c r="BB7">
        <v>4.4401509893147374E-2</v>
      </c>
      <c r="BC7">
        <v>1</v>
      </c>
      <c r="BD7">
        <v>2.7815234483333322E-2</v>
      </c>
      <c r="BF7">
        <v>0</v>
      </c>
      <c r="BH7" s="29"/>
      <c r="BI7" s="29"/>
      <c r="BJ7" s="29"/>
      <c r="BK7" s="29"/>
      <c r="BL7" s="29"/>
      <c r="BM7" s="29"/>
      <c r="BO7" s="29"/>
      <c r="BP7" s="29"/>
      <c r="BQ7" s="29"/>
      <c r="BR7" s="29"/>
      <c r="BS7" s="29"/>
      <c r="BT7" s="29"/>
      <c r="BV7" s="29"/>
      <c r="BW7" s="29"/>
      <c r="BX7" s="29"/>
      <c r="BY7" s="29"/>
      <c r="BZ7" s="29"/>
      <c r="CA7" s="29"/>
      <c r="CF7" s="38"/>
      <c r="CG7" s="38"/>
      <c r="CH7" s="38"/>
      <c r="CI7" s="38"/>
      <c r="CJ7" s="38"/>
      <c r="CK7" s="38"/>
      <c r="CM7" s="65">
        <v>0.92</v>
      </c>
      <c r="CN7" s="65">
        <f t="shared" ref="CN7:CN16" si="17">1-CM7</f>
        <v>7.999999999999996E-2</v>
      </c>
      <c r="CO7">
        <f t="array" ref="CO7:CS7">TRANSPOSE(CM7*gmvwt+CN7*epwt2)</f>
        <v>0.10640919696900399</v>
      </c>
      <c r="CP7">
        <v>8.4765051114303588E-2</v>
      </c>
      <c r="CQ7">
        <v>0.30889360715045572</v>
      </c>
      <c r="CR7">
        <v>0.22560613307990121</v>
      </c>
      <c r="CS7">
        <v>0.27432601168460335</v>
      </c>
      <c r="CU7" s="62">
        <f t="shared" si="2"/>
        <v>3.8608336895219392E-2</v>
      </c>
      <c r="CV7" s="62">
        <f t="array" ref="CV7">SQRT(MMULT(MMULT((CO7:CS7),covmat),TRANSPOSE(CO7:CS7)))</f>
        <v>0.11160329129734364</v>
      </c>
      <c r="CW7" s="63">
        <f t="shared" si="11"/>
        <v>0.4633000427426327</v>
      </c>
      <c r="CX7" s="64">
        <f t="shared" si="12"/>
        <v>0.3866051416378174</v>
      </c>
      <c r="CY7" s="64"/>
      <c r="CZ7" s="2">
        <v>0.9</v>
      </c>
      <c r="DA7" s="65">
        <f t="shared" si="13"/>
        <v>9.9999999999999978E-2</v>
      </c>
      <c r="DB7">
        <f t="array" ref="DB7:DF7">TRANSPOSE(CZ7*opwt)</f>
        <v>0.46204693249235534</v>
      </c>
      <c r="DC7">
        <v>8.9458700616401557E-2</v>
      </c>
      <c r="DD7">
        <v>0.23110395704212316</v>
      </c>
      <c r="DE7">
        <v>0.20242723526113346</v>
      </c>
      <c r="DF7">
        <v>-8.5036825412013503E-2</v>
      </c>
      <c r="DG7" s="63"/>
      <c r="DH7" s="63"/>
      <c r="DI7" s="62">
        <f t="array" ref="DI7">SQRT(MMULT(MMULT(DB7:DF7,covmat), TRANSPOSE(DB7:DF7)))</f>
        <v>0.12166122541542611</v>
      </c>
      <c r="DJ7" s="62">
        <f t="array" ref="DJ7">MMULT((DB7:DF7),muvec) + DA7*rfp</f>
        <v>4.9099932039584189E-2</v>
      </c>
      <c r="DK7" s="64">
        <f>DI7*SQRT(12)</f>
        <v>0.42144684746121597</v>
      </c>
      <c r="DL7" s="63">
        <f t="shared" si="3"/>
        <v>0.5891991844750103</v>
      </c>
      <c r="DM7" s="64"/>
      <c r="DN7" s="66">
        <f>CN7*CW7+CM7*$AC$23</f>
        <v>7.3864003419410601E-2</v>
      </c>
      <c r="DO7" s="64">
        <f>CN7*CX7</f>
        <v>3.0928411331025377E-2</v>
      </c>
      <c r="DP7" s="64"/>
    </row>
    <row r="8" spans="1:120" x14ac:dyDescent="0.3">
      <c r="A8" s="3">
        <v>44986</v>
      </c>
      <c r="B8">
        <v>0.28346223199999998</v>
      </c>
      <c r="C8">
        <v>0.30963774500000002</v>
      </c>
      <c r="D8">
        <v>2.6422406999999998E-2</v>
      </c>
      <c r="E8">
        <v>-6.8076986000000006E-2</v>
      </c>
      <c r="F8">
        <v>6.3374211E-2</v>
      </c>
      <c r="H8" s="4" t="s">
        <v>44</v>
      </c>
      <c r="I8">
        <f>I3*12</f>
        <v>0.79376094219999982</v>
      </c>
      <c r="J8">
        <f t="shared" ref="J8:M8" si="18">J3*12</f>
        <v>0.66182786000000016</v>
      </c>
      <c r="K8">
        <f t="shared" si="18"/>
        <v>0.4299058064000002</v>
      </c>
      <c r="L8">
        <f t="shared" si="18"/>
        <v>0.43605305060000005</v>
      </c>
      <c r="M8">
        <f t="shared" si="18"/>
        <v>0.33378281379999986</v>
      </c>
      <c r="O8">
        <f t="shared" si="5"/>
        <v>0.21731548681666668</v>
      </c>
      <c r="P8">
        <f t="shared" si="6"/>
        <v>0.25448542333333335</v>
      </c>
      <c r="Q8">
        <f t="shared" si="7"/>
        <v>-9.4030768666666827E-3</v>
      </c>
      <c r="R8">
        <f t="shared" si="8"/>
        <v>-0.10441474021666668</v>
      </c>
      <c r="S8">
        <f t="shared" si="9"/>
        <v>3.5558976516666674E-2</v>
      </c>
      <c r="AA8" s="9"/>
      <c r="AB8" s="10" t="s">
        <v>13</v>
      </c>
      <c r="AC8" s="11">
        <f>SUM(AC2:AC7)</f>
        <v>1</v>
      </c>
      <c r="AD8" s="9"/>
      <c r="AE8" s="9"/>
      <c r="AF8" s="9"/>
      <c r="AH8">
        <v>1</v>
      </c>
      <c r="AI8">
        <v>1</v>
      </c>
      <c r="AJ8">
        <v>1</v>
      </c>
      <c r="AK8">
        <v>1</v>
      </c>
      <c r="AL8">
        <v>1</v>
      </c>
      <c r="AM8">
        <v>0</v>
      </c>
      <c r="AO8">
        <v>1</v>
      </c>
      <c r="AQ8" s="15"/>
      <c r="AR8" s="16" t="s">
        <v>13</v>
      </c>
      <c r="AS8" s="17">
        <f>SUM(AS2:AS7)</f>
        <v>1</v>
      </c>
      <c r="AT8" s="15"/>
      <c r="AU8" s="15"/>
      <c r="AV8" s="15"/>
      <c r="AX8">
        <v>1</v>
      </c>
      <c r="AY8">
        <v>1</v>
      </c>
      <c r="AZ8">
        <v>1</v>
      </c>
      <c r="BA8">
        <v>1</v>
      </c>
      <c r="BB8">
        <v>1</v>
      </c>
      <c r="BC8">
        <v>0</v>
      </c>
      <c r="BD8">
        <v>0</v>
      </c>
      <c r="BF8">
        <v>1</v>
      </c>
      <c r="BH8" s="29"/>
      <c r="BI8" s="30" t="s">
        <v>13</v>
      </c>
      <c r="BJ8" s="31">
        <f>SUM(BJ2:BJ7)</f>
        <v>1</v>
      </c>
      <c r="BK8" s="29"/>
      <c r="BL8" s="29"/>
      <c r="BM8" s="29"/>
      <c r="BO8" s="29"/>
      <c r="BP8" s="30" t="s">
        <v>13</v>
      </c>
      <c r="BQ8" s="31">
        <f>SUM(BQ2:BQ7)</f>
        <v>0.99999999997834799</v>
      </c>
      <c r="BR8" s="29"/>
      <c r="BS8" s="29"/>
      <c r="BT8" s="29"/>
      <c r="BV8" s="29"/>
      <c r="BW8" s="30" t="s">
        <v>13</v>
      </c>
      <c r="BX8" s="31">
        <f>SUM(BX2:BX7)</f>
        <v>0.99999998792653333</v>
      </c>
      <c r="BY8" s="29"/>
      <c r="BZ8" s="29"/>
      <c r="CA8" s="29"/>
      <c r="CF8" s="38"/>
      <c r="CG8" s="39" t="s">
        <v>13</v>
      </c>
      <c r="CH8" s="40">
        <f>SUM(CH2:CH7)</f>
        <v>1</v>
      </c>
      <c r="CI8" s="38"/>
      <c r="CJ8" s="38"/>
      <c r="CK8" s="38"/>
      <c r="CM8" s="2">
        <v>0.9</v>
      </c>
      <c r="CN8" s="65">
        <f t="shared" si="17"/>
        <v>9.9999999999999978E-2</v>
      </c>
      <c r="CO8">
        <f t="array" ref="CO8:CS8">TRANSPOSE(CM8*gmvwt+CN8*epwt2)</f>
        <v>0.11058508953143155</v>
      </c>
      <c r="CP8">
        <v>8.4916340137990376E-2</v>
      </c>
      <c r="CQ8">
        <v>0.30835691093298107</v>
      </c>
      <c r="CR8">
        <v>0.22559458228269566</v>
      </c>
      <c r="CS8">
        <v>0.27054707711273607</v>
      </c>
      <c r="CU8" s="62">
        <f t="shared" si="2"/>
        <v>3.8768143454434315E-2</v>
      </c>
      <c r="CV8" s="62">
        <f t="array" ref="CV8">SQRT(MMULT(MMULT((CO8:CS8),covmat),TRANSPOSE(CO8:CS8)))</f>
        <v>0.11162610787394447</v>
      </c>
      <c r="CW8" s="63">
        <f t="shared" si="11"/>
        <v>0.46521772145321177</v>
      </c>
      <c r="CX8" s="64">
        <f t="shared" si="12"/>
        <v>0.38668418057767223</v>
      </c>
      <c r="CY8" s="64"/>
      <c r="CZ8" s="65">
        <v>0.875</v>
      </c>
      <c r="DA8" s="65">
        <f t="shared" si="13"/>
        <v>0.125</v>
      </c>
      <c r="DB8">
        <f t="array" ref="DB8:DF8">TRANSPOSE(CZ8*opwt)</f>
        <v>0.4492122954786788</v>
      </c>
      <c r="DC8">
        <v>8.6973736710390409E-2</v>
      </c>
      <c r="DD8">
        <v>0.22468440267984197</v>
      </c>
      <c r="DE8">
        <v>0.19680425650387975</v>
      </c>
      <c r="DF8">
        <v>-8.2674691372790904E-2</v>
      </c>
      <c r="DG8" s="63"/>
      <c r="DH8" s="63"/>
      <c r="DI8" s="62">
        <f t="array" ref="DI8">SQRT(MMULT(MMULT(DB8:DF8,covmat), TRANSPOSE(DB8:DF8)))</f>
        <v>0.11828174693166428</v>
      </c>
      <c r="DJ8" s="62">
        <f t="array" ref="DJ8">MMULT((DB8:DF8),muvec) + DA8*rfp</f>
        <v>4.7828637631077225E-2</v>
      </c>
      <c r="DK8" s="64">
        <f>DI8*SQRT(12)</f>
        <v>0.40973999058729338</v>
      </c>
      <c r="DL8" s="63">
        <f t="shared" si="3"/>
        <v>0.57394365157292671</v>
      </c>
      <c r="DM8" s="64"/>
      <c r="DN8" s="66">
        <f>CN8*CW8+CM8*$AC$23</f>
        <v>8.2521772145321165E-2</v>
      </c>
      <c r="DO8" s="64">
        <f>CN8*CX8</f>
        <v>3.8668418057767218E-2</v>
      </c>
      <c r="DP8" s="64"/>
    </row>
    <row r="9" spans="1:120" x14ac:dyDescent="0.3">
      <c r="A9" s="3">
        <v>44958</v>
      </c>
      <c r="B9">
        <v>-0.54139344</v>
      </c>
      <c r="C9">
        <v>-0.34629132699999998</v>
      </c>
      <c r="D9">
        <v>-1.5523471E-2</v>
      </c>
      <c r="E9">
        <v>-4.8289371999999997E-2</v>
      </c>
      <c r="F9">
        <v>-0.19268956000000001</v>
      </c>
      <c r="H9" s="4" t="s">
        <v>45</v>
      </c>
      <c r="I9">
        <f>I7*12</f>
        <v>0.419616292037852</v>
      </c>
      <c r="J9">
        <f t="shared" ref="J9:M9" si="19">J7*12</f>
        <v>0.56690183553423179</v>
      </c>
      <c r="K9">
        <f t="shared" si="19"/>
        <v>0.28592687216676765</v>
      </c>
      <c r="L9">
        <f t="shared" si="19"/>
        <v>0.34444245022346043</v>
      </c>
      <c r="M9">
        <f t="shared" si="19"/>
        <v>0.26640905935888431</v>
      </c>
      <c r="O9">
        <f t="shared" si="5"/>
        <v>-0.6075401851833333</v>
      </c>
      <c r="P9">
        <f t="shared" si="6"/>
        <v>-0.40144364866666665</v>
      </c>
      <c r="Q9">
        <f t="shared" si="7"/>
        <v>-5.1348954866666685E-2</v>
      </c>
      <c r="R9">
        <f t="shared" si="8"/>
        <v>-8.4627126216666668E-2</v>
      </c>
      <c r="S9">
        <f t="shared" si="9"/>
        <v>-0.22050479448333332</v>
      </c>
      <c r="AA9" s="9"/>
      <c r="AB9" s="9"/>
      <c r="AC9" s="9"/>
      <c r="AD9" s="9"/>
      <c r="AE9" s="9"/>
      <c r="AF9" s="9"/>
      <c r="AQ9" s="15"/>
      <c r="AR9" s="15"/>
      <c r="AS9" s="15"/>
      <c r="AT9" s="15"/>
      <c r="AU9" s="15"/>
      <c r="AV9" s="15"/>
      <c r="AX9">
        <f t="array" ref="AX9:BB9">TRANSPOSE(muvec)</f>
        <v>6.6146745183333314E-2</v>
      </c>
      <c r="AY9">
        <v>5.5152321666666677E-2</v>
      </c>
      <c r="AZ9">
        <v>3.5825483866666681E-2</v>
      </c>
      <c r="BA9">
        <v>3.6337754216666671E-2</v>
      </c>
      <c r="BB9">
        <v>2.7815234483333322E-2</v>
      </c>
      <c r="BC9">
        <v>0</v>
      </c>
      <c r="BD9">
        <v>0</v>
      </c>
      <c r="BF9" s="67">
        <f>AC10</f>
        <v>4.4255507883333343E-2</v>
      </c>
      <c r="BH9" s="29"/>
      <c r="BI9" s="29"/>
      <c r="BJ9" s="68"/>
      <c r="BK9" s="29"/>
      <c r="BL9" s="29"/>
      <c r="BM9" s="29"/>
      <c r="BO9" s="29"/>
      <c r="BP9" s="29"/>
      <c r="BQ9" s="68"/>
      <c r="BR9" s="29"/>
      <c r="BS9" s="29"/>
      <c r="BT9" s="29"/>
      <c r="BV9" s="29"/>
      <c r="BW9" s="29"/>
      <c r="BX9" s="68"/>
      <c r="BY9" s="29"/>
      <c r="BZ9" s="29"/>
      <c r="CA9" s="29"/>
      <c r="CF9" s="38"/>
      <c r="CG9" s="38"/>
      <c r="CH9" s="38"/>
      <c r="CI9" s="38"/>
      <c r="CJ9" s="38"/>
      <c r="CK9" s="38"/>
      <c r="CM9" s="2">
        <v>0.88</v>
      </c>
      <c r="CN9" s="65">
        <f t="shared" si="17"/>
        <v>0.12</v>
      </c>
      <c r="CO9">
        <f t="array" ref="CO9:CS9">TRANSPOSE(CM9*gmvwt+CN9*epwt2)</f>
        <v>0.1147609820938591</v>
      </c>
      <c r="CP9">
        <v>8.5067629161677177E-2</v>
      </c>
      <c r="CQ9">
        <v>0.30782021471550652</v>
      </c>
      <c r="CR9">
        <v>0.22558303148549014</v>
      </c>
      <c r="CS9">
        <v>0.26676814254086884</v>
      </c>
      <c r="CU9" s="62">
        <f t="shared" si="2"/>
        <v>3.892795001364923E-2</v>
      </c>
      <c r="CV9" s="62">
        <f t="array" ref="CV9">SQRT(MMULT(MMULT((CO9:CS9),covmat),TRANSPOSE(CO9:CS9)))</f>
        <v>0.11165398846900695</v>
      </c>
      <c r="CW9" s="63">
        <f t="shared" si="11"/>
        <v>0.46713540016379074</v>
      </c>
      <c r="CX9" s="64">
        <f t="shared" si="12"/>
        <v>0.38678076179205917</v>
      </c>
      <c r="CY9" s="64"/>
      <c r="CZ9" s="2">
        <v>0.85</v>
      </c>
      <c r="DA9" s="65">
        <f t="shared" si="13"/>
        <v>0.15000000000000002</v>
      </c>
      <c r="DB9">
        <f t="array" ref="DB9:DF9">TRANSPOSE(CZ9*opwt)</f>
        <v>0.43637765846500221</v>
      </c>
      <c r="DC9">
        <v>8.4488772804379247E-2</v>
      </c>
      <c r="DD9">
        <v>0.21826484831756077</v>
      </c>
      <c r="DE9">
        <v>0.19118127774662602</v>
      </c>
      <c r="DF9">
        <v>-8.0312557333568305E-2</v>
      </c>
      <c r="DG9" s="63"/>
      <c r="DH9" s="63"/>
      <c r="DI9" s="62">
        <f t="array" ref="DI9">SQRT(MMULT(MMULT(DB9:DF9,covmat), TRANSPOSE(DB9:DF9)))</f>
        <v>0.11490226844790243</v>
      </c>
      <c r="DJ9" s="62">
        <f t="array" ref="DJ9">MMULT((DB9:DF9),muvec) + DA9*rfp</f>
        <v>4.6557343222570248E-2</v>
      </c>
      <c r="DK9" s="64">
        <f>DI9*SQRT(12)</f>
        <v>0.39803313371337062</v>
      </c>
      <c r="DL9" s="63">
        <f t="shared" si="3"/>
        <v>0.558688118670843</v>
      </c>
      <c r="DM9" s="64"/>
      <c r="DN9" s="66">
        <f>CN9*CW9+CM9*$AC$23</f>
        <v>9.1256248019654887E-2</v>
      </c>
      <c r="DO9" s="64">
        <f>CN9*CX9</f>
        <v>4.6413691415047101E-2</v>
      </c>
      <c r="DP9" s="64"/>
    </row>
    <row r="10" spans="1:120" x14ac:dyDescent="0.3">
      <c r="A10" s="3">
        <v>44927</v>
      </c>
      <c r="B10">
        <v>-0.22923017100000001</v>
      </c>
      <c r="C10">
        <v>-0.25287927799999999</v>
      </c>
      <c r="D10">
        <v>-0.17124472299999999</v>
      </c>
      <c r="E10">
        <v>-0.119786804</v>
      </c>
      <c r="F10">
        <v>7.7821048000000004E-2</v>
      </c>
      <c r="O10">
        <f t="shared" si="5"/>
        <v>-0.29537691618333334</v>
      </c>
      <c r="P10">
        <f t="shared" si="6"/>
        <v>-0.30803159966666666</v>
      </c>
      <c r="Q10">
        <f t="shared" si="7"/>
        <v>-0.20707020686666666</v>
      </c>
      <c r="R10">
        <f t="shared" si="8"/>
        <v>-0.15612455821666665</v>
      </c>
      <c r="S10">
        <f t="shared" si="9"/>
        <v>5.0005813516666678E-2</v>
      </c>
      <c r="AA10" s="98" t="s">
        <v>16</v>
      </c>
      <c r="AB10" s="18" t="s">
        <v>17</v>
      </c>
      <c r="AC10" s="56">
        <f t="array" ref="AC10">MMULT(TRANSPOSE(currwt),muvec)</f>
        <v>4.4255507883333343E-2</v>
      </c>
      <c r="AD10" s="9" t="s">
        <v>18</v>
      </c>
      <c r="AE10" s="9"/>
      <c r="AF10" s="9"/>
      <c r="AQ10" s="99" t="s">
        <v>16</v>
      </c>
      <c r="AR10" s="22" t="s">
        <v>17</v>
      </c>
      <c r="AS10" s="53">
        <f t="array" ref="AS10">MMULT(TRANSPOSE(gmvwt),muvec)</f>
        <v>3.79691106583597E-2</v>
      </c>
      <c r="AT10" s="15" t="s">
        <v>18</v>
      </c>
      <c r="AU10" s="15"/>
      <c r="AV10" s="15"/>
      <c r="BH10" s="100" t="s">
        <v>16</v>
      </c>
      <c r="BI10" s="32" t="s">
        <v>17</v>
      </c>
      <c r="BJ10" s="69">
        <f t="array" ref="BJ10">MMULT(TRANSPOSE(epwt),muvec)</f>
        <v>4.4255507883333357E-2</v>
      </c>
      <c r="BK10" s="29" t="s">
        <v>18</v>
      </c>
      <c r="BL10" s="29"/>
      <c r="BM10" s="29"/>
      <c r="BO10" s="100" t="s">
        <v>16</v>
      </c>
      <c r="BP10" s="32" t="s">
        <v>17</v>
      </c>
      <c r="BQ10" s="69">
        <f t="array" ref="BQ10">MMULT(TRANSPOSE(epwt2),muvec)</f>
        <v>4.5959438619105772E-2</v>
      </c>
      <c r="BR10" s="29" t="s">
        <v>18</v>
      </c>
      <c r="BS10" s="29"/>
      <c r="BT10" s="29"/>
      <c r="BV10" s="100" t="s">
        <v>16</v>
      </c>
      <c r="BW10" s="32" t="s">
        <v>17</v>
      </c>
      <c r="BX10" s="69">
        <f t="array" ref="BX10">MMULT(TRANSPOSE(epwt3),muvec)</f>
        <v>5.4185115808739311E-2</v>
      </c>
      <c r="BY10" s="29" t="s">
        <v>18</v>
      </c>
      <c r="BZ10" s="29"/>
      <c r="CA10" s="29"/>
      <c r="CF10" s="101" t="s">
        <v>16</v>
      </c>
      <c r="CG10" s="41" t="s">
        <v>17</v>
      </c>
      <c r="CH10" s="59">
        <f t="array" ref="CH10">MMULT(TRANSPOSE(opwt),muvec)</f>
        <v>5.4185109673612057E-2</v>
      </c>
      <c r="CI10" s="38" t="s">
        <v>18</v>
      </c>
      <c r="CJ10" s="38"/>
      <c r="CK10" s="38"/>
      <c r="CM10" s="65">
        <v>0.86</v>
      </c>
      <c r="CN10" s="65">
        <f t="shared" si="17"/>
        <v>0.14000000000000001</v>
      </c>
      <c r="CO10">
        <f t="array" ref="CO10:CS10">TRANSPOSE(CM10*gmvwt+CN10*epwt2)</f>
        <v>0.11893687465628668</v>
      </c>
      <c r="CP10">
        <v>8.5218918185363965E-2</v>
      </c>
      <c r="CQ10">
        <v>0.30728351849803193</v>
      </c>
      <c r="CR10">
        <v>0.22557148068828459</v>
      </c>
      <c r="CS10">
        <v>0.26298920796900155</v>
      </c>
      <c r="CU10" s="62">
        <f t="shared" si="2"/>
        <v>3.908775657286416E-2</v>
      </c>
      <c r="CV10" s="62">
        <f t="array" ref="CV10">SQRT(MMULT(MMULT((CO10:CS10),covmat),TRANSPOSE(CO10:CS10)))</f>
        <v>0.1116869292901129</v>
      </c>
      <c r="CW10" s="63">
        <f t="shared" si="11"/>
        <v>0.46905307887436992</v>
      </c>
      <c r="CX10" s="64">
        <f t="shared" si="12"/>
        <v>0.38689487214365625</v>
      </c>
      <c r="CY10" s="64"/>
      <c r="CZ10" s="65">
        <v>0.82499999999999996</v>
      </c>
      <c r="DA10" s="65">
        <f t="shared" si="13"/>
        <v>0.17500000000000004</v>
      </c>
      <c r="DB10">
        <f t="array" ref="DB10:DF10">TRANSPOSE(CZ10*opwt)</f>
        <v>0.42354302145132566</v>
      </c>
      <c r="DC10">
        <v>8.2003808898368086E-2</v>
      </c>
      <c r="DD10">
        <v>0.21184529395527957</v>
      </c>
      <c r="DE10">
        <v>0.18555829898937232</v>
      </c>
      <c r="DF10">
        <v>-7.7950423294345705E-2</v>
      </c>
      <c r="DG10" s="63"/>
      <c r="DH10" s="63"/>
      <c r="DI10" s="62">
        <f t="array" ref="DI10">SQRT(MMULT(MMULT(DB10:DF10,covmat), TRANSPOSE(DB10:DF10)))</f>
        <v>0.1115227899641406</v>
      </c>
      <c r="DJ10" s="62">
        <f t="array" ref="DJ10">MMULT((DB10:DF10),muvec) + DA10*rfp</f>
        <v>4.5286048814063284E-2</v>
      </c>
      <c r="DK10" s="64">
        <f>DI10*SQRT(12)</f>
        <v>0.38632627683944798</v>
      </c>
      <c r="DL10" s="63">
        <f t="shared" si="3"/>
        <v>0.54343258576875941</v>
      </c>
      <c r="DM10" s="64"/>
      <c r="DN10" s="66">
        <f>CN10*CW10+CM10*$AC$23</f>
        <v>0.10006743104241179</v>
      </c>
      <c r="DO10" s="64">
        <f>CN10*CX10</f>
        <v>5.4165282100111879E-2</v>
      </c>
      <c r="DP10" s="64"/>
    </row>
    <row r="11" spans="1:120" x14ac:dyDescent="0.3">
      <c r="A11" s="3">
        <v>44896</v>
      </c>
      <c r="B11">
        <v>-1.5199404E-2</v>
      </c>
      <c r="C11">
        <v>-9.9774641999999997E-2</v>
      </c>
      <c r="D11">
        <v>-6.6688335000000001E-2</v>
      </c>
      <c r="E11">
        <v>-9.9581180000000005E-2</v>
      </c>
      <c r="F11">
        <v>7.3818366999999996E-2</v>
      </c>
      <c r="O11">
        <f t="shared" si="5"/>
        <v>-8.1346149183333313E-2</v>
      </c>
      <c r="P11">
        <f t="shared" si="6"/>
        <v>-0.15492696366666667</v>
      </c>
      <c r="Q11">
        <f t="shared" si="7"/>
        <v>-0.10251381886666669</v>
      </c>
      <c r="R11">
        <f t="shared" si="8"/>
        <v>-0.13591893421666668</v>
      </c>
      <c r="S11">
        <f t="shared" si="9"/>
        <v>4.600313251666667E-2</v>
      </c>
      <c r="AA11" s="98"/>
      <c r="AB11" s="19" t="s">
        <v>20</v>
      </c>
      <c r="AC11" s="57">
        <f t="array" ref="AC11">SQRT(MMULT(MMULT(TRANSPOSE(currwt),covmat),currwt))</f>
        <v>0.11773287542277834</v>
      </c>
      <c r="AD11" s="9" t="s">
        <v>21</v>
      </c>
      <c r="AE11" s="9"/>
      <c r="AF11" s="9"/>
      <c r="AQ11" s="99"/>
      <c r="AR11" s="25" t="s">
        <v>20</v>
      </c>
      <c r="AS11" s="54">
        <f t="array" ref="AS11">SQRT(MMULT(MMULT(TRANSPOSE(gmvwt),covmat),gmvwt))</f>
        <v>0.11156271697263245</v>
      </c>
      <c r="AT11" s="15" t="s">
        <v>21</v>
      </c>
      <c r="AU11" s="15"/>
      <c r="AV11" s="15"/>
      <c r="BH11" s="100"/>
      <c r="BI11" s="33" t="s">
        <v>20</v>
      </c>
      <c r="BJ11" s="70">
        <f t="array" ref="BJ11">SQRT(MMULT(MMULT(TRANSPOSE(epwt),covmat),epwt))</f>
        <v>0.11542086346736816</v>
      </c>
      <c r="BK11" s="29" t="s">
        <v>21</v>
      </c>
      <c r="BL11" s="29"/>
      <c r="BM11" s="29"/>
      <c r="BO11" s="100"/>
      <c r="BP11" s="33" t="s">
        <v>20</v>
      </c>
      <c r="BQ11" s="70">
        <f t="array" ref="BQ11">SQRT(MMULT(MMULT(TRANSPOSE(epwt2),covmat),epwt2))</f>
        <v>0.11773297711408735</v>
      </c>
      <c r="BR11" s="29" t="s">
        <v>21</v>
      </c>
      <c r="BS11" s="29"/>
      <c r="BT11" s="29"/>
      <c r="BV11" s="100"/>
      <c r="BW11" s="33" t="s">
        <v>20</v>
      </c>
      <c r="BX11" s="70">
        <f t="array" ref="BX11">SQRT(MMULT(MMULT(TRANSPOSE(epwt3),covmat),epwt3))</f>
        <v>0.1351791557664537</v>
      </c>
      <c r="BY11" s="29" t="s">
        <v>21</v>
      </c>
      <c r="BZ11" s="29"/>
      <c r="CA11" s="29"/>
      <c r="CF11" s="101"/>
      <c r="CG11" s="42" t="s">
        <v>20</v>
      </c>
      <c r="CH11" s="74">
        <f t="array" ref="CH11">SQRT(MMULT(MMULT(TRANSPOSE(opwt),covmat),opwt))</f>
        <v>0.13517913935047343</v>
      </c>
      <c r="CI11" s="38" t="s">
        <v>21</v>
      </c>
      <c r="CJ11" s="38"/>
      <c r="CK11" s="38"/>
      <c r="CM11" s="2">
        <v>0.84</v>
      </c>
      <c r="CN11" s="65">
        <f t="shared" si="17"/>
        <v>0.16000000000000003</v>
      </c>
      <c r="CO11">
        <f t="array" ref="CO11:CS11">TRANSPOSE(CM11*gmvwt+CN11*epwt2)</f>
        <v>0.12311276721871423</v>
      </c>
      <c r="CP11">
        <v>8.5370207209050752E-2</v>
      </c>
      <c r="CQ11">
        <v>0.30674682228055739</v>
      </c>
      <c r="CR11">
        <v>0.22555992989107904</v>
      </c>
      <c r="CS11">
        <v>0.25921027339713432</v>
      </c>
      <c r="CU11" s="62">
        <f t="shared" si="2"/>
        <v>3.9247563132079076E-2</v>
      </c>
      <c r="CV11" s="62">
        <f t="array" ref="CV11">SQRT(MMULT(MMULT((CO11:CS11),covmat),TRANSPOSE(CO11:CS11)))</f>
        <v>0.1117249258614125</v>
      </c>
      <c r="CW11" s="63">
        <f t="shared" si="11"/>
        <v>0.47097075758494888</v>
      </c>
      <c r="CX11" s="64">
        <f t="shared" si="12"/>
        <v>0.38702649612766493</v>
      </c>
      <c r="CY11" s="64"/>
      <c r="CZ11" s="2">
        <v>0.8</v>
      </c>
      <c r="DA11" s="65">
        <f t="shared" si="13"/>
        <v>0.19999999999999996</v>
      </c>
      <c r="DB11">
        <f t="array" ref="DB11:DF11">TRANSPOSE(CZ11*opwt)</f>
        <v>0.41070838443764918</v>
      </c>
      <c r="DC11">
        <v>7.9518844992356952E-2</v>
      </c>
      <c r="DD11">
        <v>0.20542573959299837</v>
      </c>
      <c r="DE11">
        <v>0.17993532023211864</v>
      </c>
      <c r="DF11">
        <v>-7.558828925512312E-2</v>
      </c>
      <c r="DG11" s="63"/>
      <c r="DH11" s="63"/>
      <c r="DI11" s="62">
        <f t="array" ref="DI11">SQRT(MMULT(MMULT(DB11:DF11,covmat), TRANSPOSE(DB11:DF11)))</f>
        <v>0.10814331148037876</v>
      </c>
      <c r="DJ11" s="62">
        <f t="array" ref="DJ11">MMULT((DB11:DF11),muvec) + DA11*rfp</f>
        <v>4.4014754405556321E-2</v>
      </c>
      <c r="DK11" s="64">
        <f>DI11*SQRT(12)</f>
        <v>0.37461941996552528</v>
      </c>
      <c r="DL11" s="63">
        <f t="shared" si="3"/>
        <v>0.52817705286667582</v>
      </c>
      <c r="DM11" s="64"/>
      <c r="DN11" s="66">
        <f>CN11*CW11+CM11*$AC$23</f>
        <v>0.10895532121359183</v>
      </c>
      <c r="DO11" s="64">
        <f>CN11*CX11</f>
        <v>6.1924239380426398E-2</v>
      </c>
      <c r="DP11" s="64"/>
    </row>
    <row r="12" spans="1:120" x14ac:dyDescent="0.3">
      <c r="A12" s="3">
        <v>44866</v>
      </c>
      <c r="B12">
        <v>0.170413288</v>
      </c>
      <c r="C12">
        <v>-6.4198090000000003E-3</v>
      </c>
      <c r="D12">
        <v>-8.7368576000000003E-2</v>
      </c>
      <c r="E12">
        <v>-8.1619104999999997E-2</v>
      </c>
      <c r="F12">
        <v>8.3867670000000005E-2</v>
      </c>
      <c r="I12" s="104" t="s">
        <v>12</v>
      </c>
      <c r="J12" s="104"/>
      <c r="K12" s="104"/>
      <c r="L12" s="104"/>
      <c r="M12" s="104"/>
      <c r="O12">
        <f t="shared" si="5"/>
        <v>0.10426654281666668</v>
      </c>
      <c r="P12">
        <f t="shared" si="6"/>
        <v>-6.1572130666666676E-2</v>
      </c>
      <c r="Q12">
        <f t="shared" si="7"/>
        <v>-0.12319405986666668</v>
      </c>
      <c r="R12">
        <f t="shared" si="8"/>
        <v>-0.11795685921666667</v>
      </c>
      <c r="S12">
        <f t="shared" si="9"/>
        <v>5.6052435516666679E-2</v>
      </c>
      <c r="AA12" s="98"/>
      <c r="AB12" s="20" t="s">
        <v>22</v>
      </c>
      <c r="AC12" s="21">
        <f>(AC10-AC22)/AC11</f>
        <v>0.34758494093555964</v>
      </c>
      <c r="AD12" s="9" t="s">
        <v>23</v>
      </c>
      <c r="AE12" s="9"/>
      <c r="AF12" s="9"/>
      <c r="AQ12" s="99"/>
      <c r="AR12" s="23" t="s">
        <v>22</v>
      </c>
      <c r="AS12" s="24">
        <f>(AS10-AS22)/AS11</f>
        <v>0.31046014533262845</v>
      </c>
      <c r="AT12" s="15" t="s">
        <v>23</v>
      </c>
      <c r="AU12" s="15"/>
      <c r="AV12" s="15"/>
      <c r="BH12" s="100"/>
      <c r="BI12" s="34" t="s">
        <v>22</v>
      </c>
      <c r="BJ12" s="71">
        <f>(BJ10-BJ22)/BJ11</f>
        <v>0.35454746499595857</v>
      </c>
      <c r="BK12" s="29" t="s">
        <v>23</v>
      </c>
      <c r="BL12" s="29"/>
      <c r="BM12" s="29"/>
      <c r="BO12" s="100"/>
      <c r="BP12" s="34" t="s">
        <v>22</v>
      </c>
      <c r="BQ12" s="71">
        <f>(BQ10-BQ22)/BQ11</f>
        <v>0.36205748236933022</v>
      </c>
      <c r="BR12" s="29" t="s">
        <v>23</v>
      </c>
      <c r="BS12" s="29"/>
      <c r="BT12" s="29"/>
      <c r="BV12" s="100"/>
      <c r="BW12" s="34" t="s">
        <v>22</v>
      </c>
      <c r="BX12" s="71">
        <f>(BX10-BX22)/BX11</f>
        <v>0.37618064846670279</v>
      </c>
      <c r="BY12" s="29" t="s">
        <v>23</v>
      </c>
      <c r="BZ12" s="29"/>
      <c r="CA12" s="29"/>
      <c r="CF12" s="101"/>
      <c r="CG12" s="43" t="s">
        <v>22</v>
      </c>
      <c r="CH12" s="75">
        <f>(CH10-CH22)/CH11</f>
        <v>0.37618064876443252</v>
      </c>
      <c r="CI12" s="38" t="s">
        <v>23</v>
      </c>
      <c r="CJ12" s="38"/>
      <c r="CK12" s="38"/>
      <c r="CM12" s="2">
        <v>0.82</v>
      </c>
      <c r="CN12" s="65">
        <f t="shared" si="17"/>
        <v>0.18000000000000005</v>
      </c>
      <c r="CO12">
        <f t="array" ref="CO12:CS12">TRANSPOSE(CM12*gmvwt+CN12*epwt2)</f>
        <v>0.12728865978114179</v>
      </c>
      <c r="CP12">
        <v>8.552149623273754E-2</v>
      </c>
      <c r="CQ12">
        <v>0.30621012606308273</v>
      </c>
      <c r="CR12">
        <v>0.22554837909387349</v>
      </c>
      <c r="CS12">
        <v>0.25543133882526703</v>
      </c>
      <c r="CU12" s="62">
        <f t="shared" si="2"/>
        <v>3.9407369691293999E-2</v>
      </c>
      <c r="CV12" s="62">
        <f t="array" ref="CV12">SQRT(MMULT(MMULT((CO12:CS12),covmat),TRANSPOSE(CO12:CS12)))</f>
        <v>0.11176797302665664</v>
      </c>
      <c r="CW12" s="63">
        <f t="shared" si="11"/>
        <v>0.47288843629552801</v>
      </c>
      <c r="CX12" s="64">
        <f t="shared" si="12"/>
        <v>0.38717561588231425</v>
      </c>
      <c r="CY12" s="64"/>
      <c r="CZ12" s="65">
        <v>0.77500000000000002</v>
      </c>
      <c r="DA12" s="65">
        <f t="shared" si="13"/>
        <v>0.22499999999999998</v>
      </c>
      <c r="DB12">
        <f t="array" ref="DB12:DF12">TRANSPOSE(CZ12*opwt)</f>
        <v>0.39787374742397263</v>
      </c>
      <c r="DC12">
        <v>7.703388108634579E-2</v>
      </c>
      <c r="DD12">
        <v>0.19900618523071717</v>
      </c>
      <c r="DE12">
        <v>0.17431234147486493</v>
      </c>
      <c r="DF12">
        <v>-7.3226155215900521E-2</v>
      </c>
      <c r="DG12" s="63"/>
      <c r="DH12" s="63"/>
      <c r="DI12" s="62">
        <f t="array" ref="DI12">SQRT(MMULT(MMULT(DB12:DF12,covmat), TRANSPOSE(DB12:DF12)))</f>
        <v>0.10476383299661693</v>
      </c>
      <c r="DJ12" s="62">
        <f t="array" ref="DJ12">MMULT((DB12:DF12),muvec) + DA12*rfp</f>
        <v>4.2743459997049343E-2</v>
      </c>
      <c r="DK12" s="64">
        <f>DI12*SQRT(12)</f>
        <v>0.36291256309160269</v>
      </c>
      <c r="DL12" s="63">
        <f t="shared" si="3"/>
        <v>0.51292151996459212</v>
      </c>
      <c r="DM12" s="64"/>
      <c r="DN12" s="66">
        <f>CN12*CW12+CM12*$AC$23</f>
        <v>0.11791991853319506</v>
      </c>
      <c r="DO12" s="64">
        <f>CN12*CX12</f>
        <v>6.9691610858816588E-2</v>
      </c>
      <c r="DP12" s="64"/>
    </row>
    <row r="13" spans="1:120" x14ac:dyDescent="0.3">
      <c r="A13" s="3">
        <v>44835</v>
      </c>
      <c r="B13">
        <v>-3.1339106999999998E-2</v>
      </c>
      <c r="C13">
        <v>-0.10334673699999999</v>
      </c>
      <c r="D13">
        <v>0.124188388</v>
      </c>
      <c r="E13">
        <v>-0.11393765</v>
      </c>
      <c r="F13">
        <v>3.9807474000000002E-2</v>
      </c>
      <c r="I13" s="1" t="str">
        <f t="array" ref="I13:M17">TRANSPOSE(I2:M6)</f>
        <v>ADANIENT.NS</v>
      </c>
      <c r="J13">
        <v>6.6146745183333314E-2</v>
      </c>
      <c r="K13">
        <v>0.18699739125583453</v>
      </c>
      <c r="L13">
        <v>0.13190749481902261</v>
      </c>
      <c r="M13">
        <v>2.9850119528280543</v>
      </c>
      <c r="O13">
        <f t="shared" si="5"/>
        <v>-9.7485852183333305E-2</v>
      </c>
      <c r="P13">
        <f t="shared" si="6"/>
        <v>-0.15849905866666666</v>
      </c>
      <c r="Q13">
        <f t="shared" si="7"/>
        <v>8.8362904133333309E-2</v>
      </c>
      <c r="R13">
        <f t="shared" si="8"/>
        <v>-0.15027540421666669</v>
      </c>
      <c r="S13">
        <f t="shared" si="9"/>
        <v>1.199223951666668E-2</v>
      </c>
      <c r="AA13" s="9"/>
      <c r="AB13" s="9"/>
      <c r="AC13" s="9"/>
      <c r="AD13" s="9"/>
      <c r="AE13" s="9"/>
      <c r="AF13" s="9"/>
      <c r="AQ13" s="15"/>
      <c r="AR13" s="15"/>
      <c r="AS13" s="15"/>
      <c r="AT13" s="15"/>
      <c r="AU13" s="15"/>
      <c r="AV13" s="15"/>
      <c r="BH13" s="29"/>
      <c r="BI13" s="29"/>
      <c r="BJ13" s="68"/>
      <c r="BK13" s="29"/>
      <c r="BL13" s="29"/>
      <c r="BM13" s="29"/>
      <c r="BO13" s="29"/>
      <c r="BP13" s="29"/>
      <c r="BQ13" s="68"/>
      <c r="BR13" s="29"/>
      <c r="BS13" s="29"/>
      <c r="BT13" s="29"/>
      <c r="BV13" s="29"/>
      <c r="BW13" s="29"/>
      <c r="BX13" s="68"/>
      <c r="BY13" s="29"/>
      <c r="BZ13" s="29"/>
      <c r="CA13" s="29"/>
      <c r="CD13" s="60"/>
      <c r="CF13" s="38"/>
      <c r="CG13" s="38"/>
      <c r="CH13" s="76"/>
      <c r="CI13" s="38"/>
      <c r="CJ13" s="38"/>
      <c r="CK13" s="38"/>
      <c r="CM13" s="2">
        <v>0.8</v>
      </c>
      <c r="CN13" s="65">
        <f t="shared" si="17"/>
        <v>0.19999999999999996</v>
      </c>
      <c r="CO13">
        <f t="array" ref="CO13:CS13">TRANSPOSE(CM13*gmvwt+CN13*epwt2)</f>
        <v>0.13146455234356932</v>
      </c>
      <c r="CP13">
        <v>8.5672785256424328E-2</v>
      </c>
      <c r="CQ13">
        <v>0.30567342984560814</v>
      </c>
      <c r="CR13">
        <v>0.22553682829666793</v>
      </c>
      <c r="CS13">
        <v>0.25165240425339985</v>
      </c>
      <c r="CU13" s="62">
        <f t="shared" si="2"/>
        <v>3.9567176250508915E-2</v>
      </c>
      <c r="CV13" s="62">
        <f t="array" ref="CV13">SQRT(MMULT(MMULT((CO13:CS13),covmat),TRANSPOSE(CO13:CS13)))</f>
        <v>0.11181606495268324</v>
      </c>
      <c r="CW13" s="63">
        <f t="shared" si="11"/>
        <v>0.47480611500610698</v>
      </c>
      <c r="CX13" s="64">
        <f t="shared" si="12"/>
        <v>0.38734221120093809</v>
      </c>
      <c r="CY13" s="64"/>
      <c r="CZ13" s="2">
        <v>0.75</v>
      </c>
      <c r="DA13" s="65">
        <f t="shared" si="13"/>
        <v>0.25</v>
      </c>
      <c r="DB13">
        <f t="array" ref="DB13:DF13">TRANSPOSE(CZ13*opwt)</f>
        <v>0.38503911041029609</v>
      </c>
      <c r="DC13">
        <v>7.4548917180334628E-2</v>
      </c>
      <c r="DD13">
        <v>0.19258663086843597</v>
      </c>
      <c r="DE13">
        <v>0.1686893627176112</v>
      </c>
      <c r="DF13">
        <v>-7.0864021176677922E-2</v>
      </c>
      <c r="DG13" s="63"/>
      <c r="DH13" s="63"/>
      <c r="DI13" s="62">
        <f t="array" ref="DI13">SQRT(MMULT(MMULT(DB13:DF13,covmat), TRANSPOSE(DB13:DF13)))</f>
        <v>0.10138435451285509</v>
      </c>
      <c r="DJ13" s="62">
        <f t="array" ref="DJ13">MMULT((DB13:DF13),muvec) + DA13*rfp</f>
        <v>4.147216558854238E-2</v>
      </c>
      <c r="DK13" s="64">
        <f>DI13*SQRT(12)</f>
        <v>0.35120570621767999</v>
      </c>
      <c r="DL13" s="63">
        <f t="shared" si="3"/>
        <v>0.49766598706250853</v>
      </c>
      <c r="DM13" s="64"/>
      <c r="DN13" s="66">
        <f>CN13*CW13+CM13*$AC$23</f>
        <v>0.12696122300122137</v>
      </c>
      <c r="DO13" s="64">
        <f>CN13*CX13</f>
        <v>7.7468442240187604E-2</v>
      </c>
      <c r="DP13" s="64"/>
    </row>
    <row r="14" spans="1:120" x14ac:dyDescent="0.3">
      <c r="A14" s="3">
        <v>44805</v>
      </c>
      <c r="B14">
        <v>8.1831948000000002E-2</v>
      </c>
      <c r="C14">
        <v>-9.7717142000000007E-2</v>
      </c>
      <c r="D14">
        <v>-0.119337291</v>
      </c>
      <c r="E14">
        <v>-0.114066088</v>
      </c>
      <c r="F14">
        <v>-7.4014999999999997E-4</v>
      </c>
      <c r="I14" s="1" t="str">
        <v>ADANIPOWER.NS</v>
      </c>
      <c r="J14">
        <v>5.5152321666666677E-2</v>
      </c>
      <c r="K14">
        <v>0.21735183373473677</v>
      </c>
      <c r="L14">
        <v>1.2396912640689792</v>
      </c>
      <c r="M14">
        <v>4.2156645179661698</v>
      </c>
      <c r="O14">
        <f t="shared" si="5"/>
        <v>1.5685202816666688E-2</v>
      </c>
      <c r="P14">
        <f t="shared" si="6"/>
        <v>-0.15286946366666668</v>
      </c>
      <c r="Q14">
        <f t="shared" si="7"/>
        <v>-0.15516277486666669</v>
      </c>
      <c r="R14">
        <f t="shared" si="8"/>
        <v>-0.15040384221666667</v>
      </c>
      <c r="S14">
        <f t="shared" si="9"/>
        <v>-2.8555384483333321E-2</v>
      </c>
      <c r="AA14" s="9"/>
      <c r="AB14" s="9"/>
      <c r="AC14" s="9"/>
      <c r="AD14" s="9"/>
      <c r="AE14" s="9"/>
      <c r="AF14" s="9"/>
      <c r="AQ14" s="15"/>
      <c r="AR14" s="15"/>
      <c r="AS14" s="15"/>
      <c r="AT14" s="15"/>
      <c r="AU14" s="15"/>
      <c r="AV14" s="15"/>
      <c r="BH14" s="29"/>
      <c r="BI14" s="29"/>
      <c r="BJ14" s="72"/>
      <c r="BK14" s="29"/>
      <c r="BL14" s="29"/>
      <c r="BM14" s="29"/>
      <c r="BO14" s="29"/>
      <c r="BP14" s="29"/>
      <c r="BQ14" s="72"/>
      <c r="BR14" s="29"/>
      <c r="BS14" s="29"/>
      <c r="BT14" s="29"/>
      <c r="BV14" s="29"/>
      <c r="BW14" s="29"/>
      <c r="BX14" s="72"/>
      <c r="BY14" s="29"/>
      <c r="BZ14" s="29"/>
      <c r="CA14" s="29"/>
      <c r="CD14" s="61"/>
      <c r="CF14" s="38"/>
      <c r="CG14" s="38"/>
      <c r="CH14" s="76"/>
      <c r="CI14" s="38"/>
      <c r="CJ14" s="38"/>
      <c r="CK14" s="38"/>
      <c r="CM14" s="65">
        <v>0.78</v>
      </c>
      <c r="CN14" s="65">
        <f t="shared" si="17"/>
        <v>0.21999999999999997</v>
      </c>
      <c r="CO14">
        <f t="array" ref="CO14:CS14">TRANSPOSE(CM14*gmvwt+CN14*epwt2)</f>
        <v>0.13564044490599689</v>
      </c>
      <c r="CP14">
        <v>8.5824074280111129E-2</v>
      </c>
      <c r="CQ14">
        <v>0.30513673362813359</v>
      </c>
      <c r="CR14">
        <v>0.22552527749946238</v>
      </c>
      <c r="CS14">
        <v>0.24787346968153257</v>
      </c>
      <c r="CU14" s="62">
        <f t="shared" si="2"/>
        <v>3.9726982809723844E-2</v>
      </c>
      <c r="CV14" s="62">
        <f t="array" ref="CV14">SQRT(MMULT(MMULT((CO14:CS14),covmat),TRANSPOSE(CO14:CS14)))</f>
        <v>0.11186919513335117</v>
      </c>
      <c r="CW14" s="63">
        <f t="shared" si="11"/>
        <v>0.47672379371668616</v>
      </c>
      <c r="CX14" s="64">
        <f t="shared" si="12"/>
        <v>0.38752625954560238</v>
      </c>
      <c r="CY14" s="64"/>
      <c r="CZ14" s="65">
        <v>0.72499999999999998</v>
      </c>
      <c r="DA14" s="65">
        <f t="shared" si="13"/>
        <v>0.27500000000000002</v>
      </c>
      <c r="DB14">
        <f t="array" ref="DB14:DF14">TRANSPOSE(CZ14*opwt)</f>
        <v>0.37220447339661955</v>
      </c>
      <c r="DC14">
        <v>7.2063953274323481E-2</v>
      </c>
      <c r="DD14">
        <v>0.18616707650615477</v>
      </c>
      <c r="DE14">
        <v>0.1630663839603575</v>
      </c>
      <c r="DF14">
        <v>-6.8501887137455308E-2</v>
      </c>
      <c r="DG14" s="63"/>
      <c r="DH14" s="63"/>
      <c r="DI14" s="62">
        <f t="array" ref="DI14">SQRT(MMULT(MMULT(DB14:DF14,covmat), TRANSPOSE(DB14:DF14)))</f>
        <v>9.8004876029093246E-2</v>
      </c>
      <c r="DJ14" s="62">
        <f t="array" ref="DJ14">MMULT((DB14:DF14),muvec) + DA14*rfp</f>
        <v>4.0200871180035416E-2</v>
      </c>
      <c r="DK14" s="64">
        <f>DI14*SQRT(12)</f>
        <v>0.33949884934375729</v>
      </c>
      <c r="DL14" s="63">
        <f t="shared" si="3"/>
        <v>0.482410454160425</v>
      </c>
      <c r="DM14" s="64"/>
      <c r="DN14" s="66">
        <f>CN14*CW14+CM14*$AC$23</f>
        <v>0.13607923461767094</v>
      </c>
      <c r="DO14" s="64">
        <f>CN14*CX14</f>
        <v>8.5255777100032515E-2</v>
      </c>
      <c r="DP14" s="64"/>
    </row>
    <row r="15" spans="1:120" x14ac:dyDescent="0.3">
      <c r="A15" s="3">
        <v>44774</v>
      </c>
      <c r="B15">
        <v>0.243853452</v>
      </c>
      <c r="C15">
        <v>0.31852204499999998</v>
      </c>
      <c r="D15">
        <v>0.42848166500000001</v>
      </c>
      <c r="E15">
        <v>0.107805584</v>
      </c>
      <c r="F15">
        <v>0.14961029300000001</v>
      </c>
      <c r="I15" s="1" t="str">
        <v>JSWENERGY.NS</v>
      </c>
      <c r="J15">
        <v>3.5825483866666681E-2</v>
      </c>
      <c r="K15">
        <v>0.15436074419110138</v>
      </c>
      <c r="L15">
        <v>1.1092593515627434</v>
      </c>
      <c r="M15">
        <v>2.0893798354946083</v>
      </c>
      <c r="O15">
        <f t="shared" si="5"/>
        <v>0.17770670681666667</v>
      </c>
      <c r="P15">
        <f t="shared" si="6"/>
        <v>0.26336972333333331</v>
      </c>
      <c r="Q15">
        <f t="shared" si="7"/>
        <v>0.39265618113333334</v>
      </c>
      <c r="R15">
        <f t="shared" si="8"/>
        <v>7.1467829783333325E-2</v>
      </c>
      <c r="S15">
        <f t="shared" si="9"/>
        <v>0.12179505851666668</v>
      </c>
      <c r="AA15" s="98" t="s">
        <v>19</v>
      </c>
      <c r="AB15" s="18" t="s">
        <v>17</v>
      </c>
      <c r="AC15" s="56">
        <f>AC10*12</f>
        <v>0.53106609460000009</v>
      </c>
      <c r="AD15" s="9" t="s">
        <v>24</v>
      </c>
      <c r="AE15" s="9"/>
      <c r="AF15" s="9"/>
      <c r="AQ15" s="99" t="s">
        <v>19</v>
      </c>
      <c r="AR15" s="22" t="s">
        <v>17</v>
      </c>
      <c r="AS15" s="51">
        <f>AS10*12</f>
        <v>0.45562932790031641</v>
      </c>
      <c r="AT15" s="15" t="s">
        <v>24</v>
      </c>
      <c r="AU15" s="15"/>
      <c r="AV15" s="15"/>
      <c r="BH15" s="100" t="s">
        <v>19</v>
      </c>
      <c r="BI15" s="32" t="s">
        <v>17</v>
      </c>
      <c r="BJ15" s="69">
        <f>BJ10*12</f>
        <v>0.53106609460000032</v>
      </c>
      <c r="BK15" s="29" t="s">
        <v>24</v>
      </c>
      <c r="BL15" s="29"/>
      <c r="BM15" s="29"/>
      <c r="BO15" s="100" t="s">
        <v>19</v>
      </c>
      <c r="BP15" s="32" t="s">
        <v>17</v>
      </c>
      <c r="BQ15" s="69">
        <f>BQ10*12</f>
        <v>0.55151326342926921</v>
      </c>
      <c r="BR15" s="29" t="s">
        <v>24</v>
      </c>
      <c r="BS15" s="29"/>
      <c r="BT15" s="29"/>
      <c r="BV15" s="100" t="s">
        <v>19</v>
      </c>
      <c r="BW15" s="32" t="s">
        <v>17</v>
      </c>
      <c r="BX15" s="69">
        <f>BX10*12</f>
        <v>0.65022138970487176</v>
      </c>
      <c r="BY15" s="29" t="s">
        <v>24</v>
      </c>
      <c r="BZ15" s="29"/>
      <c r="CA15" s="29"/>
      <c r="CD15" s="2"/>
      <c r="CF15" s="101" t="s">
        <v>19</v>
      </c>
      <c r="CG15" s="41" t="s">
        <v>17</v>
      </c>
      <c r="CH15" s="59">
        <f>CH10*12</f>
        <v>0.65022131608334466</v>
      </c>
      <c r="CI15" s="38" t="s">
        <v>24</v>
      </c>
      <c r="CJ15" s="38"/>
      <c r="CK15" s="38"/>
      <c r="CM15" s="2">
        <v>0.76</v>
      </c>
      <c r="CN15" s="65">
        <f t="shared" si="17"/>
        <v>0.24</v>
      </c>
      <c r="CO15">
        <f t="array" ref="CO15:CS15">TRANSPOSE(CM15*gmvwt+CN15*epwt2)</f>
        <v>0.13981633746842445</v>
      </c>
      <c r="CP15">
        <v>8.597536330379793E-2</v>
      </c>
      <c r="CQ15">
        <v>0.304600037410659</v>
      </c>
      <c r="CR15">
        <v>0.22551372670225683</v>
      </c>
      <c r="CS15">
        <v>0.24409453510966531</v>
      </c>
      <c r="CU15" s="62">
        <f t="shared" si="2"/>
        <v>3.9886789368938767E-2</v>
      </c>
      <c r="CV15" s="62">
        <f t="array" ref="CV15">SQRT(MMULT(MMULT((CO15:CS15),covmat),TRANSPOSE(CO15:CS15)))</f>
        <v>0.1119273563939166</v>
      </c>
      <c r="CW15" s="63">
        <f t="shared" si="11"/>
        <v>0.47864147242726518</v>
      </c>
      <c r="CX15" s="64">
        <f t="shared" si="12"/>
        <v>0.38772773606226557</v>
      </c>
      <c r="CY15" s="64"/>
      <c r="CZ15" s="2">
        <v>0.7</v>
      </c>
      <c r="DA15" s="65">
        <f t="shared" si="13"/>
        <v>0.30000000000000004</v>
      </c>
      <c r="DB15">
        <f t="array" ref="DB15:DF15">TRANSPOSE(CZ15*opwt)</f>
        <v>0.35936983638294301</v>
      </c>
      <c r="DC15">
        <v>6.9578989368312319E-2</v>
      </c>
      <c r="DD15">
        <v>0.17974752214387357</v>
      </c>
      <c r="DE15">
        <v>0.15744340520310379</v>
      </c>
      <c r="DF15">
        <v>-6.6139753098232709E-2</v>
      </c>
      <c r="DG15" s="63"/>
      <c r="DH15" s="63"/>
      <c r="DI15" s="62">
        <f t="array" ref="DI15">SQRT(MMULT(MMULT(DB15:DF15,covmat), TRANSPOSE(DB15:DF15)))</f>
        <v>9.4625397545331419E-2</v>
      </c>
      <c r="DJ15" s="62">
        <f t="array" ref="DJ15">MMULT((DB15:DF15),muvec) + DA15*rfp</f>
        <v>3.8929576771528446E-2</v>
      </c>
      <c r="DK15" s="64">
        <f>DI15*SQRT(12)</f>
        <v>0.32779199246983465</v>
      </c>
      <c r="DL15" s="63">
        <f t="shared" si="3"/>
        <v>0.46715492125834135</v>
      </c>
      <c r="DM15" s="64"/>
      <c r="DN15" s="66">
        <f>CN15*CW15+CM15*$AC$23</f>
        <v>0.14527395338254365</v>
      </c>
      <c r="DO15" s="64">
        <f>CN15*CX15</f>
        <v>9.3054656654943738E-2</v>
      </c>
      <c r="DP15" s="64"/>
    </row>
    <row r="16" spans="1:120" x14ac:dyDescent="0.3">
      <c r="A16" s="3">
        <v>44743</v>
      </c>
      <c r="B16">
        <v>0.17266870600000001</v>
      </c>
      <c r="C16">
        <v>0.194407475</v>
      </c>
      <c r="D16">
        <v>0.148112568</v>
      </c>
      <c r="E16">
        <v>0.124811673</v>
      </c>
      <c r="F16">
        <v>0.140358762</v>
      </c>
      <c r="I16" s="1" t="str">
        <v>LAURUSLABS.NS</v>
      </c>
      <c r="J16">
        <v>3.6337754216666671E-2</v>
      </c>
      <c r="K16">
        <v>0.16942118379536161</v>
      </c>
      <c r="L16">
        <v>2.1322872051903818</v>
      </c>
      <c r="M16">
        <v>7.1824197533690182</v>
      </c>
      <c r="O16">
        <f t="shared" si="5"/>
        <v>0.10652196081666669</v>
      </c>
      <c r="P16">
        <f t="shared" si="6"/>
        <v>0.13925515333333333</v>
      </c>
      <c r="Q16">
        <f t="shared" si="7"/>
        <v>0.11228708413333333</v>
      </c>
      <c r="R16">
        <f t="shared" si="8"/>
        <v>8.8473918783333327E-2</v>
      </c>
      <c r="S16">
        <f t="shared" si="9"/>
        <v>0.11254352751666667</v>
      </c>
      <c r="AA16" s="98"/>
      <c r="AB16" s="19" t="s">
        <v>20</v>
      </c>
      <c r="AC16" s="57">
        <f>AC11*SQRT(12)</f>
        <v>0.40783864390685848</v>
      </c>
      <c r="AD16" s="9" t="s">
        <v>25</v>
      </c>
      <c r="AE16" s="9"/>
      <c r="AF16" s="9"/>
      <c r="AQ16" s="99"/>
      <c r="AR16" s="25" t="s">
        <v>20</v>
      </c>
      <c r="AS16" s="52">
        <f>AS11*SQRT(12)</f>
        <v>0.38646458805405226</v>
      </c>
      <c r="AT16" s="15" t="s">
        <v>25</v>
      </c>
      <c r="AU16" s="15"/>
      <c r="AV16" s="15"/>
      <c r="BH16" s="100"/>
      <c r="BI16" s="33" t="s">
        <v>20</v>
      </c>
      <c r="BJ16" s="73">
        <f>BJ11*SQRT(12)</f>
        <v>0.39982959955790426</v>
      </c>
      <c r="BK16" s="29" t="s">
        <v>25</v>
      </c>
      <c r="BL16" s="29"/>
      <c r="BM16" s="29"/>
      <c r="BO16" s="100"/>
      <c r="BP16" s="33" t="s">
        <v>20</v>
      </c>
      <c r="BQ16" s="73">
        <f>BQ11*SQRT(12)</f>
        <v>0.40783899617588626</v>
      </c>
      <c r="BR16" s="29" t="s">
        <v>25</v>
      </c>
      <c r="BS16" s="29"/>
      <c r="BT16" s="29"/>
      <c r="BV16" s="100"/>
      <c r="BW16" s="33" t="s">
        <v>20</v>
      </c>
      <c r="BX16" s="73">
        <f>BX11*SQRT(12)</f>
        <v>0.46827433182353034</v>
      </c>
      <c r="BY16" s="29" t="s">
        <v>25</v>
      </c>
      <c r="BZ16" s="29"/>
      <c r="CA16" s="29"/>
      <c r="CD16" s="2"/>
      <c r="CF16" s="101"/>
      <c r="CG16" s="42" t="s">
        <v>20</v>
      </c>
      <c r="CH16" s="74">
        <f>CH11*SQRT(12)</f>
        <v>0.4682742749569066</v>
      </c>
      <c r="CI16" s="38" t="s">
        <v>25</v>
      </c>
      <c r="CJ16" s="38"/>
      <c r="CK16" s="38"/>
      <c r="CM16" s="2">
        <v>0.74</v>
      </c>
      <c r="CN16" s="65">
        <f t="shared" si="17"/>
        <v>0.26</v>
      </c>
      <c r="CO16">
        <f t="array" ref="CO16:CS16">TRANSPOSE(CM16*gmvwt+CN16*epwt2)</f>
        <v>0.14399223003085201</v>
      </c>
      <c r="CP16">
        <v>8.6126652327484718E-2</v>
      </c>
      <c r="CQ16">
        <v>0.3040633411931844</v>
      </c>
      <c r="CR16">
        <v>0.22550217590505128</v>
      </c>
      <c r="CS16">
        <v>0.24031560053779805</v>
      </c>
      <c r="CU16" s="62">
        <f t="shared" si="2"/>
        <v>4.0046595928153683E-2</v>
      </c>
      <c r="CV16" s="62">
        <f t="array" ref="CV16">SQRT(MMULT(MMULT((CO16:CS16),covmat),TRANSPOSE(CO16:CS16)))</f>
        <v>0.11199054089584413</v>
      </c>
      <c r="CW16" s="63">
        <f t="shared" si="11"/>
        <v>0.4805591511378442</v>
      </c>
      <c r="CX16" s="64">
        <f t="shared" si="12"/>
        <v>0.38794661359744442</v>
      </c>
      <c r="CY16" s="64"/>
      <c r="CZ16" s="65">
        <v>0.67500000000000004</v>
      </c>
      <c r="DA16" s="65">
        <f t="shared" si="13"/>
        <v>0.32499999999999996</v>
      </c>
      <c r="DB16">
        <f t="array" ref="DB16:DF16">TRANSPOSE(CZ16*opwt)</f>
        <v>0.34653519936926652</v>
      </c>
      <c r="DC16">
        <v>6.7094025462301171E-2</v>
      </c>
      <c r="DD16">
        <v>0.17332796778159237</v>
      </c>
      <c r="DE16">
        <v>0.15182042644585009</v>
      </c>
      <c r="DF16">
        <v>-6.3777619059010124E-2</v>
      </c>
      <c r="DG16" s="63"/>
      <c r="DH16" s="63"/>
      <c r="DI16" s="62">
        <f t="array" ref="DI16">SQRT(MMULT(MMULT(DB16:DF16,covmat), TRANSPOSE(DB16:DF16)))</f>
        <v>9.1245919061569578E-2</v>
      </c>
      <c r="DJ16" s="62">
        <f t="array" ref="DJ16">MMULT((DB16:DF16),muvec) + DA16*rfp</f>
        <v>3.7658282363021482E-2</v>
      </c>
      <c r="DK16" s="64">
        <f>DI16*SQRT(12)</f>
        <v>0.316085135595912</v>
      </c>
      <c r="DL16" s="63">
        <f t="shared" si="3"/>
        <v>0.45189938835625776</v>
      </c>
      <c r="DM16" s="64"/>
      <c r="DN16" s="66">
        <f>CN16*CW16+CM16*$AC$23</f>
        <v>0.1545453792958395</v>
      </c>
      <c r="DO16" s="64">
        <f>CN16*CX16</f>
        <v>0.10086611953533556</v>
      </c>
      <c r="DP16" s="64"/>
    </row>
    <row r="17" spans="1:126" x14ac:dyDescent="0.3">
      <c r="A17" s="3">
        <v>44713</v>
      </c>
      <c r="B17">
        <v>1.0772597E-2</v>
      </c>
      <c r="C17">
        <v>-0.18685226299999999</v>
      </c>
      <c r="D17">
        <v>-0.24298587199999999</v>
      </c>
      <c r="E17">
        <v>-0.17925808900000001</v>
      </c>
      <c r="F17">
        <v>-0.246503</v>
      </c>
      <c r="I17" s="1" t="str">
        <v>VEDL.NS</v>
      </c>
      <c r="J17">
        <v>2.7815234483333322E-2</v>
      </c>
      <c r="K17">
        <v>0.14899917767079687</v>
      </c>
      <c r="L17">
        <v>-0.14620021140283412</v>
      </c>
      <c r="M17">
        <v>1.826560158244257</v>
      </c>
      <c r="O17">
        <f t="shared" si="5"/>
        <v>-5.5374148183333312E-2</v>
      </c>
      <c r="P17">
        <f t="shared" si="6"/>
        <v>-0.24200458466666666</v>
      </c>
      <c r="Q17">
        <f t="shared" si="7"/>
        <v>-0.27881135586666667</v>
      </c>
      <c r="R17">
        <f t="shared" si="8"/>
        <v>-0.21559584321666669</v>
      </c>
      <c r="S17">
        <f t="shared" si="9"/>
        <v>-0.27431823448333331</v>
      </c>
      <c r="AA17" s="98"/>
      <c r="AB17" s="20" t="s">
        <v>22</v>
      </c>
      <c r="AC17" s="21">
        <f>(AC15-AC23)/AC16</f>
        <v>1.2040695552924332</v>
      </c>
      <c r="AD17" s="9" t="s">
        <v>26</v>
      </c>
      <c r="AE17" s="9"/>
      <c r="AF17" s="9"/>
      <c r="AQ17" s="99"/>
      <c r="AR17" s="23" t="s">
        <v>22</v>
      </c>
      <c r="AS17" s="24">
        <f>(AS15-AS23)/AS16</f>
        <v>1.0754654908826604</v>
      </c>
      <c r="AT17" s="15" t="s">
        <v>26</v>
      </c>
      <c r="AU17" s="15"/>
      <c r="AV17" s="15"/>
      <c r="BH17" s="100"/>
      <c r="BI17" s="34" t="s">
        <v>22</v>
      </c>
      <c r="BJ17" s="71">
        <f>(BJ15-BJ23)/BJ16</f>
        <v>1.2281884461354968</v>
      </c>
      <c r="BK17" s="29" t="s">
        <v>26</v>
      </c>
      <c r="BL17" s="29"/>
      <c r="BM17" s="29"/>
      <c r="BO17" s="100"/>
      <c r="BP17" s="34" t="s">
        <v>22</v>
      </c>
      <c r="BQ17" s="71">
        <f>(BQ15-BQ23)/BQ16</f>
        <v>1.2542039094483057</v>
      </c>
      <c r="BR17" s="29" t="s">
        <v>26</v>
      </c>
      <c r="BS17" s="29"/>
      <c r="BT17" s="29"/>
      <c r="BV17" s="100"/>
      <c r="BW17" s="34" t="s">
        <v>22</v>
      </c>
      <c r="BX17" s="71">
        <f>(BX15-BX23)/BX16</f>
        <v>1.3031279919370731</v>
      </c>
      <c r="BY17" s="29" t="s">
        <v>26</v>
      </c>
      <c r="BZ17" s="29"/>
      <c r="CA17" s="29"/>
      <c r="CD17" s="2"/>
      <c r="CF17" s="101"/>
      <c r="CG17" s="43" t="s">
        <v>22</v>
      </c>
      <c r="CH17" s="75">
        <f>(CH15-CH23)/CH16</f>
        <v>1.303127992968439</v>
      </c>
      <c r="CI17" s="38" t="s">
        <v>26</v>
      </c>
      <c r="CJ17" s="38"/>
      <c r="CK17" s="38"/>
      <c r="CM17" s="65">
        <v>0.72</v>
      </c>
      <c r="CN17" s="65">
        <f t="shared" ref="CN17:CN25" si="20">1-CM17</f>
        <v>0.28000000000000003</v>
      </c>
      <c r="CO17">
        <f t="array" ref="CO17:CS17">TRANSPOSE(CM17*gmvwt+CN17*epwt2)</f>
        <v>0.14816812259327958</v>
      </c>
      <c r="CP17">
        <v>8.6277941351171505E-2</v>
      </c>
      <c r="CQ17">
        <v>0.3035266449757098</v>
      </c>
      <c r="CR17">
        <v>0.22549062510784573</v>
      </c>
      <c r="CS17">
        <v>0.23653666596593079</v>
      </c>
      <c r="CU17" s="62">
        <f t="shared" si="2"/>
        <v>4.0206402487368606E-2</v>
      </c>
      <c r="CV17" s="62">
        <f t="array" ref="CV17">SQRT(MMULT(MMULT((CO17:CS17),covmat),TRANSPOSE(CO17:CS17)))</f>
        <v>0.1120587401420458</v>
      </c>
      <c r="CW17" s="63">
        <f t="shared" si="11"/>
        <v>0.48247682984842327</v>
      </c>
      <c r="CX17" s="64">
        <f t="shared" si="12"/>
        <v>0.38818286271636276</v>
      </c>
      <c r="CY17" s="64"/>
      <c r="CZ17" s="2">
        <v>0.65</v>
      </c>
      <c r="DA17" s="65">
        <f t="shared" si="13"/>
        <v>0.35</v>
      </c>
      <c r="DB17">
        <f t="array" ref="DB17:DF17">TRANSPOSE(CZ17*opwt)</f>
        <v>0.33370056235558998</v>
      </c>
      <c r="DC17">
        <v>6.4609061556290023E-2</v>
      </c>
      <c r="DD17">
        <v>0.16690841341931117</v>
      </c>
      <c r="DE17">
        <v>0.14619744768859638</v>
      </c>
      <c r="DF17">
        <v>-6.1415485019787532E-2</v>
      </c>
      <c r="DG17" s="63"/>
      <c r="DH17" s="63"/>
      <c r="DI17" s="62">
        <f t="array" ref="DI17">SQRT(MMULT(MMULT(DB17:DF17,covmat), TRANSPOSE(DB17:DF17)))</f>
        <v>8.786644057780775E-2</v>
      </c>
      <c r="DJ17" s="62">
        <f t="array" ref="DJ17">MMULT((DB17:DF17),muvec) + DA17*rfp</f>
        <v>3.6386987954514505E-2</v>
      </c>
      <c r="DK17" s="64">
        <f>DI17*SQRT(12)</f>
        <v>0.30437827872198936</v>
      </c>
      <c r="DL17" s="63">
        <f t="shared" si="3"/>
        <v>0.43664385545417406</v>
      </c>
      <c r="DM17" s="64"/>
      <c r="DN17" s="66">
        <f>CN17*CW17+CM17*$AC$23</f>
        <v>0.16389351235755853</v>
      </c>
      <c r="DO17" s="64">
        <f>CN17*CX17</f>
        <v>0.10869120156058158</v>
      </c>
      <c r="DP17" s="64"/>
    </row>
    <row r="18" spans="1:126" x14ac:dyDescent="0.3">
      <c r="A18" s="3">
        <v>44682</v>
      </c>
      <c r="B18">
        <v>-7.0518958000000007E-2</v>
      </c>
      <c r="C18">
        <v>0.153022982</v>
      </c>
      <c r="D18">
        <v>-0.12907279399999999</v>
      </c>
      <c r="E18">
        <v>-2.7256260000000001E-2</v>
      </c>
      <c r="F18">
        <v>-0.214154649</v>
      </c>
      <c r="O18">
        <f t="shared" si="5"/>
        <v>-0.13666570318333332</v>
      </c>
      <c r="P18">
        <f t="shared" si="6"/>
        <v>9.7870660333333331E-2</v>
      </c>
      <c r="Q18">
        <f t="shared" si="7"/>
        <v>-0.16489827786666666</v>
      </c>
      <c r="R18">
        <f t="shared" si="8"/>
        <v>-6.3594014216666675E-2</v>
      </c>
      <c r="S18">
        <f t="shared" si="9"/>
        <v>-0.24196988348333331</v>
      </c>
      <c r="AA18" s="9"/>
      <c r="AB18" s="9"/>
      <c r="AC18" s="9"/>
      <c r="AD18" s="9"/>
      <c r="AE18" s="9"/>
      <c r="AF18" s="9"/>
      <c r="AQ18" s="15"/>
      <c r="AR18" s="15"/>
      <c r="AS18" s="15"/>
      <c r="AT18" s="15"/>
      <c r="AU18" s="15"/>
      <c r="AV18" s="15"/>
      <c r="BH18" s="29"/>
      <c r="BI18" s="29"/>
      <c r="BJ18" s="29"/>
      <c r="BK18" s="29"/>
      <c r="BL18" s="29"/>
      <c r="BM18" s="29"/>
      <c r="BO18" s="29"/>
      <c r="BP18" s="29"/>
      <c r="BQ18" s="68"/>
      <c r="BR18" s="29"/>
      <c r="BS18" s="29"/>
      <c r="BT18" s="29"/>
      <c r="BV18" s="29"/>
      <c r="BW18" s="29"/>
      <c r="BX18" s="68"/>
      <c r="BY18" s="29"/>
      <c r="BZ18" s="29"/>
      <c r="CA18" s="29"/>
      <c r="CD18" s="2"/>
      <c r="CF18" s="38"/>
      <c r="CG18" s="38"/>
      <c r="CH18" s="38"/>
      <c r="CI18" s="38"/>
      <c r="CJ18" s="38"/>
      <c r="CK18" s="38"/>
      <c r="CM18" s="2">
        <v>0.7</v>
      </c>
      <c r="CN18" s="65">
        <f t="shared" si="20"/>
        <v>0.30000000000000004</v>
      </c>
      <c r="CO18">
        <f t="array" ref="CO18:CS18">TRANSPOSE(CM18*gmvwt+CN18*epwt2)</f>
        <v>0.15234401515570711</v>
      </c>
      <c r="CP18">
        <v>8.6429230374858307E-2</v>
      </c>
      <c r="CQ18">
        <v>0.30298994875823521</v>
      </c>
      <c r="CR18">
        <v>0.22547907431064024</v>
      </c>
      <c r="CS18">
        <v>0.23275773139406353</v>
      </c>
      <c r="CU18" s="62">
        <f t="shared" si="2"/>
        <v>4.0366209046583522E-2</v>
      </c>
      <c r="CV18" s="62">
        <f t="array" ref="CV18">SQRT(MMULT(MMULT((CO18:CS18),covmat),TRANSPOSE(CO18:CS18)))</f>
        <v>0.11213194498253945</v>
      </c>
      <c r="CW18" s="63">
        <f t="shared" si="11"/>
        <v>0.48439450855900223</v>
      </c>
      <c r="CX18" s="64">
        <f t="shared" si="12"/>
        <v>0.3884364517225527</v>
      </c>
      <c r="CY18" s="64"/>
      <c r="CZ18" s="65">
        <v>0.625</v>
      </c>
      <c r="DA18" s="65">
        <f t="shared" si="13"/>
        <v>0.375</v>
      </c>
      <c r="DB18">
        <f t="array" ref="DB18:DF18">TRANSPOSE(CZ18*opwt)</f>
        <v>0.32086592534191338</v>
      </c>
      <c r="DC18">
        <v>6.2124097650278862E-2</v>
      </c>
      <c r="DD18">
        <v>0.16048885905702998</v>
      </c>
      <c r="DE18">
        <v>0.14057446893134268</v>
      </c>
      <c r="DF18">
        <v>-5.9053350980564925E-2</v>
      </c>
      <c r="DG18" s="63"/>
      <c r="DH18" s="63"/>
      <c r="DI18" s="62">
        <f t="array" ref="DI18">SQRT(MMULT(MMULT(DB18:DF18,covmat), TRANSPOSE(DB18:DF18)))</f>
        <v>8.4486962094045895E-2</v>
      </c>
      <c r="DJ18" s="62">
        <f t="array" ref="DJ18">MMULT((DB18:DF18),muvec) + DA18*rfp</f>
        <v>3.5115693546007541E-2</v>
      </c>
      <c r="DK18" s="64">
        <f>DI18*SQRT(12)</f>
        <v>0.2926714218480666</v>
      </c>
      <c r="DL18" s="63">
        <f t="shared" si="3"/>
        <v>0.42138832255209047</v>
      </c>
      <c r="DM18" s="64"/>
      <c r="DN18" s="66">
        <f>CN18*CW18+CM18*$AC$23</f>
        <v>0.1733183525677007</v>
      </c>
      <c r="DO18" s="64">
        <f>CN18*CX18</f>
        <v>0.11653093551676583</v>
      </c>
      <c r="DP18" s="64"/>
    </row>
    <row r="19" spans="1:126" x14ac:dyDescent="0.3">
      <c r="A19" s="3">
        <v>44652</v>
      </c>
      <c r="B19">
        <v>0.15746365900000001</v>
      </c>
      <c r="C19">
        <v>0.51458669300000004</v>
      </c>
      <c r="D19">
        <v>5.112498E-2</v>
      </c>
      <c r="E19">
        <v>-1.1438854E-2</v>
      </c>
      <c r="F19">
        <v>4.8126292000000001E-2</v>
      </c>
      <c r="O19">
        <f t="shared" si="5"/>
        <v>9.1316913816666692E-2</v>
      </c>
      <c r="P19">
        <f t="shared" si="6"/>
        <v>0.45943437133333337</v>
      </c>
      <c r="Q19">
        <f t="shared" si="7"/>
        <v>1.5299496133333319E-2</v>
      </c>
      <c r="R19">
        <f t="shared" si="8"/>
        <v>-4.7776608216666669E-2</v>
      </c>
      <c r="S19">
        <f t="shared" si="9"/>
        <v>2.0311057516666679E-2</v>
      </c>
      <c r="AA19" s="9"/>
      <c r="AB19" s="9"/>
      <c r="AC19" s="9"/>
      <c r="AD19" s="9"/>
      <c r="AE19" s="9"/>
      <c r="AF19" s="9"/>
      <c r="AQ19" s="15"/>
      <c r="AR19" s="15"/>
      <c r="AS19" s="15"/>
      <c r="AT19" s="15"/>
      <c r="AU19" s="15"/>
      <c r="AV19" s="15"/>
      <c r="BH19" s="29"/>
      <c r="BI19" s="29"/>
      <c r="BJ19" s="29"/>
      <c r="BK19" s="29"/>
      <c r="BL19" s="29"/>
      <c r="BM19" s="29"/>
      <c r="BO19" s="29"/>
      <c r="BP19" s="29"/>
      <c r="BQ19" s="29"/>
      <c r="BR19" s="29"/>
      <c r="BS19" s="29"/>
      <c r="BT19" s="29"/>
      <c r="BV19" s="29"/>
      <c r="BW19" s="29"/>
      <c r="BX19" s="29"/>
      <c r="BY19" s="29"/>
      <c r="BZ19" s="29"/>
      <c r="CA19" s="29"/>
      <c r="CD19" s="2"/>
      <c r="CF19" s="38"/>
      <c r="CG19" s="38"/>
      <c r="CH19" s="38"/>
      <c r="CI19" s="38"/>
      <c r="CJ19" s="38"/>
      <c r="CK19" s="38"/>
      <c r="CM19" s="2">
        <v>0.68</v>
      </c>
      <c r="CN19" s="65">
        <f t="shared" si="20"/>
        <v>0.31999999999999995</v>
      </c>
      <c r="CO19">
        <f t="array" ref="CO19:CS19">TRANSPOSE(CM19*gmvwt+CN19*epwt2)</f>
        <v>0.15651990771813468</v>
      </c>
      <c r="CP19">
        <v>8.6580519398545094E-2</v>
      </c>
      <c r="CQ19">
        <v>0.30245325254076061</v>
      </c>
      <c r="CR19">
        <v>0.22546752351343469</v>
      </c>
      <c r="CS19">
        <v>0.2289787968221963</v>
      </c>
      <c r="CU19" s="62">
        <f t="shared" si="2"/>
        <v>4.0526015605798445E-2</v>
      </c>
      <c r="CV19" s="62">
        <f t="array" ref="CV19">SQRT(MMULT(MMULT((CO19:CS19),covmat),TRANSPOSE(CO19:CS19)))</f>
        <v>0.11221014562051801</v>
      </c>
      <c r="CW19" s="63">
        <f t="shared" si="11"/>
        <v>0.48631218726958136</v>
      </c>
      <c r="CX19" s="64">
        <f t="shared" si="12"/>
        <v>0.38870734667887907</v>
      </c>
      <c r="CY19" s="64"/>
      <c r="CZ19" s="2">
        <v>0.6</v>
      </c>
      <c r="DA19" s="65">
        <f t="shared" si="13"/>
        <v>0.4</v>
      </c>
      <c r="DB19">
        <f t="array" ref="DB19:DF19">TRANSPOSE(CZ19*opwt)</f>
        <v>0.30803128832823684</v>
      </c>
      <c r="DC19">
        <v>5.96391337442677E-2</v>
      </c>
      <c r="DD19">
        <v>0.15406930469474878</v>
      </c>
      <c r="DE19">
        <v>0.13495149017408897</v>
      </c>
      <c r="DF19">
        <v>-5.6691216941342326E-2</v>
      </c>
      <c r="DG19" s="63"/>
      <c r="DH19" s="63"/>
      <c r="DI19" s="62">
        <f t="array" ref="DI19">SQRT(MMULT(MMULT(DB19:DF19,covmat), TRANSPOSE(DB19:DF19)))</f>
        <v>8.1107483610284067E-2</v>
      </c>
      <c r="DJ19" s="62">
        <f t="array" ref="DJ19">MMULT((DB19:DF19),muvec) + DA19*rfp</f>
        <v>3.3844399137500571E-2</v>
      </c>
      <c r="DK19" s="64">
        <f>DI19*SQRT(12)</f>
        <v>0.28096456497414396</v>
      </c>
      <c r="DL19" s="63">
        <f t="shared" si="3"/>
        <v>0.40613278965000688</v>
      </c>
      <c r="DM19" s="64"/>
      <c r="DN19" s="66">
        <f>CN19*CW19+CM19*$AC$23</f>
        <v>0.18281989992626602</v>
      </c>
      <c r="DO19" s="64">
        <f>CN19*CX19</f>
        <v>0.12438635093724129</v>
      </c>
      <c r="DP19" s="64"/>
    </row>
    <row r="20" spans="1:126" x14ac:dyDescent="0.3">
      <c r="A20" s="3">
        <v>44621</v>
      </c>
      <c r="B20">
        <v>0.22518170700000001</v>
      </c>
      <c r="C20">
        <v>0.49575762499999998</v>
      </c>
      <c r="D20">
        <v>-0.11169900100000001</v>
      </c>
      <c r="E20">
        <v>8.9650009000000003E-2</v>
      </c>
      <c r="F20">
        <v>6.0610052999999997E-2</v>
      </c>
      <c r="O20">
        <f t="shared" si="5"/>
        <v>0.15903496181666671</v>
      </c>
      <c r="P20">
        <f t="shared" si="6"/>
        <v>0.44060530333333331</v>
      </c>
      <c r="Q20">
        <f t="shared" si="7"/>
        <v>-0.14752448486666669</v>
      </c>
      <c r="R20">
        <f t="shared" si="8"/>
        <v>5.3312254783333332E-2</v>
      </c>
      <c r="S20">
        <f t="shared" si="9"/>
        <v>3.2794818516666671E-2</v>
      </c>
      <c r="AA20" s="9"/>
      <c r="AB20" s="110" t="s">
        <v>14</v>
      </c>
      <c r="AC20" s="110"/>
      <c r="AD20" s="7"/>
      <c r="AE20" s="9"/>
      <c r="AF20" s="9"/>
      <c r="AQ20" s="15"/>
      <c r="AR20" s="111" t="s">
        <v>14</v>
      </c>
      <c r="AS20" s="111"/>
      <c r="AT20" s="13"/>
      <c r="AU20" s="15"/>
      <c r="AV20" s="15"/>
      <c r="BH20" s="29"/>
      <c r="BI20" s="112" t="s">
        <v>14</v>
      </c>
      <c r="BJ20" s="112"/>
      <c r="BK20" s="27"/>
      <c r="BL20" s="29"/>
      <c r="BM20" s="29"/>
      <c r="BO20" s="29"/>
      <c r="BP20" s="112" t="s">
        <v>14</v>
      </c>
      <c r="BQ20" s="112"/>
      <c r="BR20" s="27"/>
      <c r="BS20" s="29"/>
      <c r="BT20" s="29"/>
      <c r="BV20" s="29"/>
      <c r="BW20" s="112" t="s">
        <v>14</v>
      </c>
      <c r="BX20" s="112"/>
      <c r="BY20" s="27"/>
      <c r="BZ20" s="29"/>
      <c r="CA20" s="29"/>
      <c r="CF20" s="38"/>
      <c r="CG20" s="113" t="s">
        <v>14</v>
      </c>
      <c r="CH20" s="113"/>
      <c r="CI20" s="36"/>
      <c r="CJ20" s="38"/>
      <c r="CK20" s="38"/>
      <c r="CM20" s="65">
        <v>0.66</v>
      </c>
      <c r="CN20" s="65">
        <f t="shared" si="20"/>
        <v>0.33999999999999997</v>
      </c>
      <c r="CO20">
        <f t="array" ref="CO20:CS20">TRANSPOSE(CM20*gmvwt+CN20*epwt2)</f>
        <v>0.16069580028056224</v>
      </c>
      <c r="CP20">
        <v>8.6731808422231896E-2</v>
      </c>
      <c r="CQ20">
        <v>0.30191655632328607</v>
      </c>
      <c r="CR20">
        <v>0.22545597271622914</v>
      </c>
      <c r="CS20">
        <v>0.22519986225032906</v>
      </c>
      <c r="CU20" s="62">
        <f t="shared" si="2"/>
        <v>4.0685822165013374E-2</v>
      </c>
      <c r="CV20" s="62">
        <f t="array" ref="CV20">SQRT(MMULT(MMULT((CO20:CS20),covmat),TRANSPOSE(CO20:CS20)))</f>
        <v>0.11229333161882034</v>
      </c>
      <c r="CW20" s="63">
        <f t="shared" si="11"/>
        <v>0.48822986598016049</v>
      </c>
      <c r="CX20" s="64">
        <f t="shared" si="12"/>
        <v>0.38899551142995498</v>
      </c>
      <c r="CY20" s="64"/>
      <c r="CZ20" s="65">
        <v>0.57499999999999996</v>
      </c>
      <c r="DA20" s="65">
        <f t="shared" si="13"/>
        <v>0.42500000000000004</v>
      </c>
      <c r="DB20">
        <f t="array" ref="DB20:DF20">TRANSPOSE(CZ20*opwt)</f>
        <v>0.2951966513145603</v>
      </c>
      <c r="DC20">
        <v>5.7154169838256545E-2</v>
      </c>
      <c r="DD20">
        <v>0.14764975033246758</v>
      </c>
      <c r="DE20">
        <v>0.12932851141683524</v>
      </c>
      <c r="DF20">
        <v>-5.4329082902119727E-2</v>
      </c>
      <c r="DG20" s="63"/>
      <c r="DH20" s="63"/>
      <c r="DI20" s="62">
        <f t="array" ref="DI20">SQRT(MMULT(MMULT(DB20:DF20,covmat), TRANSPOSE(DB20:DF20)))</f>
        <v>7.7728005126522226E-2</v>
      </c>
      <c r="DJ20" s="62">
        <f t="array" ref="DJ20">MMULT((DB20:DF20),muvec) + DA20*rfp</f>
        <v>3.25731047289936E-2</v>
      </c>
      <c r="DK20" s="64">
        <f>DI20*SQRT(12)</f>
        <v>0.26925770810022132</v>
      </c>
      <c r="DL20" s="63">
        <f t="shared" si="3"/>
        <v>0.39087725674792317</v>
      </c>
      <c r="DM20" s="64"/>
      <c r="DN20" s="66">
        <f>CN20*CW20+CM20*$AC$23</f>
        <v>0.19239815443325456</v>
      </c>
      <c r="DO20" s="64">
        <f>CN20*CX20</f>
        <v>0.13225847388618467</v>
      </c>
      <c r="DP20" s="64"/>
    </row>
    <row r="21" spans="1:126" ht="15" thickBot="1" x14ac:dyDescent="0.35">
      <c r="A21" s="3">
        <v>44593</v>
      </c>
      <c r="B21">
        <v>-4.1108952999999997E-2</v>
      </c>
      <c r="C21">
        <v>0.164705882</v>
      </c>
      <c r="D21">
        <v>0.11013215899999999</v>
      </c>
      <c r="E21">
        <v>7.7282671999999997E-2</v>
      </c>
      <c r="F21">
        <v>0.18197355800000001</v>
      </c>
      <c r="O21">
        <f t="shared" si="5"/>
        <v>-0.1072556981833333</v>
      </c>
      <c r="P21">
        <f t="shared" si="6"/>
        <v>0.10955356033333333</v>
      </c>
      <c r="Q21">
        <f t="shared" si="7"/>
        <v>7.4306675133333305E-2</v>
      </c>
      <c r="R21">
        <f t="shared" si="8"/>
        <v>4.0944917783333326E-2</v>
      </c>
      <c r="S21">
        <f t="shared" si="9"/>
        <v>0.1541583235166667</v>
      </c>
      <c r="AA21" s="9"/>
      <c r="AB21" s="106" t="s">
        <v>15</v>
      </c>
      <c r="AC21" s="106"/>
      <c r="AD21" s="9"/>
      <c r="AE21" s="9"/>
      <c r="AF21" s="9"/>
      <c r="AQ21" s="15"/>
      <c r="AR21" s="107" t="s">
        <v>15</v>
      </c>
      <c r="AS21" s="107"/>
      <c r="AT21" s="15"/>
      <c r="AU21" s="15"/>
      <c r="AV21" s="15"/>
      <c r="BH21" s="29"/>
      <c r="BI21" s="108" t="s">
        <v>15</v>
      </c>
      <c r="BJ21" s="108"/>
      <c r="BK21" s="29"/>
      <c r="BL21" s="29"/>
      <c r="BM21" s="29"/>
      <c r="BO21" s="29"/>
      <c r="BP21" s="108" t="s">
        <v>15</v>
      </c>
      <c r="BQ21" s="108"/>
      <c r="BR21" s="29"/>
      <c r="BS21" s="29"/>
      <c r="BT21" s="29"/>
      <c r="BV21" s="29"/>
      <c r="BW21" s="108" t="s">
        <v>15</v>
      </c>
      <c r="BX21" s="108"/>
      <c r="BY21" s="29"/>
      <c r="BZ21" s="29"/>
      <c r="CA21" s="29"/>
      <c r="CF21" s="38"/>
      <c r="CG21" s="109" t="s">
        <v>15</v>
      </c>
      <c r="CH21" s="109"/>
      <c r="CI21" s="38"/>
      <c r="CJ21" s="38"/>
      <c r="CK21" s="38"/>
      <c r="CM21" s="2">
        <v>0.64</v>
      </c>
      <c r="CN21" s="65">
        <f t="shared" si="20"/>
        <v>0.36</v>
      </c>
      <c r="CO21">
        <f t="array" ref="CO21:CS21">TRANSPOSE(CM21*gmvwt+CN21*epwt2)</f>
        <v>0.1648716928429898</v>
      </c>
      <c r="CP21">
        <v>8.6883097445918683E-2</v>
      </c>
      <c r="CQ21">
        <v>0.30137986010581141</v>
      </c>
      <c r="CR21">
        <v>0.22544442191902359</v>
      </c>
      <c r="CS21">
        <v>0.22142092767846178</v>
      </c>
      <c r="CU21" s="62">
        <f t="shared" si="2"/>
        <v>4.084562872422829E-2</v>
      </c>
      <c r="CV21" s="62">
        <f t="array" ref="CV21">SQRT(MMULT(MMULT((CO21:CS21),covmat),TRANSPOSE(CO21:CS21)))</f>
        <v>0.11238149190679374</v>
      </c>
      <c r="CW21" s="63">
        <f t="shared" si="11"/>
        <v>0.49014754469073951</v>
      </c>
      <c r="CX21" s="64">
        <f t="shared" si="12"/>
        <v>0.38930090762591468</v>
      </c>
      <c r="CY21" s="64"/>
      <c r="CZ21" s="2">
        <v>0.55000000000000004</v>
      </c>
      <c r="DA21" s="65">
        <f t="shared" si="13"/>
        <v>0.44999999999999996</v>
      </c>
      <c r="DB21">
        <f t="array" ref="DB21:DF21">TRANSPOSE(CZ21*opwt)</f>
        <v>0.28236201430088381</v>
      </c>
      <c r="DC21">
        <v>5.4669205932245404E-2</v>
      </c>
      <c r="DD21">
        <v>0.14123019597018638</v>
      </c>
      <c r="DE21">
        <v>0.12370553265958156</v>
      </c>
      <c r="DF21">
        <v>-5.1966948862897142E-2</v>
      </c>
      <c r="DG21" s="63"/>
      <c r="DH21" s="63"/>
      <c r="DI21" s="62">
        <f t="array" ref="DI21">SQRT(MMULT(MMULT(DB21:DF21,covmat), TRANSPOSE(DB21:DF21)))</f>
        <v>7.4348526642760399E-2</v>
      </c>
      <c r="DJ21" s="62">
        <f t="array" ref="DJ21">MMULT((DB21:DF21),muvec) + DA21*rfp</f>
        <v>3.1301810320486637E-2</v>
      </c>
      <c r="DK21" s="64">
        <f>DI21*SQRT(12)</f>
        <v>0.25755085122629867</v>
      </c>
      <c r="DL21" s="63">
        <f t="shared" si="3"/>
        <v>0.37562172384583964</v>
      </c>
      <c r="DM21" s="64"/>
      <c r="DN21" s="66">
        <f>CN21*CW21+CM21*$AC$23</f>
        <v>0.20205311608866622</v>
      </c>
      <c r="DO21" s="64">
        <f>CN21*CX21</f>
        <v>0.14014832674532929</v>
      </c>
      <c r="DP21" s="64"/>
    </row>
    <row r="22" spans="1:126" x14ac:dyDescent="0.3">
      <c r="A22" s="3">
        <v>44562</v>
      </c>
      <c r="B22">
        <v>3.217349E-3</v>
      </c>
      <c r="C22">
        <v>6.5697123999999996E-2</v>
      </c>
      <c r="D22">
        <v>1.9800333E-2</v>
      </c>
      <c r="E22">
        <v>-6.7173730000000001E-2</v>
      </c>
      <c r="F22">
        <v>1.8977186E-2</v>
      </c>
      <c r="O22">
        <f t="shared" si="5"/>
        <v>-6.2929396183333319E-2</v>
      </c>
      <c r="P22">
        <f t="shared" si="6"/>
        <v>1.0544802333333318E-2</v>
      </c>
      <c r="Q22">
        <f t="shared" si="7"/>
        <v>-1.6025150866666681E-2</v>
      </c>
      <c r="R22">
        <f t="shared" si="8"/>
        <v>-0.10351148421666667</v>
      </c>
      <c r="S22">
        <f t="shared" si="9"/>
        <v>-8.8380484833333224E-3</v>
      </c>
      <c r="AA22" s="9"/>
      <c r="AB22" s="18" t="s">
        <v>16</v>
      </c>
      <c r="AC22" s="56">
        <f>AC23/12</f>
        <v>3.3333333333333335E-3</v>
      </c>
      <c r="AD22" s="9"/>
      <c r="AE22" s="9"/>
      <c r="AF22" s="9"/>
      <c r="AQ22" s="15"/>
      <c r="AR22" s="22" t="s">
        <v>16</v>
      </c>
      <c r="AS22" s="51">
        <f>AS23/12</f>
        <v>3.3333333333333335E-3</v>
      </c>
      <c r="AT22" s="15"/>
      <c r="AU22" s="15"/>
      <c r="AV22" s="15"/>
      <c r="BH22" s="29"/>
      <c r="BI22" s="32" t="s">
        <v>16</v>
      </c>
      <c r="BJ22" s="49">
        <f>BJ23/12</f>
        <v>3.3333333333333335E-3</v>
      </c>
      <c r="BK22" s="29"/>
      <c r="BL22" s="29"/>
      <c r="BM22" s="29"/>
      <c r="BO22" s="29"/>
      <c r="BP22" s="32" t="s">
        <v>16</v>
      </c>
      <c r="BQ22" s="49">
        <f>BQ23/12</f>
        <v>3.3333333333333335E-3</v>
      </c>
      <c r="BR22" s="29"/>
      <c r="BS22" s="29"/>
      <c r="BT22" s="29"/>
      <c r="BV22" s="29"/>
      <c r="BW22" s="32" t="s">
        <v>16</v>
      </c>
      <c r="BX22" s="49">
        <f>BX23/12</f>
        <v>3.3333333333333335E-3</v>
      </c>
      <c r="BY22" s="29"/>
      <c r="BZ22" s="29"/>
      <c r="CA22" s="29"/>
      <c r="CF22" s="38"/>
      <c r="CG22" s="41" t="s">
        <v>16</v>
      </c>
      <c r="CH22" s="47">
        <f>CH23/12</f>
        <v>3.3333333333333335E-3</v>
      </c>
      <c r="CI22" s="38"/>
      <c r="CJ22" s="38"/>
      <c r="CK22" s="38"/>
      <c r="CM22" s="2">
        <v>0.62</v>
      </c>
      <c r="CN22" s="65">
        <f t="shared" si="20"/>
        <v>0.38</v>
      </c>
      <c r="CO22">
        <f t="array" ref="CO22:CS22">TRANSPOSE(CM22*gmvwt+CN22*epwt2)</f>
        <v>0.16904758540541734</v>
      </c>
      <c r="CP22">
        <v>8.7034386469605485E-2</v>
      </c>
      <c r="CQ22">
        <v>0.30084316388833687</v>
      </c>
      <c r="CR22">
        <v>0.22543287112181803</v>
      </c>
      <c r="CS22">
        <v>0.21764199310659454</v>
      </c>
      <c r="CU22" s="62">
        <f t="shared" si="2"/>
        <v>4.1005435283443213E-2</v>
      </c>
      <c r="CV22" s="62">
        <f t="array" ref="CV22">SQRT(MMULT(MMULT((CO22:CS22),covmat),TRANSPOSE(CO22:CS22)))</f>
        <v>0.1124746147875379</v>
      </c>
      <c r="CW22" s="63">
        <f t="shared" si="11"/>
        <v>0.49206522340131853</v>
      </c>
      <c r="CX22" s="64">
        <f t="shared" si="12"/>
        <v>0.38962349474750679</v>
      </c>
      <c r="CY22" s="64"/>
      <c r="CZ22" s="65">
        <v>0.52500000000000002</v>
      </c>
      <c r="DA22" s="65">
        <f t="shared" si="13"/>
        <v>0.47499999999999998</v>
      </c>
      <c r="DB22">
        <f t="array" ref="DB22:DF22">TRANSPOSE(CZ22*opwt)</f>
        <v>0.26952737728720727</v>
      </c>
      <c r="DC22">
        <v>5.2184242026234243E-2</v>
      </c>
      <c r="DD22">
        <v>0.13481064160790518</v>
      </c>
      <c r="DE22">
        <v>0.11808255390232786</v>
      </c>
      <c r="DF22">
        <v>-4.9604814823674542E-2</v>
      </c>
      <c r="DG22" s="63"/>
      <c r="DH22" s="63"/>
      <c r="DI22" s="62">
        <f t="array" ref="DI22">SQRT(MMULT(MMULT(DB22:DF22,covmat), TRANSPOSE(DB22:DF22)))</f>
        <v>7.0969048158998571E-2</v>
      </c>
      <c r="DJ22" s="62">
        <f t="array" ref="DJ22">MMULT((DB22:DF22),muvec) + DA22*rfp</f>
        <v>3.003051591197967E-2</v>
      </c>
      <c r="DK22" s="64">
        <f>DI22*SQRT(12)</f>
        <v>0.24584399435237603</v>
      </c>
      <c r="DL22" s="63">
        <f t="shared" si="3"/>
        <v>0.36036619094375605</v>
      </c>
      <c r="DM22" s="64"/>
      <c r="DN22" s="66">
        <f>CN22*CW22+CM22*$AC$23</f>
        <v>0.21178478489250102</v>
      </c>
      <c r="DO22" s="64">
        <f>CN22*CX22</f>
        <v>0.1480569280040526</v>
      </c>
      <c r="DP22" s="64"/>
      <c r="DR22" s="92" t="s">
        <v>65</v>
      </c>
      <c r="DS22" s="93"/>
      <c r="DT22" s="93"/>
      <c r="DU22" s="93"/>
      <c r="DV22" s="94"/>
    </row>
    <row r="23" spans="1:126" x14ac:dyDescent="0.3">
      <c r="A23" s="3">
        <v>44531</v>
      </c>
      <c r="B23">
        <v>2.8024126E-2</v>
      </c>
      <c r="C23">
        <v>3.522884E-3</v>
      </c>
      <c r="D23">
        <v>4.5945118E-2</v>
      </c>
      <c r="E23">
        <v>6.1198414999999999E-2</v>
      </c>
      <c r="F23">
        <v>6.9353180000000002E-3</v>
      </c>
      <c r="O23">
        <f t="shared" si="5"/>
        <v>-3.8122619183333317E-2</v>
      </c>
      <c r="P23">
        <f t="shared" si="6"/>
        <v>-5.162943766666668E-2</v>
      </c>
      <c r="Q23">
        <f t="shared" si="7"/>
        <v>1.0119634133333319E-2</v>
      </c>
      <c r="R23">
        <f t="shared" si="8"/>
        <v>2.4860660783333328E-2</v>
      </c>
      <c r="S23">
        <f t="shared" si="9"/>
        <v>-2.0879916483333323E-2</v>
      </c>
      <c r="AA23" s="9"/>
      <c r="AB23" s="20" t="s">
        <v>19</v>
      </c>
      <c r="AC23" s="58">
        <v>0.04</v>
      </c>
      <c r="AD23" s="9"/>
      <c r="AE23" s="9"/>
      <c r="AF23" s="9"/>
      <c r="AQ23" s="15"/>
      <c r="AR23" s="23" t="s">
        <v>19</v>
      </c>
      <c r="AS23" s="55">
        <v>0.04</v>
      </c>
      <c r="AT23" s="15"/>
      <c r="AU23" s="15"/>
      <c r="AV23" s="15"/>
      <c r="BH23" s="29"/>
      <c r="BI23" s="34" t="s">
        <v>19</v>
      </c>
      <c r="BJ23" s="50">
        <v>0.04</v>
      </c>
      <c r="BK23" s="29"/>
      <c r="BL23" s="29"/>
      <c r="BM23" s="29"/>
      <c r="BO23" s="29"/>
      <c r="BP23" s="34" t="s">
        <v>19</v>
      </c>
      <c r="BQ23" s="50">
        <v>0.04</v>
      </c>
      <c r="BR23" s="29"/>
      <c r="BS23" s="29"/>
      <c r="BT23" s="29"/>
      <c r="BV23" s="29"/>
      <c r="BW23" s="34" t="s">
        <v>19</v>
      </c>
      <c r="BX23" s="50">
        <v>0.04</v>
      </c>
      <c r="BY23" s="29"/>
      <c r="BZ23" s="29"/>
      <c r="CA23" s="29"/>
      <c r="CF23" s="38" t="s">
        <v>37</v>
      </c>
      <c r="CG23" s="43" t="s">
        <v>19</v>
      </c>
      <c r="CH23" s="48">
        <v>0.04</v>
      </c>
      <c r="CI23" s="44" t="s">
        <v>38</v>
      </c>
      <c r="CJ23" s="38"/>
      <c r="CK23" s="38"/>
      <c r="CM23" s="2">
        <v>0.6</v>
      </c>
      <c r="CN23" s="65">
        <f t="shared" si="20"/>
        <v>0.4</v>
      </c>
      <c r="CO23">
        <f t="array" ref="CO23:CS23">TRANSPOSE(CM23*gmvwt+CN23*epwt2)</f>
        <v>0.17322347796784493</v>
      </c>
      <c r="CP23">
        <v>8.7185675493292272E-2</v>
      </c>
      <c r="CQ23">
        <v>0.30030646767086222</v>
      </c>
      <c r="CR23">
        <v>0.22542132032461248</v>
      </c>
      <c r="CS23">
        <v>0.21386305853472726</v>
      </c>
      <c r="CU23" s="62">
        <f t="shared" si="2"/>
        <v>4.1165241842658129E-2</v>
      </c>
      <c r="CV23" s="62">
        <f t="array" ref="CV23">SQRT(MMULT(MMULT((CO23:CS23),covmat),TRANSPOSE(CO23:CS23)))</f>
        <v>0.1125726879455191</v>
      </c>
      <c r="CW23" s="63">
        <f t="shared" si="11"/>
        <v>0.49398290211189755</v>
      </c>
      <c r="CX23" s="64">
        <f t="shared" si="12"/>
        <v>0.38996323013247114</v>
      </c>
      <c r="CY23" s="64"/>
      <c r="CZ23" s="2">
        <v>0.5</v>
      </c>
      <c r="DA23" s="65">
        <f t="shared" si="13"/>
        <v>0.5</v>
      </c>
      <c r="DB23">
        <f t="array" ref="DB23:DF23">TRANSPOSE(CZ23*opwt)</f>
        <v>0.25669274027353073</v>
      </c>
      <c r="DC23">
        <v>4.9699278120223088E-2</v>
      </c>
      <c r="DD23">
        <v>0.12839108724562398</v>
      </c>
      <c r="DE23">
        <v>0.11245957514507414</v>
      </c>
      <c r="DF23">
        <v>-4.7242680784451943E-2</v>
      </c>
      <c r="DG23" s="63"/>
      <c r="DH23" s="63"/>
      <c r="DI23" s="62">
        <f t="array" ref="DI23">SQRT(MMULT(MMULT(DB23:DF23,covmat), TRANSPOSE(DB23:DF23)))</f>
        <v>6.7589569675236716E-2</v>
      </c>
      <c r="DJ23" s="62">
        <f t="array" ref="DJ23">MMULT((DB23:DF23),muvec) + DA23*rfp</f>
        <v>2.8759221503472696E-2</v>
      </c>
      <c r="DK23" s="64">
        <f>DI23*SQRT(12)</f>
        <v>0.2341371374784533</v>
      </c>
      <c r="DL23" s="63">
        <f t="shared" si="3"/>
        <v>0.34511065804167235</v>
      </c>
      <c r="DM23" s="64"/>
      <c r="DN23" s="66">
        <f>CN23*CW23+CM23*$AC$23</f>
        <v>0.22159316084475902</v>
      </c>
      <c r="DO23" s="64">
        <f>CN23*CX23</f>
        <v>0.15598529205298847</v>
      </c>
      <c r="DP23" s="64"/>
      <c r="DR23" s="82"/>
      <c r="DS23" t="s">
        <v>58</v>
      </c>
      <c r="DT23" t="s">
        <v>59</v>
      </c>
      <c r="DU23" t="s">
        <v>60</v>
      </c>
      <c r="DV23" s="83" t="s">
        <v>61</v>
      </c>
    </row>
    <row r="24" spans="1:126" x14ac:dyDescent="0.3">
      <c r="A24" s="3">
        <v>44501</v>
      </c>
      <c r="B24">
        <v>0.16805980500000001</v>
      </c>
      <c r="C24">
        <v>-1.1442801000000001E-2</v>
      </c>
      <c r="D24">
        <v>-0.17596444999999999</v>
      </c>
      <c r="E24">
        <v>-1.3862098E-2</v>
      </c>
      <c r="F24">
        <v>0.11463818200000001</v>
      </c>
      <c r="O24">
        <f t="shared" si="5"/>
        <v>0.10191305981666669</v>
      </c>
      <c r="P24">
        <f t="shared" si="6"/>
        <v>-6.6595122666666673E-2</v>
      </c>
      <c r="Q24">
        <f t="shared" si="7"/>
        <v>-0.21178993386666667</v>
      </c>
      <c r="R24">
        <f t="shared" si="8"/>
        <v>-5.0199852216666674E-2</v>
      </c>
      <c r="S24">
        <f t="shared" si="9"/>
        <v>8.6822947516666679E-2</v>
      </c>
      <c r="AA24" s="9"/>
      <c r="AB24" s="9"/>
      <c r="AC24" s="9"/>
      <c r="AD24" s="9"/>
      <c r="AE24" s="9"/>
      <c r="AF24" s="9"/>
      <c r="AQ24" s="15"/>
      <c r="AR24" s="15"/>
      <c r="AS24" s="15"/>
      <c r="AT24" s="15"/>
      <c r="AU24" s="15"/>
      <c r="AV24" s="15"/>
      <c r="BH24" s="29"/>
      <c r="BI24" s="29"/>
      <c r="BJ24" s="29"/>
      <c r="BK24" s="29"/>
      <c r="BL24" s="29"/>
      <c r="BM24" s="29"/>
      <c r="BO24" s="29"/>
      <c r="BP24" s="29"/>
      <c r="BQ24" s="29"/>
      <c r="BR24" s="29"/>
      <c r="BS24" s="29"/>
      <c r="BT24" s="29"/>
      <c r="BV24" s="29"/>
      <c r="BW24" s="29"/>
      <c r="BX24" s="29"/>
      <c r="BY24" s="29"/>
      <c r="BZ24" s="29"/>
      <c r="CA24" s="29"/>
      <c r="CF24" s="38"/>
      <c r="CG24" s="38"/>
      <c r="CH24" s="38"/>
      <c r="CI24" s="38"/>
      <c r="CJ24" s="38"/>
      <c r="CK24" s="38"/>
      <c r="CM24" s="65">
        <v>0.57999999999999996</v>
      </c>
      <c r="CN24" s="65">
        <f t="shared" si="20"/>
        <v>0.42000000000000004</v>
      </c>
      <c r="CO24">
        <f t="array" ref="CO24:CS24">TRANSPOSE(CM24*gmvwt+CN24*epwt2)</f>
        <v>0.17739937053027249</v>
      </c>
      <c r="CP24">
        <v>8.733696451697906E-2</v>
      </c>
      <c r="CQ24">
        <v>0.29976977145338768</v>
      </c>
      <c r="CR24">
        <v>0.22540976952740693</v>
      </c>
      <c r="CS24">
        <v>0.21008412396286003</v>
      </c>
      <c r="CU24" s="62">
        <f t="shared" si="2"/>
        <v>4.1325048401873059E-2</v>
      </c>
      <c r="CV24" s="62">
        <f t="array" ref="CV24">SQRT(MMULT(MMULT((CO24:CS24),covmat),TRANSPOSE(CO24:CS24)))</f>
        <v>0.11267569845454388</v>
      </c>
      <c r="CW24" s="63">
        <f t="shared" ref="CW24:CW25" si="21">CU24*12</f>
        <v>0.49590058082247668</v>
      </c>
      <c r="CX24" s="64">
        <f t="shared" ref="CX24:CX25" si="22">CV24*SQRT(12)</f>
        <v>0.39032006900316002</v>
      </c>
      <c r="CY24" s="64"/>
      <c r="CZ24" s="65">
        <v>0.47499999999999998</v>
      </c>
      <c r="DA24" s="65">
        <f t="shared" si="13"/>
        <v>0.52500000000000002</v>
      </c>
      <c r="DB24">
        <f t="array" ref="DB24:DF24">TRANSPOSE(CZ24*opwt)</f>
        <v>0.24385810325985419</v>
      </c>
      <c r="DC24">
        <v>4.7214314214211933E-2</v>
      </c>
      <c r="DD24">
        <v>0.12197153288334278</v>
      </c>
      <c r="DE24">
        <v>0.10683659638782042</v>
      </c>
      <c r="DF24">
        <v>-4.4880546745229344E-2</v>
      </c>
      <c r="DG24" s="63"/>
      <c r="DH24" s="63"/>
      <c r="DI24" s="62">
        <f t="array" ref="DI24">SQRT(MMULT(MMULT(DB24:DF24,covmat), TRANSPOSE(DB24:DF24)))</f>
        <v>6.4210091191474888E-2</v>
      </c>
      <c r="DJ24" s="62">
        <f t="array" ref="DJ24">MMULT((DB24:DF24),muvec) + DA24*rfp</f>
        <v>2.7487927094965729E-2</v>
      </c>
      <c r="DK24" s="64">
        <f>DI24*SQRT(12)</f>
        <v>0.22243028060453066</v>
      </c>
      <c r="DL24" s="63">
        <f t="shared" si="3"/>
        <v>0.32985512513958876</v>
      </c>
      <c r="DM24" s="64"/>
      <c r="DN24" s="66">
        <f>CN24*CW24+CM24*$AC$23</f>
        <v>0.23147824394544023</v>
      </c>
      <c r="DO24" s="64">
        <f>CN24*CX24</f>
        <v>0.16393442898132723</v>
      </c>
      <c r="DP24" s="64"/>
      <c r="DR24" s="84" t="s">
        <v>62</v>
      </c>
      <c r="DS24" s="85">
        <f>AC15</f>
        <v>0.53106609460000009</v>
      </c>
      <c r="DT24" s="85">
        <f>BJ15</f>
        <v>0.53106609460000032</v>
      </c>
      <c r="DU24" s="85">
        <f>BQ15</f>
        <v>0.55151326342926921</v>
      </c>
      <c r="DV24" s="86">
        <f>CH15</f>
        <v>0.65022131608334466</v>
      </c>
    </row>
    <row r="25" spans="1:126" x14ac:dyDescent="0.3">
      <c r="A25" s="3">
        <v>44470</v>
      </c>
      <c r="B25">
        <v>-3.0311289000000002E-2</v>
      </c>
      <c r="C25">
        <v>3.5015464000000003E-2</v>
      </c>
      <c r="D25">
        <v>-0.105796366</v>
      </c>
      <c r="E25">
        <v>-0.16327346500000001</v>
      </c>
      <c r="F25">
        <v>0.12346631</v>
      </c>
      <c r="O25">
        <f t="shared" si="5"/>
        <v>-9.6458034183333319E-2</v>
      </c>
      <c r="P25">
        <f t="shared" si="6"/>
        <v>-2.0136857666666674E-2</v>
      </c>
      <c r="Q25">
        <f t="shared" si="7"/>
        <v>-0.14162184986666668</v>
      </c>
      <c r="R25">
        <f t="shared" si="8"/>
        <v>-0.19961121921666669</v>
      </c>
      <c r="S25">
        <f t="shared" si="9"/>
        <v>9.565107551666667E-2</v>
      </c>
      <c r="AA25" s="9"/>
      <c r="AB25" s="9"/>
      <c r="AC25" s="9"/>
      <c r="AD25" s="9"/>
      <c r="AE25" s="9"/>
      <c r="AF25" s="9"/>
      <c r="AQ25" s="15"/>
      <c r="AR25" s="15"/>
      <c r="AS25" s="15"/>
      <c r="AT25" s="15"/>
      <c r="AU25" s="15"/>
      <c r="AV25" s="15"/>
      <c r="BH25" s="29"/>
      <c r="BI25" s="29"/>
      <c r="BJ25" s="29"/>
      <c r="BK25" s="29"/>
      <c r="BL25" s="29"/>
      <c r="BM25" s="29"/>
      <c r="BO25" s="29"/>
      <c r="BP25" s="29"/>
      <c r="BQ25" s="29"/>
      <c r="BR25" s="29"/>
      <c r="BS25" s="29"/>
      <c r="BT25" s="29"/>
      <c r="BV25" s="29"/>
      <c r="BW25" s="29"/>
      <c r="BX25" s="29"/>
      <c r="BY25" s="29"/>
      <c r="BZ25" s="29"/>
      <c r="CA25" s="29"/>
      <c r="CF25" s="38"/>
      <c r="CG25" s="38"/>
      <c r="CH25" s="38"/>
      <c r="CI25" s="38"/>
      <c r="CJ25" s="38"/>
      <c r="CK25" s="38"/>
      <c r="CM25" s="2">
        <v>0.56000000000000005</v>
      </c>
      <c r="CN25" s="65">
        <f t="shared" si="20"/>
        <v>0.43999999999999995</v>
      </c>
      <c r="CO25">
        <f t="array" ref="CO25:CS25">TRANSPOSE(CM25*gmvwt+CN25*epwt2)</f>
        <v>0.1815752630927</v>
      </c>
      <c r="CP25">
        <v>8.7488253540665861E-2</v>
      </c>
      <c r="CQ25">
        <v>0.29923307523591314</v>
      </c>
      <c r="CR25">
        <v>0.22539821873020138</v>
      </c>
      <c r="CS25">
        <v>0.20630518939099277</v>
      </c>
      <c r="CU25" s="62">
        <f t="shared" si="2"/>
        <v>4.1484854961087975E-2</v>
      </c>
      <c r="CV25" s="62">
        <f t="array" ref="CV25">SQRT(MMULT(MMULT((CO25:CS25),covmat),TRANSPOSE(CO25:CS25)))</f>
        <v>0.11278363278607974</v>
      </c>
      <c r="CW25" s="63">
        <f t="shared" si="21"/>
        <v>0.4978182595330557</v>
      </c>
      <c r="CX25" s="64">
        <f t="shared" si="22"/>
        <v>0.3906939644953622</v>
      </c>
      <c r="CY25" s="64"/>
      <c r="CZ25" s="2">
        <v>0.45</v>
      </c>
      <c r="DA25" s="65">
        <f t="shared" si="13"/>
        <v>0.55000000000000004</v>
      </c>
      <c r="DB25">
        <f t="array" ref="DB25:DF25">TRANSPOSE(CZ25*opwt)</f>
        <v>0.23102346624617767</v>
      </c>
      <c r="DC25">
        <v>4.4729350308200778E-2</v>
      </c>
      <c r="DD25">
        <v>0.11555197852106158</v>
      </c>
      <c r="DE25">
        <v>0.10121361763056673</v>
      </c>
      <c r="DF25">
        <v>-4.2518412706006752E-2</v>
      </c>
      <c r="DG25" s="63"/>
      <c r="DH25" s="63"/>
      <c r="DI25" s="62">
        <f t="array" ref="DI25">SQRT(MMULT(MMULT(DB25:DF25,covmat), TRANSPOSE(DB25:DF25)))</f>
        <v>6.0830612707713054E-2</v>
      </c>
      <c r="DJ25" s="62">
        <f t="array" ref="DJ25">MMULT((DB25:DF25),muvec) + DA25*rfp</f>
        <v>2.6216632686458761E-2</v>
      </c>
      <c r="DK25" s="64">
        <f>DI25*SQRT(12)</f>
        <v>0.21072342373060798</v>
      </c>
      <c r="DL25" s="63">
        <f t="shared" si="3"/>
        <v>0.31459959223750511</v>
      </c>
      <c r="DM25" s="64"/>
      <c r="DN25" s="66">
        <f>CN25*CW25+CM25*$AC$23</f>
        <v>0.24144003419454449</v>
      </c>
      <c r="DO25" s="64">
        <f>CN25*CX25</f>
        <v>0.17190534437795935</v>
      </c>
      <c r="DP25" s="64"/>
      <c r="DR25" s="84" t="s">
        <v>63</v>
      </c>
      <c r="DS25" s="85">
        <f>AC16</f>
        <v>0.40783864390685848</v>
      </c>
      <c r="DT25" s="85">
        <f>BJ16</f>
        <v>0.39982959955790426</v>
      </c>
      <c r="DU25" s="85">
        <f>BQ16</f>
        <v>0.40783899617588626</v>
      </c>
      <c r="DV25" s="86">
        <f>CH16</f>
        <v>0.4682742749569066</v>
      </c>
    </row>
    <row r="26" spans="1:126" x14ac:dyDescent="0.3">
      <c r="A26" s="3">
        <v>44440</v>
      </c>
      <c r="B26">
        <v>-7.5270833999999995E-2</v>
      </c>
      <c r="C26">
        <v>-1.4213213000000001E-2</v>
      </c>
      <c r="D26">
        <v>0.47326646100000003</v>
      </c>
      <c r="E26">
        <v>-7.5232444999999995E-2</v>
      </c>
      <c r="F26">
        <v>-5.0033057999999998E-2</v>
      </c>
      <c r="O26">
        <f t="shared" si="5"/>
        <v>-0.14141757918333331</v>
      </c>
      <c r="P26">
        <f t="shared" si="6"/>
        <v>-6.9365534666666673E-2</v>
      </c>
      <c r="Q26">
        <f t="shared" si="7"/>
        <v>0.43744097713333335</v>
      </c>
      <c r="R26">
        <f t="shared" si="8"/>
        <v>-0.11157019921666667</v>
      </c>
      <c r="S26">
        <f t="shared" si="9"/>
        <v>-7.7848292483333317E-2</v>
      </c>
      <c r="CM26" s="2">
        <v>0.54</v>
      </c>
      <c r="CN26" s="65">
        <f t="shared" ref="CN26:CN53" si="23">1-CM26</f>
        <v>0.45999999999999996</v>
      </c>
      <c r="CO26">
        <f t="array" ref="CO26:CS26">TRANSPOSE(CM26*gmvwt+CN26*epwt2)</f>
        <v>0.18575115565512756</v>
      </c>
      <c r="CP26">
        <v>8.7639542564352663E-2</v>
      </c>
      <c r="CQ26">
        <v>0.29869637901843848</v>
      </c>
      <c r="CR26">
        <v>0.22538666793299583</v>
      </c>
      <c r="CS26">
        <v>0.20252625481912553</v>
      </c>
      <c r="CU26" s="62">
        <f t="shared" ref="CU26:CU43" si="24">MMULT((CO26:CS26),muvec)</f>
        <v>4.1644661520302891E-2</v>
      </c>
      <c r="CV26" s="62">
        <f t="array" ref="CV26">SQRT(MMULT(MMULT((CO26:CS26),covmat),TRANSPOSE(CO26:CS26)))</f>
        <v>0.11289647681791115</v>
      </c>
      <c r="CW26" s="63">
        <f>CU26*12</f>
        <v>0.49973593824363471</v>
      </c>
      <c r="CX26" s="64">
        <f>CV26*SQRT(12)</f>
        <v>0.39108486768828804</v>
      </c>
      <c r="CY26" s="64"/>
      <c r="CZ26" s="65">
        <v>0.42499999999999899</v>
      </c>
      <c r="DA26" s="65">
        <f t="shared" ref="DA26:DA67" si="25">1-CZ26</f>
        <v>0.57500000000000107</v>
      </c>
      <c r="DB26">
        <f t="array" ref="DB26:DF26">TRANSPOSE(CZ26*opwt)</f>
        <v>0.2181888292325006</v>
      </c>
      <c r="DC26">
        <v>4.2244386402189527E-2</v>
      </c>
      <c r="DD26">
        <v>0.10913242415878012</v>
      </c>
      <c r="DE26">
        <v>9.5590638873312789E-2</v>
      </c>
      <c r="DF26">
        <v>-4.0156278666784055E-2</v>
      </c>
      <c r="DG26" s="63"/>
      <c r="DH26" s="63"/>
      <c r="DI26" s="62">
        <f t="array" ref="DI26">SQRT(MMULT(MMULT(DB26:DF26,covmat), TRANSPOSE(DB26:DF26)))</f>
        <v>5.7451134223951081E-2</v>
      </c>
      <c r="DJ26" s="62">
        <f t="array" ref="DJ26">MMULT((DB26:DF26),muvec) + DA26*rfp</f>
        <v>2.4945338277951742E-2</v>
      </c>
      <c r="DK26" s="64">
        <f>DI26*SQRT(12)</f>
        <v>0.19901656685668487</v>
      </c>
      <c r="DL26" s="63">
        <f t="shared" ref="DL26:DL43" si="26">DJ26*12</f>
        <v>0.29934405933542091</v>
      </c>
      <c r="DM26" s="64"/>
      <c r="DN26" s="66">
        <f>CN26*CW26+CM26*$AC$23</f>
        <v>0.25147853159207195</v>
      </c>
      <c r="DO26" s="64">
        <f>CN26*CX26</f>
        <v>0.17989903913661248</v>
      </c>
      <c r="DP26" s="64"/>
      <c r="DR26" s="84" t="s">
        <v>64</v>
      </c>
      <c r="DS26" s="85">
        <f>AC17</f>
        <v>1.2040695552924332</v>
      </c>
      <c r="DT26" s="85">
        <f>BJ17</f>
        <v>1.2281884461354968</v>
      </c>
      <c r="DU26" s="85">
        <f>BQ17</f>
        <v>1.2542039094483057</v>
      </c>
      <c r="DV26" s="86">
        <f>CH17</f>
        <v>1.303127992968439</v>
      </c>
    </row>
    <row r="27" spans="1:126" ht="15" thickBot="1" x14ac:dyDescent="0.35">
      <c r="A27" s="3">
        <v>44409</v>
      </c>
      <c r="B27">
        <v>0.118573453</v>
      </c>
      <c r="C27">
        <v>2.7647382000000002E-2</v>
      </c>
      <c r="D27">
        <v>5.6678665000000003E-2</v>
      </c>
      <c r="E27">
        <v>3.9126866000000003E-2</v>
      </c>
      <c r="F27">
        <v>3.1471910000000001E-3</v>
      </c>
      <c r="O27">
        <f t="shared" si="5"/>
        <v>5.2426707816666682E-2</v>
      </c>
      <c r="P27">
        <f t="shared" si="6"/>
        <v>-2.7504939666666676E-2</v>
      </c>
      <c r="Q27">
        <f t="shared" si="7"/>
        <v>2.0853181133333322E-2</v>
      </c>
      <c r="R27">
        <f t="shared" si="8"/>
        <v>2.7891117833333326E-3</v>
      </c>
      <c r="S27">
        <f t="shared" si="9"/>
        <v>-2.4668043483333322E-2</v>
      </c>
      <c r="CM27" s="65">
        <v>0.52</v>
      </c>
      <c r="CN27" s="65">
        <f t="shared" si="23"/>
        <v>0.48</v>
      </c>
      <c r="CO27">
        <f t="array" ref="CO27:CS27">TRANSPOSE(CM27*gmvwt+CN27*epwt2)</f>
        <v>0.18992704821755513</v>
      </c>
      <c r="CP27">
        <v>8.7790831588039436E-2</v>
      </c>
      <c r="CQ27">
        <v>0.29815968280096394</v>
      </c>
      <c r="CR27">
        <v>0.22537511713579028</v>
      </c>
      <c r="CS27">
        <v>0.19874732024725827</v>
      </c>
      <c r="CU27" s="62">
        <f t="shared" si="24"/>
        <v>4.180446807951782E-2</v>
      </c>
      <c r="CV27" s="62">
        <f t="array" ref="CV27">SQRT(MMULT(MMULT((CO27:CS27),covmat),TRANSPOSE(CO27:CS27)))</f>
        <v>0.11301421584311824</v>
      </c>
      <c r="CW27" s="63">
        <f>CU27*12</f>
        <v>0.50165361695421384</v>
      </c>
      <c r="CX27" s="64">
        <f>CV27*SQRT(12)</f>
        <v>0.39149272763567272</v>
      </c>
      <c r="CY27" s="64"/>
      <c r="CZ27" s="2">
        <v>0.39999999999999902</v>
      </c>
      <c r="DA27" s="65">
        <f t="shared" si="25"/>
        <v>0.60000000000000098</v>
      </c>
      <c r="DB27">
        <f t="array" ref="DB27:DF27">TRANSPOSE(CZ27*opwt)</f>
        <v>0.20535419221882409</v>
      </c>
      <c r="DC27">
        <v>3.9759422496178372E-2</v>
      </c>
      <c r="DD27">
        <v>0.10271286979649893</v>
      </c>
      <c r="DE27">
        <v>8.9967660116059098E-2</v>
      </c>
      <c r="DF27">
        <v>-3.7794144627561463E-2</v>
      </c>
      <c r="DG27" s="63"/>
      <c r="DH27" s="63"/>
      <c r="DI27" s="62">
        <f t="array" ref="DI27">SQRT(MMULT(MMULT(DB27:DF27,covmat), TRANSPOSE(DB27:DF27)))</f>
        <v>5.4071655740189253E-2</v>
      </c>
      <c r="DJ27" s="62">
        <f t="array" ref="DJ27">MMULT((DB27:DF27),muvec) + DA27*rfp</f>
        <v>2.3674043869444779E-2</v>
      </c>
      <c r="DK27" s="64">
        <f>DI27*SQRT(12)</f>
        <v>0.18730970998276222</v>
      </c>
      <c r="DL27" s="63">
        <f t="shared" si="26"/>
        <v>0.28408852643333737</v>
      </c>
      <c r="DM27" s="64"/>
      <c r="DN27" s="66">
        <f>CN27*CW27+CM27*$AC$23</f>
        <v>0.26159373613802261</v>
      </c>
      <c r="DO27" s="64">
        <f>CN27*CX27</f>
        <v>0.18791650926512291</v>
      </c>
      <c r="DP27" s="64"/>
      <c r="DR27" s="88" t="s">
        <v>65</v>
      </c>
      <c r="DS27" s="89">
        <f>_xlfn.NORM.DIST(0, DS24, DS25, TRUE)</f>
        <v>9.6432973970059691E-2</v>
      </c>
      <c r="DT27" s="89">
        <f>_xlfn.NORM.DIST(0, DT24, DT25, TRUE)</f>
        <v>9.2050892516561483E-2</v>
      </c>
      <c r="DU27" s="89">
        <f>_xlfn.NORM.DIST(0, DU24, DU25, TRUE)</f>
        <v>8.8142587624735744E-2</v>
      </c>
      <c r="DV27" s="90">
        <f>_xlfn.NORM.DIST(0, DV24, DV25, TRUE)</f>
        <v>8.2485116900614608E-2</v>
      </c>
    </row>
    <row r="28" spans="1:126" x14ac:dyDescent="0.3">
      <c r="A28" s="3">
        <v>44378</v>
      </c>
      <c r="B28">
        <v>-5.7908635E-2</v>
      </c>
      <c r="C28">
        <v>-0.155134411</v>
      </c>
      <c r="D28">
        <v>0.50551401600000001</v>
      </c>
      <c r="E28">
        <v>-6.8467282000000004E-2</v>
      </c>
      <c r="F28">
        <v>0.148373908</v>
      </c>
      <c r="O28">
        <f t="shared" si="5"/>
        <v>-0.12405538018333331</v>
      </c>
      <c r="P28">
        <f t="shared" si="6"/>
        <v>-0.21028673266666667</v>
      </c>
      <c r="Q28">
        <f t="shared" si="7"/>
        <v>0.46968853213333334</v>
      </c>
      <c r="R28">
        <f t="shared" si="8"/>
        <v>-0.10480503621666667</v>
      </c>
      <c r="S28">
        <f t="shared" si="9"/>
        <v>0.12055867351666667</v>
      </c>
      <c r="CM28" s="2">
        <v>0.5</v>
      </c>
      <c r="CN28" s="65">
        <f t="shared" si="23"/>
        <v>0.5</v>
      </c>
      <c r="CO28">
        <f t="array" ref="CO28:CS28">TRANSPOSE(CM28*gmvwt+CN28*epwt2)</f>
        <v>0.19410294077998269</v>
      </c>
      <c r="CP28">
        <v>8.7942120611726238E-2</v>
      </c>
      <c r="CQ28">
        <v>0.29762298658348929</v>
      </c>
      <c r="CR28">
        <v>0.22536356633858473</v>
      </c>
      <c r="CS28">
        <v>0.19496838567539101</v>
      </c>
      <c r="CU28" s="62">
        <f t="shared" si="24"/>
        <v>4.1964274638732736E-2</v>
      </c>
      <c r="CV28" s="62">
        <f t="array" ref="CV28">SQRT(MMULT(MMULT((CO28:CS28),covmat),TRANSPOSE(CO28:CS28)))</f>
        <v>0.11313683457936491</v>
      </c>
      <c r="CW28" s="63">
        <f>CU28*12</f>
        <v>0.50357129566479286</v>
      </c>
      <c r="CX28" s="64">
        <f>CV28*SQRT(12)</f>
        <v>0.3919174913979509</v>
      </c>
      <c r="CY28" s="64"/>
      <c r="CZ28" s="65">
        <v>0.374999999999999</v>
      </c>
      <c r="DA28" s="65">
        <f t="shared" si="25"/>
        <v>0.625000000000001</v>
      </c>
      <c r="DB28">
        <f t="array" ref="DB28:DF28">TRANSPOSE(CZ28*opwt)</f>
        <v>0.19251955520514755</v>
      </c>
      <c r="DC28">
        <v>3.7274458590167217E-2</v>
      </c>
      <c r="DD28">
        <v>9.6293315434217736E-2</v>
      </c>
      <c r="DE28">
        <v>8.4344681358805379E-2</v>
      </c>
      <c r="DF28">
        <v>-3.5432010588338864E-2</v>
      </c>
      <c r="DG28" s="63"/>
      <c r="DH28" s="63"/>
      <c r="DI28" s="62">
        <f t="array" ref="DI28">SQRT(MMULT(MMULT(DB28:DF28,covmat), TRANSPOSE(DB28:DF28)))</f>
        <v>5.0692177256427412E-2</v>
      </c>
      <c r="DJ28" s="62">
        <f t="array" ref="DJ28">MMULT((DB28:DF28),muvec) + DA28*rfp</f>
        <v>2.2402749460937808E-2</v>
      </c>
      <c r="DK28" s="64">
        <f>DI28*SQRT(12)</f>
        <v>0.17560285310883952</v>
      </c>
      <c r="DL28" s="63">
        <f t="shared" si="26"/>
        <v>0.26883299353125367</v>
      </c>
      <c r="DM28" s="64"/>
      <c r="DN28" s="66">
        <f>CN28*CW28+CM28*$AC$23</f>
        <v>0.27178564783239645</v>
      </c>
      <c r="DO28" s="64">
        <f>CN28*CX28</f>
        <v>0.19595874569897545</v>
      </c>
      <c r="DP28" s="64"/>
    </row>
    <row r="29" spans="1:126" x14ac:dyDescent="0.3">
      <c r="A29" s="3">
        <v>44348</v>
      </c>
      <c r="B29">
        <v>0.14529366899999999</v>
      </c>
      <c r="C29">
        <v>0.226486453</v>
      </c>
      <c r="D29">
        <v>0.42462849000000003</v>
      </c>
      <c r="E29">
        <v>0.31699230900000003</v>
      </c>
      <c r="F29">
        <v>-4.1393470000000002E-2</v>
      </c>
      <c r="O29">
        <f t="shared" si="5"/>
        <v>7.9146923816666673E-2</v>
      </c>
      <c r="P29">
        <f t="shared" si="6"/>
        <v>0.17133413133333333</v>
      </c>
      <c r="Q29">
        <f t="shared" si="7"/>
        <v>0.38880300613333335</v>
      </c>
      <c r="R29">
        <f t="shared" si="8"/>
        <v>0.28065455478333334</v>
      </c>
      <c r="S29">
        <f t="shared" si="9"/>
        <v>-6.9208704483333328E-2</v>
      </c>
      <c r="CM29" s="2">
        <v>0.48</v>
      </c>
      <c r="CN29" s="65">
        <f t="shared" si="23"/>
        <v>0.52</v>
      </c>
      <c r="CO29">
        <f t="array" ref="CO29:CS29">TRANSPOSE(CM29*gmvwt+CN29*epwt2)</f>
        <v>0.19827883334241025</v>
      </c>
      <c r="CP29">
        <v>8.8093409635413039E-2</v>
      </c>
      <c r="CQ29">
        <v>0.29708629036601475</v>
      </c>
      <c r="CR29">
        <v>0.22535201554137918</v>
      </c>
      <c r="CS29">
        <v>0.19118945110352376</v>
      </c>
      <c r="CU29" s="62">
        <f t="shared" si="24"/>
        <v>4.2124081197947666E-2</v>
      </c>
      <c r="CV29" s="62">
        <f t="array" ref="CV29">SQRT(MMULT(MMULT((CO29:CS29),covmat),TRANSPOSE(CO29:CS29)))</f>
        <v>0.11326431717848362</v>
      </c>
      <c r="CW29" s="63">
        <f t="shared" ref="CW29:CW43" si="27">CU29*12</f>
        <v>0.50548897437537199</v>
      </c>
      <c r="CX29" s="64">
        <f t="shared" ref="CX29:CX43" si="28">CV29*SQRT(12)</f>
        <v>0.39235910407545999</v>
      </c>
      <c r="CY29" s="64"/>
      <c r="CZ29" s="2">
        <v>0.34999999999999898</v>
      </c>
      <c r="DA29" s="65">
        <f t="shared" si="25"/>
        <v>0.65000000000000102</v>
      </c>
      <c r="DB29">
        <f t="array" ref="DB29:DF29">TRANSPOSE(CZ29*opwt)</f>
        <v>0.17968491819147098</v>
      </c>
      <c r="DC29">
        <v>3.4789494684156062E-2</v>
      </c>
      <c r="DD29">
        <v>8.9873761071936523E-2</v>
      </c>
      <c r="DE29">
        <v>7.8721702601551674E-2</v>
      </c>
      <c r="DF29">
        <v>-3.3069876549116264E-2</v>
      </c>
      <c r="DG29" s="63"/>
      <c r="DH29" s="63"/>
      <c r="DI29" s="62">
        <f t="array" ref="DI29">SQRT(MMULT(MMULT(DB29:DF29,covmat), TRANSPOSE(DB29:DF29)))</f>
        <v>4.7312698772665571E-2</v>
      </c>
      <c r="DJ29" s="62">
        <f t="array" ref="DJ29">MMULT((DB29:DF29),muvec) + DA29*rfp</f>
        <v>2.1131455052430838E-2</v>
      </c>
      <c r="DK29" s="64">
        <f>DI29*SQRT(12)</f>
        <v>0.16389599623491685</v>
      </c>
      <c r="DL29" s="63">
        <f t="shared" si="26"/>
        <v>0.25357746062917008</v>
      </c>
      <c r="DM29" s="64"/>
      <c r="DN29" s="66">
        <f>CN29*CW29+CM29*$AC$23</f>
        <v>0.28205426667519345</v>
      </c>
      <c r="DO29" s="64">
        <f>CN29*CX29</f>
        <v>0.20402673411923919</v>
      </c>
      <c r="DP29" s="64"/>
    </row>
    <row r="30" spans="1:126" x14ac:dyDescent="0.3">
      <c r="A30" s="3">
        <v>44317</v>
      </c>
      <c r="B30">
        <v>0.136014522</v>
      </c>
      <c r="C30">
        <v>-2.3746702000000001E-2</v>
      </c>
      <c r="D30">
        <v>7.4361405000000005E-2</v>
      </c>
      <c r="E30">
        <v>0.156819391</v>
      </c>
      <c r="F30">
        <v>6.5889502000000003E-2</v>
      </c>
      <c r="O30">
        <f t="shared" si="5"/>
        <v>6.9867776816666685E-2</v>
      </c>
      <c r="P30">
        <f t="shared" si="6"/>
        <v>-7.8899023666666679E-2</v>
      </c>
      <c r="Q30">
        <f t="shared" si="7"/>
        <v>3.8535921133333324E-2</v>
      </c>
      <c r="R30">
        <f t="shared" si="8"/>
        <v>0.12048163678333333</v>
      </c>
      <c r="S30">
        <f t="shared" si="9"/>
        <v>3.8074267516666677E-2</v>
      </c>
      <c r="CM30" s="65">
        <v>0.46</v>
      </c>
      <c r="CN30" s="65">
        <f t="shared" si="23"/>
        <v>0.54</v>
      </c>
      <c r="CO30">
        <f t="array" ref="CO30:CS30">TRANSPOSE(CM30*gmvwt+CN30*epwt2)</f>
        <v>0.20245472590483782</v>
      </c>
      <c r="CP30">
        <v>8.8244698659099827E-2</v>
      </c>
      <c r="CQ30">
        <v>0.29654959414854021</v>
      </c>
      <c r="CR30">
        <v>0.22534046474417366</v>
      </c>
      <c r="CS30">
        <v>0.18741051653165652</v>
      </c>
      <c r="CU30" s="62">
        <f t="shared" si="24"/>
        <v>4.2283887757162589E-2</v>
      </c>
      <c r="CV30" s="62">
        <f t="array" ref="CV30">SQRT(MMULT(MMULT((CO30:CS30),covmat),TRANSPOSE(CO30:CS30)))</f>
        <v>0.11339664723634289</v>
      </c>
      <c r="CW30" s="63">
        <f t="shared" si="27"/>
        <v>0.50740665308595112</v>
      </c>
      <c r="CX30" s="64">
        <f t="shared" si="28"/>
        <v>0.39281750884262157</v>
      </c>
      <c r="CY30" s="64"/>
      <c r="CZ30" s="65">
        <v>0.32499999999999901</v>
      </c>
      <c r="DA30" s="65">
        <f t="shared" si="25"/>
        <v>0.67500000000000093</v>
      </c>
      <c r="DB30">
        <f t="array" ref="DB30:DF30">TRANSPOSE(CZ30*opwt)</f>
        <v>0.16685028117779446</v>
      </c>
      <c r="DC30">
        <v>3.2304530778144908E-2</v>
      </c>
      <c r="DD30">
        <v>8.3454206709655337E-2</v>
      </c>
      <c r="DE30">
        <v>7.3098723844297969E-2</v>
      </c>
      <c r="DF30">
        <v>-3.0707742509893669E-2</v>
      </c>
      <c r="DG30" s="63"/>
      <c r="DH30" s="63"/>
      <c r="DI30" s="62">
        <f t="array" ref="DI30">SQRT(MMULT(MMULT(DB30:DF30,covmat), TRANSPOSE(DB30:DF30)))</f>
        <v>4.3933220288903736E-2</v>
      </c>
      <c r="DJ30" s="62">
        <f t="array" ref="DJ30">MMULT((DB30:DF30),muvec) + DA30*rfp</f>
        <v>1.9860160643923867E-2</v>
      </c>
      <c r="DK30" s="64">
        <f>DI30*SQRT(12)</f>
        <v>0.15218913936099418</v>
      </c>
      <c r="DL30" s="63">
        <f t="shared" si="26"/>
        <v>0.23832192772708641</v>
      </c>
      <c r="DM30" s="64"/>
      <c r="DN30" s="66">
        <f>CN30*CW30+CM30*$AC$23</f>
        <v>0.29239959266641358</v>
      </c>
      <c r="DO30" s="64">
        <f>CN30*CX30</f>
        <v>0.21212145477501565</v>
      </c>
      <c r="DP30" s="64"/>
    </row>
    <row r="31" spans="1:126" x14ac:dyDescent="0.3">
      <c r="A31" s="3">
        <v>44287</v>
      </c>
      <c r="B31">
        <v>0.123696877</v>
      </c>
      <c r="C31">
        <v>0.114050519</v>
      </c>
      <c r="D31">
        <v>0.24758113500000001</v>
      </c>
      <c r="E31">
        <v>0.25069048700000002</v>
      </c>
      <c r="F31">
        <v>0.12459010700000001</v>
      </c>
      <c r="O31">
        <f t="shared" si="5"/>
        <v>5.7550131816666683E-2</v>
      </c>
      <c r="P31">
        <f t="shared" si="6"/>
        <v>5.8898197333333326E-2</v>
      </c>
      <c r="Q31">
        <f t="shared" si="7"/>
        <v>0.21175565113333333</v>
      </c>
      <c r="R31">
        <f t="shared" si="8"/>
        <v>0.21435273278333333</v>
      </c>
      <c r="S31">
        <f t="shared" si="9"/>
        <v>9.677487251666668E-2</v>
      </c>
      <c r="CM31" s="2">
        <v>0.44</v>
      </c>
      <c r="CN31" s="65">
        <f t="shared" si="23"/>
        <v>0.56000000000000005</v>
      </c>
      <c r="CO31">
        <f t="array" ref="CO31:CS31">TRANSPOSE(CM31*gmvwt+CN31*epwt2)</f>
        <v>0.20663061846726538</v>
      </c>
      <c r="CP31">
        <v>8.8395987682786628E-2</v>
      </c>
      <c r="CQ31">
        <v>0.29601289793106556</v>
      </c>
      <c r="CR31">
        <v>0.22532891394696813</v>
      </c>
      <c r="CS31">
        <v>0.18363158195978926</v>
      </c>
      <c r="CU31" s="62">
        <f t="shared" si="24"/>
        <v>4.2443694316377505E-2</v>
      </c>
      <c r="CV31" s="62">
        <f t="array" ref="CV31">SQRT(MMULT(MMULT((CO31:CS31),covmat),TRANSPOSE(CO31:CS31)))</f>
        <v>0.11353380780298414</v>
      </c>
      <c r="CW31" s="63">
        <f t="shared" si="27"/>
        <v>0.50932433179653003</v>
      </c>
      <c r="CX31" s="64">
        <f t="shared" si="28"/>
        <v>0.39329264698305672</v>
      </c>
      <c r="CY31" s="64"/>
      <c r="CZ31" s="2">
        <v>0.29999999999999899</v>
      </c>
      <c r="DA31" s="65">
        <f t="shared" si="25"/>
        <v>0.70000000000000107</v>
      </c>
      <c r="DB31">
        <f t="array" ref="DB31:DF31">TRANSPOSE(CZ31*opwt)</f>
        <v>0.15401564416411792</v>
      </c>
      <c r="DC31">
        <v>2.9819566872133753E-2</v>
      </c>
      <c r="DD31">
        <v>7.7034652347374125E-2</v>
      </c>
      <c r="DE31">
        <v>6.747574508704425E-2</v>
      </c>
      <c r="DF31">
        <v>-2.8345608470671069E-2</v>
      </c>
      <c r="DG31" s="63"/>
      <c r="DH31" s="63"/>
      <c r="DI31" s="62">
        <f t="array" ref="DI31">SQRT(MMULT(MMULT(DB31:DF31,covmat), TRANSPOSE(DB31:DF31)))</f>
        <v>4.0553741805141902E-2</v>
      </c>
      <c r="DJ31" s="62">
        <f t="array" ref="DJ31">MMULT((DB31:DF31),muvec) + DA31*rfp</f>
        <v>1.85888662354169E-2</v>
      </c>
      <c r="DK31" s="64">
        <f>DI31*SQRT(12)</f>
        <v>0.14048228248707154</v>
      </c>
      <c r="DL31" s="63">
        <f t="shared" si="26"/>
        <v>0.22306639482500279</v>
      </c>
      <c r="DM31" s="64"/>
      <c r="DN31" s="66">
        <f>CN31*CW31+CM31*$AC$23</f>
        <v>0.30282162580605687</v>
      </c>
      <c r="DO31" s="64">
        <f>CN31*CX31</f>
        <v>0.22024388231051178</v>
      </c>
      <c r="DP31" s="64"/>
    </row>
    <row r="32" spans="1:126" x14ac:dyDescent="0.3">
      <c r="A32" s="3">
        <v>44256</v>
      </c>
      <c r="B32">
        <v>0.236909858</v>
      </c>
      <c r="C32">
        <v>0.54076090399999999</v>
      </c>
      <c r="D32">
        <v>0.22183583700000001</v>
      </c>
      <c r="E32">
        <v>3.5054123999999999E-2</v>
      </c>
      <c r="F32">
        <v>0.103473159</v>
      </c>
      <c r="O32">
        <f t="shared" si="5"/>
        <v>0.17076311281666667</v>
      </c>
      <c r="P32">
        <f t="shared" si="6"/>
        <v>0.48560858233333332</v>
      </c>
      <c r="Q32">
        <f t="shared" si="7"/>
        <v>0.18601035313333333</v>
      </c>
      <c r="R32">
        <f t="shared" si="8"/>
        <v>-1.2836302166666716E-3</v>
      </c>
      <c r="S32">
        <f t="shared" si="9"/>
        <v>7.5657924516666669E-2</v>
      </c>
      <c r="CM32" s="2">
        <v>0.41999999999999899</v>
      </c>
      <c r="CN32" s="65">
        <f t="shared" si="23"/>
        <v>0.58000000000000096</v>
      </c>
      <c r="CO32">
        <f t="array" ref="CO32:CS32">TRANSPOSE(CM32*gmvwt+CN32*epwt2)</f>
        <v>0.21080651102969311</v>
      </c>
      <c r="CP32">
        <v>8.8547276706473416E-2</v>
      </c>
      <c r="CQ32">
        <v>0.2954762017135909</v>
      </c>
      <c r="CR32">
        <v>0.22531736314976253</v>
      </c>
      <c r="CS32">
        <v>0.17985264738792181</v>
      </c>
      <c r="CU32" s="62">
        <f t="shared" si="24"/>
        <v>4.2603500875592427E-2</v>
      </c>
      <c r="CV32" s="62">
        <f t="array" ref="CV32">SQRT(MMULT(MMULT((CO32:CS32),covmat),TRANSPOSE(CO32:CS32)))</f>
        <v>0.11367578139301346</v>
      </c>
      <c r="CW32" s="63">
        <f t="shared" si="27"/>
        <v>0.51124201050710916</v>
      </c>
      <c r="CX32" s="64">
        <f t="shared" si="28"/>
        <v>0.3937844579255842</v>
      </c>
      <c r="CY32" s="64"/>
      <c r="CZ32" s="65">
        <v>0.27499999999999902</v>
      </c>
      <c r="DA32" s="65">
        <f t="shared" si="25"/>
        <v>0.72500000000000098</v>
      </c>
      <c r="DB32">
        <f t="array" ref="DB32:DF32">TRANSPOSE(CZ32*opwt)</f>
        <v>0.14118100715044141</v>
      </c>
      <c r="DC32">
        <v>2.7334602966122602E-2</v>
      </c>
      <c r="DD32">
        <v>7.0615097985092939E-2</v>
      </c>
      <c r="DE32">
        <v>6.1852766329790559E-2</v>
      </c>
      <c r="DF32">
        <v>-2.5983474431448477E-2</v>
      </c>
      <c r="DG32" s="63"/>
      <c r="DH32" s="63"/>
      <c r="DI32" s="62">
        <f t="array" ref="DI32">SQRT(MMULT(MMULT(DB32:DF32,covmat), TRANSPOSE(DB32:DF32)))</f>
        <v>3.7174263321380067E-2</v>
      </c>
      <c r="DJ32" s="62">
        <f t="array" ref="DJ32">MMULT((DB32:DF32),muvec) + DA32*rfp</f>
        <v>1.7317571826909937E-2</v>
      </c>
      <c r="DK32" s="64">
        <f>DI32*SQRT(12)</f>
        <v>0.12877542561314886</v>
      </c>
      <c r="DL32" s="63">
        <f t="shared" si="26"/>
        <v>0.20781086192291925</v>
      </c>
      <c r="DM32" s="64"/>
      <c r="DN32" s="66">
        <f>CN32*CW32+CM32*$AC$23</f>
        <v>0.31332036609412378</v>
      </c>
      <c r="DO32" s="64">
        <f>CN32*CX32</f>
        <v>0.22839498559683921</v>
      </c>
      <c r="DP32" s="64"/>
    </row>
    <row r="33" spans="1:120" x14ac:dyDescent="0.3">
      <c r="A33" s="3">
        <v>44228</v>
      </c>
      <c r="B33">
        <v>0.64541609499999997</v>
      </c>
      <c r="C33">
        <v>7.6023423000000007E-2</v>
      </c>
      <c r="D33">
        <v>-4.8442870000000001E-3</v>
      </c>
      <c r="E33">
        <v>1.3898982000000001E-2</v>
      </c>
      <c r="F33">
        <v>0.28558155600000001</v>
      </c>
      <c r="O33">
        <f t="shared" si="5"/>
        <v>0.57926934981666667</v>
      </c>
      <c r="P33">
        <f t="shared" si="6"/>
        <v>2.0871101333333329E-2</v>
      </c>
      <c r="Q33">
        <f t="shared" si="7"/>
        <v>-4.0669770866666684E-2</v>
      </c>
      <c r="R33">
        <f t="shared" si="8"/>
        <v>-2.243877221666667E-2</v>
      </c>
      <c r="S33">
        <f t="shared" si="9"/>
        <v>0.25776632151666667</v>
      </c>
      <c r="CM33" s="2">
        <v>0.39999999999999902</v>
      </c>
      <c r="CN33" s="65">
        <f t="shared" si="23"/>
        <v>0.60000000000000098</v>
      </c>
      <c r="CO33">
        <f t="array" ref="CO33:CS33">TRANSPOSE(CM33*gmvwt+CN33*epwt2)</f>
        <v>0.21498240359212067</v>
      </c>
      <c r="CP33">
        <v>8.8698565730160217E-2</v>
      </c>
      <c r="CQ33">
        <v>0.29493950549611636</v>
      </c>
      <c r="CR33">
        <v>0.22530581235255701</v>
      </c>
      <c r="CS33">
        <v>0.17607371281605458</v>
      </c>
      <c r="CU33" s="62">
        <f t="shared" si="24"/>
        <v>4.2763307434807357E-2</v>
      </c>
      <c r="CV33" s="62">
        <f t="array" ref="CV33">SQRT(MMULT(MMULT((CO33:CS33),covmat),TRANSPOSE(CO33:CS33)))</f>
        <v>0.11382254999623462</v>
      </c>
      <c r="CW33" s="63">
        <f t="shared" si="27"/>
        <v>0.51315968921768829</v>
      </c>
      <c r="CX33" s="64">
        <f t="shared" si="28"/>
        <v>0.39429287928105416</v>
      </c>
      <c r="CY33" s="64"/>
      <c r="CZ33" s="2">
        <v>0.249999999999999</v>
      </c>
      <c r="DA33" s="65">
        <f t="shared" si="25"/>
        <v>0.750000000000001</v>
      </c>
      <c r="DB33">
        <f t="array" ref="DB33:DF33">TRANSPOSE(CZ33*opwt)</f>
        <v>0.12834637013676486</v>
      </c>
      <c r="DC33">
        <v>2.4849639060111443E-2</v>
      </c>
      <c r="DD33">
        <v>6.419554362281174E-2</v>
      </c>
      <c r="DE33">
        <v>5.6229787572536848E-2</v>
      </c>
      <c r="DF33">
        <v>-2.3621340392225878E-2</v>
      </c>
      <c r="DG33" s="63"/>
      <c r="DH33" s="63"/>
      <c r="DI33" s="62">
        <f t="array" ref="DI33">SQRT(MMULT(MMULT(DB33:DF33,covmat), TRANSPOSE(DB33:DF33)))</f>
        <v>3.3794784837618226E-2</v>
      </c>
      <c r="DJ33" s="62">
        <f t="array" ref="DJ33">MMULT((DB33:DF33),muvec) + DA33*rfp</f>
        <v>1.6046277418402966E-2</v>
      </c>
      <c r="DK33" s="64">
        <f>DI33*SQRT(12)</f>
        <v>0.11706856873922619</v>
      </c>
      <c r="DL33" s="63">
        <f t="shared" si="26"/>
        <v>0.19255532902083561</v>
      </c>
      <c r="DM33" s="64"/>
      <c r="DN33" s="66">
        <f>CN33*CW33+CM33*$AC$23</f>
        <v>0.32389581353061342</v>
      </c>
      <c r="DO33" s="64">
        <f>CN33*CX33</f>
        <v>0.23657572756863288</v>
      </c>
      <c r="DP33" s="64"/>
    </row>
    <row r="34" spans="1:120" x14ac:dyDescent="0.3">
      <c r="A34" s="3">
        <v>44197</v>
      </c>
      <c r="B34">
        <v>5.6511366E-2</v>
      </c>
      <c r="C34">
        <v>3.0120482000000001E-2</v>
      </c>
      <c r="D34">
        <v>6.5634142000000006E-2</v>
      </c>
      <c r="E34">
        <v>-2.2086702999999999E-2</v>
      </c>
      <c r="F34">
        <v>-9.2933100000000004E-4</v>
      </c>
      <c r="O34">
        <f t="shared" si="5"/>
        <v>-9.6353791833333133E-3</v>
      </c>
      <c r="P34">
        <f t="shared" si="6"/>
        <v>-2.5031839666666677E-2</v>
      </c>
      <c r="Q34">
        <f t="shared" si="7"/>
        <v>2.9808658133333325E-2</v>
      </c>
      <c r="R34">
        <f t="shared" si="8"/>
        <v>-5.842445721666667E-2</v>
      </c>
      <c r="S34">
        <f t="shared" si="9"/>
        <v>-2.8744565483333321E-2</v>
      </c>
      <c r="CM34" s="65">
        <v>0.37999999999999901</v>
      </c>
      <c r="CN34" s="65">
        <f t="shared" si="23"/>
        <v>0.62000000000000099</v>
      </c>
      <c r="CO34">
        <f t="array" ref="CO34:CS34">TRANSPOSE(CM34*gmvwt+CN34*epwt2)</f>
        <v>0.21915829615454824</v>
      </c>
      <c r="CP34">
        <v>8.8849854753847005E-2</v>
      </c>
      <c r="CQ34">
        <v>0.29440280927864176</v>
      </c>
      <c r="CR34">
        <v>0.22529426155535145</v>
      </c>
      <c r="CS34">
        <v>0.17229477824418732</v>
      </c>
      <c r="CU34" s="62">
        <f t="shared" si="24"/>
        <v>4.2923113994022273E-2</v>
      </c>
      <c r="CV34" s="62">
        <f t="array" ref="CV34">SQRT(MMULT(MMULT((CO34:CS34),covmat),TRANSPOSE(CO34:CS34)))</f>
        <v>0.11397409508850845</v>
      </c>
      <c r="CW34" s="63">
        <f t="shared" si="27"/>
        <v>0.5150773679282673</v>
      </c>
      <c r="CX34" s="64">
        <f t="shared" si="28"/>
        <v>0.39481784687996613</v>
      </c>
      <c r="CY34" s="64"/>
      <c r="CZ34" s="65">
        <v>0.22499999999999901</v>
      </c>
      <c r="DA34" s="65">
        <f t="shared" si="25"/>
        <v>0.77500000000000102</v>
      </c>
      <c r="DB34">
        <f t="array" ref="DB34:DF34">TRANSPOSE(CZ34*opwt)</f>
        <v>0.11551173312308832</v>
      </c>
      <c r="DC34">
        <v>2.2364675154100292E-2</v>
      </c>
      <c r="DD34">
        <v>5.7775989260530534E-2</v>
      </c>
      <c r="DE34">
        <v>5.0606808815283136E-2</v>
      </c>
      <c r="DF34">
        <v>-2.1259206353003282E-2</v>
      </c>
      <c r="DG34" s="63"/>
      <c r="DH34" s="63"/>
      <c r="DI34" s="62">
        <f t="array" ref="DI34">SQRT(MMULT(MMULT(DB34:DF34,covmat), TRANSPOSE(DB34:DF34)))</f>
        <v>3.0415306353856392E-2</v>
      </c>
      <c r="DJ34" s="62">
        <f t="array" ref="DJ34">MMULT((DB34:DF34),muvec) + DA34*rfp</f>
        <v>1.4774983009895997E-2</v>
      </c>
      <c r="DK34" s="64">
        <f>DI34*SQRT(12)</f>
        <v>0.10536171186530353</v>
      </c>
      <c r="DL34" s="63">
        <f t="shared" si="26"/>
        <v>0.17729979611875196</v>
      </c>
      <c r="DM34" s="64"/>
      <c r="DN34" s="66">
        <f>CN34*CW34+CM34*$AC$23</f>
        <v>0.33454796811552617</v>
      </c>
      <c r="DO34" s="64">
        <f>CN34*CX34</f>
        <v>0.2447870650655794</v>
      </c>
      <c r="DP34" s="64"/>
    </row>
    <row r="35" spans="1:120" x14ac:dyDescent="0.3">
      <c r="A35" s="3">
        <v>44166</v>
      </c>
      <c r="B35">
        <v>0.2036898</v>
      </c>
      <c r="C35">
        <v>0.29350647400000002</v>
      </c>
      <c r="D35">
        <v>9.5314989000000003E-2</v>
      </c>
      <c r="E35">
        <v>0.11795022199999999</v>
      </c>
      <c r="F35">
        <v>0.33664553200000003</v>
      </c>
      <c r="O35">
        <f t="shared" si="5"/>
        <v>0.13754305481666668</v>
      </c>
      <c r="P35">
        <f t="shared" si="6"/>
        <v>0.23835415233333335</v>
      </c>
      <c r="Q35">
        <f t="shared" si="7"/>
        <v>5.9489505133333322E-2</v>
      </c>
      <c r="R35">
        <f t="shared" si="8"/>
        <v>8.1612467783333323E-2</v>
      </c>
      <c r="S35">
        <f t="shared" si="9"/>
        <v>0.30883029751666669</v>
      </c>
      <c r="CM35" s="2">
        <v>0.35999999999999899</v>
      </c>
      <c r="CN35" s="65">
        <f t="shared" si="23"/>
        <v>0.64000000000000101</v>
      </c>
      <c r="CO35">
        <f t="array" ref="CO35:CS35">TRANSPOSE(CM35*gmvwt+CN35*epwt2)</f>
        <v>0.2233341887169758</v>
      </c>
      <c r="CP35">
        <v>8.9001143777533792E-2</v>
      </c>
      <c r="CQ35">
        <v>0.29386611306116717</v>
      </c>
      <c r="CR35">
        <v>0.2252827107581459</v>
      </c>
      <c r="CS35">
        <v>0.16851584367232006</v>
      </c>
      <c r="CU35" s="62">
        <f t="shared" si="24"/>
        <v>4.3082920553237196E-2</v>
      </c>
      <c r="CV35" s="62">
        <f t="array" ref="CV35">SQRT(MMULT(MMULT((CO35:CS35),covmat),TRANSPOSE(CO35:CS35)))</f>
        <v>0.11413039764282475</v>
      </c>
      <c r="CW35" s="63">
        <f t="shared" si="27"/>
        <v>0.51699504663884632</v>
      </c>
      <c r="CX35" s="64">
        <f t="shared" si="28"/>
        <v>0.39535929481082338</v>
      </c>
      <c r="CY35" s="64"/>
      <c r="CZ35" s="2">
        <v>0.19999999999999901</v>
      </c>
      <c r="DA35" s="65">
        <f t="shared" si="25"/>
        <v>0.80000000000000093</v>
      </c>
      <c r="DB35">
        <f t="array" ref="DB35:DF35">TRANSPOSE(CZ35*opwt)</f>
        <v>0.10267709610941178</v>
      </c>
      <c r="DC35">
        <v>1.9879711248089137E-2</v>
      </c>
      <c r="DD35">
        <v>5.1356434898249335E-2</v>
      </c>
      <c r="DE35">
        <v>4.4983830058029431E-2</v>
      </c>
      <c r="DF35">
        <v>-1.8897072313780683E-2</v>
      </c>
      <c r="DG35" s="63"/>
      <c r="DH35" s="63"/>
      <c r="DI35" s="62">
        <f t="array" ref="DI35">SQRT(MMULT(MMULT(DB35:DF35,covmat), TRANSPOSE(DB35:DF35)))</f>
        <v>2.7035827870094557E-2</v>
      </c>
      <c r="DJ35" s="62">
        <f t="array" ref="DJ35">MMULT((DB35:DF35),muvec) + DA35*rfp</f>
        <v>1.3503688601389029E-2</v>
      </c>
      <c r="DK35" s="64">
        <f>DI35*SQRT(12)</f>
        <v>9.3654854991380876E-2</v>
      </c>
      <c r="DL35" s="63">
        <f t="shared" si="26"/>
        <v>0.16204426321666834</v>
      </c>
      <c r="DM35" s="64"/>
      <c r="DN35" s="66">
        <f>CN35*CW35+CM35*$AC$23</f>
        <v>0.34527682984886215</v>
      </c>
      <c r="DO35" s="64">
        <f>CN35*CX35</f>
        <v>0.25302994867892736</v>
      </c>
      <c r="DP35" s="64"/>
    </row>
    <row r="36" spans="1:120" x14ac:dyDescent="0.3">
      <c r="A36" s="3">
        <v>44136</v>
      </c>
      <c r="B36">
        <v>0.17279946199999999</v>
      </c>
      <c r="C36">
        <v>7.6923077000000006E-2</v>
      </c>
      <c r="D36">
        <v>3.1666732000000003E-2</v>
      </c>
      <c r="E36">
        <v>-7.9836019999999994E-3</v>
      </c>
      <c r="F36">
        <v>0.38991864300000001</v>
      </c>
      <c r="O36">
        <f t="shared" si="5"/>
        <v>0.10665271681666667</v>
      </c>
      <c r="P36">
        <f t="shared" si="6"/>
        <v>2.1770755333333329E-2</v>
      </c>
      <c r="Q36">
        <f t="shared" si="7"/>
        <v>-4.1587518666666781E-3</v>
      </c>
      <c r="R36">
        <f t="shared" si="8"/>
        <v>-4.432135621666667E-2</v>
      </c>
      <c r="S36">
        <f t="shared" si="9"/>
        <v>0.36210340851666667</v>
      </c>
      <c r="CM36" s="2">
        <v>0.33999999999999903</v>
      </c>
      <c r="CN36" s="65">
        <f t="shared" si="23"/>
        <v>0.66000000000000103</v>
      </c>
      <c r="CO36">
        <f t="array" ref="CO36:CS36">TRANSPOSE(CM36*gmvwt+CN36*epwt2)</f>
        <v>0.22751008127940336</v>
      </c>
      <c r="CP36">
        <v>8.9152432801220594E-2</v>
      </c>
      <c r="CQ36">
        <v>0.29332941684369257</v>
      </c>
      <c r="CR36">
        <v>0.22527115996094038</v>
      </c>
      <c r="CS36">
        <v>0.1647369091004528</v>
      </c>
      <c r="CU36" s="62">
        <f t="shared" si="24"/>
        <v>4.3242727112452119E-2</v>
      </c>
      <c r="CV36" s="62">
        <f t="array" ref="CV36">SQRT(MMULT(MMULT((CO36:CS36),covmat),TRANSPOSE(CO36:CS36)))</f>
        <v>0.11429143814057169</v>
      </c>
      <c r="CW36" s="63">
        <f t="shared" si="27"/>
        <v>0.51891272534942545</v>
      </c>
      <c r="CX36" s="64">
        <f t="shared" si="28"/>
        <v>0.39591715545917111</v>
      </c>
      <c r="CY36" s="64"/>
      <c r="CZ36" s="65">
        <v>0.17499999999999899</v>
      </c>
      <c r="DA36" s="65">
        <f t="shared" si="25"/>
        <v>0.82500000000000107</v>
      </c>
      <c r="DB36">
        <f t="array" ref="DB36:DF36">TRANSPOSE(CZ36*opwt)</f>
        <v>8.9842459095735239E-2</v>
      </c>
      <c r="DC36">
        <v>1.7394747342077979E-2</v>
      </c>
      <c r="DD36">
        <v>4.4936880535968136E-2</v>
      </c>
      <c r="DE36">
        <v>3.9360851300775719E-2</v>
      </c>
      <c r="DF36">
        <v>-1.6534938274558084E-2</v>
      </c>
      <c r="DG36" s="63"/>
      <c r="DH36" s="63"/>
      <c r="DI36" s="62">
        <f t="array" ref="DI36">SQRT(MMULT(MMULT(DB36:DF36,covmat), TRANSPOSE(DB36:DF36)))</f>
        <v>2.3656349386332716E-2</v>
      </c>
      <c r="DJ36" s="62">
        <f t="array" ref="DJ36">MMULT((DB36:DF36),muvec) + DA36*rfp</f>
        <v>1.223239419288206E-2</v>
      </c>
      <c r="DK36" s="64">
        <f>DI36*SQRT(12)</f>
        <v>8.194799811745819E-2</v>
      </c>
      <c r="DL36" s="63">
        <f t="shared" si="26"/>
        <v>0.14678873031458473</v>
      </c>
      <c r="DM36" s="64"/>
      <c r="DN36" s="66">
        <f>CN36*CW36+CM36*$AC$23</f>
        <v>0.35608239873062125</v>
      </c>
      <c r="DO36" s="64">
        <f>CN36*CX36</f>
        <v>0.26130532260305334</v>
      </c>
      <c r="DP36" s="64"/>
    </row>
    <row r="37" spans="1:120" x14ac:dyDescent="0.3">
      <c r="A37" s="3">
        <v>44105</v>
      </c>
      <c r="B37">
        <v>0.14338599799999999</v>
      </c>
      <c r="C37">
        <v>-3.1165352E-2</v>
      </c>
      <c r="D37">
        <v>6.3829822999999994E-2</v>
      </c>
      <c r="E37">
        <v>0.112310734</v>
      </c>
      <c r="F37">
        <v>-0.30058437599999999</v>
      </c>
      <c r="O37">
        <f t="shared" si="5"/>
        <v>7.7239252816666673E-2</v>
      </c>
      <c r="P37">
        <f t="shared" si="6"/>
        <v>-8.6317673666666678E-2</v>
      </c>
      <c r="Q37">
        <f t="shared" si="7"/>
        <v>2.8004339133333313E-2</v>
      </c>
      <c r="R37">
        <f t="shared" si="8"/>
        <v>7.5972979783333325E-2</v>
      </c>
      <c r="S37">
        <f t="shared" si="9"/>
        <v>-0.32839961048333333</v>
      </c>
      <c r="CM37" s="65">
        <v>0.31999999999999901</v>
      </c>
      <c r="CN37" s="65">
        <f t="shared" si="23"/>
        <v>0.68000000000000105</v>
      </c>
      <c r="CO37">
        <f t="array" ref="CO37:CS37">TRANSPOSE(CM37*gmvwt+CN37*epwt2)</f>
        <v>0.23168597384183093</v>
      </c>
      <c r="CP37">
        <v>8.9303721824907381E-2</v>
      </c>
      <c r="CQ37">
        <v>0.29279272062621797</v>
      </c>
      <c r="CR37">
        <v>0.22525960916373483</v>
      </c>
      <c r="CS37">
        <v>0.16095797452858557</v>
      </c>
      <c r="CU37" s="62">
        <f t="shared" si="24"/>
        <v>4.3402533671667042E-2</v>
      </c>
      <c r="CV37" s="62">
        <f t="array" ref="CV37">SQRT(MMULT(MMULT((CO37:CS37),covmat),TRANSPOSE(CO37:CS37)))</f>
        <v>0.11445719658298839</v>
      </c>
      <c r="CW37" s="63">
        <f t="shared" si="27"/>
        <v>0.52083040406000447</v>
      </c>
      <c r="CX37" s="64">
        <f t="shared" si="28"/>
        <v>0.39649135954726955</v>
      </c>
      <c r="CY37" s="64"/>
      <c r="CZ37" s="2">
        <v>0.149999999999999</v>
      </c>
      <c r="DA37" s="65">
        <f t="shared" si="25"/>
        <v>0.85000000000000098</v>
      </c>
      <c r="DB37">
        <f t="array" ref="DB37:DF37">TRANSPOSE(CZ37*opwt)</f>
        <v>7.7007822082058697E-2</v>
      </c>
      <c r="DC37">
        <v>1.4909783436066826E-2</v>
      </c>
      <c r="DD37">
        <v>3.8517326173686937E-2</v>
      </c>
      <c r="DE37">
        <v>3.3737872543522014E-2</v>
      </c>
      <c r="DF37">
        <v>-1.4172804235335488E-2</v>
      </c>
      <c r="DG37" s="63"/>
      <c r="DH37" s="63"/>
      <c r="DI37" s="62">
        <f t="array" ref="DI37">SQRT(MMULT(MMULT(DB37:DF37,covmat), TRANSPOSE(DB37:DF37)))</f>
        <v>2.0276870902570882E-2</v>
      </c>
      <c r="DJ37" s="62">
        <f t="array" ref="DJ37">MMULT((DB37:DF37),muvec) + DA37*rfp</f>
        <v>1.0961099784375091E-2</v>
      </c>
      <c r="DK37" s="64">
        <f>DI37*SQRT(12)</f>
        <v>7.0241141243535532E-2</v>
      </c>
      <c r="DL37" s="63">
        <f t="shared" si="26"/>
        <v>0.13153319741250108</v>
      </c>
      <c r="DM37" s="64"/>
      <c r="DN37" s="66">
        <f>CN37*CW37+CM37*$AC$23</f>
        <v>0.36696467476080358</v>
      </c>
      <c r="DO37" s="64">
        <f>CN37*CX37</f>
        <v>0.26961412449214373</v>
      </c>
      <c r="DP37" s="64"/>
    </row>
    <row r="38" spans="1:120" x14ac:dyDescent="0.3">
      <c r="A38" s="3">
        <v>44075</v>
      </c>
      <c r="B38">
        <v>6.2779504E-2</v>
      </c>
      <c r="C38">
        <v>-9.3959319999999992E-3</v>
      </c>
      <c r="D38">
        <v>7.6613349999999997E-2</v>
      </c>
      <c r="E38">
        <v>0.266875264</v>
      </c>
      <c r="F38">
        <v>6.4127588999999999E-2</v>
      </c>
      <c r="O38">
        <f t="shared" si="5"/>
        <v>-3.3672411833333138E-3</v>
      </c>
      <c r="P38">
        <f t="shared" si="6"/>
        <v>-6.454825366666668E-2</v>
      </c>
      <c r="Q38">
        <f t="shared" si="7"/>
        <v>4.0787866133333316E-2</v>
      </c>
      <c r="R38">
        <f t="shared" si="8"/>
        <v>0.23053750978333332</v>
      </c>
      <c r="S38">
        <f t="shared" si="9"/>
        <v>3.6312354516666673E-2</v>
      </c>
      <c r="CM38" s="2">
        <v>0.29999999999999899</v>
      </c>
      <c r="CN38" s="65">
        <f t="shared" si="23"/>
        <v>0.70000000000000107</v>
      </c>
      <c r="CO38">
        <f t="array" ref="CO38:CS38">TRANSPOSE(CM38*gmvwt+CN38*epwt2)</f>
        <v>0.23586186640425849</v>
      </c>
      <c r="CP38">
        <v>8.9455010848594169E-2</v>
      </c>
      <c r="CQ38">
        <v>0.29225602440874343</v>
      </c>
      <c r="CR38">
        <v>0.22524805836652928</v>
      </c>
      <c r="CS38">
        <v>0.15717903995671828</v>
      </c>
      <c r="CU38" s="62">
        <f t="shared" si="24"/>
        <v>4.3562340230881957E-2</v>
      </c>
      <c r="CV38" s="62">
        <f t="array" ref="CV38">SQRT(MMULT(MMULT((CO38:CS38),covmat),TRANSPOSE(CO38:CS38)))</f>
        <v>0.11462765250278602</v>
      </c>
      <c r="CW38" s="63">
        <f t="shared" si="27"/>
        <v>0.52274808277058349</v>
      </c>
      <c r="CX38" s="64">
        <f t="shared" si="28"/>
        <v>0.39708183617435028</v>
      </c>
      <c r="CY38" s="64"/>
      <c r="CZ38" s="65">
        <v>0.124999999999999</v>
      </c>
      <c r="DA38" s="65">
        <f t="shared" si="25"/>
        <v>0.875000000000001</v>
      </c>
      <c r="DB38">
        <f t="array" ref="DB38:DF38">TRANSPOSE(CZ38*opwt)</f>
        <v>6.4173185068382169E-2</v>
      </c>
      <c r="DC38">
        <v>1.2424819530055673E-2</v>
      </c>
      <c r="DD38">
        <v>3.2097771811405738E-2</v>
      </c>
      <c r="DE38">
        <v>2.8114893786268309E-2</v>
      </c>
      <c r="DF38">
        <v>-1.1810670196112892E-2</v>
      </c>
      <c r="DG38" s="63"/>
      <c r="DH38" s="63"/>
      <c r="DI38" s="62">
        <f t="array" ref="DI38">SQRT(MMULT(MMULT(DB38:DF38,covmat), TRANSPOSE(DB38:DF38)))</f>
        <v>1.6897392418809047E-2</v>
      </c>
      <c r="DJ38" s="62">
        <f t="array" ref="DJ38">MMULT((DB38:DF38),muvec) + DA38*rfp</f>
        <v>9.6898053758681241E-3</v>
      </c>
      <c r="DK38" s="64">
        <f>DI38*SQRT(12)</f>
        <v>5.8534284369612867E-2</v>
      </c>
      <c r="DL38" s="63">
        <f t="shared" si="26"/>
        <v>0.11627766451041749</v>
      </c>
      <c r="DM38" s="64"/>
      <c r="DN38" s="66">
        <f>CN38*CW38+CM38*$AC$23</f>
        <v>0.37792365793940896</v>
      </c>
      <c r="DO38" s="64">
        <f>CN38*CX38</f>
        <v>0.27795728532204561</v>
      </c>
      <c r="DP38" s="64"/>
    </row>
    <row r="39" spans="1:120" x14ac:dyDescent="0.3">
      <c r="A39" s="3">
        <v>44044</v>
      </c>
      <c r="B39">
        <v>0.59514983700000001</v>
      </c>
      <c r="C39">
        <v>5.2259842000000001E-2</v>
      </c>
      <c r="D39">
        <v>0.192810495</v>
      </c>
      <c r="E39">
        <v>0.228350373</v>
      </c>
      <c r="F39">
        <v>0.130491935</v>
      </c>
      <c r="O39">
        <f t="shared" si="5"/>
        <v>0.52900309181666672</v>
      </c>
      <c r="P39">
        <f t="shared" si="6"/>
        <v>-2.8924796666666766E-3</v>
      </c>
      <c r="Q39">
        <f t="shared" si="7"/>
        <v>0.15698501113333332</v>
      </c>
      <c r="R39">
        <f t="shared" si="8"/>
        <v>0.19201261878333331</v>
      </c>
      <c r="S39">
        <f t="shared" si="9"/>
        <v>0.10267670051666668</v>
      </c>
      <c r="CM39" s="2">
        <v>0.27999999999999903</v>
      </c>
      <c r="CN39" s="65">
        <f t="shared" si="23"/>
        <v>0.72000000000000097</v>
      </c>
      <c r="CO39">
        <f t="array" ref="CO39:CS39">TRANSPOSE(CM39*gmvwt+CN39*epwt2)</f>
        <v>0.24003775896668603</v>
      </c>
      <c r="CP39">
        <v>8.960629987228097E-2</v>
      </c>
      <c r="CQ39">
        <v>0.29171932819126883</v>
      </c>
      <c r="CR39">
        <v>0.22523650756932373</v>
      </c>
      <c r="CS39">
        <v>0.15340010538485105</v>
      </c>
      <c r="CU39" s="62">
        <f t="shared" si="24"/>
        <v>4.3722146790096873E-2</v>
      </c>
      <c r="CV39" s="62">
        <f t="array" ref="CV39">SQRT(MMULT(MMULT((CO39:CS39),covmat),TRANSPOSE(CO39:CS39)))</f>
        <v>0.11480278497592286</v>
      </c>
      <c r="CW39" s="63">
        <f t="shared" si="27"/>
        <v>0.52466576148116251</v>
      </c>
      <c r="CX39" s="64">
        <f t="shared" si="28"/>
        <v>0.3976885128574067</v>
      </c>
      <c r="CY39" s="64"/>
      <c r="CZ39" s="2">
        <v>9.9999999999999006E-2</v>
      </c>
      <c r="DA39" s="65">
        <f t="shared" si="25"/>
        <v>0.90000000000000102</v>
      </c>
      <c r="DB39">
        <f t="array" ref="DB39:DF39">TRANSPOSE(CZ39*opwt)</f>
        <v>5.1338548054705634E-2</v>
      </c>
      <c r="DC39">
        <v>9.9398556240445184E-3</v>
      </c>
      <c r="DD39">
        <v>2.5678217449124539E-2</v>
      </c>
      <c r="DE39">
        <v>2.2491915029014604E-2</v>
      </c>
      <c r="DF39">
        <v>-9.4485361568902946E-3</v>
      </c>
      <c r="DG39" s="63"/>
      <c r="DH39" s="63"/>
      <c r="DI39" s="62">
        <f t="array" ref="DI39">SQRT(MMULT(MMULT(DB39:DF39,covmat), TRANSPOSE(DB39:DF39)))</f>
        <v>1.3517913935047211E-2</v>
      </c>
      <c r="DJ39" s="62">
        <f t="array" ref="DJ39">MMULT((DB39:DF39),muvec) + DA39*rfp</f>
        <v>8.418510967361157E-3</v>
      </c>
      <c r="DK39" s="64">
        <f>DI39*SQRT(12)</f>
        <v>4.6827427495690202E-2</v>
      </c>
      <c r="DL39" s="63">
        <f t="shared" si="26"/>
        <v>0.10102213160833388</v>
      </c>
      <c r="DM39" s="64"/>
      <c r="DN39" s="66">
        <f>CN39*CW39+CM39*$AC$23</f>
        <v>0.38895934826643752</v>
      </c>
      <c r="DO39" s="64">
        <f>CN39*CX39</f>
        <v>0.28633572925733319</v>
      </c>
      <c r="DP39" s="64"/>
    </row>
    <row r="40" spans="1:120" x14ac:dyDescent="0.3">
      <c r="A40" s="3">
        <v>44013</v>
      </c>
      <c r="B40">
        <v>0.121599975</v>
      </c>
      <c r="C40">
        <v>-1.6666624000000001E-2</v>
      </c>
      <c r="D40">
        <v>-2.6511106E-2</v>
      </c>
      <c r="E40">
        <v>0.796612074</v>
      </c>
      <c r="F40">
        <v>6.9548895999999999E-2</v>
      </c>
      <c r="O40">
        <f t="shared" si="5"/>
        <v>5.5453229816666685E-2</v>
      </c>
      <c r="P40">
        <f t="shared" si="6"/>
        <v>-7.1818945666666675E-2</v>
      </c>
      <c r="Q40">
        <f t="shared" si="7"/>
        <v>-6.2336589866666681E-2</v>
      </c>
      <c r="R40">
        <f t="shared" si="8"/>
        <v>0.76027431978333337</v>
      </c>
      <c r="S40">
        <f t="shared" si="9"/>
        <v>4.1733661516666673E-2</v>
      </c>
      <c r="CM40" s="65">
        <v>0.25999999999999901</v>
      </c>
      <c r="CN40" s="65">
        <f t="shared" si="23"/>
        <v>0.74000000000000099</v>
      </c>
      <c r="CO40">
        <f t="array" ref="CO40:CS40">TRANSPOSE(CM40*gmvwt+CN40*epwt2)</f>
        <v>0.24421365152911356</v>
      </c>
      <c r="CP40">
        <v>8.9757588895967771E-2</v>
      </c>
      <c r="CQ40">
        <v>0.29118263197379424</v>
      </c>
      <c r="CR40">
        <v>0.22522495677211818</v>
      </c>
      <c r="CS40">
        <v>0.14962117081298382</v>
      </c>
      <c r="CU40" s="62">
        <f t="shared" si="24"/>
        <v>4.3881953349311803E-2</v>
      </c>
      <c r="CV40" s="62">
        <f t="array" ref="CV40">SQRT(MMULT(MMULT((CO40:CS40),covmat),TRANSPOSE(CO40:CS40)))</f>
        <v>0.11498257263351866</v>
      </c>
      <c r="CW40" s="63">
        <f t="shared" si="27"/>
        <v>0.52658344019174164</v>
      </c>
      <c r="CX40" s="64">
        <f t="shared" si="28"/>
        <v>0.39831131557246613</v>
      </c>
      <c r="CY40" s="64"/>
      <c r="CZ40" s="65">
        <v>7.4999999999998998E-2</v>
      </c>
      <c r="DA40" s="65">
        <f t="shared" si="25"/>
        <v>0.92500000000000104</v>
      </c>
      <c r="DB40">
        <f t="array" ref="DB40:DF40">TRANSPOSE(CZ40*opwt)</f>
        <v>3.8503911041029092E-2</v>
      </c>
      <c r="DC40">
        <v>7.4548917180333636E-3</v>
      </c>
      <c r="DD40">
        <v>1.925866308684334E-2</v>
      </c>
      <c r="DE40">
        <v>1.6868936271760896E-2</v>
      </c>
      <c r="DF40">
        <v>-7.0864021176676971E-3</v>
      </c>
      <c r="DG40" s="63"/>
      <c r="DH40" s="63"/>
      <c r="DI40" s="62">
        <f t="array" ref="DI40">SQRT(MMULT(MMULT(DB40:DF40,covmat), TRANSPOSE(DB40:DF40)))</f>
        <v>1.0138435451285373E-2</v>
      </c>
      <c r="DJ40" s="62">
        <f t="array" ref="DJ40">MMULT((DB40:DF40),muvec) + DA40*rfp</f>
        <v>7.1472165588541865E-3</v>
      </c>
      <c r="DK40" s="64">
        <f>DI40*SQRT(12)</f>
        <v>3.512057062176753E-2</v>
      </c>
      <c r="DL40" s="63">
        <f t="shared" si="26"/>
        <v>8.5766598706250238E-2</v>
      </c>
      <c r="DM40" s="64"/>
      <c r="DN40" s="66">
        <f>CN40*CW40+CM40*$AC$23</f>
        <v>0.40007174574188931</v>
      </c>
      <c r="DO40" s="64">
        <f>CN40*CX40</f>
        <v>0.29475037352362532</v>
      </c>
      <c r="DP40" s="64"/>
    </row>
    <row r="41" spans="1:120" x14ac:dyDescent="0.3">
      <c r="A41" s="3">
        <v>43983</v>
      </c>
      <c r="B41">
        <v>5.3252304E-2</v>
      </c>
      <c r="C41">
        <v>-1.0989051999999999E-2</v>
      </c>
      <c r="D41">
        <v>0.17727849200000001</v>
      </c>
      <c r="E41">
        <v>0.10886963299999999</v>
      </c>
      <c r="F41">
        <v>0.154013021</v>
      </c>
      <c r="O41">
        <f t="shared" si="5"/>
        <v>-1.2894441183333313E-2</v>
      </c>
      <c r="P41">
        <f t="shared" si="6"/>
        <v>-6.614137366666667E-2</v>
      </c>
      <c r="Q41">
        <f t="shared" si="7"/>
        <v>0.14145300813333334</v>
      </c>
      <c r="R41">
        <f t="shared" si="8"/>
        <v>7.2531878783333323E-2</v>
      </c>
      <c r="S41">
        <f t="shared" si="9"/>
        <v>0.12619778651666669</v>
      </c>
      <c r="CM41" s="2">
        <v>0.23999999999999899</v>
      </c>
      <c r="CN41" s="65">
        <f t="shared" si="23"/>
        <v>0.76000000000000101</v>
      </c>
      <c r="CO41">
        <f t="array" ref="CO41:CS41">TRANSPOSE(CM41*gmvwt+CN41*epwt2)</f>
        <v>0.24838954409154113</v>
      </c>
      <c r="CP41">
        <v>8.9908877919654559E-2</v>
      </c>
      <c r="CQ41">
        <v>0.29064593575631964</v>
      </c>
      <c r="CR41">
        <v>0.22521340597491266</v>
      </c>
      <c r="CS41">
        <v>0.14584223624111653</v>
      </c>
      <c r="CU41" s="62">
        <f t="shared" si="24"/>
        <v>4.4041759908526719E-2</v>
      </c>
      <c r="CV41" s="62">
        <f t="array" ref="CV41">SQRT(MMULT(MMULT((CO41:CS41),covmat),TRANSPOSE(CO41:CS41)))</f>
        <v>0.11516699367389381</v>
      </c>
      <c r="CW41" s="63">
        <f t="shared" si="27"/>
        <v>0.52850111890232065</v>
      </c>
      <c r="CX41" s="64">
        <f t="shared" si="28"/>
        <v>0.39895016879629508</v>
      </c>
      <c r="CY41" s="64"/>
      <c r="CZ41" s="2">
        <v>4.9999999999998997E-2</v>
      </c>
      <c r="DA41" s="65">
        <f t="shared" si="25"/>
        <v>0.95000000000000095</v>
      </c>
      <c r="DB41">
        <f t="array" ref="DB41:DF41">TRANSPOSE(CZ41*opwt)</f>
        <v>2.5669274027352557E-2</v>
      </c>
      <c r="DC41">
        <v>4.9699278120222089E-3</v>
      </c>
      <c r="DD41">
        <v>1.283910872456214E-2</v>
      </c>
      <c r="DE41">
        <v>1.1245957514507188E-2</v>
      </c>
      <c r="DF41">
        <v>-4.7242680784450996E-3</v>
      </c>
      <c r="DG41" s="63"/>
      <c r="DH41" s="63"/>
      <c r="DI41" s="62">
        <f t="array" ref="DI41">SQRT(MMULT(MMULT(DB41:DF41,covmat), TRANSPOSE(DB41:DF41)))</f>
        <v>6.758956967523537E-3</v>
      </c>
      <c r="DJ41" s="62">
        <f t="array" ref="DJ41">MMULT((DB41:DF41),muvec) + DA41*rfp</f>
        <v>5.8759221503472186E-3</v>
      </c>
      <c r="DK41" s="64">
        <f>DI41*SQRT(12)</f>
        <v>2.3413713747844862E-2</v>
      </c>
      <c r="DL41" s="63">
        <f t="shared" si="26"/>
        <v>7.051106580416662E-2</v>
      </c>
      <c r="DM41" s="64"/>
      <c r="DN41" s="66">
        <f>CN41*CW41+CM41*$AC$23</f>
        <v>0.41126085036576415</v>
      </c>
      <c r="DO41" s="64">
        <f>CN41*CX41</f>
        <v>0.30320212828518467</v>
      </c>
      <c r="DP41" s="64"/>
    </row>
    <row r="42" spans="1:120" x14ac:dyDescent="0.3">
      <c r="A42" s="3">
        <v>43952</v>
      </c>
      <c r="B42">
        <v>4.9151567E-2</v>
      </c>
      <c r="C42">
        <v>0.15007905099999999</v>
      </c>
      <c r="D42">
        <v>-0.102017986</v>
      </c>
      <c r="E42">
        <v>-8.5951286000000002E-2</v>
      </c>
      <c r="F42">
        <v>2.9592435E-2</v>
      </c>
      <c r="O42">
        <f t="shared" si="5"/>
        <v>-1.6995178183333313E-2</v>
      </c>
      <c r="P42">
        <f t="shared" si="6"/>
        <v>9.4926729333333321E-2</v>
      </c>
      <c r="Q42">
        <f t="shared" si="7"/>
        <v>-0.13784346986666668</v>
      </c>
      <c r="R42">
        <f t="shared" si="8"/>
        <v>-0.12228904021666667</v>
      </c>
      <c r="S42">
        <f t="shared" si="9"/>
        <v>1.7772005166666778E-3</v>
      </c>
      <c r="CM42" s="2">
        <v>0.219999999999999</v>
      </c>
      <c r="CN42" s="65">
        <f t="shared" si="23"/>
        <v>0.78000000000000103</v>
      </c>
      <c r="CO42">
        <f t="array" ref="CO42:CS42">TRANSPOSE(CM42*gmvwt+CN42*epwt2)</f>
        <v>0.25256543665396869</v>
      </c>
      <c r="CP42">
        <v>9.0060166943341347E-2</v>
      </c>
      <c r="CQ42">
        <v>0.29010923953884504</v>
      </c>
      <c r="CR42">
        <v>0.22520185517770711</v>
      </c>
      <c r="CS42">
        <v>0.1420633016692493</v>
      </c>
      <c r="CU42" s="62">
        <f t="shared" si="24"/>
        <v>4.4201566467741649E-2</v>
      </c>
      <c r="CV42" s="62">
        <f t="array" ref="CV42">SQRT(MMULT(MMULT((CO42:CS42),covmat),TRANSPOSE(CO42:CS42)))</f>
        <v>0.11535602587471926</v>
      </c>
      <c r="CW42" s="63">
        <f t="shared" si="27"/>
        <v>0.53041879761289978</v>
      </c>
      <c r="CX42" s="64">
        <f t="shared" si="28"/>
        <v>0.39960499554848755</v>
      </c>
      <c r="CY42" s="64"/>
      <c r="CZ42" s="65">
        <v>2.4999999999998999E-2</v>
      </c>
      <c r="DA42" s="65">
        <f t="shared" si="25"/>
        <v>0.97500000000000098</v>
      </c>
      <c r="DB42">
        <f t="array" ref="DB42:DF42">TRANSPOSE(CZ42*opwt)</f>
        <v>1.2834637013676022E-2</v>
      </c>
      <c r="DC42">
        <v>2.484963906011055E-3</v>
      </c>
      <c r="DD42">
        <v>6.4195543622809423E-3</v>
      </c>
      <c r="DE42">
        <v>5.622978757253482E-3</v>
      </c>
      <c r="DF42">
        <v>-2.3621340392225025E-3</v>
      </c>
      <c r="DG42" s="63"/>
      <c r="DH42" s="63"/>
      <c r="DI42" s="62">
        <f t="array" ref="DI42">SQRT(MMULT(MMULT(DB42:DF42,covmat), TRANSPOSE(DB42:DF42)))</f>
        <v>3.3794784837617008E-3</v>
      </c>
      <c r="DJ42" s="62">
        <f t="array" ref="DJ42">MMULT((DB42:DF42),muvec) + DA42*rfp</f>
        <v>4.6046277418402507E-3</v>
      </c>
      <c r="DK42" s="64">
        <f>DI42*SQRT(12)</f>
        <v>1.1706856873922197E-2</v>
      </c>
      <c r="DL42" s="63">
        <f t="shared" si="26"/>
        <v>5.5255532902083009E-2</v>
      </c>
      <c r="DM42" s="64"/>
      <c r="DN42" s="66">
        <f>CN42*CW42+CM42*$AC$23</f>
        <v>0.42252666213806234</v>
      </c>
      <c r="DO42" s="64">
        <f>CN42*CX42</f>
        <v>0.3116918965278207</v>
      </c>
      <c r="DP42" s="64"/>
    </row>
    <row r="43" spans="1:120" x14ac:dyDescent="0.3">
      <c r="A43" s="3">
        <v>43922</v>
      </c>
      <c r="B43">
        <v>3.5133471999999999E-2</v>
      </c>
      <c r="C43">
        <v>0.140540527</v>
      </c>
      <c r="D43">
        <v>4.4496434000000001E-2</v>
      </c>
      <c r="E43">
        <v>0.58444072999999996</v>
      </c>
      <c r="F43">
        <v>0.43083603599999998</v>
      </c>
      <c r="O43">
        <f t="shared" si="5"/>
        <v>-3.1013273183333315E-2</v>
      </c>
      <c r="P43">
        <f t="shared" si="6"/>
        <v>8.5388205333333328E-2</v>
      </c>
      <c r="Q43">
        <f t="shared" si="7"/>
        <v>8.6709501333333203E-3</v>
      </c>
      <c r="R43">
        <f t="shared" si="8"/>
        <v>0.54810297578333333</v>
      </c>
      <c r="S43">
        <f t="shared" si="9"/>
        <v>0.40302080151666664</v>
      </c>
      <c r="CM43" s="2">
        <v>0.19999999999999901</v>
      </c>
      <c r="CN43" s="65">
        <f t="shared" si="23"/>
        <v>0.80000000000000093</v>
      </c>
      <c r="CO43">
        <f t="array" ref="CO43:CS43">TRANSPOSE(CM43*gmvwt+CN43*epwt2)</f>
        <v>0.25674132921639625</v>
      </c>
      <c r="CP43">
        <v>9.0211455967028134E-2</v>
      </c>
      <c r="CQ43">
        <v>0.28957254332137045</v>
      </c>
      <c r="CR43">
        <v>0.22519030438050153</v>
      </c>
      <c r="CS43">
        <v>0.13828436709738201</v>
      </c>
      <c r="CU43" s="79">
        <f t="shared" si="24"/>
        <v>4.4361373026956565E-2</v>
      </c>
      <c r="CV43" s="79">
        <f t="array" ref="CV43">SQRT(MMULT(MMULT((CO43:CS43),covmat),TRANSPOSE(CO43:CS43)))</f>
        <v>0.11554964660526224</v>
      </c>
      <c r="CW43" s="78">
        <f t="shared" si="27"/>
        <v>0.5323364763234788</v>
      </c>
      <c r="CX43" s="66">
        <f t="shared" si="28"/>
        <v>0.40027571743388562</v>
      </c>
      <c r="CY43" s="64"/>
      <c r="CZ43" s="2">
        <v>0</v>
      </c>
      <c r="DA43" s="65">
        <f t="shared" si="25"/>
        <v>1</v>
      </c>
      <c r="DB43">
        <f t="array" ref="DB43:DF43">TRANSPOSE(CZ43*opwt)</f>
        <v>0</v>
      </c>
      <c r="DC43">
        <v>0</v>
      </c>
      <c r="DD43">
        <v>0</v>
      </c>
      <c r="DE43">
        <v>0</v>
      </c>
      <c r="DF43">
        <v>0</v>
      </c>
      <c r="DG43" s="63"/>
      <c r="DH43" s="63"/>
      <c r="DI43" s="62">
        <f t="array" ref="DI43">SQRT(MMULT(MMULT(DB43:DF43,covmat), TRANSPOSE(DB43:DF43)))</f>
        <v>0</v>
      </c>
      <c r="DJ43" s="62">
        <f t="array" ref="DJ43">MMULT((DB43:DF43),muvec) + DA43*rfp</f>
        <v>3.3333333333333335E-3</v>
      </c>
      <c r="DK43" s="64">
        <f>DI43*SQRT(12)</f>
        <v>0</v>
      </c>
      <c r="DL43" s="63">
        <f t="shared" si="26"/>
        <v>0.04</v>
      </c>
      <c r="DM43" s="64"/>
      <c r="DN43" s="66">
        <f>CN43*CW43+CM43*$AC$23</f>
        <v>0.43386918105878347</v>
      </c>
      <c r="DO43" s="64">
        <f>CN43*CX43</f>
        <v>0.3202205739471089</v>
      </c>
      <c r="DP43" s="64"/>
    </row>
    <row r="44" spans="1:120" x14ac:dyDescent="0.3">
      <c r="A44" s="3">
        <v>43891</v>
      </c>
      <c r="B44">
        <v>-0.370683712</v>
      </c>
      <c r="C44">
        <v>-0.41331922900000001</v>
      </c>
      <c r="D44">
        <v>-0.25479928299999999</v>
      </c>
      <c r="E44">
        <v>-0.214605455</v>
      </c>
      <c r="F44">
        <v>-0.432456181</v>
      </c>
      <c r="O44">
        <f t="shared" si="5"/>
        <v>-0.4368304571833333</v>
      </c>
      <c r="P44">
        <f t="shared" si="6"/>
        <v>-0.46847155066666668</v>
      </c>
      <c r="Q44">
        <f t="shared" si="7"/>
        <v>-0.29062476686666666</v>
      </c>
      <c r="R44">
        <f t="shared" si="8"/>
        <v>-0.25094320921666669</v>
      </c>
      <c r="S44">
        <f t="shared" si="9"/>
        <v>-0.46027141548333333</v>
      </c>
      <c r="CM44" s="65">
        <v>0.17999999999999899</v>
      </c>
      <c r="CN44" s="65">
        <f t="shared" si="23"/>
        <v>0.82000000000000095</v>
      </c>
      <c r="CO44">
        <f t="array" ref="CO44:CS44">TRANSPOSE(CM44*gmvwt+CN44*epwt2)</f>
        <v>0.26091722177882382</v>
      </c>
      <c r="CP44">
        <v>9.0362744990714922E-2</v>
      </c>
      <c r="CQ44">
        <v>0.28903584710389585</v>
      </c>
      <c r="CR44">
        <v>0.22517875358329598</v>
      </c>
      <c r="CS44">
        <v>0.13450543252551478</v>
      </c>
      <c r="CU44" s="79">
        <f t="shared" ref="CU44:CU53" si="29">MMULT((CO44:CS44),muvec)</f>
        <v>4.4521179586171487E-2</v>
      </c>
      <c r="CV44" s="79">
        <f t="array" ref="CV44">SQRT(MMULT(MMULT((CO44:CS44),covmat),TRANSPOSE(CO44:CS44)))</f>
        <v>0.11574783283871447</v>
      </c>
      <c r="CW44" s="78">
        <f t="shared" ref="CW44:CW53" si="30">CU44*12</f>
        <v>0.53425415503405782</v>
      </c>
      <c r="CX44" s="66">
        <f t="shared" ref="CX44:CX53" si="31">CV44*SQRT(12)</f>
        <v>0.40096225468528557</v>
      </c>
      <c r="CY44" s="64"/>
      <c r="CZ44" s="2">
        <v>-2.5000000000001001E-2</v>
      </c>
      <c r="DA44" s="65">
        <f t="shared" si="25"/>
        <v>1.025000000000001</v>
      </c>
      <c r="DB44">
        <f t="array" ref="DB44:DF44">TRANSPOSE(CZ44*opwt)</f>
        <v>-1.283463701367705E-2</v>
      </c>
      <c r="DC44">
        <v>-2.4849639060112541E-3</v>
      </c>
      <c r="DD44">
        <v>-6.4195543622814558E-3</v>
      </c>
      <c r="DE44">
        <v>-5.6229787572539321E-3</v>
      </c>
      <c r="DF44">
        <v>2.3621340392226916E-3</v>
      </c>
      <c r="DI44" s="62"/>
      <c r="DJ44" s="62"/>
      <c r="DK44" s="64"/>
      <c r="DL44" s="63"/>
    </row>
    <row r="45" spans="1:120" x14ac:dyDescent="0.3">
      <c r="A45" s="3">
        <v>43862</v>
      </c>
      <c r="B45">
        <v>-4.7069153000000002E-2</v>
      </c>
      <c r="C45">
        <v>-0.225225228</v>
      </c>
      <c r="D45">
        <v>-9.1197419000000002E-2</v>
      </c>
      <c r="E45">
        <v>-3.9037800999999997E-2</v>
      </c>
      <c r="F45">
        <v>-0.17331402400000001</v>
      </c>
      <c r="O45">
        <f t="shared" si="5"/>
        <v>-0.11321589818333332</v>
      </c>
      <c r="P45">
        <f t="shared" si="6"/>
        <v>-0.28037754966666667</v>
      </c>
      <c r="Q45">
        <f t="shared" si="7"/>
        <v>-0.12702290286666668</v>
      </c>
      <c r="R45">
        <f t="shared" si="8"/>
        <v>-7.5375555216666668E-2</v>
      </c>
      <c r="S45">
        <f t="shared" si="9"/>
        <v>-0.20112925848333332</v>
      </c>
      <c r="CM45" s="2">
        <v>0.159999999999999</v>
      </c>
      <c r="CN45" s="65">
        <f t="shared" si="23"/>
        <v>0.84000000000000097</v>
      </c>
      <c r="CO45">
        <f t="array" ref="CO45:CS45">TRANSPOSE(CM45*gmvwt+CN45*epwt2)</f>
        <v>0.26509311434125132</v>
      </c>
      <c r="CP45">
        <v>9.0514034014401737E-2</v>
      </c>
      <c r="CQ45">
        <v>0.28849915088642125</v>
      </c>
      <c r="CR45">
        <v>0.22516720278609045</v>
      </c>
      <c r="CS45">
        <v>0.13072649795364752</v>
      </c>
      <c r="CU45" s="79">
        <f t="shared" si="29"/>
        <v>4.4680986145386403E-2</v>
      </c>
      <c r="CV45" s="79">
        <f t="array" ref="CV45">SQRT(MMULT(MMULT((CO45:CS45),covmat),TRANSPOSE(CO45:CS45)))</f>
        <v>0.11595056116458805</v>
      </c>
      <c r="CW45" s="78">
        <f t="shared" si="30"/>
        <v>0.53617183374463684</v>
      </c>
      <c r="CX45" s="66">
        <f t="shared" si="31"/>
        <v>0.40166452620637844</v>
      </c>
      <c r="CY45" s="64"/>
      <c r="CZ45" s="65">
        <v>-5.0000000000001002E-2</v>
      </c>
      <c r="DA45" s="65">
        <f t="shared" si="25"/>
        <v>1.0500000000000009</v>
      </c>
      <c r="DB45">
        <f t="array" ref="DB45:DF45">TRANSPOSE(CZ45*opwt)</f>
        <v>-2.5669274027353587E-2</v>
      </c>
      <c r="DC45">
        <v>-4.9699278120224084E-3</v>
      </c>
      <c r="DD45">
        <v>-1.2839108724562655E-2</v>
      </c>
      <c r="DE45">
        <v>-1.1245957514507639E-2</v>
      </c>
      <c r="DF45">
        <v>4.7242680784452887E-3</v>
      </c>
      <c r="DI45" s="62"/>
      <c r="DJ45" s="62"/>
      <c r="DK45" s="64"/>
      <c r="DL45" s="63"/>
    </row>
    <row r="46" spans="1:120" x14ac:dyDescent="0.3">
      <c r="A46" s="3">
        <v>43831</v>
      </c>
      <c r="B46">
        <v>0.10127201299999999</v>
      </c>
      <c r="C46">
        <v>-1.2135922E-2</v>
      </c>
      <c r="D46">
        <v>-9.0843617000000002E-2</v>
      </c>
      <c r="E46">
        <v>0.19624731100000001</v>
      </c>
      <c r="F46">
        <v>-9.5441243999999995E-2</v>
      </c>
      <c r="O46">
        <f t="shared" si="5"/>
        <v>3.512526781666668E-2</v>
      </c>
      <c r="P46">
        <f t="shared" si="6"/>
        <v>-6.7288243666666678E-2</v>
      </c>
      <c r="Q46">
        <f t="shared" si="7"/>
        <v>-0.12666910086666669</v>
      </c>
      <c r="R46">
        <f t="shared" si="8"/>
        <v>0.15990955678333335</v>
      </c>
      <c r="S46">
        <f t="shared" si="9"/>
        <v>-0.12325647848333332</v>
      </c>
      <c r="CM46" s="2">
        <v>0.13999999999999899</v>
      </c>
      <c r="CN46" s="65">
        <f t="shared" si="23"/>
        <v>0.86000000000000099</v>
      </c>
      <c r="CO46">
        <f t="array" ref="CO46:CS46">TRANSPOSE(CM46*gmvwt+CN46*epwt2)</f>
        <v>0.26926900690367889</v>
      </c>
      <c r="CP46">
        <v>9.0665323038088524E-2</v>
      </c>
      <c r="CQ46">
        <v>0.28796245466894665</v>
      </c>
      <c r="CR46">
        <v>0.2251556519888849</v>
      </c>
      <c r="CS46">
        <v>0.12694756338178026</v>
      </c>
      <c r="CU46" s="79">
        <f t="shared" si="29"/>
        <v>4.4840792704601326E-2</v>
      </c>
      <c r="CV46" s="79">
        <f t="array" ref="CV46">SQRT(MMULT(MMULT((CO46:CS46),covmat),TRANSPOSE(CO46:CS46)))</f>
        <v>0.11615780780116615</v>
      </c>
      <c r="CW46" s="78">
        <f t="shared" si="30"/>
        <v>0.53808951245521586</v>
      </c>
      <c r="CX46" s="66">
        <f t="shared" si="31"/>
        <v>0.40238244961488051</v>
      </c>
      <c r="CY46" s="64"/>
      <c r="CZ46" s="2">
        <v>-7.5000000000000996E-2</v>
      </c>
      <c r="DA46" s="65">
        <f t="shared" si="25"/>
        <v>1.0750000000000011</v>
      </c>
      <c r="DB46">
        <f t="array" ref="DB46:DF46">TRANSPOSE(CZ46*opwt)</f>
        <v>-3.8503911041030119E-2</v>
      </c>
      <c r="DC46">
        <v>-7.4548917180335622E-3</v>
      </c>
      <c r="DD46">
        <v>-1.9258663086843854E-2</v>
      </c>
      <c r="DE46">
        <v>-1.6868936271761344E-2</v>
      </c>
      <c r="DF46">
        <v>7.0864021176678853E-3</v>
      </c>
      <c r="DI46" s="62"/>
      <c r="DJ46" s="62"/>
      <c r="DK46" s="64"/>
      <c r="DL46" s="63"/>
    </row>
    <row r="47" spans="1:120" x14ac:dyDescent="0.3">
      <c r="A47" s="3">
        <v>43800</v>
      </c>
      <c r="B47">
        <v>-3.0479405000000001E-2</v>
      </c>
      <c r="C47">
        <v>-2.8301875000000001E-2</v>
      </c>
      <c r="D47">
        <v>-5.3888162000000003E-2</v>
      </c>
      <c r="E47">
        <v>2.7123507000000002E-2</v>
      </c>
      <c r="F47">
        <v>5.4287547999999998E-2</v>
      </c>
      <c r="O47">
        <f t="shared" si="5"/>
        <v>-9.6626150183333315E-2</v>
      </c>
      <c r="P47">
        <f t="shared" si="6"/>
        <v>-8.3454196666666675E-2</v>
      </c>
      <c r="Q47">
        <f t="shared" si="7"/>
        <v>-8.9713645866666691E-2</v>
      </c>
      <c r="R47">
        <f t="shared" si="8"/>
        <v>-9.214247216666669E-3</v>
      </c>
      <c r="S47">
        <f t="shared" si="9"/>
        <v>2.6472313516666676E-2</v>
      </c>
      <c r="CM47" s="65">
        <v>0.119999999999999</v>
      </c>
      <c r="CN47" s="65">
        <f t="shared" si="23"/>
        <v>0.880000000000001</v>
      </c>
      <c r="CO47">
        <f t="array" ref="CO47:CS47">TRANSPOSE(CM47*gmvwt+CN47*epwt2)</f>
        <v>0.27344489946610651</v>
      </c>
      <c r="CP47">
        <v>9.0816612061775312E-2</v>
      </c>
      <c r="CQ47">
        <v>0.28742575845147206</v>
      </c>
      <c r="CR47">
        <v>0.22514410119167935</v>
      </c>
      <c r="CS47">
        <v>0.12316862880991303</v>
      </c>
      <c r="CU47" s="79">
        <f t="shared" si="29"/>
        <v>4.5000599263816249E-2</v>
      </c>
      <c r="CV47" s="79">
        <f t="array" ref="CV47">SQRT(MMULT(MMULT((CO47:CS47),covmat),TRANSPOSE(CO47:CS47)))</f>
        <v>0.11636954860799426</v>
      </c>
      <c r="CW47" s="78">
        <f t="shared" si="30"/>
        <v>0.54000719116579499</v>
      </c>
      <c r="CX47" s="66">
        <f t="shared" si="31"/>
        <v>0.4031159412858043</v>
      </c>
      <c r="CY47" s="64"/>
      <c r="CZ47" s="65">
        <v>-0.100000000000001</v>
      </c>
      <c r="DA47" s="65">
        <f t="shared" si="25"/>
        <v>1.100000000000001</v>
      </c>
      <c r="DB47">
        <f t="array" ref="DB47:DF47">TRANSPOSE(CZ47*opwt)</f>
        <v>-5.1338548054706661E-2</v>
      </c>
      <c r="DC47">
        <v>-9.9398556240447179E-3</v>
      </c>
      <c r="DD47">
        <v>-2.5678217449125053E-2</v>
      </c>
      <c r="DE47">
        <v>-2.2491915029015055E-2</v>
      </c>
      <c r="DF47">
        <v>9.4485361568904837E-3</v>
      </c>
      <c r="DI47" s="62"/>
      <c r="DJ47" s="62"/>
      <c r="DK47" s="64"/>
      <c r="DL47" s="63"/>
    </row>
    <row r="48" spans="1:120" x14ac:dyDescent="0.3">
      <c r="A48" s="3">
        <v>43770</v>
      </c>
      <c r="B48">
        <v>7.6383736999999993E-2</v>
      </c>
      <c r="C48">
        <v>-3.7093178999999997E-2</v>
      </c>
      <c r="D48">
        <v>7.7148968999999998E-2</v>
      </c>
      <c r="E48">
        <v>-5.2866345000000002E-2</v>
      </c>
      <c r="F48">
        <v>-2.5277821999999998E-2</v>
      </c>
      <c r="O48">
        <f t="shared" si="5"/>
        <v>1.023699181666668E-2</v>
      </c>
      <c r="P48">
        <f t="shared" si="6"/>
        <v>-9.2245500666666674E-2</v>
      </c>
      <c r="Q48">
        <f t="shared" si="7"/>
        <v>4.1323485133333317E-2</v>
      </c>
      <c r="R48">
        <f t="shared" si="8"/>
        <v>-8.9204099216666666E-2</v>
      </c>
      <c r="S48">
        <f t="shared" si="9"/>
        <v>-5.3093056483333317E-2</v>
      </c>
      <c r="CM48" s="2">
        <v>9.9999999999999006E-2</v>
      </c>
      <c r="CN48" s="65">
        <f t="shared" si="23"/>
        <v>0.90000000000000102</v>
      </c>
      <c r="CO48">
        <f t="array" ref="CO48:CS48">TRANSPOSE(CM48*gmvwt+CN48*epwt2)</f>
        <v>0.27762079202853407</v>
      </c>
      <c r="CP48">
        <v>9.0967901085462113E-2</v>
      </c>
      <c r="CQ48">
        <v>0.28688906223399752</v>
      </c>
      <c r="CR48">
        <v>0.22513255039447383</v>
      </c>
      <c r="CS48">
        <v>0.11938969423804577</v>
      </c>
      <c r="CU48" s="79">
        <f t="shared" si="29"/>
        <v>4.5160405823031172E-2</v>
      </c>
      <c r="CV48" s="79">
        <f t="array" ref="CV48">SQRT(MMULT(MMULT((CO48:CS48),covmat),TRANSPOSE(CO48:CS48)))</f>
        <v>0.11658575909839895</v>
      </c>
      <c r="CW48" s="78">
        <f t="shared" si="30"/>
        <v>0.54192486987637412</v>
      </c>
      <c r="CX48" s="66">
        <f t="shared" si="31"/>
        <v>0.40386491639482497</v>
      </c>
      <c r="CY48" s="64"/>
      <c r="CZ48" s="2">
        <v>-0.125000000000001</v>
      </c>
      <c r="DA48" s="65">
        <f t="shared" si="25"/>
        <v>1.1250000000000009</v>
      </c>
      <c r="DB48">
        <f t="array" ref="DB48:DF48">TRANSPOSE(CZ48*opwt)</f>
        <v>-6.4173185068383196E-2</v>
      </c>
      <c r="DC48">
        <v>-1.2424819530055871E-2</v>
      </c>
      <c r="DD48">
        <v>-3.2097771811406252E-2</v>
      </c>
      <c r="DE48">
        <v>-2.811489378626876E-2</v>
      </c>
      <c r="DF48">
        <v>1.1810670196113079E-2</v>
      </c>
      <c r="DI48" s="62"/>
      <c r="DJ48" s="62"/>
      <c r="DK48" s="64"/>
      <c r="DL48" s="63"/>
    </row>
    <row r="49" spans="1:116" x14ac:dyDescent="0.3">
      <c r="A49" s="3">
        <v>43739</v>
      </c>
      <c r="B49">
        <v>0.36887193200000001</v>
      </c>
      <c r="C49">
        <v>2.7216173E-2</v>
      </c>
      <c r="D49">
        <v>4.6118581999999998E-2</v>
      </c>
      <c r="E49">
        <v>-1.215453E-2</v>
      </c>
      <c r="F49">
        <v>-3.7625809000000003E-2</v>
      </c>
      <c r="O49">
        <f t="shared" si="5"/>
        <v>0.30272518681666671</v>
      </c>
      <c r="P49">
        <f t="shared" si="6"/>
        <v>-2.7936148666666678E-2</v>
      </c>
      <c r="Q49">
        <f t="shared" si="7"/>
        <v>1.0293098133333317E-2</v>
      </c>
      <c r="R49">
        <f t="shared" si="8"/>
        <v>-4.8492284216666667E-2</v>
      </c>
      <c r="S49">
        <f t="shared" si="9"/>
        <v>-6.5441043483333322E-2</v>
      </c>
      <c r="CM49" s="2">
        <v>7.9999999999999002E-2</v>
      </c>
      <c r="CN49" s="65">
        <f t="shared" si="23"/>
        <v>0.92000000000000104</v>
      </c>
      <c r="CO49">
        <f t="array" ref="CO49:CS49">TRANSPOSE(CM49*gmvwt+CN49*epwt2)</f>
        <v>0.28179668459096163</v>
      </c>
      <c r="CP49">
        <v>9.1119190109148901E-2</v>
      </c>
      <c r="CQ49">
        <v>0.28635236601652292</v>
      </c>
      <c r="CR49">
        <v>0.22512099959726828</v>
      </c>
      <c r="CS49">
        <v>0.11561075966617851</v>
      </c>
      <c r="CU49" s="79">
        <f t="shared" si="29"/>
        <v>4.5320212382246094E-2</v>
      </c>
      <c r="CV49" s="79">
        <f t="array" ref="CV49">SQRT(MMULT(MMULT((CO49:CS49),covmat),TRANSPOSE(CO49:CS49)))</f>
        <v>0.11680641445202135</v>
      </c>
      <c r="CW49" s="78">
        <f t="shared" si="30"/>
        <v>0.54384254858695313</v>
      </c>
      <c r="CX49" s="66">
        <f t="shared" si="31"/>
        <v>0.40462928896169709</v>
      </c>
      <c r="CY49" s="64"/>
      <c r="CZ49" s="2">
        <v>-0.15000000000000099</v>
      </c>
      <c r="DA49" s="65">
        <f t="shared" si="25"/>
        <v>1.150000000000001</v>
      </c>
      <c r="DB49">
        <f t="array" ref="DB49:DF49">TRANSPOSE(CZ49*opwt)</f>
        <v>-7.7007822082059724E-2</v>
      </c>
      <c r="DC49">
        <v>-1.4909783436067026E-2</v>
      </c>
      <c r="DD49">
        <v>-3.8517326173687451E-2</v>
      </c>
      <c r="DE49">
        <v>-3.3737872543522465E-2</v>
      </c>
      <c r="DF49">
        <v>1.4172804235335677E-2</v>
      </c>
      <c r="DI49" s="62"/>
      <c r="DJ49" s="62"/>
      <c r="DK49" s="64"/>
      <c r="DL49" s="63"/>
    </row>
    <row r="50" spans="1:116" x14ac:dyDescent="0.3">
      <c r="A50" s="3">
        <v>43709</v>
      </c>
      <c r="B50">
        <v>6.1885700000000002E-2</v>
      </c>
      <c r="C50">
        <v>0.10102742100000001</v>
      </c>
      <c r="D50">
        <v>4.173754E-3</v>
      </c>
      <c r="E50">
        <v>0.13870719200000001</v>
      </c>
      <c r="F50">
        <v>0.107797431</v>
      </c>
      <c r="O50">
        <f t="shared" si="5"/>
        <v>-4.2610451833333118E-3</v>
      </c>
      <c r="P50">
        <f t="shared" si="6"/>
        <v>4.5875099333333329E-2</v>
      </c>
      <c r="Q50">
        <f t="shared" si="7"/>
        <v>-3.1651729866666679E-2</v>
      </c>
      <c r="R50">
        <f t="shared" si="8"/>
        <v>0.10236943778333334</v>
      </c>
      <c r="S50">
        <f t="shared" si="9"/>
        <v>7.9982196516666673E-2</v>
      </c>
      <c r="CM50" s="65">
        <v>5.9999999999999103E-2</v>
      </c>
      <c r="CN50" s="65">
        <f t="shared" si="23"/>
        <v>0.94000000000000095</v>
      </c>
      <c r="CO50">
        <f t="array" ref="CO50:CS50">TRANSPOSE(CM50*gmvwt+CN50*epwt2)</f>
        <v>0.28597257715338914</v>
      </c>
      <c r="CP50">
        <v>9.1270479132835688E-2</v>
      </c>
      <c r="CQ50">
        <v>0.28581566979904832</v>
      </c>
      <c r="CR50">
        <v>0.22510944880006273</v>
      </c>
      <c r="CS50">
        <v>0.11183182509431129</v>
      </c>
      <c r="CU50" s="79">
        <f t="shared" si="29"/>
        <v>4.5480018941461017E-2</v>
      </c>
      <c r="CV50" s="79">
        <f t="array" ref="CV50">SQRT(MMULT(MMULT((CO50:CS50),covmat),TRANSPOSE(CO50:CS50)))</f>
        <v>0.11703148952735219</v>
      </c>
      <c r="CW50" s="78">
        <f t="shared" si="30"/>
        <v>0.54576022729753215</v>
      </c>
      <c r="CX50" s="66">
        <f t="shared" si="31"/>
        <v>0.40540897189367792</v>
      </c>
      <c r="CY50" s="64"/>
      <c r="CZ50" s="65">
        <v>-0.17500000000000099</v>
      </c>
      <c r="DA50" s="65">
        <f t="shared" si="25"/>
        <v>1.1750000000000009</v>
      </c>
      <c r="DB50">
        <f t="array" ref="DB50:DF50">TRANSPOSE(CZ50*opwt)</f>
        <v>-8.9842459095736266E-2</v>
      </c>
      <c r="DC50">
        <v>-1.739474734207818E-2</v>
      </c>
      <c r="DD50">
        <v>-4.493688053596865E-2</v>
      </c>
      <c r="DE50">
        <v>-3.936085130077617E-2</v>
      </c>
      <c r="DF50">
        <v>1.6534938274558274E-2</v>
      </c>
      <c r="DI50" s="62"/>
      <c r="DJ50" s="62"/>
      <c r="DK50" s="64"/>
      <c r="DL50" s="63"/>
    </row>
    <row r="51" spans="1:116" x14ac:dyDescent="0.3">
      <c r="A51" s="3">
        <v>43678</v>
      </c>
      <c r="B51">
        <v>6.9627012000000002E-2</v>
      </c>
      <c r="C51">
        <v>-4.2622925999999998E-2</v>
      </c>
      <c r="D51">
        <v>-1.9103592999999999E-2</v>
      </c>
      <c r="E51">
        <v>4.3252239999999999E-3</v>
      </c>
      <c r="F51">
        <v>-9.7015032000000001E-2</v>
      </c>
      <c r="O51">
        <f t="shared" si="5"/>
        <v>3.4802668166666884E-3</v>
      </c>
      <c r="P51">
        <f t="shared" si="6"/>
        <v>-9.7775247666666676E-2</v>
      </c>
      <c r="Q51">
        <f t="shared" si="7"/>
        <v>-5.4929076866666676E-2</v>
      </c>
      <c r="R51">
        <f t="shared" si="8"/>
        <v>-3.2012530216666668E-2</v>
      </c>
      <c r="S51">
        <f t="shared" si="9"/>
        <v>-0.12483026648333333</v>
      </c>
      <c r="CM51" s="2">
        <v>3.9999999999999002E-2</v>
      </c>
      <c r="CN51" s="65">
        <f t="shared" si="23"/>
        <v>0.96000000000000096</v>
      </c>
      <c r="CO51">
        <f t="array" ref="CO51:CS51">TRANSPOSE(CM51*gmvwt+CN51*epwt2)</f>
        <v>0.2901484697158167</v>
      </c>
      <c r="CP51">
        <v>9.1421768156522476E-2</v>
      </c>
      <c r="CQ51">
        <v>0.28527897358157372</v>
      </c>
      <c r="CR51">
        <v>0.22509789800285715</v>
      </c>
      <c r="CS51">
        <v>0.108052890522444</v>
      </c>
      <c r="CU51" s="79">
        <f t="shared" si="29"/>
        <v>4.563982550067594E-2</v>
      </c>
      <c r="CV51" s="79">
        <f t="array" ref="CV51">SQRT(MMULT(MMULT((CO51:CS51),covmat),TRANSPOSE(CO51:CS51)))</f>
        <v>0.11726095887425624</v>
      </c>
      <c r="CW51" s="78">
        <f t="shared" si="30"/>
        <v>0.54767790600811128</v>
      </c>
      <c r="CX51" s="66">
        <f t="shared" si="31"/>
        <v>0.40620387702891281</v>
      </c>
      <c r="CY51" s="64"/>
      <c r="CZ51" s="2">
        <v>-0.20000000000000101</v>
      </c>
      <c r="DA51" s="65">
        <f t="shared" si="25"/>
        <v>1.2000000000000011</v>
      </c>
      <c r="DB51">
        <f t="array" ref="DB51:DF51">TRANSPOSE(CZ51*opwt)</f>
        <v>-0.10267709610941281</v>
      </c>
      <c r="DC51">
        <v>-1.9879711248089335E-2</v>
      </c>
      <c r="DD51">
        <v>-5.1356434898249849E-2</v>
      </c>
      <c r="DE51">
        <v>-4.4983830058029882E-2</v>
      </c>
      <c r="DF51">
        <v>1.8897072313780874E-2</v>
      </c>
      <c r="DI51" s="62"/>
      <c r="DJ51" s="62"/>
      <c r="DK51" s="64"/>
      <c r="DL51" s="63"/>
    </row>
    <row r="52" spans="1:116" x14ac:dyDescent="0.3">
      <c r="A52" s="3">
        <v>43647</v>
      </c>
      <c r="B52">
        <v>-0.14418599000000001</v>
      </c>
      <c r="C52">
        <v>0.18792603299999999</v>
      </c>
      <c r="D52">
        <v>1.6430210000000001E-2</v>
      </c>
      <c r="E52">
        <v>-2.3757840000000001E-3</v>
      </c>
      <c r="F52">
        <v>-0.116145532</v>
      </c>
      <c r="O52">
        <f t="shared" si="5"/>
        <v>-0.21033273518333334</v>
      </c>
      <c r="P52">
        <f t="shared" si="6"/>
        <v>0.13277371133333332</v>
      </c>
      <c r="Q52">
        <f t="shared" si="7"/>
        <v>-1.939527386666668E-2</v>
      </c>
      <c r="R52">
        <f t="shared" si="8"/>
        <v>-3.8713538216666669E-2</v>
      </c>
      <c r="S52">
        <f t="shared" si="9"/>
        <v>-0.14396076648333331</v>
      </c>
      <c r="CM52" s="2">
        <v>1.9999999999999001E-2</v>
      </c>
      <c r="CN52" s="65">
        <f t="shared" si="23"/>
        <v>0.98000000000000098</v>
      </c>
      <c r="CO52">
        <f t="array" ref="CO52:CS52">TRANSPOSE(CM52*gmvwt+CN52*epwt2)</f>
        <v>0.29432436227824427</v>
      </c>
      <c r="CP52">
        <v>9.1573057180209291E-2</v>
      </c>
      <c r="CQ52">
        <v>0.28474227736409918</v>
      </c>
      <c r="CR52">
        <v>0.22508634720565163</v>
      </c>
      <c r="CS52">
        <v>0.10427395595057676</v>
      </c>
      <c r="CU52" s="79">
        <f t="shared" si="29"/>
        <v>4.5799632059890863E-2</v>
      </c>
      <c r="CV52" s="79">
        <f t="array" ref="CV52">SQRT(MMULT(MMULT((CO52:CS52),covmat),TRANSPOSE(CO52:CS52)))</f>
        <v>0.11749479674647371</v>
      </c>
      <c r="CW52" s="78">
        <f t="shared" si="30"/>
        <v>0.54959558471869041</v>
      </c>
      <c r="CX52" s="66">
        <f t="shared" si="31"/>
        <v>0.40701391517974178</v>
      </c>
      <c r="CY52" s="64"/>
      <c r="CZ52" s="65">
        <v>-0.225000000000001</v>
      </c>
      <c r="DA52" s="65">
        <f t="shared" si="25"/>
        <v>1.225000000000001</v>
      </c>
      <c r="DB52">
        <f t="array" ref="DB52:DF52">TRANSPOSE(CZ52*opwt)</f>
        <v>-0.11551173312308935</v>
      </c>
      <c r="DC52">
        <v>-2.236467515410049E-2</v>
      </c>
      <c r="DD52">
        <v>-5.7775989260531048E-2</v>
      </c>
      <c r="DE52">
        <v>-5.0606808815283587E-2</v>
      </c>
      <c r="DF52">
        <v>2.1259206353003469E-2</v>
      </c>
      <c r="DI52" s="62"/>
      <c r="DJ52" s="62"/>
      <c r="DK52" s="64"/>
      <c r="DL52" s="63"/>
    </row>
    <row r="53" spans="1:116" x14ac:dyDescent="0.3">
      <c r="A53" s="3">
        <v>43617</v>
      </c>
      <c r="B53">
        <v>-2.7463520000000002E-2</v>
      </c>
      <c r="C53">
        <v>1.9860974E-2</v>
      </c>
      <c r="D53">
        <v>-8.7252966000000001E-2</v>
      </c>
      <c r="E53">
        <v>-6.6148877999999994E-2</v>
      </c>
      <c r="F53">
        <v>8.5954419000000004E-2</v>
      </c>
      <c r="O53">
        <f t="shared" si="5"/>
        <v>-9.3610265183333319E-2</v>
      </c>
      <c r="P53">
        <f t="shared" si="6"/>
        <v>-3.5291347666666681E-2</v>
      </c>
      <c r="Q53">
        <f t="shared" si="7"/>
        <v>-0.12307844986666669</v>
      </c>
      <c r="R53">
        <f t="shared" si="8"/>
        <v>-0.10248663221666666</v>
      </c>
      <c r="S53">
        <f t="shared" si="9"/>
        <v>5.8139184516666678E-2</v>
      </c>
      <c r="CM53" s="2">
        <v>0</v>
      </c>
      <c r="CN53" s="65">
        <f t="shared" si="23"/>
        <v>1</v>
      </c>
      <c r="CO53">
        <f t="array" ref="CO53:CS53">TRANSPOSE(CM53*gmvwt+CN53*epwt2)</f>
        <v>0.29850025484067161</v>
      </c>
      <c r="CP53">
        <v>9.1724346203896065E-2</v>
      </c>
      <c r="CQ53">
        <v>0.28420558114662459</v>
      </c>
      <c r="CR53">
        <v>0.22507479640844608</v>
      </c>
      <c r="CS53">
        <v>0.10049502137870969</v>
      </c>
      <c r="CU53" s="79">
        <f t="shared" si="29"/>
        <v>4.5959438619105772E-2</v>
      </c>
      <c r="CV53" s="79">
        <f t="array" ref="CV53">SQRT(MMULT(MMULT((CO53:CS53),covmat),TRANSPOSE(CO53:CS53)))</f>
        <v>0.11773297711408735</v>
      </c>
      <c r="CW53" s="78">
        <f t="shared" si="30"/>
        <v>0.55151326342926921</v>
      </c>
      <c r="CX53" s="66">
        <f t="shared" si="31"/>
        <v>0.40783899617588626</v>
      </c>
      <c r="CY53" s="64"/>
      <c r="CZ53" s="2">
        <v>-0.250000000000001</v>
      </c>
      <c r="DA53" s="65">
        <f t="shared" si="25"/>
        <v>1.2500000000000009</v>
      </c>
      <c r="DB53">
        <f t="array" ref="DB53:DF53">TRANSPOSE(CZ53*opwt)</f>
        <v>-0.12834637013676586</v>
      </c>
      <c r="DC53">
        <v>-2.4849639060111645E-2</v>
      </c>
      <c r="DD53">
        <v>-6.419554362281224E-2</v>
      </c>
      <c r="DE53">
        <v>-5.6229787572537292E-2</v>
      </c>
      <c r="DF53">
        <v>2.3621340392226065E-2</v>
      </c>
      <c r="DI53" s="62"/>
      <c r="DJ53" s="62"/>
      <c r="DK53" s="64"/>
      <c r="DL53" s="63"/>
    </row>
    <row r="54" spans="1:116" x14ac:dyDescent="0.3">
      <c r="A54" s="3">
        <v>43586</v>
      </c>
      <c r="B54">
        <v>0.21802416899999999</v>
      </c>
      <c r="C54">
        <v>0.121380774</v>
      </c>
      <c r="D54">
        <v>5.0107375000000003E-2</v>
      </c>
      <c r="E54">
        <v>-5.6892417000000001E-2</v>
      </c>
      <c r="F54">
        <v>-3.7758504999999998E-2</v>
      </c>
      <c r="O54">
        <f t="shared" si="5"/>
        <v>0.15187742381666669</v>
      </c>
      <c r="P54">
        <f t="shared" si="6"/>
        <v>6.6228452333333326E-2</v>
      </c>
      <c r="Q54">
        <f t="shared" si="7"/>
        <v>1.4281891133333321E-2</v>
      </c>
      <c r="R54">
        <f t="shared" si="8"/>
        <v>-9.3230171216666671E-2</v>
      </c>
      <c r="S54">
        <f t="shared" si="9"/>
        <v>-6.5573739483333324E-2</v>
      </c>
      <c r="CM54" s="65">
        <v>-2.0000000000001301E-2</v>
      </c>
      <c r="CN54" s="65">
        <f t="shared" ref="CN54:CN97" si="32">1-CM54</f>
        <v>1.0200000000000014</v>
      </c>
      <c r="CO54">
        <f t="array" ref="CO54:CS54">TRANSPOSE(CM54*gmvwt+CN54*epwt2)</f>
        <v>0.30267614740309945</v>
      </c>
      <c r="CP54">
        <v>9.187563522758288E-2</v>
      </c>
      <c r="CQ54">
        <v>0.28366888492914999</v>
      </c>
      <c r="CR54">
        <v>0.22506324561124055</v>
      </c>
      <c r="CS54">
        <v>9.6716086806842197E-2</v>
      </c>
      <c r="CU54" s="79">
        <f t="shared" ref="CU54:CU97" si="33">MMULT((CO54:CS54),muvec)</f>
        <v>4.6119245178320709E-2</v>
      </c>
      <c r="CV54" s="79">
        <f t="array" ref="CV54">SQRT(MMULT(MMULT((CO54:CS54),covmat),TRANSPOSE(CO54:CS54)))</f>
        <v>0.11797547367594322</v>
      </c>
      <c r="CW54" s="78">
        <f t="shared" ref="CW54:CW97" si="34">CU54*12</f>
        <v>0.55343094213984845</v>
      </c>
      <c r="CX54" s="66">
        <f t="shared" ref="CX54:CX97" si="35">CV54*SQRT(12)</f>
        <v>0.40867902890747654</v>
      </c>
      <c r="CY54" s="64"/>
      <c r="CZ54" s="2">
        <v>-0.27500000000000102</v>
      </c>
      <c r="DA54" s="65">
        <f t="shared" si="25"/>
        <v>1.275000000000001</v>
      </c>
      <c r="DB54">
        <f t="array" ref="DB54:DF54">TRANSPOSE(CZ54*opwt)</f>
        <v>-0.14118100715044243</v>
      </c>
      <c r="DC54">
        <v>-2.7334602966122799E-2</v>
      </c>
      <c r="DD54">
        <v>-7.0615097985093453E-2</v>
      </c>
      <c r="DE54">
        <v>-6.1852766329791004E-2</v>
      </c>
      <c r="DF54">
        <v>2.5983474431448664E-2</v>
      </c>
      <c r="DI54" s="62"/>
      <c r="DJ54" s="62"/>
      <c r="DK54" s="64"/>
      <c r="DL54" s="63"/>
    </row>
    <row r="55" spans="1:116" x14ac:dyDescent="0.3">
      <c r="A55" s="3">
        <v>43556</v>
      </c>
      <c r="B55">
        <v>-0.13424182900000001</v>
      </c>
      <c r="C55">
        <v>-6.8464712999999996E-2</v>
      </c>
      <c r="D55">
        <v>-3.7878702E-2</v>
      </c>
      <c r="E55">
        <v>-4.3173765000000003E-2</v>
      </c>
      <c r="F55">
        <v>-8.5942745000000001E-2</v>
      </c>
      <c r="O55">
        <f t="shared" si="5"/>
        <v>-0.20038857418333333</v>
      </c>
      <c r="P55">
        <f t="shared" si="6"/>
        <v>-0.12361703466666668</v>
      </c>
      <c r="Q55">
        <f t="shared" si="7"/>
        <v>-7.3704185866666688E-2</v>
      </c>
      <c r="R55">
        <f t="shared" si="8"/>
        <v>-7.9511519216666673E-2</v>
      </c>
      <c r="S55">
        <f t="shared" si="9"/>
        <v>-0.11375797948333333</v>
      </c>
      <c r="CM55" s="2">
        <v>-4.0000000000001902E-2</v>
      </c>
      <c r="CN55" s="65">
        <f t="shared" si="32"/>
        <v>1.0400000000000018</v>
      </c>
      <c r="CO55">
        <f t="array" ref="CO55:CS55">TRANSPOSE(CM55*gmvwt+CN55*epwt2)</f>
        <v>0.30685203996552707</v>
      </c>
      <c r="CP55">
        <v>9.2026924251269654E-2</v>
      </c>
      <c r="CQ55">
        <v>0.28313218871167534</v>
      </c>
      <c r="CR55">
        <v>0.22505169481403495</v>
      </c>
      <c r="CS55">
        <v>9.2937152234974812E-2</v>
      </c>
      <c r="CU55" s="79">
        <f t="shared" si="33"/>
        <v>4.6279051737535618E-2</v>
      </c>
      <c r="CV55" s="79">
        <f t="array" ref="CV55">SQRT(MMULT(MMULT((CO55:CS55),covmat),TRANSPOSE(CO55:CS55)))</f>
        <v>0.118222259872014</v>
      </c>
      <c r="CW55" s="78">
        <f t="shared" si="34"/>
        <v>0.55534862085042747</v>
      </c>
      <c r="CX55" s="66">
        <f t="shared" si="35"/>
        <v>0.40953392136787903</v>
      </c>
      <c r="CY55" s="64"/>
      <c r="CZ55" s="65">
        <v>-0.30000000000000099</v>
      </c>
      <c r="DA55" s="65">
        <f t="shared" si="25"/>
        <v>1.3000000000000009</v>
      </c>
      <c r="DB55">
        <f t="array" ref="DB55:DF55">TRANSPOSE(CZ55*opwt)</f>
        <v>-0.15401564416411895</v>
      </c>
      <c r="DC55">
        <v>-2.9819566872133951E-2</v>
      </c>
      <c r="DD55">
        <v>-7.7034652347374638E-2</v>
      </c>
      <c r="DE55">
        <v>-6.7475745087044708E-2</v>
      </c>
      <c r="DF55">
        <v>2.834560847067126E-2</v>
      </c>
      <c r="DI55" s="62"/>
      <c r="DJ55" s="62"/>
      <c r="DK55" s="64"/>
      <c r="DL55" s="63"/>
    </row>
    <row r="56" spans="1:116" x14ac:dyDescent="0.3">
      <c r="A56" s="3">
        <v>43525</v>
      </c>
      <c r="B56">
        <v>0.13892122900000001</v>
      </c>
      <c r="C56">
        <v>1.038406E-3</v>
      </c>
      <c r="D56">
        <v>0.126454645</v>
      </c>
      <c r="E56">
        <v>0.19823081200000001</v>
      </c>
      <c r="F56">
        <v>8.8842904E-2</v>
      </c>
      <c r="O56">
        <f t="shared" si="5"/>
        <v>7.2774483816666694E-2</v>
      </c>
      <c r="P56">
        <f t="shared" si="6"/>
        <v>-5.4113915666666679E-2</v>
      </c>
      <c r="Q56">
        <f t="shared" si="7"/>
        <v>9.062916113333333E-2</v>
      </c>
      <c r="R56">
        <f t="shared" si="8"/>
        <v>0.16189305778333335</v>
      </c>
      <c r="S56">
        <f t="shared" si="9"/>
        <v>6.1027669516666674E-2</v>
      </c>
      <c r="CM56" s="2">
        <v>-6.0000000000001899E-2</v>
      </c>
      <c r="CN56" s="65">
        <f t="shared" si="32"/>
        <v>1.0600000000000018</v>
      </c>
      <c r="CO56">
        <f t="array" ref="CO56:CS56">TRANSPOSE(CM56*gmvwt+CN56*epwt2)</f>
        <v>0.31102793252795463</v>
      </c>
      <c r="CP56">
        <v>9.2178213274956455E-2</v>
      </c>
      <c r="CQ56">
        <v>0.28259549249420074</v>
      </c>
      <c r="CR56">
        <v>0.2250401440168294</v>
      </c>
      <c r="CS56">
        <v>8.9158217663107567E-2</v>
      </c>
      <c r="CU56" s="79">
        <f t="shared" si="33"/>
        <v>4.6438858296750547E-2</v>
      </c>
      <c r="CV56" s="79">
        <f t="array" ref="CV56">SQRT(MMULT(MMULT((CO56:CS56),covmat),TRANSPOSE(CO56:CS56)))</f>
        <v>0.11847330889569493</v>
      </c>
      <c r="CW56" s="78">
        <f t="shared" si="34"/>
        <v>0.5572662995610066</v>
      </c>
      <c r="CX56" s="66">
        <f t="shared" si="35"/>
        <v>0.4104035806962909</v>
      </c>
      <c r="CY56" s="64"/>
      <c r="CZ56" s="2">
        <v>-0.32500000000000101</v>
      </c>
      <c r="DA56" s="65">
        <f t="shared" si="25"/>
        <v>1.3250000000000011</v>
      </c>
      <c r="DB56">
        <f t="array" ref="DB56:DF56">TRANSPOSE(CZ56*opwt)</f>
        <v>-0.16685028117779549</v>
      </c>
      <c r="DC56">
        <v>-3.2304530778145109E-2</v>
      </c>
      <c r="DD56">
        <v>-8.3454206709655851E-2</v>
      </c>
      <c r="DE56">
        <v>-7.3098723844298413E-2</v>
      </c>
      <c r="DF56">
        <v>3.0707742509893859E-2</v>
      </c>
      <c r="DI56" s="62"/>
      <c r="DJ56" s="62"/>
      <c r="DK56" s="64"/>
      <c r="DL56" s="63"/>
    </row>
    <row r="57" spans="1:116" x14ac:dyDescent="0.3">
      <c r="A57" s="3">
        <v>43497</v>
      </c>
      <c r="B57">
        <v>-6.0517555000000001E-2</v>
      </c>
      <c r="C57">
        <v>5.8241792000000001E-2</v>
      </c>
      <c r="D57">
        <v>-3.5901424000000001E-2</v>
      </c>
      <c r="E57">
        <v>-9.9513898000000003E-2</v>
      </c>
      <c r="F57">
        <v>-0.141626638</v>
      </c>
      <c r="O57">
        <f t="shared" si="5"/>
        <v>-0.1266643001833333</v>
      </c>
      <c r="P57">
        <f t="shared" si="6"/>
        <v>3.0894703333333232E-3</v>
      </c>
      <c r="Q57">
        <f t="shared" si="7"/>
        <v>-7.1726907866666689E-2</v>
      </c>
      <c r="R57">
        <f t="shared" si="8"/>
        <v>-0.13585165221666667</v>
      </c>
      <c r="S57">
        <f t="shared" si="9"/>
        <v>-0.16944187248333331</v>
      </c>
      <c r="CM57" s="2">
        <v>-8.0000000000001903E-2</v>
      </c>
      <c r="CN57" s="65">
        <f t="shared" si="32"/>
        <v>1.0800000000000018</v>
      </c>
      <c r="CO57">
        <f t="array" ref="CO57:CS57">TRANSPOSE(CM57*gmvwt+CN57*epwt2)</f>
        <v>0.31520382509038219</v>
      </c>
      <c r="CP57">
        <v>9.2329502298643243E-2</v>
      </c>
      <c r="CQ57">
        <v>0.2820587962767262</v>
      </c>
      <c r="CR57">
        <v>0.2250285932196239</v>
      </c>
      <c r="CS57">
        <v>8.5379283091240321E-2</v>
      </c>
      <c r="CU57" s="79">
        <f t="shared" si="33"/>
        <v>4.6598664855965463E-2</v>
      </c>
      <c r="CV57" s="79">
        <f t="array" ref="CV57">SQRT(MMULT(MMULT((CO57:CS57),covmat),TRANSPOSE(CO57:CS57)))</f>
        <v>0.11872859370602092</v>
      </c>
      <c r="CW57" s="78">
        <f t="shared" si="34"/>
        <v>0.5591839782715855</v>
      </c>
      <c r="CX57" s="66">
        <f t="shared" si="35"/>
        <v>0.41128791322006125</v>
      </c>
      <c r="CY57" s="64"/>
      <c r="CZ57" s="65">
        <v>-0.35000000000000098</v>
      </c>
      <c r="DA57" s="65">
        <f t="shared" si="25"/>
        <v>1.350000000000001</v>
      </c>
      <c r="DB57">
        <f t="array" ref="DB57:DF57">TRANSPOSE(CZ57*opwt)</f>
        <v>-0.179684918191472</v>
      </c>
      <c r="DC57">
        <v>-3.4789494684156257E-2</v>
      </c>
      <c r="DD57">
        <v>-8.9873761071937036E-2</v>
      </c>
      <c r="DE57">
        <v>-7.8721702601552118E-2</v>
      </c>
      <c r="DF57">
        <v>3.3069876549116452E-2</v>
      </c>
      <c r="DI57" s="62"/>
      <c r="DJ57" s="62"/>
      <c r="DK57" s="64"/>
      <c r="DL57" s="63"/>
    </row>
    <row r="58" spans="1:116" x14ac:dyDescent="0.3">
      <c r="A58" s="3">
        <v>43466</v>
      </c>
      <c r="B58">
        <v>-0.14813683899999999</v>
      </c>
      <c r="C58">
        <v>-0.10696762899999999</v>
      </c>
      <c r="D58">
        <v>-2.6219810999999999E-2</v>
      </c>
      <c r="E58">
        <v>-2.4371193999999999E-2</v>
      </c>
      <c r="F58">
        <v>-2.3985925000000002E-2</v>
      </c>
      <c r="O58">
        <f t="shared" si="5"/>
        <v>-0.21428358418333332</v>
      </c>
      <c r="P58">
        <f t="shared" si="6"/>
        <v>-0.16211995066666668</v>
      </c>
      <c r="Q58">
        <f t="shared" si="7"/>
        <v>-6.2045294866666684E-2</v>
      </c>
      <c r="R58">
        <f t="shared" si="8"/>
        <v>-6.0708948216666669E-2</v>
      </c>
      <c r="S58">
        <f t="shared" si="9"/>
        <v>-5.1801159483333324E-2</v>
      </c>
      <c r="CM58" s="65">
        <v>-0.100000000000002</v>
      </c>
      <c r="CN58" s="65">
        <f t="shared" si="32"/>
        <v>1.1000000000000021</v>
      </c>
      <c r="CO58">
        <f t="array" ref="CO58:CS58">TRANSPOSE(CM58*gmvwt+CN58*epwt2)</f>
        <v>0.31937971765280981</v>
      </c>
      <c r="CP58">
        <v>9.2480791322330058E-2</v>
      </c>
      <c r="CQ58">
        <v>0.2815221000592516</v>
      </c>
      <c r="CR58">
        <v>0.22501704242241835</v>
      </c>
      <c r="CS58">
        <v>8.1600348519373062E-2</v>
      </c>
      <c r="CU58" s="79">
        <f t="shared" si="33"/>
        <v>4.67584714151804E-2</v>
      </c>
      <c r="CV58" s="79">
        <f t="array" ref="CV58">SQRT(MMULT(MMULT((CO58:CS58),covmat),TRANSPOSE(CO58:CS58)))</f>
        <v>0.11898808703979538</v>
      </c>
      <c r="CW58" s="78">
        <f t="shared" si="34"/>
        <v>0.56110165698216474</v>
      </c>
      <c r="CX58" s="66">
        <f t="shared" si="35"/>
        <v>0.41218682449670691</v>
      </c>
      <c r="CY58" s="64"/>
      <c r="CZ58" s="2">
        <v>-0.375000000000001</v>
      </c>
      <c r="DA58" s="65">
        <f t="shared" si="25"/>
        <v>1.3750000000000009</v>
      </c>
      <c r="DB58">
        <f t="array" ref="DB58:DF58">TRANSPOSE(CZ58*opwt)</f>
        <v>-0.19251955520514855</v>
      </c>
      <c r="DC58">
        <v>-3.7274458590167418E-2</v>
      </c>
      <c r="DD58">
        <v>-9.6293315434218235E-2</v>
      </c>
      <c r="DE58">
        <v>-8.4344681358805823E-2</v>
      </c>
      <c r="DF58">
        <v>3.5432010588339051E-2</v>
      </c>
      <c r="DI58" s="62"/>
      <c r="DJ58" s="62"/>
      <c r="DK58" s="64"/>
      <c r="DL58" s="63"/>
    </row>
    <row r="59" spans="1:116" x14ac:dyDescent="0.3">
      <c r="A59" s="3">
        <v>43435</v>
      </c>
      <c r="B59">
        <v>-2.4242194000000002E-2</v>
      </c>
      <c r="C59">
        <v>-8.1981968000000002E-2</v>
      </c>
      <c r="D59">
        <v>4.3892009999999997E-3</v>
      </c>
      <c r="E59">
        <v>-1.158824E-2</v>
      </c>
      <c r="F59">
        <v>0.117850828</v>
      </c>
      <c r="O59">
        <f t="shared" si="5"/>
        <v>-9.0388939183333322E-2</v>
      </c>
      <c r="P59">
        <f t="shared" si="6"/>
        <v>-0.13713428966666669</v>
      </c>
      <c r="Q59">
        <f t="shared" si="7"/>
        <v>-3.1436282866666679E-2</v>
      </c>
      <c r="R59">
        <f t="shared" si="8"/>
        <v>-4.792599421666667E-2</v>
      </c>
      <c r="S59">
        <f t="shared" si="9"/>
        <v>9.0035593516666679E-2</v>
      </c>
      <c r="CM59" s="2">
        <v>-0.12000000000000199</v>
      </c>
      <c r="CN59" s="65">
        <f t="shared" si="32"/>
        <v>1.1200000000000019</v>
      </c>
      <c r="CO59">
        <f t="array" ref="CO59:CS59">TRANSPOSE(CM59*gmvwt+CN59*epwt2)</f>
        <v>0.32355561021523738</v>
      </c>
      <c r="CP59">
        <v>9.2632080346016818E-2</v>
      </c>
      <c r="CQ59">
        <v>0.28098540384177695</v>
      </c>
      <c r="CR59">
        <v>0.22500549162521274</v>
      </c>
      <c r="CS59">
        <v>7.7821413947505788E-2</v>
      </c>
      <c r="CU59" s="79">
        <f t="shared" si="33"/>
        <v>4.6918277974395309E-2</v>
      </c>
      <c r="CV59" s="79">
        <f t="array" ref="CV59">SQRT(MMULT(MMULT((CO59:CS59),covmat),TRANSPOSE(CO59:CS59)))</f>
        <v>0.11925176142362151</v>
      </c>
      <c r="CW59" s="78">
        <f t="shared" si="34"/>
        <v>0.56301933569274376</v>
      </c>
      <c r="CX59" s="66">
        <f t="shared" si="35"/>
        <v>0.41310021935558944</v>
      </c>
      <c r="CY59" s="64"/>
      <c r="CZ59" s="2">
        <v>-0.40000000000000102</v>
      </c>
      <c r="DA59" s="65">
        <f t="shared" si="25"/>
        <v>1.400000000000001</v>
      </c>
      <c r="DB59">
        <f t="array" ref="DB59:DF59">TRANSPOSE(CZ59*opwt)</f>
        <v>-0.20535419221882512</v>
      </c>
      <c r="DC59">
        <v>-3.9759422496178573E-2</v>
      </c>
      <c r="DD59">
        <v>-0.10271286979649945</v>
      </c>
      <c r="DE59">
        <v>-8.9967660116059542E-2</v>
      </c>
      <c r="DF59">
        <v>3.779414462756165E-2</v>
      </c>
      <c r="DI59" s="62"/>
      <c r="DJ59" s="62"/>
      <c r="DK59" s="64"/>
      <c r="DL59" s="63"/>
    </row>
    <row r="60" spans="1:116" x14ac:dyDescent="0.3">
      <c r="A60" s="3">
        <v>43405</v>
      </c>
      <c r="B60">
        <v>-2.9411956999999999E-2</v>
      </c>
      <c r="C60">
        <v>0.20390459499999999</v>
      </c>
      <c r="D60">
        <v>5.2347892E-2</v>
      </c>
      <c r="E60">
        <v>0.12659482999999999</v>
      </c>
      <c r="F60">
        <v>-7.2460416999999999E-2</v>
      </c>
      <c r="O60">
        <f t="shared" si="5"/>
        <v>-9.5558702183333316E-2</v>
      </c>
      <c r="P60">
        <f t="shared" si="6"/>
        <v>0.14875227333333332</v>
      </c>
      <c r="Q60">
        <f t="shared" si="7"/>
        <v>1.6522408133333319E-2</v>
      </c>
      <c r="R60">
        <f t="shared" si="8"/>
        <v>9.0257075783333321E-2</v>
      </c>
      <c r="S60">
        <f t="shared" si="9"/>
        <v>-0.10027565148333333</v>
      </c>
      <c r="CM60" s="2">
        <v>-0.14000000000000201</v>
      </c>
      <c r="CN60" s="65">
        <f t="shared" si="32"/>
        <v>1.1400000000000019</v>
      </c>
      <c r="CO60">
        <f t="array" ref="CO60:CS60">TRANSPOSE(CM60*gmvwt+CN60*epwt2)</f>
        <v>0.32773150277766488</v>
      </c>
      <c r="CP60">
        <v>9.2783369369703619E-2</v>
      </c>
      <c r="CQ60">
        <v>0.28044870762430241</v>
      </c>
      <c r="CR60">
        <v>0.22499394082800722</v>
      </c>
      <c r="CS60">
        <v>7.4042479375638529E-2</v>
      </c>
      <c r="CU60" s="79">
        <f t="shared" si="33"/>
        <v>4.7078084533610232E-2</v>
      </c>
      <c r="CV60" s="79">
        <f t="array" ref="CV60">SQRT(MMULT(MMULT((CO60:CS60),covmat),TRANSPOSE(CO60:CS60)))</f>
        <v>0.11951958918582622</v>
      </c>
      <c r="CW60" s="78">
        <f t="shared" si="34"/>
        <v>0.56493701440332278</v>
      </c>
      <c r="CX60" s="66">
        <f t="shared" si="35"/>
        <v>0.41402800193922151</v>
      </c>
      <c r="CY60" s="64"/>
      <c r="CZ60" s="65">
        <v>-0.42500000000000099</v>
      </c>
      <c r="DA60" s="65">
        <f t="shared" si="25"/>
        <v>1.4250000000000009</v>
      </c>
      <c r="DB60">
        <f t="array" ref="DB60:DF60">TRANSPOSE(CZ60*opwt)</f>
        <v>-0.21818882923250163</v>
      </c>
      <c r="DC60">
        <v>-4.2244386402189721E-2</v>
      </c>
      <c r="DD60">
        <v>-0.10913242415878063</v>
      </c>
      <c r="DE60">
        <v>-9.5590638873313247E-2</v>
      </c>
      <c r="DF60">
        <v>4.0156278666784243E-2</v>
      </c>
      <c r="DI60" s="62"/>
      <c r="DJ60" s="62"/>
      <c r="DK60" s="64"/>
      <c r="DL60" s="63"/>
    </row>
    <row r="61" spans="1:116" x14ac:dyDescent="0.3">
      <c r="A61" s="3">
        <v>43374</v>
      </c>
      <c r="B61">
        <v>0.301684589</v>
      </c>
      <c r="C61">
        <v>0.936974788</v>
      </c>
      <c r="D61">
        <v>6.0408117999999997E-2</v>
      </c>
      <c r="E61">
        <v>-0.21227174700000001</v>
      </c>
      <c r="F61">
        <v>-9.1045955999999997E-2</v>
      </c>
      <c r="O61">
        <f t="shared" si="5"/>
        <v>0.2355378438166667</v>
      </c>
      <c r="P61">
        <f t="shared" si="6"/>
        <v>0.88182246633333328</v>
      </c>
      <c r="Q61">
        <f t="shared" si="7"/>
        <v>2.4582634133333316E-2</v>
      </c>
      <c r="R61">
        <f t="shared" si="8"/>
        <v>-0.2486095012166667</v>
      </c>
      <c r="S61">
        <f t="shared" si="9"/>
        <v>-0.11886119048333332</v>
      </c>
      <c r="CM61" s="2">
        <v>-0.160000000000002</v>
      </c>
      <c r="CN61" s="65">
        <f t="shared" si="32"/>
        <v>1.1600000000000019</v>
      </c>
      <c r="CO61">
        <f t="array" ref="CO61:CS61">TRANSPOSE(CM61*gmvwt+CN61*epwt2)</f>
        <v>0.33190739534009245</v>
      </c>
      <c r="CP61">
        <v>9.2934658393390421E-2</v>
      </c>
      <c r="CQ61">
        <v>0.27991201140682775</v>
      </c>
      <c r="CR61">
        <v>0.22498239003080167</v>
      </c>
      <c r="CS61">
        <v>7.0263544803771283E-2</v>
      </c>
      <c r="CU61" s="79">
        <f t="shared" si="33"/>
        <v>4.7237891092825154E-2</v>
      </c>
      <c r="CV61" s="79">
        <f t="array" ref="CV61">SQRT(MMULT(MMULT((CO61:CS61),covmat),TRANSPOSE(CO61:CS61)))</f>
        <v>0.11979154246826811</v>
      </c>
      <c r="CW61" s="78">
        <f t="shared" si="34"/>
        <v>0.5668546931139018</v>
      </c>
      <c r="CX61" s="66">
        <f t="shared" si="35"/>
        <v>0.41497007574417044</v>
      </c>
      <c r="CY61" s="64"/>
      <c r="CZ61" s="2">
        <v>-0.45000000000000101</v>
      </c>
      <c r="DA61" s="65">
        <f t="shared" si="25"/>
        <v>1.4500000000000011</v>
      </c>
      <c r="DB61">
        <f t="array" ref="DB61:DF61">TRANSPOSE(CZ61*opwt)</f>
        <v>-0.23102346624617817</v>
      </c>
      <c r="DC61">
        <v>-4.4729350308200883E-2</v>
      </c>
      <c r="DD61">
        <v>-0.11555197852106185</v>
      </c>
      <c r="DE61">
        <v>-0.10121361763056695</v>
      </c>
      <c r="DF61">
        <v>4.2518412706006842E-2</v>
      </c>
      <c r="DI61" s="62"/>
      <c r="DJ61" s="62"/>
      <c r="DK61" s="64"/>
      <c r="DL61" s="63"/>
    </row>
    <row r="62" spans="1:116" x14ac:dyDescent="0.3">
      <c r="A62" s="3">
        <v>43344</v>
      </c>
      <c r="B62">
        <v>-9.6351110000000004E-2</v>
      </c>
      <c r="C62">
        <v>-0.32768366599999998</v>
      </c>
      <c r="D62">
        <v>-0.15980797199999999</v>
      </c>
      <c r="E62">
        <v>-1.3114165000000001E-2</v>
      </c>
      <c r="F62">
        <v>2.0202046000000001E-2</v>
      </c>
      <c r="O62">
        <f t="shared" si="5"/>
        <v>-0.16249785518333332</v>
      </c>
      <c r="P62">
        <f t="shared" si="6"/>
        <v>-0.38283598766666666</v>
      </c>
      <c r="Q62">
        <f t="shared" si="7"/>
        <v>-0.19563345586666667</v>
      </c>
      <c r="R62">
        <f t="shared" si="8"/>
        <v>-4.9451919216666668E-2</v>
      </c>
      <c r="S62">
        <f t="shared" si="9"/>
        <v>-7.6131884833333212E-3</v>
      </c>
      <c r="CM62" s="65">
        <v>-0.18000000000000199</v>
      </c>
      <c r="CN62" s="65">
        <f t="shared" si="32"/>
        <v>1.1800000000000019</v>
      </c>
      <c r="CO62">
        <f t="array" ref="CO62:CS62">TRANSPOSE(CM62*gmvwt+CN62*epwt2)</f>
        <v>0.33608328790252001</v>
      </c>
      <c r="CP62">
        <v>9.3085947417077222E-2</v>
      </c>
      <c r="CQ62">
        <v>0.27937531518935321</v>
      </c>
      <c r="CR62">
        <v>0.22497083923359615</v>
      </c>
      <c r="CS62">
        <v>6.6484610231904023E-2</v>
      </c>
      <c r="CU62" s="79">
        <f t="shared" si="33"/>
        <v>4.7397697652040077E-2</v>
      </c>
      <c r="CV62" s="79">
        <f t="array" ref="CV62">SQRT(MMULT(MMULT((CO62:CS62),covmat),TRANSPOSE(CO62:CS62)))</f>
        <v>0.12006759323802155</v>
      </c>
      <c r="CW62" s="78">
        <f t="shared" si="34"/>
        <v>0.56877237182448093</v>
      </c>
      <c r="CX62" s="66">
        <f t="shared" si="35"/>
        <v>0.41592634366153336</v>
      </c>
      <c r="CY62" s="64"/>
      <c r="CZ62" s="65">
        <v>-0.47500000000000098</v>
      </c>
      <c r="DA62" s="65">
        <f t="shared" si="25"/>
        <v>1.475000000000001</v>
      </c>
      <c r="DB62">
        <f t="array" ref="DB62:DF62">TRANSPOSE(CZ62*opwt)</f>
        <v>-0.24385810325985469</v>
      </c>
      <c r="DC62">
        <v>-4.721431421421203E-2</v>
      </c>
      <c r="DD62">
        <v>-0.12197153288334303</v>
      </c>
      <c r="DE62">
        <v>-0.10683659638782066</v>
      </c>
      <c r="DF62">
        <v>4.4880546745229441E-2</v>
      </c>
      <c r="DI62" s="62"/>
      <c r="DJ62" s="62"/>
      <c r="DK62" s="64"/>
      <c r="DL62" s="63"/>
    </row>
    <row r="63" spans="1:116" x14ac:dyDescent="0.3">
      <c r="CM63" s="2">
        <v>-0.20000000000000201</v>
      </c>
      <c r="CN63" s="65">
        <f t="shared" si="32"/>
        <v>1.200000000000002</v>
      </c>
      <c r="CO63">
        <f t="array" ref="CO63:CS63">TRANSPOSE(CM63*gmvwt+CN63*epwt2)</f>
        <v>0.34025918046494757</v>
      </c>
      <c r="CP63">
        <v>9.323723644076401E-2</v>
      </c>
      <c r="CQ63">
        <v>0.27883861897187862</v>
      </c>
      <c r="CR63">
        <v>0.22495928843639057</v>
      </c>
      <c r="CS63">
        <v>6.2705675660036791E-2</v>
      </c>
      <c r="CU63" s="79">
        <f t="shared" si="33"/>
        <v>4.7557504211254993E-2</v>
      </c>
      <c r="CV63" s="79">
        <f t="array" ref="CV63">SQRT(MMULT(MMULT((CO63:CS63),covmat),TRANSPOSE(CO63:CS63)))</f>
        <v>0.12034771329892814</v>
      </c>
      <c r="CW63" s="78">
        <f t="shared" si="34"/>
        <v>0.57069005053505995</v>
      </c>
      <c r="CX63" s="66">
        <f t="shared" si="35"/>
        <v>0.41689670801695239</v>
      </c>
      <c r="CY63" s="64"/>
      <c r="CZ63" s="2">
        <v>-0.500000000000001</v>
      </c>
      <c r="DA63" s="65">
        <f t="shared" si="25"/>
        <v>1.5000000000000009</v>
      </c>
      <c r="DB63">
        <f t="array" ref="DB63:DF63">TRANSPOSE(CZ63*opwt)</f>
        <v>-0.25669274027353123</v>
      </c>
      <c r="DC63">
        <v>-4.9699278120223185E-2</v>
      </c>
      <c r="DD63">
        <v>-0.12839108724562423</v>
      </c>
      <c r="DE63">
        <v>-0.11245957514507436</v>
      </c>
      <c r="DF63">
        <v>4.724268078445204E-2</v>
      </c>
      <c r="DI63" s="62"/>
      <c r="DJ63" s="62"/>
      <c r="DK63" s="64"/>
      <c r="DL63" s="63"/>
    </row>
    <row r="64" spans="1:116" x14ac:dyDescent="0.3">
      <c r="CM64" s="2">
        <v>-0.220000000000002</v>
      </c>
      <c r="CN64" s="65">
        <f t="shared" si="32"/>
        <v>1.220000000000002</v>
      </c>
      <c r="CO64">
        <f t="array" ref="CO64:CS64">TRANSPOSE(CM64*gmvwt+CN64*epwt2)</f>
        <v>0.34443507302737514</v>
      </c>
      <c r="CP64">
        <v>9.3388525464450811E-2</v>
      </c>
      <c r="CQ64">
        <v>0.27830192275440402</v>
      </c>
      <c r="CR64">
        <v>0.22494773763918507</v>
      </c>
      <c r="CS64">
        <v>5.8926741088169532E-2</v>
      </c>
      <c r="CU64" s="79">
        <f t="shared" si="33"/>
        <v>4.7717310770469916E-2</v>
      </c>
      <c r="CV64" s="79">
        <f t="array" ref="CV64">SQRT(MMULT(MMULT((CO64:CS64),covmat),TRANSPOSE(CO64:CS64)))</f>
        <v>0.12063187430300878</v>
      </c>
      <c r="CW64" s="78">
        <f t="shared" si="34"/>
        <v>0.57260772924563896</v>
      </c>
      <c r="CX64" s="66">
        <f t="shared" si="35"/>
        <v>0.41788107061014729</v>
      </c>
      <c r="CY64" s="64"/>
      <c r="CZ64" s="2">
        <v>-0.52500000000000102</v>
      </c>
      <c r="DA64" s="65">
        <f t="shared" si="25"/>
        <v>1.525000000000001</v>
      </c>
      <c r="DB64">
        <f t="array" ref="DB64:DF64">TRANSPOSE(CZ64*opwt)</f>
        <v>-0.26952737728720777</v>
      </c>
      <c r="DC64">
        <v>-5.2184242026234347E-2</v>
      </c>
      <c r="DD64">
        <v>-0.13481064160790543</v>
      </c>
      <c r="DE64">
        <v>-0.11808255390232808</v>
      </c>
      <c r="DF64">
        <v>4.9604814823674639E-2</v>
      </c>
      <c r="DI64" s="62"/>
      <c r="DJ64" s="62"/>
      <c r="DK64" s="64"/>
      <c r="DL64" s="63"/>
    </row>
    <row r="65" spans="91:116" x14ac:dyDescent="0.3">
      <c r="CM65" s="2">
        <v>-0.24000000000000199</v>
      </c>
      <c r="CN65" s="65">
        <f t="shared" si="32"/>
        <v>1.240000000000002</v>
      </c>
      <c r="CO65">
        <f t="array" ref="CO65:CS65">TRANSPOSE(CM65*gmvwt+CN65*epwt2)</f>
        <v>0.3486109655898027</v>
      </c>
      <c r="CP65">
        <v>9.3539814488137599E-2</v>
      </c>
      <c r="CQ65">
        <v>0.27776522653692948</v>
      </c>
      <c r="CR65">
        <v>0.2249361868419795</v>
      </c>
      <c r="CS65">
        <v>5.5147806516302286E-2</v>
      </c>
      <c r="CU65" s="79">
        <f t="shared" si="33"/>
        <v>4.7877117329684839E-2</v>
      </c>
      <c r="CV65" s="79">
        <f t="array" ref="CV65">SQRT(MMULT(MMULT((CO65:CS65),covmat),TRANSPOSE(CO65:CS65)))</f>
        <v>0.12092004776172854</v>
      </c>
      <c r="CW65" s="78">
        <f t="shared" si="34"/>
        <v>0.57452540795621809</v>
      </c>
      <c r="CX65" s="66">
        <f t="shared" si="35"/>
        <v>0.41887933275393824</v>
      </c>
      <c r="CY65" s="64"/>
      <c r="CZ65" s="65">
        <v>-0.55000000000000104</v>
      </c>
      <c r="DA65" s="65">
        <f t="shared" si="25"/>
        <v>1.5500000000000012</v>
      </c>
      <c r="DB65">
        <f t="array" ref="DB65:DF65">TRANSPOSE(CZ65*opwt)</f>
        <v>-0.28236201430088431</v>
      </c>
      <c r="DC65">
        <v>-5.4669205932245502E-2</v>
      </c>
      <c r="DD65">
        <v>-0.14123019597018666</v>
      </c>
      <c r="DE65">
        <v>-0.12370553265958179</v>
      </c>
      <c r="DF65">
        <v>5.1966948862897239E-2</v>
      </c>
      <c r="DI65" s="62"/>
      <c r="DJ65" s="62"/>
      <c r="DK65" s="64"/>
      <c r="DL65" s="63"/>
    </row>
    <row r="66" spans="91:116" x14ac:dyDescent="0.3">
      <c r="CM66" s="65">
        <v>-0.26000000000000301</v>
      </c>
      <c r="CN66" s="65">
        <f t="shared" si="32"/>
        <v>1.2600000000000029</v>
      </c>
      <c r="CO66">
        <f t="array" ref="CO66:CS66">TRANSPOSE(CM66*gmvwt+CN66*epwt2)</f>
        <v>0.35278685815223043</v>
      </c>
      <c r="CP66">
        <v>9.3691103511824386E-2</v>
      </c>
      <c r="CQ66">
        <v>0.27722853031945482</v>
      </c>
      <c r="CR66">
        <v>0.22492463604477392</v>
      </c>
      <c r="CS66">
        <v>5.1368871944434819E-2</v>
      </c>
      <c r="CU66" s="79">
        <f t="shared" si="33"/>
        <v>4.8036923888899762E-2</v>
      </c>
      <c r="CV66" s="79">
        <f t="array" ref="CV66">SQRT(MMULT(MMULT((CO66:CS66),covmat),TRANSPOSE(CO66:CS66)))</f>
        <v>0.12121220505710803</v>
      </c>
      <c r="CW66" s="78">
        <f t="shared" si="34"/>
        <v>0.57644308666679711</v>
      </c>
      <c r="CX66" s="66">
        <f t="shared" si="35"/>
        <v>0.41989139531273661</v>
      </c>
      <c r="CY66" s="64"/>
      <c r="CZ66" s="2">
        <v>-0.57500000000000095</v>
      </c>
      <c r="DA66" s="65">
        <f t="shared" si="25"/>
        <v>1.5750000000000011</v>
      </c>
      <c r="DB66">
        <f t="array" ref="DB66:DF66">TRANSPOSE(CZ66*opwt)</f>
        <v>-0.29519665131456085</v>
      </c>
      <c r="DC66">
        <v>-5.7154169838256649E-2</v>
      </c>
      <c r="DD66">
        <v>-0.14764975033246783</v>
      </c>
      <c r="DE66">
        <v>-0.12932851141683546</v>
      </c>
      <c r="DF66">
        <v>5.4329082902119824E-2</v>
      </c>
      <c r="DI66" s="62"/>
      <c r="DJ66" s="62"/>
      <c r="DK66" s="64"/>
      <c r="DL66" s="63"/>
    </row>
    <row r="67" spans="91:116" x14ac:dyDescent="0.3">
      <c r="CM67" s="2">
        <v>-0.28000000000000302</v>
      </c>
      <c r="CN67" s="65">
        <f t="shared" si="32"/>
        <v>1.2800000000000029</v>
      </c>
      <c r="CO67">
        <f t="array" ref="CO67:CS67">TRANSPOSE(CM67*gmvwt+CN67*epwt2)</f>
        <v>0.35696275071465799</v>
      </c>
      <c r="CP67">
        <v>9.3842392535511188E-2</v>
      </c>
      <c r="CQ67">
        <v>0.27669183410198023</v>
      </c>
      <c r="CR67">
        <v>0.2249130852475684</v>
      </c>
      <c r="CS67">
        <v>4.7589937372567573E-2</v>
      </c>
      <c r="CU67" s="79">
        <f t="shared" si="33"/>
        <v>4.8196730448114691E-2</v>
      </c>
      <c r="CV67" s="79">
        <f t="array" ref="CV67">SQRT(MMULT(MMULT((CO67:CS67),covmat),TRANSPOSE(CO67:CS67)))</f>
        <v>0.12150831745267482</v>
      </c>
      <c r="CW67" s="78">
        <f t="shared" si="34"/>
        <v>0.57836076537737635</v>
      </c>
      <c r="CX67" s="66">
        <f t="shared" si="35"/>
        <v>0.42091715874048186</v>
      </c>
      <c r="CY67" s="64"/>
      <c r="CZ67" s="65">
        <v>-0.60000000000000098</v>
      </c>
      <c r="DA67" s="65">
        <f t="shared" si="25"/>
        <v>1.600000000000001</v>
      </c>
      <c r="DB67">
        <f t="array" ref="DB67:DF67">TRANSPOSE(CZ67*opwt)</f>
        <v>-0.3080312883282374</v>
      </c>
      <c r="DC67">
        <v>-5.9639133744267804E-2</v>
      </c>
      <c r="DD67">
        <v>-0.15406930469474903</v>
      </c>
      <c r="DE67">
        <v>-0.13495149017408919</v>
      </c>
      <c r="DF67">
        <v>5.6691216941342423E-2</v>
      </c>
      <c r="DI67" s="62"/>
      <c r="DJ67" s="62"/>
      <c r="DK67" s="64"/>
      <c r="DL67" s="63"/>
    </row>
    <row r="68" spans="91:116" x14ac:dyDescent="0.3">
      <c r="CM68" s="2">
        <v>-0.30000000000000299</v>
      </c>
      <c r="CN68" s="65">
        <f t="shared" si="32"/>
        <v>1.3000000000000029</v>
      </c>
      <c r="CO68">
        <f t="array" ref="CO68:CS68">TRANSPOSE(CM68*gmvwt+CN68*epwt2)</f>
        <v>0.36113864327708556</v>
      </c>
      <c r="CP68">
        <v>9.3993681559197975E-2</v>
      </c>
      <c r="CQ68">
        <v>0.27615513788450569</v>
      </c>
      <c r="CR68">
        <v>0.22490153445036282</v>
      </c>
      <c r="CS68">
        <v>4.3811002800700313E-2</v>
      </c>
      <c r="CU68" s="79">
        <f t="shared" si="33"/>
        <v>4.83565370073296E-2</v>
      </c>
      <c r="CV68" s="79">
        <f t="array" ref="CV68">SQRT(MMULT(MMULT((CO68:CS68),covmat),TRANSPOSE(CO68:CS68)))</f>
        <v>0.1218083561042488</v>
      </c>
      <c r="CW68" s="78">
        <f t="shared" si="34"/>
        <v>0.58027844408795515</v>
      </c>
      <c r="CX68" s="66">
        <f t="shared" si="35"/>
        <v>0.42195652311800302</v>
      </c>
      <c r="CY68" s="64"/>
      <c r="CZ68" s="2">
        <v>-0.625000000000001</v>
      </c>
      <c r="DA68" s="65">
        <f t="shared" ref="DA68:DA97" si="36">1-CZ68</f>
        <v>1.6250000000000009</v>
      </c>
      <c r="DB68">
        <f t="array" ref="DB68:DF68">TRANSPOSE(CZ68*opwt)</f>
        <v>-0.32086592534191394</v>
      </c>
      <c r="DC68">
        <v>-6.2124097650278959E-2</v>
      </c>
      <c r="DD68">
        <v>-0.16048885905703023</v>
      </c>
      <c r="DE68">
        <v>-0.1405744689313429</v>
      </c>
      <c r="DF68">
        <v>5.9053350980565023E-2</v>
      </c>
      <c r="DI68" s="62"/>
      <c r="DJ68" s="62"/>
      <c r="DK68" s="64"/>
      <c r="DL68" s="63"/>
    </row>
    <row r="69" spans="91:116" x14ac:dyDescent="0.3">
      <c r="CM69" s="2">
        <v>-0.320000000000003</v>
      </c>
      <c r="CN69" s="65">
        <f t="shared" si="32"/>
        <v>1.3200000000000029</v>
      </c>
      <c r="CO69">
        <f t="array" ref="CO69:CS69">TRANSPOSE(CM69*gmvwt+CN69*epwt2)</f>
        <v>0.36531453583951312</v>
      </c>
      <c r="CP69">
        <v>9.4144970582884763E-2</v>
      </c>
      <c r="CQ69">
        <v>0.27561844166703109</v>
      </c>
      <c r="CR69">
        <v>0.22488998365315732</v>
      </c>
      <c r="CS69">
        <v>4.0032068228833068E-2</v>
      </c>
      <c r="CU69" s="79">
        <f t="shared" si="33"/>
        <v>4.851634356654453E-2</v>
      </c>
      <c r="CV69" s="79">
        <f t="array" ref="CV69">SQRT(MMULT(MMULT((CO69:CS69),covmat),TRANSPOSE(CO69:CS69)))</f>
        <v>0.12211229207055639</v>
      </c>
      <c r="CW69" s="78">
        <f t="shared" si="34"/>
        <v>0.58219612279853439</v>
      </c>
      <c r="CX69" s="66">
        <f t="shared" si="35"/>
        <v>0.42300938818978762</v>
      </c>
      <c r="CY69" s="64"/>
      <c r="CZ69" s="2">
        <v>-0.65000000000000102</v>
      </c>
      <c r="DA69" s="65">
        <f t="shared" si="36"/>
        <v>1.650000000000001</v>
      </c>
      <c r="DB69">
        <f t="array" ref="DB69:DF69">TRANSPOSE(CZ69*opwt)</f>
        <v>-0.33370056235559048</v>
      </c>
      <c r="DC69">
        <v>-6.460906155629012E-2</v>
      </c>
      <c r="DD69">
        <v>-0.16690841341931142</v>
      </c>
      <c r="DE69">
        <v>-0.1461974476885966</v>
      </c>
      <c r="DF69">
        <v>6.1415485019787622E-2</v>
      </c>
      <c r="DI69" s="62"/>
      <c r="DJ69" s="62"/>
      <c r="DK69" s="64"/>
      <c r="DL69" s="63"/>
    </row>
    <row r="70" spans="91:116" x14ac:dyDescent="0.3">
      <c r="CM70" s="65">
        <v>-0.34000000000000302</v>
      </c>
      <c r="CN70" s="65">
        <f t="shared" si="32"/>
        <v>1.340000000000003</v>
      </c>
      <c r="CO70">
        <f t="array" ref="CO70:CS70">TRANSPOSE(CM70*gmvwt+CN70*epwt2)</f>
        <v>0.36949042840194068</v>
      </c>
      <c r="CP70">
        <v>9.4296259606571564E-2</v>
      </c>
      <c r="CQ70">
        <v>0.27508174544955644</v>
      </c>
      <c r="CR70">
        <v>0.2248784328559518</v>
      </c>
      <c r="CS70">
        <v>3.6253133656965822E-2</v>
      </c>
      <c r="CU70" s="79">
        <f t="shared" si="33"/>
        <v>4.8676150125759453E-2</v>
      </c>
      <c r="CV70" s="79">
        <f t="array" ref="CV70">SQRT(MMULT(MMULT((CO70:CS70),covmat),TRANSPOSE(CO70:CS70)))</f>
        <v>0.12242009632366797</v>
      </c>
      <c r="CW70" s="78">
        <f t="shared" si="34"/>
        <v>0.58411380150911341</v>
      </c>
      <c r="CX70" s="66">
        <f t="shared" si="35"/>
        <v>0.4240756534001377</v>
      </c>
      <c r="CY70" s="64"/>
      <c r="CZ70" s="65">
        <v>-0.67500000000000104</v>
      </c>
      <c r="DA70" s="65">
        <f t="shared" si="36"/>
        <v>1.6750000000000012</v>
      </c>
      <c r="DB70">
        <f t="array" ref="DB70:DF70">TRANSPOSE(CZ70*opwt)</f>
        <v>-0.34653519936926702</v>
      </c>
      <c r="DC70">
        <v>-6.7094025462301268E-2</v>
      </c>
      <c r="DD70">
        <v>-0.17332796778159265</v>
      </c>
      <c r="DE70">
        <v>-0.15182042644585031</v>
      </c>
      <c r="DF70">
        <v>6.3777619059010221E-2</v>
      </c>
      <c r="DI70" s="62"/>
      <c r="DJ70" s="62"/>
      <c r="DK70" s="64"/>
      <c r="DL70" s="63"/>
    </row>
    <row r="71" spans="91:116" x14ac:dyDescent="0.3">
      <c r="CM71" s="2">
        <v>-0.36000000000000298</v>
      </c>
      <c r="CN71" s="65">
        <f t="shared" si="32"/>
        <v>1.360000000000003</v>
      </c>
      <c r="CO71">
        <f t="array" ref="CO71:CS71">TRANSPOSE(CM71*gmvwt+CN71*epwt2)</f>
        <v>0.37366632096436825</v>
      </c>
      <c r="CP71">
        <v>9.4447548630258366E-2</v>
      </c>
      <c r="CQ71">
        <v>0.27454504923208189</v>
      </c>
      <c r="CR71">
        <v>0.22486688205874622</v>
      </c>
      <c r="CS71">
        <v>3.2474199085098576E-2</v>
      </c>
      <c r="CU71" s="79">
        <f t="shared" si="33"/>
        <v>4.8835956684974376E-2</v>
      </c>
      <c r="CV71" s="79">
        <f t="array" ref="CV71">SQRT(MMULT(MMULT((CO71:CS71),covmat),TRANSPOSE(CO71:CS71)))</f>
        <v>0.12273173975925429</v>
      </c>
      <c r="CW71" s="78">
        <f t="shared" si="34"/>
        <v>0.58603148021969254</v>
      </c>
      <c r="CX71" s="66">
        <f t="shared" si="35"/>
        <v>0.42515521792869931</v>
      </c>
      <c r="CY71" s="64"/>
      <c r="CZ71" s="2">
        <v>-0.70000000000000095</v>
      </c>
      <c r="DA71" s="65">
        <f t="shared" si="36"/>
        <v>1.7000000000000011</v>
      </c>
      <c r="DB71">
        <f t="array" ref="DB71:DF71">TRANSPOSE(CZ71*opwt)</f>
        <v>-0.35936983638294351</v>
      </c>
      <c r="DC71">
        <v>-6.9578989368312416E-2</v>
      </c>
      <c r="DD71">
        <v>-0.17974752214387382</v>
      </c>
      <c r="DE71">
        <v>-0.15744340520310401</v>
      </c>
      <c r="DF71">
        <v>6.6139753098232806E-2</v>
      </c>
      <c r="DI71" s="62"/>
      <c r="DJ71" s="62"/>
      <c r="DK71" s="64"/>
      <c r="DL71" s="63"/>
    </row>
    <row r="72" spans="91:116" x14ac:dyDescent="0.3">
      <c r="CM72" s="2">
        <v>-0.380000000000003</v>
      </c>
      <c r="CN72" s="65">
        <f t="shared" si="32"/>
        <v>1.380000000000003</v>
      </c>
      <c r="CO72">
        <f t="array" ref="CO72:CS72">TRANSPOSE(CM72*gmvwt+CN72*epwt2)</f>
        <v>0.37784221352679581</v>
      </c>
      <c r="CP72">
        <v>9.4598837653945153E-2</v>
      </c>
      <c r="CQ72">
        <v>0.2740083530146073</v>
      </c>
      <c r="CR72">
        <v>0.22485533126154073</v>
      </c>
      <c r="CS72">
        <v>2.8695264513231331E-2</v>
      </c>
      <c r="CU72" s="79">
        <f t="shared" si="33"/>
        <v>4.8995763244189292E-2</v>
      </c>
      <c r="CV72" s="79">
        <f t="array" ref="CV72">SQRT(MMULT(MMULT((CO72:CS72),covmat),TRANSPOSE(CO72:CS72)))</f>
        <v>0.12304719320665707</v>
      </c>
      <c r="CW72" s="78">
        <f t="shared" si="34"/>
        <v>0.58794915893027144</v>
      </c>
      <c r="CX72" s="66">
        <f t="shared" si="35"/>
        <v>0.42624798072534809</v>
      </c>
      <c r="CY72" s="64"/>
      <c r="CZ72" s="65">
        <v>-0.72500000000000098</v>
      </c>
      <c r="DA72" s="65">
        <f t="shared" si="36"/>
        <v>1.725000000000001</v>
      </c>
      <c r="DB72">
        <f t="array" ref="DB72:DF72">TRANSPOSE(CZ72*opwt)</f>
        <v>-0.37220447339662005</v>
      </c>
      <c r="DC72">
        <v>-7.2063953274323578E-2</v>
      </c>
      <c r="DD72">
        <v>-0.18616707650615502</v>
      </c>
      <c r="DE72">
        <v>-0.16306638396035772</v>
      </c>
      <c r="DF72">
        <v>6.8501887137455406E-2</v>
      </c>
      <c r="DI72" s="62"/>
      <c r="DJ72" s="62"/>
      <c r="DK72" s="64"/>
      <c r="DL72" s="63"/>
    </row>
    <row r="73" spans="91:116" x14ac:dyDescent="0.3">
      <c r="CM73" s="2">
        <v>-0.40000000000000302</v>
      </c>
      <c r="CN73" s="65">
        <f t="shared" si="32"/>
        <v>1.400000000000003</v>
      </c>
      <c r="CO73">
        <f t="array" ref="CO73:CS73">TRANSPOSE(CM73*gmvwt+CN73*epwt2)</f>
        <v>0.38201810608922337</v>
      </c>
      <c r="CP73">
        <v>9.4750126677631941E-2</v>
      </c>
      <c r="CQ73">
        <v>0.2734716567971327</v>
      </c>
      <c r="CR73">
        <v>0.22484378046433512</v>
      </c>
      <c r="CS73">
        <v>2.4916329941364057E-2</v>
      </c>
      <c r="CU73" s="79">
        <f t="shared" si="33"/>
        <v>4.9155569803404221E-2</v>
      </c>
      <c r="CV73" s="79">
        <f t="array" ref="CV73">SQRT(MMULT(MMULT((CO73:CS73),covmat),TRANSPOSE(CO73:CS73)))</f>
        <v>0.12336642743877022</v>
      </c>
      <c r="CW73" s="78">
        <f t="shared" si="34"/>
        <v>0.58986683764085068</v>
      </c>
      <c r="CX73" s="66">
        <f t="shared" si="35"/>
        <v>0.4273538405444185</v>
      </c>
      <c r="CY73" s="64"/>
      <c r="CZ73" s="2">
        <v>-0.750000000000001</v>
      </c>
      <c r="DA73" s="65">
        <f t="shared" si="36"/>
        <v>1.7500000000000009</v>
      </c>
      <c r="DB73">
        <f t="array" ref="DB73:DF73">TRANSPOSE(CZ73*opwt)</f>
        <v>-0.38503911041029659</v>
      </c>
      <c r="DC73">
        <v>-7.4548917180334726E-2</v>
      </c>
      <c r="DD73">
        <v>-0.19258663086843622</v>
      </c>
      <c r="DE73">
        <v>-0.16868936271761142</v>
      </c>
      <c r="DF73">
        <v>7.0864021176678005E-2</v>
      </c>
      <c r="DI73" s="62"/>
      <c r="DJ73" s="62"/>
      <c r="DK73" s="64"/>
      <c r="DL73" s="63"/>
    </row>
    <row r="74" spans="91:116" x14ac:dyDescent="0.3">
      <c r="CM74" s="65">
        <v>-0.42000000000000298</v>
      </c>
      <c r="CN74" s="65">
        <f t="shared" si="32"/>
        <v>1.420000000000003</v>
      </c>
      <c r="CO74">
        <f t="array" ref="CO74:CS74">TRANSPOSE(CM74*gmvwt+CN74*epwt2)</f>
        <v>0.38619399865165094</v>
      </c>
      <c r="CP74">
        <v>9.4901415701318742E-2</v>
      </c>
      <c r="CQ74">
        <v>0.27293496057965816</v>
      </c>
      <c r="CR74">
        <v>0.22483222966712962</v>
      </c>
      <c r="CS74">
        <v>2.1137395369496825E-2</v>
      </c>
      <c r="CU74" s="79">
        <f t="shared" si="33"/>
        <v>4.9315376362619144E-2</v>
      </c>
      <c r="CV74" s="79">
        <f t="array" ref="CV74">SQRT(MMULT(MMULT((CO74:CS74),covmat),TRANSPOSE(CO74:CS74)))</f>
        <v>0.12368941318172796</v>
      </c>
      <c r="CW74" s="78">
        <f t="shared" si="34"/>
        <v>0.5917845163514297</v>
      </c>
      <c r="CX74" s="66">
        <f t="shared" si="35"/>
        <v>0.42847269597826487</v>
      </c>
      <c r="CY74" s="64"/>
      <c r="CZ74" s="2">
        <v>-0.77500000000000102</v>
      </c>
      <c r="DA74" s="65">
        <f t="shared" si="36"/>
        <v>1.775000000000001</v>
      </c>
      <c r="DB74">
        <f t="array" ref="DB74:DF74">TRANSPOSE(CZ74*opwt)</f>
        <v>-0.39787374742397313</v>
      </c>
      <c r="DC74">
        <v>-7.7033881086345887E-2</v>
      </c>
      <c r="DD74">
        <v>-0.19900618523071742</v>
      </c>
      <c r="DE74">
        <v>-0.17431234147486516</v>
      </c>
      <c r="DF74">
        <v>7.3226155215900604E-2</v>
      </c>
      <c r="DI74" s="62"/>
      <c r="DJ74" s="62"/>
      <c r="DK74" s="64"/>
      <c r="DL74" s="63"/>
    </row>
    <row r="75" spans="91:116" x14ac:dyDescent="0.3">
      <c r="CM75" s="2">
        <v>-0.440000000000004</v>
      </c>
      <c r="CN75" s="65">
        <f t="shared" si="32"/>
        <v>1.4400000000000039</v>
      </c>
      <c r="CO75">
        <f t="array" ref="CO75:CS75">TRANSPOSE(CM75*gmvwt+CN75*epwt2)</f>
        <v>0.39036989121407867</v>
      </c>
      <c r="CP75">
        <v>9.505270472500553E-2</v>
      </c>
      <c r="CQ75">
        <v>0.27239826436218351</v>
      </c>
      <c r="CR75">
        <v>0.22482067886992405</v>
      </c>
      <c r="CS75">
        <v>1.7358460797629371E-2</v>
      </c>
      <c r="CU75" s="79">
        <f t="shared" si="33"/>
        <v>4.9475182921834074E-2</v>
      </c>
      <c r="CV75" s="79">
        <f t="array" ref="CV75">SQRT(MMULT(MMULT((CO75:CS75),covmat),TRANSPOSE(CO75:CS75)))</f>
        <v>0.12401612112439647</v>
      </c>
      <c r="CW75" s="78">
        <f t="shared" si="34"/>
        <v>0.59370219506200894</v>
      </c>
      <c r="CX75" s="66">
        <f t="shared" si="35"/>
        <v>0.42960444549014121</v>
      </c>
      <c r="CY75" s="64"/>
      <c r="CZ75" s="65">
        <v>-0.80000000000000104</v>
      </c>
      <c r="DA75" s="65">
        <f t="shared" si="36"/>
        <v>1.8000000000000012</v>
      </c>
      <c r="DB75">
        <f t="array" ref="DB75:DF75">TRANSPOSE(CZ75*opwt)</f>
        <v>-0.41070838443764968</v>
      </c>
      <c r="DC75">
        <v>-7.9518844992357049E-2</v>
      </c>
      <c r="DD75">
        <v>-0.20542573959299865</v>
      </c>
      <c r="DE75">
        <v>-0.17993532023211886</v>
      </c>
      <c r="DF75">
        <v>7.5588289255123203E-2</v>
      </c>
      <c r="DI75" s="62"/>
      <c r="DJ75" s="62"/>
      <c r="DK75" s="64"/>
      <c r="DL75" s="63"/>
    </row>
    <row r="76" spans="91:116" x14ac:dyDescent="0.3">
      <c r="CM76" s="2">
        <v>-0.46000000000000402</v>
      </c>
      <c r="CN76" s="65">
        <f t="shared" si="32"/>
        <v>1.460000000000004</v>
      </c>
      <c r="CO76">
        <f t="array" ref="CO76:CS76">TRANSPOSE(CM76*gmvwt+CN76*epwt2)</f>
        <v>0.39454578377650623</v>
      </c>
      <c r="CP76">
        <v>9.5203993748692317E-2</v>
      </c>
      <c r="CQ76">
        <v>0.27186156814470891</v>
      </c>
      <c r="CR76">
        <v>0.22480912807271847</v>
      </c>
      <c r="CS76">
        <v>1.3579526225762112E-2</v>
      </c>
      <c r="CU76" s="79">
        <f t="shared" si="33"/>
        <v>4.9634989481048983E-2</v>
      </c>
      <c r="CV76" s="79">
        <f t="array" ref="CV76">SQRT(MMULT(MMULT((CO76:CS76),covmat),TRANSPOSE(CO76:CS76)))</f>
        <v>0.12434652192766643</v>
      </c>
      <c r="CW76" s="78">
        <f t="shared" si="34"/>
        <v>0.59561987377258774</v>
      </c>
      <c r="CX76" s="66">
        <f t="shared" si="35"/>
        <v>0.43074898744639145</v>
      </c>
      <c r="CY76" s="64"/>
      <c r="CZ76" s="2">
        <v>-0.82500000000000095</v>
      </c>
      <c r="DA76" s="65">
        <f t="shared" si="36"/>
        <v>1.8250000000000011</v>
      </c>
      <c r="DB76">
        <f t="array" ref="DB76:DF76">TRANSPOSE(CZ76*opwt)</f>
        <v>-0.42354302145132622</v>
      </c>
      <c r="DC76">
        <v>-8.2003808898368197E-2</v>
      </c>
      <c r="DD76">
        <v>-0.21184529395527982</v>
      </c>
      <c r="DE76">
        <v>-0.18555829898937254</v>
      </c>
      <c r="DF76">
        <v>7.7950423294345803E-2</v>
      </c>
      <c r="DI76" s="62"/>
      <c r="DJ76" s="62"/>
      <c r="DK76" s="64"/>
      <c r="DL76" s="63"/>
    </row>
    <row r="77" spans="91:116" x14ac:dyDescent="0.3">
      <c r="CM77" s="2">
        <v>-0.48000000000000398</v>
      </c>
      <c r="CN77" s="65">
        <f t="shared" si="32"/>
        <v>1.480000000000004</v>
      </c>
      <c r="CO77">
        <f t="array" ref="CO77:CS77">TRANSPOSE(CM77*gmvwt+CN77*epwt2)</f>
        <v>0.39872167633893379</v>
      </c>
      <c r="CP77">
        <v>9.5355282772379119E-2</v>
      </c>
      <c r="CQ77">
        <v>0.27132487192723437</v>
      </c>
      <c r="CR77">
        <v>0.22479757727551297</v>
      </c>
      <c r="CS77">
        <v>9.8005916538948801E-3</v>
      </c>
      <c r="CU77" s="79">
        <f t="shared" si="33"/>
        <v>4.9794796040263913E-2</v>
      </c>
      <c r="CV77" s="79">
        <f t="array" ref="CV77">SQRT(MMULT(MMULT((CO77:CS77),covmat),TRANSPOSE(CO77:CS77)))</f>
        <v>0.1246805862335439</v>
      </c>
      <c r="CW77" s="78">
        <f t="shared" si="34"/>
        <v>0.59753755248316698</v>
      </c>
      <c r="CX77" s="66">
        <f t="shared" si="35"/>
        <v>0.4319062201479415</v>
      </c>
      <c r="CY77" s="64"/>
      <c r="CZ77" s="65">
        <v>-0.85000000000000098</v>
      </c>
      <c r="DA77" s="65">
        <f t="shared" si="36"/>
        <v>1.850000000000001</v>
      </c>
      <c r="DB77">
        <f t="array" ref="DB77:DF77">TRANSPOSE(CZ77*opwt)</f>
        <v>-0.43637765846500276</v>
      </c>
      <c r="DC77">
        <v>-8.4488772804379345E-2</v>
      </c>
      <c r="DD77">
        <v>-0.21826484831756102</v>
      </c>
      <c r="DE77">
        <v>-0.19118127774662624</v>
      </c>
      <c r="DF77">
        <v>8.0312557333568402E-2</v>
      </c>
      <c r="DI77" s="62"/>
      <c r="DJ77" s="62"/>
      <c r="DK77" s="64"/>
      <c r="DL77" s="63"/>
    </row>
    <row r="78" spans="91:116" x14ac:dyDescent="0.3">
      <c r="CM78" s="65">
        <v>-0.500000000000004</v>
      </c>
      <c r="CN78" s="65">
        <f t="shared" si="32"/>
        <v>1.500000000000004</v>
      </c>
      <c r="CO78">
        <f t="array" ref="CO78:CS78">TRANSPOSE(CM78*gmvwt+CN78*epwt2)</f>
        <v>0.40289756890136136</v>
      </c>
      <c r="CP78">
        <v>9.550657179606592E-2</v>
      </c>
      <c r="CQ78">
        <v>0.27078817570975977</v>
      </c>
      <c r="CR78">
        <v>0.22478602647830739</v>
      </c>
      <c r="CS78">
        <v>6.0216570820275928E-3</v>
      </c>
      <c r="CU78" s="79">
        <f t="shared" si="33"/>
        <v>4.9954602599478835E-2</v>
      </c>
      <c r="CV78" s="79">
        <f t="array" ref="CV78">SQRT(MMULT(MMULT((CO78:CS78),covmat),TRANSPOSE(CO78:CS78)))</f>
        <v>0.12501828467403725</v>
      </c>
      <c r="CW78" s="78">
        <f t="shared" si="34"/>
        <v>0.599455231193746</v>
      </c>
      <c r="CX78" s="66">
        <f t="shared" si="35"/>
        <v>0.433076041861084</v>
      </c>
      <c r="CY78" s="64"/>
      <c r="CZ78" s="2">
        <v>-0.875000000000001</v>
      </c>
      <c r="DA78" s="65">
        <f t="shared" si="36"/>
        <v>1.8750000000000009</v>
      </c>
      <c r="DB78">
        <f t="array" ref="DB78:DF78">TRANSPOSE(CZ78*opwt)</f>
        <v>-0.4492122954786793</v>
      </c>
      <c r="DC78">
        <v>-8.6973736710390506E-2</v>
      </c>
      <c r="DD78">
        <v>-0.22468440267984222</v>
      </c>
      <c r="DE78">
        <v>-0.19680425650387998</v>
      </c>
      <c r="DF78">
        <v>8.2674691372791001E-2</v>
      </c>
      <c r="DI78" s="62"/>
      <c r="DJ78" s="62"/>
      <c r="DK78" s="64"/>
      <c r="DL78" s="63"/>
    </row>
    <row r="79" spans="91:116" x14ac:dyDescent="0.3">
      <c r="CM79" s="2">
        <v>-0.52000000000000401</v>
      </c>
      <c r="CN79" s="65">
        <f t="shared" si="32"/>
        <v>1.520000000000004</v>
      </c>
      <c r="CO79">
        <f t="array" ref="CO79:CS79">TRANSPOSE(CM79*gmvwt+CN79*epwt2)</f>
        <v>0.40707346146378892</v>
      </c>
      <c r="CP79">
        <v>9.5657860819752721E-2</v>
      </c>
      <c r="CQ79">
        <v>0.27025147949228512</v>
      </c>
      <c r="CR79">
        <v>0.22477447568110187</v>
      </c>
      <c r="CS79">
        <v>2.2427225101603609E-3</v>
      </c>
      <c r="CU79" s="79">
        <f t="shared" si="33"/>
        <v>5.0114409158693751E-2</v>
      </c>
      <c r="CV79" s="79">
        <f t="array" ref="CV79">SQRT(MMULT(MMULT((CO79:CS79),covmat),TRANSPOSE(CO79:CS79)))</f>
        <v>0.12535958787983853</v>
      </c>
      <c r="CW79" s="78">
        <f t="shared" si="34"/>
        <v>0.60137290990432501</v>
      </c>
      <c r="CX79" s="66">
        <f t="shared" si="35"/>
        <v>0.43425835084755193</v>
      </c>
      <c r="CY79" s="64"/>
      <c r="CZ79" s="2">
        <v>-0.90000000000000102</v>
      </c>
      <c r="DA79" s="65">
        <f t="shared" si="36"/>
        <v>1.900000000000001</v>
      </c>
      <c r="DB79">
        <f t="array" ref="DB79:DF79">TRANSPOSE(CZ79*opwt)</f>
        <v>-0.46204693249235584</v>
      </c>
      <c r="DC79">
        <v>-8.9458700616401654E-2</v>
      </c>
      <c r="DD79">
        <v>-0.23110395704212341</v>
      </c>
      <c r="DE79">
        <v>-0.20242723526113368</v>
      </c>
      <c r="DF79">
        <v>8.50368254120136E-2</v>
      </c>
      <c r="DI79" s="62"/>
      <c r="DJ79" s="62"/>
      <c r="DK79" s="64"/>
      <c r="DL79" s="63"/>
    </row>
    <row r="80" spans="91:116" x14ac:dyDescent="0.3">
      <c r="CM80" s="2">
        <v>-0.54000000000000403</v>
      </c>
      <c r="CN80" s="65">
        <f t="shared" si="32"/>
        <v>1.540000000000004</v>
      </c>
      <c r="CO80">
        <f t="array" ref="CO80:CS80">TRANSPOSE(CM80*gmvwt+CN80*epwt2)</f>
        <v>0.41124935402621648</v>
      </c>
      <c r="CP80">
        <v>9.5809149843439523E-2</v>
      </c>
      <c r="CQ80">
        <v>0.26971478327481058</v>
      </c>
      <c r="CR80">
        <v>0.22476292488389629</v>
      </c>
      <c r="CS80">
        <v>-1.5362120617068986E-3</v>
      </c>
      <c r="CU80" s="79">
        <f t="shared" si="33"/>
        <v>5.0274215717908674E-2</v>
      </c>
      <c r="CV80" s="79">
        <f t="array" ref="CV80">SQRT(MMULT(MMULT((CO80:CS80),covmat),TRANSPOSE(CO80:CS80)))</f>
        <v>0.12570446648879741</v>
      </c>
      <c r="CW80" s="78">
        <f t="shared" si="34"/>
        <v>0.60329058861490403</v>
      </c>
      <c r="CX80" s="66">
        <f t="shared" si="35"/>
        <v>0.43545304539387281</v>
      </c>
      <c r="CY80" s="64"/>
      <c r="CZ80" s="65">
        <v>-0.92500000000000104</v>
      </c>
      <c r="DA80" s="65">
        <f t="shared" si="36"/>
        <v>1.9250000000000012</v>
      </c>
      <c r="DB80">
        <f t="array" ref="DB80:DF80">TRANSPOSE(CZ80*opwt)</f>
        <v>-0.47488156950603239</v>
      </c>
      <c r="DC80">
        <v>-9.1943664522412816E-2</v>
      </c>
      <c r="DD80">
        <v>-0.23752351140440464</v>
      </c>
      <c r="DE80">
        <v>-0.20805021401838739</v>
      </c>
      <c r="DF80">
        <v>8.7398959451236199E-2</v>
      </c>
      <c r="DI80" s="62"/>
      <c r="DJ80" s="62"/>
      <c r="DK80" s="64"/>
      <c r="DL80" s="63"/>
    </row>
    <row r="81" spans="91:116" x14ac:dyDescent="0.3">
      <c r="CM81" s="2">
        <v>-0.56000000000000405</v>
      </c>
      <c r="CN81" s="65">
        <f t="shared" si="32"/>
        <v>1.5600000000000041</v>
      </c>
      <c r="CO81">
        <f t="array" ref="CO81:CS81">TRANSPOSE(CM81*gmvwt+CN81*epwt2)</f>
        <v>0.41542524658864399</v>
      </c>
      <c r="CP81">
        <v>9.596043886712631E-2</v>
      </c>
      <c r="CQ81">
        <v>0.26917808705733598</v>
      </c>
      <c r="CR81">
        <v>0.22475137408669077</v>
      </c>
      <c r="CS81">
        <v>-5.3151466335741582E-3</v>
      </c>
      <c r="CU81" s="79">
        <f t="shared" si="33"/>
        <v>5.0434022277123597E-2</v>
      </c>
      <c r="CV81" s="79">
        <f t="array" ref="CV81">SQRT(MMULT(MMULT((CO81:CS81),covmat),TRANSPOSE(CO81:CS81)))</f>
        <v>0.12605289115418702</v>
      </c>
      <c r="CW81" s="78">
        <f t="shared" si="34"/>
        <v>0.60520826732548316</v>
      </c>
      <c r="CX81" s="66">
        <f t="shared" si="35"/>
        <v>0.4366600238400028</v>
      </c>
      <c r="CY81" s="64"/>
      <c r="CZ81" s="2">
        <v>-0.95000000000000095</v>
      </c>
      <c r="DA81" s="65">
        <f t="shared" si="36"/>
        <v>1.9500000000000011</v>
      </c>
      <c r="DB81">
        <f t="array" ref="DB81:DF81">TRANSPOSE(CZ81*opwt)</f>
        <v>-0.48771620651970887</v>
      </c>
      <c r="DC81">
        <v>-9.4428628428423964E-2</v>
      </c>
      <c r="DD81">
        <v>-0.24394306576668581</v>
      </c>
      <c r="DE81">
        <v>-0.21367319277564109</v>
      </c>
      <c r="DF81">
        <v>8.9761093490458785E-2</v>
      </c>
      <c r="DI81" s="62"/>
      <c r="DJ81" s="62"/>
      <c r="DK81" s="64"/>
      <c r="DL81" s="63"/>
    </row>
    <row r="82" spans="91:116" x14ac:dyDescent="0.3">
      <c r="CM82" s="65">
        <v>-0.58000000000000396</v>
      </c>
      <c r="CN82" s="65">
        <f t="shared" si="32"/>
        <v>1.5800000000000041</v>
      </c>
      <c r="CO82">
        <f t="array" ref="CO82:CS82">TRANSPOSE(CM82*gmvwt+CN82*epwt2)</f>
        <v>0.41960113915107161</v>
      </c>
      <c r="CP82">
        <v>9.6111727890813112E-2</v>
      </c>
      <c r="CQ82">
        <v>0.26864139083986144</v>
      </c>
      <c r="CR82">
        <v>0.22473982328948522</v>
      </c>
      <c r="CS82">
        <v>-9.0940812054413622E-3</v>
      </c>
      <c r="CU82" s="79">
        <f t="shared" si="33"/>
        <v>5.0593828836338527E-2</v>
      </c>
      <c r="CV82" s="79">
        <f t="array" ref="CV82">SQRT(MMULT(MMULT((CO82:CS82),covmat),TRANSPOSE(CO82:CS82)))</f>
        <v>0.12640483255276022</v>
      </c>
      <c r="CW82" s="78">
        <f t="shared" si="34"/>
        <v>0.60712594603606229</v>
      </c>
      <c r="CX82" s="66">
        <f t="shared" si="35"/>
        <v>0.43787918460723407</v>
      </c>
      <c r="CY82" s="64"/>
      <c r="CZ82" s="65">
        <v>-0.97500000000000098</v>
      </c>
      <c r="DA82" s="65">
        <f t="shared" si="36"/>
        <v>1.975000000000001</v>
      </c>
      <c r="DB82">
        <f t="array" ref="DB82:DF82">TRANSPOSE(CZ82*opwt)</f>
        <v>-0.50055084353338541</v>
      </c>
      <c r="DC82">
        <v>-9.6913592334435125E-2</v>
      </c>
      <c r="DD82">
        <v>-0.25036262012896704</v>
      </c>
      <c r="DE82">
        <v>-0.2192961715328948</v>
      </c>
      <c r="DF82">
        <v>9.2123227529681384E-2</v>
      </c>
      <c r="DI82" s="62"/>
      <c r="DJ82" s="62"/>
      <c r="DK82" s="64"/>
      <c r="DL82" s="63"/>
    </row>
    <row r="83" spans="91:116" x14ac:dyDescent="0.3">
      <c r="CM83" s="2">
        <v>-0.60000000000000397</v>
      </c>
      <c r="CN83" s="65">
        <f t="shared" si="32"/>
        <v>1.6000000000000041</v>
      </c>
      <c r="CO83">
        <f t="array" ref="CO83:CS83">TRANSPOSE(CM83*gmvwt+CN83*epwt2)</f>
        <v>0.42377703171349917</v>
      </c>
      <c r="CP83">
        <v>9.6263016914499899E-2</v>
      </c>
      <c r="CQ83">
        <v>0.26810469462238684</v>
      </c>
      <c r="CR83">
        <v>0.2247282724922797</v>
      </c>
      <c r="CS83">
        <v>-1.287301577730865E-2</v>
      </c>
      <c r="CU83" s="79">
        <f t="shared" si="33"/>
        <v>5.0753635395553442E-2</v>
      </c>
      <c r="CV83" s="79">
        <f t="array" ref="CV83">SQRT(MMULT(MMULT((CO83:CS83),covmat),TRANSPOSE(CO83:CS83)))</f>
        <v>0.12676026139259602</v>
      </c>
      <c r="CW83" s="78">
        <f t="shared" si="34"/>
        <v>0.60904362474664131</v>
      </c>
      <c r="CX83" s="66">
        <f t="shared" si="35"/>
        <v>0.43911042622537583</v>
      </c>
      <c r="CY83" s="64"/>
      <c r="CZ83" s="2">
        <v>-1</v>
      </c>
      <c r="DA83" s="65">
        <f t="shared" si="36"/>
        <v>2</v>
      </c>
      <c r="DB83">
        <f t="array" ref="DB83:DF83">TRANSPOSE(CZ83*opwt)</f>
        <v>-0.51338548054706146</v>
      </c>
      <c r="DC83">
        <v>-9.9398556240446176E-2</v>
      </c>
      <c r="DD83">
        <v>-0.25678217449124796</v>
      </c>
      <c r="DE83">
        <v>-0.22491915029014828</v>
      </c>
      <c r="DF83">
        <v>9.4485361568903886E-2</v>
      </c>
      <c r="DI83" s="62"/>
      <c r="DJ83" s="62"/>
      <c r="DK83" s="64"/>
      <c r="DL83" s="63"/>
    </row>
    <row r="84" spans="91:116" x14ac:dyDescent="0.3">
      <c r="CM84" s="2">
        <v>-0.62000000000000399</v>
      </c>
      <c r="CN84" s="65">
        <f t="shared" si="32"/>
        <v>1.6200000000000041</v>
      </c>
      <c r="CO84">
        <f t="array" ref="CO84:CS84">TRANSPOSE(CM84*gmvwt+CN84*epwt2)</f>
        <v>0.42795292427592674</v>
      </c>
      <c r="CP84">
        <v>9.6414305938186701E-2</v>
      </c>
      <c r="CQ84">
        <v>0.26756799840491219</v>
      </c>
      <c r="CR84">
        <v>0.22471672169507415</v>
      </c>
      <c r="CS84">
        <v>-1.6651950349175881E-2</v>
      </c>
      <c r="CU84" s="79">
        <f t="shared" si="33"/>
        <v>5.0913441954768365E-2</v>
      </c>
      <c r="CV84" s="79">
        <f t="array" ref="CV84">SQRT(MMULT(MMULT((CO84:CS84),covmat),TRANSPOSE(CO84:CS84)))</f>
        <v>0.12711914842073591</v>
      </c>
      <c r="CW84" s="78">
        <f t="shared" si="34"/>
        <v>0.61096130345722033</v>
      </c>
      <c r="CX84" s="66">
        <f t="shared" si="35"/>
        <v>0.44035364735920718</v>
      </c>
      <c r="CY84" s="64"/>
      <c r="CZ84" s="2">
        <v>-1.0249999999999999</v>
      </c>
      <c r="DA84" s="65">
        <f t="shared" si="36"/>
        <v>2.0249999999999999</v>
      </c>
      <c r="DB84">
        <f t="array" ref="DB84:DF84">TRANSPOSE(CZ84*opwt)</f>
        <v>-0.52622011756073794</v>
      </c>
      <c r="DC84">
        <v>-0.10188352014645732</v>
      </c>
      <c r="DD84">
        <v>-0.26320172885352916</v>
      </c>
      <c r="DE84">
        <v>-0.23054212904740196</v>
      </c>
      <c r="DF84">
        <v>9.6847495608126472E-2</v>
      </c>
      <c r="DI84" s="62"/>
      <c r="DJ84" s="62"/>
      <c r="DK84" s="64"/>
      <c r="DL84" s="63"/>
    </row>
    <row r="85" spans="91:116" x14ac:dyDescent="0.3">
      <c r="CM85" s="2">
        <v>-0.64000000000000501</v>
      </c>
      <c r="CN85" s="65">
        <f t="shared" si="32"/>
        <v>1.640000000000005</v>
      </c>
      <c r="CO85">
        <f t="array" ref="CO85:CS85">TRANSPOSE(CM85*gmvwt+CN85*epwt2)</f>
        <v>0.43212881683835447</v>
      </c>
      <c r="CP85">
        <v>9.6565594961873488E-2</v>
      </c>
      <c r="CQ85">
        <v>0.26703130218743759</v>
      </c>
      <c r="CR85">
        <v>0.22470517089786857</v>
      </c>
      <c r="CS85">
        <v>-2.0430884921043335E-2</v>
      </c>
      <c r="CU85" s="79">
        <f t="shared" si="33"/>
        <v>5.1073248513983295E-2</v>
      </c>
      <c r="CV85" s="79">
        <f t="array" ref="CV85">SQRT(MMULT(MMULT((CO85:CS85),covmat),TRANSPOSE(CO85:CS85)))</f>
        <v>0.12748146443060968</v>
      </c>
      <c r="CW85" s="78">
        <f t="shared" si="34"/>
        <v>0.61287898216779957</v>
      </c>
      <c r="CX85" s="66">
        <f t="shared" si="35"/>
        <v>0.44160874683420115</v>
      </c>
      <c r="CY85" s="64"/>
      <c r="CZ85" s="65">
        <v>-1.05</v>
      </c>
      <c r="DA85" s="65">
        <f t="shared" si="36"/>
        <v>2.0499999999999998</v>
      </c>
      <c r="DB85">
        <f t="array" ref="DB85:DF85">TRANSPOSE(CZ85*opwt)</f>
        <v>-0.53905475457441454</v>
      </c>
      <c r="DC85">
        <v>-0.10436848405246849</v>
      </c>
      <c r="DD85">
        <v>-0.26962128321581036</v>
      </c>
      <c r="DE85">
        <v>-0.23616510780465572</v>
      </c>
      <c r="DF85">
        <v>9.9209629647349085E-2</v>
      </c>
      <c r="DI85" s="62"/>
      <c r="DJ85" s="62"/>
      <c r="DK85" s="64"/>
      <c r="DL85" s="63"/>
    </row>
    <row r="86" spans="91:116" x14ac:dyDescent="0.3">
      <c r="CM86" s="65">
        <v>-0.66000000000000503</v>
      </c>
      <c r="CN86" s="65">
        <f t="shared" si="32"/>
        <v>1.660000000000005</v>
      </c>
      <c r="CO86">
        <f t="array" ref="CO86:CS86">TRANSPOSE(CM86*gmvwt+CN86*epwt2)</f>
        <v>0.43630470940078203</v>
      </c>
      <c r="CP86">
        <v>9.6716883985560276E-2</v>
      </c>
      <c r="CQ86">
        <v>0.26649460596996299</v>
      </c>
      <c r="CR86">
        <v>0.22469362010066304</v>
      </c>
      <c r="CS86">
        <v>-2.4209819492910623E-2</v>
      </c>
      <c r="CU86" s="79">
        <f t="shared" si="33"/>
        <v>5.1233055073198211E-2</v>
      </c>
      <c r="CV86" s="79">
        <f t="array" ref="CV86">SQRT(MMULT(MMULT((CO86:CS86),covmat),TRANSPOSE(CO86:CS86)))</f>
        <v>0.12784718026925118</v>
      </c>
      <c r="CW86" s="78">
        <f t="shared" si="34"/>
        <v>0.61479666087837859</v>
      </c>
      <c r="CX86" s="66">
        <f t="shared" si="35"/>
        <v>0.44287562366152067</v>
      </c>
      <c r="CY86" s="64"/>
      <c r="CZ86" s="2">
        <v>-1.075</v>
      </c>
      <c r="DA86" s="65">
        <f t="shared" si="36"/>
        <v>2.0750000000000002</v>
      </c>
      <c r="DB86">
        <f t="array" ref="DB86:DF86">TRANSPOSE(CZ86*opwt)</f>
        <v>-0.55188939158809103</v>
      </c>
      <c r="DC86">
        <v>-0.10685344795847963</v>
      </c>
      <c r="DD86">
        <v>-0.27604083757809156</v>
      </c>
      <c r="DE86">
        <v>-0.24178808656190939</v>
      </c>
      <c r="DF86">
        <v>0.10157176368657167</v>
      </c>
      <c r="DI86" s="62"/>
      <c r="DJ86" s="62"/>
      <c r="DK86" s="64"/>
      <c r="DL86" s="63"/>
    </row>
    <row r="87" spans="91:116" x14ac:dyDescent="0.3">
      <c r="CM87" s="2">
        <v>-0.68000000000000504</v>
      </c>
      <c r="CN87" s="65">
        <f t="shared" si="32"/>
        <v>1.680000000000005</v>
      </c>
      <c r="CO87">
        <f t="array" ref="CO87:CS87">TRANSPOSE(CM87*gmvwt+CN87*epwt2)</f>
        <v>0.44048060196320965</v>
      </c>
      <c r="CP87">
        <v>9.6868173009247077E-2</v>
      </c>
      <c r="CQ87">
        <v>0.26595790975248845</v>
      </c>
      <c r="CR87">
        <v>0.22468206930345747</v>
      </c>
      <c r="CS87">
        <v>-2.7988754064777854E-2</v>
      </c>
      <c r="CU87" s="79">
        <f t="shared" si="33"/>
        <v>5.1392861632413134E-2</v>
      </c>
      <c r="CV87" s="79">
        <f t="array" ref="CV87">SQRT(MMULT(MMULT((CO87:CS87),covmat),TRANSPOSE(CO87:CS87)))</f>
        <v>0.12821626684430457</v>
      </c>
      <c r="CW87" s="78">
        <f t="shared" si="34"/>
        <v>0.61671433958895761</v>
      </c>
      <c r="CX87" s="66">
        <f t="shared" si="35"/>
        <v>0.44415417706228877</v>
      </c>
      <c r="CY87" s="64"/>
      <c r="CZ87" s="65">
        <v>-1.1000000000000001</v>
      </c>
      <c r="DA87" s="65">
        <f t="shared" si="36"/>
        <v>2.1</v>
      </c>
      <c r="DB87">
        <f t="array" ref="DB87:DF87">TRANSPOSE(CZ87*opwt)</f>
        <v>-0.56472402860176762</v>
      </c>
      <c r="DC87">
        <v>-0.10933841186449081</v>
      </c>
      <c r="DD87">
        <v>-0.28246039194037276</v>
      </c>
      <c r="DE87">
        <v>-0.24741106531916313</v>
      </c>
      <c r="DF87">
        <v>0.10393389772579428</v>
      </c>
      <c r="DI87" s="62"/>
      <c r="DJ87" s="62"/>
      <c r="DK87" s="64"/>
      <c r="DL87" s="63"/>
    </row>
    <row r="88" spans="91:116" x14ac:dyDescent="0.3">
      <c r="CM88" s="2">
        <v>-0.70000000000000495</v>
      </c>
      <c r="CN88" s="65">
        <f t="shared" si="32"/>
        <v>1.7000000000000051</v>
      </c>
      <c r="CO88">
        <f t="array" ref="CO88:CS88">TRANSPOSE(CM88*gmvwt+CN88*epwt2)</f>
        <v>0.44465649452563721</v>
      </c>
      <c r="CP88">
        <v>9.7019462032933879E-2</v>
      </c>
      <c r="CQ88">
        <v>0.2654212135350138</v>
      </c>
      <c r="CR88">
        <v>0.22467051850625197</v>
      </c>
      <c r="CS88">
        <v>-3.1767688636645058E-2</v>
      </c>
      <c r="CU88" s="79">
        <f t="shared" si="33"/>
        <v>5.1552668191628064E-2</v>
      </c>
      <c r="CV88" s="79">
        <f t="array" ref="CV88">SQRT(MMULT(MMULT((CO88:CS88),covmat),TRANSPOSE(CO88:CS88)))</f>
        <v>0.12858869513082133</v>
      </c>
      <c r="CW88" s="78">
        <f t="shared" si="34"/>
        <v>0.61863201829953673</v>
      </c>
      <c r="CX88" s="66">
        <f t="shared" si="35"/>
        <v>0.44544430649113448</v>
      </c>
      <c r="CY88" s="64"/>
      <c r="CZ88" s="2">
        <v>-1.125</v>
      </c>
      <c r="DA88" s="65">
        <f t="shared" si="36"/>
        <v>2.125</v>
      </c>
      <c r="DB88">
        <f t="array" ref="DB88:DF88">TRANSPOSE(CZ88*opwt)</f>
        <v>-0.57755866561544411</v>
      </c>
      <c r="DC88">
        <v>-0.11182337577050194</v>
      </c>
      <c r="DD88">
        <v>-0.28887994630265396</v>
      </c>
      <c r="DE88">
        <v>-0.25303404407641683</v>
      </c>
      <c r="DF88">
        <v>0.10629603176501687</v>
      </c>
      <c r="DI88" s="62"/>
      <c r="DJ88" s="62"/>
      <c r="DK88" s="64"/>
      <c r="DL88" s="63"/>
    </row>
    <row r="89" spans="91:116" x14ac:dyDescent="0.3">
      <c r="CM89" s="2">
        <v>-0.72000000000000497</v>
      </c>
      <c r="CN89" s="65">
        <f t="shared" si="32"/>
        <v>1.7200000000000051</v>
      </c>
      <c r="CO89">
        <f t="array" ref="CO89:CS89">TRANSPOSE(CM89*gmvwt+CN89*epwt2)</f>
        <v>0.44883238708806467</v>
      </c>
      <c r="CP89">
        <v>9.7170751056620666E-2</v>
      </c>
      <c r="CQ89">
        <v>0.26488451731753926</v>
      </c>
      <c r="CR89">
        <v>0.22465896770904639</v>
      </c>
      <c r="CS89">
        <v>-3.5546623208512346E-2</v>
      </c>
      <c r="CU89" s="79">
        <f t="shared" si="33"/>
        <v>5.1712474750842972E-2</v>
      </c>
      <c r="CV89" s="79">
        <f t="array" ref="CV89">SQRT(MMULT(MMULT((CO89:CS89),covmat),TRANSPOSE(CO89:CS89)))</f>
        <v>0.12896443617784945</v>
      </c>
      <c r="CW89" s="78">
        <f t="shared" si="34"/>
        <v>0.62054969701011564</v>
      </c>
      <c r="CX89" s="66">
        <f t="shared" si="35"/>
        <v>0.44674591165901811</v>
      </c>
      <c r="CY89" s="64"/>
      <c r="CZ89" s="2">
        <v>-1.1499999999999999</v>
      </c>
      <c r="DA89" s="65">
        <f t="shared" si="36"/>
        <v>2.15</v>
      </c>
      <c r="DB89">
        <f t="array" ref="DB89:DF89">TRANSPOSE(CZ89*opwt)</f>
        <v>-0.5903933026291206</v>
      </c>
      <c r="DC89">
        <v>-0.11430833967651309</v>
      </c>
      <c r="DD89">
        <v>-0.29529950066493516</v>
      </c>
      <c r="DE89">
        <v>-0.25865702283367048</v>
      </c>
      <c r="DF89">
        <v>0.10865816580423945</v>
      </c>
      <c r="DI89" s="62"/>
      <c r="DJ89" s="62"/>
      <c r="DK89" s="64"/>
      <c r="DL89" s="63"/>
    </row>
    <row r="90" spans="91:116" x14ac:dyDescent="0.3">
      <c r="CM90" s="65">
        <v>-0.74000000000000499</v>
      </c>
      <c r="CN90" s="65">
        <f t="shared" si="32"/>
        <v>1.7400000000000051</v>
      </c>
      <c r="CO90">
        <f t="array" ref="CO90:CS90">TRANSPOSE(CM90*gmvwt+CN90*epwt2)</f>
        <v>0.45300827965049223</v>
      </c>
      <c r="CP90">
        <v>9.7322040080307454E-2</v>
      </c>
      <c r="CQ90">
        <v>0.26434782110006466</v>
      </c>
      <c r="CR90">
        <v>0.22464741691184087</v>
      </c>
      <c r="CS90">
        <v>-3.9325557780379577E-2</v>
      </c>
      <c r="CU90" s="79">
        <f t="shared" si="33"/>
        <v>5.1872281310057902E-2</v>
      </c>
      <c r="CV90" s="79">
        <f t="array" ref="CV90">SQRT(MMULT(MMULT((CO90:CS90),covmat),TRANSPOSE(CO90:CS90)))</f>
        <v>0.12934346111481551</v>
      </c>
      <c r="CW90" s="78">
        <f t="shared" si="34"/>
        <v>0.62246737572069488</v>
      </c>
      <c r="CX90" s="66">
        <f t="shared" si="35"/>
        <v>0.44805889255533976</v>
      </c>
      <c r="CY90" s="64"/>
      <c r="CZ90" s="65">
        <v>-1.175</v>
      </c>
      <c r="DA90" s="65">
        <f t="shared" si="36"/>
        <v>2.1749999999999998</v>
      </c>
      <c r="DB90">
        <f t="array" ref="DB90:DF90">TRANSPOSE(CZ90*opwt)</f>
        <v>-0.6032279396427972</v>
      </c>
      <c r="DC90">
        <v>-0.11679330358252427</v>
      </c>
      <c r="DD90">
        <v>-0.30171905502721635</v>
      </c>
      <c r="DE90">
        <v>-0.26428000159092424</v>
      </c>
      <c r="DF90">
        <v>0.11102029984346207</v>
      </c>
      <c r="DI90" s="62"/>
      <c r="DJ90" s="62"/>
      <c r="DK90" s="64"/>
      <c r="DL90" s="63"/>
    </row>
    <row r="91" spans="91:116" x14ac:dyDescent="0.3">
      <c r="CM91" s="2">
        <v>-0.760000000000005</v>
      </c>
      <c r="CN91" s="65">
        <f t="shared" si="32"/>
        <v>1.7600000000000051</v>
      </c>
      <c r="CO91">
        <f t="array" ref="CO91:CS91">TRANSPOSE(CM91*gmvwt+CN91*epwt2)</f>
        <v>0.45718417221291979</v>
      </c>
      <c r="CP91">
        <v>9.7473329103994255E-2</v>
      </c>
      <c r="CQ91">
        <v>0.26381112488259006</v>
      </c>
      <c r="CR91">
        <v>0.22463586611463529</v>
      </c>
      <c r="CS91">
        <v>-4.3104492352246865E-2</v>
      </c>
      <c r="CU91" s="79">
        <f t="shared" si="33"/>
        <v>5.2032087869272818E-2</v>
      </c>
      <c r="CV91" s="79">
        <f t="array" ref="CV91">SQRT(MMULT(MMULT((CO91:CS91),covmat),TRANSPOSE(CO91:CS91)))</f>
        <v>0.12972574115770116</v>
      </c>
      <c r="CW91" s="78">
        <f t="shared" si="34"/>
        <v>0.62438505443127379</v>
      </c>
      <c r="CX91" s="66">
        <f t="shared" si="35"/>
        <v>0.44938314946933489</v>
      </c>
      <c r="CY91" s="64"/>
      <c r="CZ91" s="2">
        <v>-1.2</v>
      </c>
      <c r="DA91" s="65">
        <f t="shared" si="36"/>
        <v>2.2000000000000002</v>
      </c>
      <c r="DB91">
        <f t="array" ref="DB91:DF91">TRANSPOSE(CZ91*opwt)</f>
        <v>-0.61606257665647368</v>
      </c>
      <c r="DC91">
        <v>-0.1192782674885354</v>
      </c>
      <c r="DD91">
        <v>-0.30813860938949755</v>
      </c>
      <c r="DE91">
        <v>-0.26990298034817795</v>
      </c>
      <c r="DF91">
        <v>0.11338243388268465</v>
      </c>
      <c r="DI91" s="62"/>
      <c r="DJ91" s="62"/>
      <c r="DK91" s="64"/>
      <c r="DL91" s="63"/>
    </row>
    <row r="92" spans="91:116" x14ac:dyDescent="0.3">
      <c r="CM92" s="2">
        <v>-0.78000000000000502</v>
      </c>
      <c r="CN92" s="65">
        <f t="shared" si="32"/>
        <v>1.7800000000000051</v>
      </c>
      <c r="CO92">
        <f t="array" ref="CO92:CS92">TRANSPOSE(CM92*gmvwt+CN92*epwt2)</f>
        <v>0.46136006477534736</v>
      </c>
      <c r="CP92">
        <v>9.7624618127681043E-2</v>
      </c>
      <c r="CQ92">
        <v>0.26327442866511541</v>
      </c>
      <c r="CR92">
        <v>0.22462431531742977</v>
      </c>
      <c r="CS92">
        <v>-4.6883426924114097E-2</v>
      </c>
      <c r="CU92" s="79">
        <f t="shared" si="33"/>
        <v>5.2191894428487734E-2</v>
      </c>
      <c r="CV92" s="79">
        <f t="array" ref="CV92">SQRT(MMULT(MMULT((CO92:CS92),covmat),TRANSPOSE(CO92:CS92)))</f>
        <v>0.13011124761501544</v>
      </c>
      <c r="CW92" s="78">
        <f t="shared" si="34"/>
        <v>0.62630273314185281</v>
      </c>
      <c r="CX92" s="66">
        <f t="shared" si="35"/>
        <v>0.45071858301076329</v>
      </c>
      <c r="CY92" s="64"/>
      <c r="CZ92" s="65">
        <v>-1.2250000000000001</v>
      </c>
      <c r="DA92" s="65">
        <f t="shared" si="36"/>
        <v>2.2250000000000001</v>
      </c>
      <c r="DB92">
        <f t="array" ref="DB92:DF92">TRANSPOSE(CZ92*opwt)</f>
        <v>-0.62889721367015028</v>
      </c>
      <c r="DC92">
        <v>-0.12176323139454658</v>
      </c>
      <c r="DD92">
        <v>-0.31455816375177875</v>
      </c>
      <c r="DE92">
        <v>-0.27552595910543165</v>
      </c>
      <c r="DF92">
        <v>0.11574456792190727</v>
      </c>
      <c r="DI92" s="62"/>
      <c r="DJ92" s="62"/>
      <c r="DK92" s="64"/>
      <c r="DL92" s="63"/>
    </row>
    <row r="93" spans="91:116" x14ac:dyDescent="0.3">
      <c r="CM93" s="2">
        <v>-0.80000000000000504</v>
      </c>
      <c r="CN93" s="65">
        <f t="shared" si="32"/>
        <v>1.8000000000000052</v>
      </c>
      <c r="CO93">
        <f t="array" ref="CO93:CS93">TRANSPOSE(CM93*gmvwt+CN93*epwt2)</f>
        <v>0.46553595733777497</v>
      </c>
      <c r="CP93">
        <v>9.777590715136783E-2</v>
      </c>
      <c r="CQ93">
        <v>0.26273773244764098</v>
      </c>
      <c r="CR93">
        <v>0.22461276452022419</v>
      </c>
      <c r="CS93">
        <v>-5.0662361495981384E-2</v>
      </c>
      <c r="CU93" s="79">
        <f t="shared" si="33"/>
        <v>5.2351700987702671E-2</v>
      </c>
      <c r="CV93" s="79">
        <f t="array" ref="CV93">SQRT(MMULT(MMULT((CO93:CS93),covmat),TRANSPOSE(CO93:CS93)))</f>
        <v>0.13049995189356486</v>
      </c>
      <c r="CW93" s="78">
        <f t="shared" si="34"/>
        <v>0.62822041185243205</v>
      </c>
      <c r="CX93" s="66">
        <f t="shared" si="35"/>
        <v>0.45206509412989732</v>
      </c>
      <c r="CY93" s="64"/>
      <c r="CZ93" s="2">
        <v>-1.25</v>
      </c>
      <c r="DA93" s="65">
        <f t="shared" si="36"/>
        <v>2.25</v>
      </c>
      <c r="DB93">
        <f t="array" ref="DB93:DF93">TRANSPOSE(CZ93*opwt)</f>
        <v>-0.64173185068382677</v>
      </c>
      <c r="DC93">
        <v>-0.12424819530055772</v>
      </c>
      <c r="DD93">
        <v>-0.32097771811405995</v>
      </c>
      <c r="DE93">
        <v>-0.28114893786268536</v>
      </c>
      <c r="DF93">
        <v>0.11810670196112985</v>
      </c>
      <c r="DI93" s="62"/>
      <c r="DJ93" s="62"/>
      <c r="DK93" s="64"/>
      <c r="DL93" s="63"/>
    </row>
    <row r="94" spans="91:116" x14ac:dyDescent="0.3">
      <c r="CM94" s="65">
        <v>-0.82000000000000495</v>
      </c>
      <c r="CN94" s="65">
        <f t="shared" si="32"/>
        <v>1.8200000000000049</v>
      </c>
      <c r="CO94">
        <f t="array" ref="CO94:CS94">TRANSPOSE(CM94*gmvwt+CN94*epwt2)</f>
        <v>0.46971184990020243</v>
      </c>
      <c r="CP94">
        <v>9.7927196175054604E-2</v>
      </c>
      <c r="CQ94">
        <v>0.26220103623016627</v>
      </c>
      <c r="CR94">
        <v>0.22460121372301864</v>
      </c>
      <c r="CS94">
        <v>-5.4441296067848616E-2</v>
      </c>
      <c r="CU94" s="79">
        <f t="shared" si="33"/>
        <v>5.251150754691758E-2</v>
      </c>
      <c r="CV94" s="79">
        <f t="array" ref="CV94">SQRT(MMULT(MMULT((CO94:CS94),covmat),TRANSPOSE(CO94:CS94)))</f>
        <v>0.13089182550402262</v>
      </c>
      <c r="CW94" s="78">
        <f t="shared" si="34"/>
        <v>0.63013809056301096</v>
      </c>
      <c r="CX94" s="66">
        <f t="shared" si="35"/>
        <v>0.45342258413681386</v>
      </c>
      <c r="CY94" s="64"/>
      <c r="CZ94" s="2">
        <v>-1.2749999999999999</v>
      </c>
      <c r="DA94" s="65">
        <f t="shared" si="36"/>
        <v>2.2749999999999999</v>
      </c>
      <c r="DB94">
        <f t="array" ref="DB94:DF94">TRANSPOSE(CZ94*opwt)</f>
        <v>-0.65456648769750336</v>
      </c>
      <c r="DC94">
        <v>-0.12673315920656886</v>
      </c>
      <c r="DD94">
        <v>-0.32739727247634115</v>
      </c>
      <c r="DE94">
        <v>-0.28677191661993906</v>
      </c>
      <c r="DF94">
        <v>0.12046883600035245</v>
      </c>
      <c r="DI94" s="62"/>
      <c r="DJ94" s="62"/>
      <c r="DK94" s="64"/>
      <c r="DL94" s="63"/>
    </row>
    <row r="95" spans="91:116" x14ac:dyDescent="0.3">
      <c r="CM95" s="2">
        <v>-0.84000000000000596</v>
      </c>
      <c r="CN95" s="65">
        <f t="shared" si="32"/>
        <v>1.8400000000000061</v>
      </c>
      <c r="CO95">
        <f t="array" ref="CO95:CS95">TRANSPOSE(CM95*gmvwt+CN95*epwt2)</f>
        <v>0.47388774246263021</v>
      </c>
      <c r="CP95">
        <v>9.8078485198741419E-2</v>
      </c>
      <c r="CQ95">
        <v>0.26166434001269168</v>
      </c>
      <c r="CR95">
        <v>0.22458966292581312</v>
      </c>
      <c r="CS95">
        <v>-5.8220230639716042E-2</v>
      </c>
      <c r="CU95" s="79">
        <f t="shared" si="33"/>
        <v>5.2671314106132509E-2</v>
      </c>
      <c r="CV95" s="79">
        <f t="array" ref="CV95">SQRT(MMULT(MMULT((CO95:CS95),covmat),TRANSPOSE(CO95:CS95)))</f>
        <v>0.13128684006629981</v>
      </c>
      <c r="CW95" s="78">
        <f t="shared" si="34"/>
        <v>0.63205576927359008</v>
      </c>
      <c r="CX95" s="66">
        <f t="shared" si="35"/>
        <v>0.45479095472000125</v>
      </c>
      <c r="CY95" s="64"/>
      <c r="CZ95" s="65">
        <v>-1.3</v>
      </c>
      <c r="DA95" s="65">
        <f t="shared" si="36"/>
        <v>2.2999999999999998</v>
      </c>
      <c r="DB95">
        <f t="array" ref="DB95:DF95">TRANSPOSE(CZ95*opwt)</f>
        <v>-0.66740112471117996</v>
      </c>
      <c r="DC95">
        <v>-0.12921812311258005</v>
      </c>
      <c r="DD95">
        <v>-0.33381682683862235</v>
      </c>
      <c r="DE95">
        <v>-0.29239489537719277</v>
      </c>
      <c r="DF95">
        <v>0.12283097003957506</v>
      </c>
      <c r="DI95" s="62"/>
      <c r="DJ95" s="62"/>
      <c r="DK95" s="64"/>
      <c r="DL95" s="63"/>
    </row>
    <row r="96" spans="91:116" x14ac:dyDescent="0.3">
      <c r="CM96" s="2">
        <v>-0.86000000000000598</v>
      </c>
      <c r="CN96" s="65">
        <f t="shared" si="32"/>
        <v>1.8600000000000061</v>
      </c>
      <c r="CO96">
        <f t="array" ref="CO96:CS96">TRANSPOSE(CM96*gmvwt+CN96*epwt2)</f>
        <v>0.47806363502505778</v>
      </c>
      <c r="CP96">
        <v>9.8229774222428221E-2</v>
      </c>
      <c r="CQ96">
        <v>0.26112764379521719</v>
      </c>
      <c r="CR96">
        <v>0.22457811212860762</v>
      </c>
      <c r="CS96">
        <v>-6.1999165211583301E-2</v>
      </c>
      <c r="CU96" s="79">
        <f t="shared" si="33"/>
        <v>5.2831120665347439E-2</v>
      </c>
      <c r="CV96" s="79">
        <f t="array" ref="CV96">SQRT(MMULT(MMULT((CO96:CS96),covmat),TRANSPOSE(CO96:CS96)))</f>
        <v>0.13168496731471954</v>
      </c>
      <c r="CW96" s="78">
        <f t="shared" si="34"/>
        <v>0.63397344798416921</v>
      </c>
      <c r="CX96" s="66">
        <f t="shared" si="35"/>
        <v>0.45617010796428237</v>
      </c>
      <c r="CY96" s="64"/>
      <c r="CZ96" s="2">
        <v>-1.325</v>
      </c>
      <c r="DA96" s="65">
        <f t="shared" si="36"/>
        <v>2.3250000000000002</v>
      </c>
      <c r="DB96">
        <f t="array" ref="DB96:DF96">TRANSPOSE(CZ96*opwt)</f>
        <v>-0.68023576172485645</v>
      </c>
      <c r="DC96">
        <v>-0.13170308701859118</v>
      </c>
      <c r="DD96">
        <v>-0.34023638120090355</v>
      </c>
      <c r="DE96">
        <v>-0.29801787413444647</v>
      </c>
      <c r="DF96">
        <v>0.12519310407879763</v>
      </c>
      <c r="DI96" s="62"/>
      <c r="DJ96" s="62"/>
      <c r="DK96" s="64"/>
      <c r="DL96" s="63"/>
    </row>
    <row r="97" spans="91:116" x14ac:dyDescent="0.3">
      <c r="CM97" s="2">
        <v>-0.880000000000006</v>
      </c>
      <c r="CN97" s="65">
        <f t="shared" si="32"/>
        <v>1.8800000000000061</v>
      </c>
      <c r="CO97">
        <f t="array" ref="CO97:CS97">TRANSPOSE(CM97*gmvwt+CN97*epwt2)</f>
        <v>0.48223952758748534</v>
      </c>
      <c r="CP97">
        <v>9.8381063246115008E-2</v>
      </c>
      <c r="CQ97">
        <v>0.26059094757774254</v>
      </c>
      <c r="CR97">
        <v>0.22456656133140204</v>
      </c>
      <c r="CS97">
        <v>-6.5778099783450533E-2</v>
      </c>
      <c r="CU97" s="79">
        <f t="shared" si="33"/>
        <v>5.2990927224562362E-2</v>
      </c>
      <c r="CV97" s="79">
        <f t="array" ref="CV97">SQRT(MMULT(MMULT((CO97:CS97),covmat),TRANSPOSE(CO97:CS97)))</f>
        <v>0.13208617910299777</v>
      </c>
      <c r="CW97" s="78">
        <f t="shared" si="34"/>
        <v>0.63589112669474834</v>
      </c>
      <c r="CX97" s="66">
        <f t="shared" si="35"/>
        <v>0.45755994636806929</v>
      </c>
      <c r="CY97" s="64"/>
      <c r="CZ97" s="65">
        <v>-1.35</v>
      </c>
      <c r="DA97" s="65">
        <f t="shared" si="36"/>
        <v>2.35</v>
      </c>
      <c r="DB97">
        <f t="array" ref="DB97:DF97">TRANSPOSE(CZ97*opwt)</f>
        <v>-0.69307039873853304</v>
      </c>
      <c r="DC97">
        <v>-0.13418805092460234</v>
      </c>
      <c r="DD97">
        <v>-0.34665593556318475</v>
      </c>
      <c r="DE97">
        <v>-0.30364085289170017</v>
      </c>
      <c r="DF97">
        <v>0.12755523811802025</v>
      </c>
      <c r="DI97" s="62"/>
      <c r="DJ97" s="62"/>
      <c r="DK97" s="64"/>
      <c r="DL97" s="63"/>
    </row>
    <row r="98" spans="91:116" x14ac:dyDescent="0.3">
      <c r="CM98" s="2"/>
      <c r="CN98" s="65"/>
      <c r="CU98" s="79"/>
      <c r="CV98" s="79"/>
      <c r="CW98" s="78"/>
      <c r="CX98" s="66"/>
      <c r="CY98" s="64"/>
      <c r="CZ98" s="2"/>
      <c r="DA98" s="65"/>
      <c r="DI98" s="62"/>
      <c r="DJ98" s="62"/>
      <c r="DK98" s="64"/>
      <c r="DL98" s="63"/>
    </row>
    <row r="99" spans="91:116" x14ac:dyDescent="0.3">
      <c r="CM99" s="2"/>
      <c r="CN99" s="65"/>
      <c r="CU99" s="79"/>
      <c r="CV99" s="79"/>
      <c r="CW99" s="78"/>
      <c r="CX99" s="66"/>
      <c r="CY99" s="64"/>
      <c r="CZ99" s="2"/>
      <c r="DA99" s="65"/>
      <c r="DI99" s="62"/>
      <c r="DJ99" s="62"/>
      <c r="DK99" s="64"/>
      <c r="DL99" s="63"/>
    </row>
    <row r="100" spans="91:116" x14ac:dyDescent="0.3">
      <c r="CM100" s="65"/>
      <c r="CN100" s="65"/>
      <c r="CU100" s="79"/>
      <c r="CV100" s="79"/>
      <c r="CW100" s="78"/>
      <c r="CX100" s="66"/>
      <c r="CY100" s="64"/>
      <c r="CZ100" s="65"/>
      <c r="DA100" s="65"/>
      <c r="DI100" s="62"/>
      <c r="DJ100" s="62"/>
      <c r="DK100" s="64"/>
      <c r="DL100" s="63"/>
    </row>
    <row r="101" spans="91:116" x14ac:dyDescent="0.3">
      <c r="CM101" s="2"/>
      <c r="CN101" s="65"/>
      <c r="CU101" s="79"/>
      <c r="CV101" s="79"/>
      <c r="CW101" s="78"/>
      <c r="CX101" s="66"/>
      <c r="CY101" s="64"/>
      <c r="CZ101" s="2"/>
      <c r="DA101" s="65"/>
      <c r="DI101" s="62"/>
      <c r="DJ101" s="62"/>
      <c r="DK101" s="64"/>
      <c r="DL101" s="63"/>
    </row>
    <row r="102" spans="91:116" x14ac:dyDescent="0.3">
      <c r="CM102" s="65"/>
      <c r="CN102" s="65"/>
      <c r="CU102" s="79"/>
      <c r="CV102" s="79"/>
      <c r="CW102" s="78"/>
      <c r="CX102" s="66"/>
      <c r="CY102" s="64"/>
      <c r="CZ102" s="65"/>
      <c r="DA102" s="65"/>
      <c r="DI102" s="62"/>
      <c r="DJ102" s="62"/>
      <c r="DK102" s="64"/>
      <c r="DL102" s="63"/>
    </row>
    <row r="103" spans="91:116" x14ac:dyDescent="0.3">
      <c r="CM103" s="2"/>
      <c r="CN103" s="2"/>
      <c r="CU103" s="62"/>
      <c r="CV103" s="62"/>
      <c r="CW103" s="63"/>
      <c r="CX103" s="64"/>
      <c r="CY103" s="64"/>
      <c r="CZ103" s="64"/>
      <c r="DA103" s="64"/>
      <c r="DB103" s="64"/>
      <c r="DC103" s="64"/>
    </row>
  </sheetData>
  <scenarios current="0">
    <scenario name="a" count="5" user="Aneerudh R" comment="Created by Aneerudh R on 8/2/2023">
      <inputCells r="BQ2" val="0.253952051184106" numFmtId="9"/>
      <inputCells r="BQ3" val="0.0900674112645443" numFmtId="9"/>
      <inputCells r="BQ4" val="0.290006306621967" numFmtId="9"/>
      <inputCells r="BQ5" val="0.225368104733141" numFmtId="9"/>
      <inputCells r="BQ6" val="0.140606126196241" numFmtId="9"/>
    </scenario>
  </scenarios>
  <mergeCells count="44">
    <mergeCell ref="AX1:BB1"/>
    <mergeCell ref="BI1:BK1"/>
    <mergeCell ref="BH10:BH12"/>
    <mergeCell ref="BH15:BH17"/>
    <mergeCell ref="AA10:AA12"/>
    <mergeCell ref="AA15:AA17"/>
    <mergeCell ref="B1:F1"/>
    <mergeCell ref="I1:M1"/>
    <mergeCell ref="O1:S1"/>
    <mergeCell ref="U1:Z1"/>
    <mergeCell ref="I12:M12"/>
    <mergeCell ref="AB21:AC21"/>
    <mergeCell ref="AB20:AC20"/>
    <mergeCell ref="AR20:AS20"/>
    <mergeCell ref="AR21:AS21"/>
    <mergeCell ref="AH1:AL1"/>
    <mergeCell ref="AB1:AD1"/>
    <mergeCell ref="AR1:AT1"/>
    <mergeCell ref="AQ10:AQ12"/>
    <mergeCell ref="AQ15:AQ17"/>
    <mergeCell ref="BI20:BJ20"/>
    <mergeCell ref="CC1:CD1"/>
    <mergeCell ref="BI21:BJ21"/>
    <mergeCell ref="CG1:CI1"/>
    <mergeCell ref="CF10:CF12"/>
    <mergeCell ref="CF15:CF17"/>
    <mergeCell ref="CG20:CH20"/>
    <mergeCell ref="CG21:CH21"/>
    <mergeCell ref="BP21:BQ21"/>
    <mergeCell ref="BW1:BY1"/>
    <mergeCell ref="BV10:BV12"/>
    <mergeCell ref="BV15:BV17"/>
    <mergeCell ref="BW20:BX20"/>
    <mergeCell ref="BW21:BX21"/>
    <mergeCell ref="DR22:DV22"/>
    <mergeCell ref="DN1:DO1"/>
    <mergeCell ref="BP1:BR1"/>
    <mergeCell ref="BO10:BO12"/>
    <mergeCell ref="BO15:BO17"/>
    <mergeCell ref="BP20:BQ20"/>
    <mergeCell ref="DI1:DJ1"/>
    <mergeCell ref="DK1:DL1"/>
    <mergeCell ref="CW1:CX1"/>
    <mergeCell ref="CU1:CV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36</vt:i4>
      </vt:variant>
    </vt:vector>
  </HeadingPairs>
  <TitlesOfParts>
    <vt:vector size="38" baseType="lpstr">
      <vt:lpstr>Portfolio</vt:lpstr>
      <vt:lpstr>My Portfolio</vt:lpstr>
      <vt:lpstr>Portfolio!adenter</vt:lpstr>
      <vt:lpstr>adenter</vt:lpstr>
      <vt:lpstr>Portfolio!amatep</vt:lpstr>
      <vt:lpstr>amatep</vt:lpstr>
      <vt:lpstr>Portfolio!amatgmv</vt:lpstr>
      <vt:lpstr>amatgmv</vt:lpstr>
      <vt:lpstr>Portfolio!bvecep</vt:lpstr>
      <vt:lpstr>bvecep</vt:lpstr>
      <vt:lpstr>Portfolio!bvecgmv</vt:lpstr>
      <vt:lpstr>bvecgmv</vt:lpstr>
      <vt:lpstr>Portfolio!covmat</vt:lpstr>
      <vt:lpstr>covmat</vt:lpstr>
      <vt:lpstr>Portfolio!currwt</vt:lpstr>
      <vt:lpstr>currwt</vt:lpstr>
      <vt:lpstr>Portfolio!epwt</vt:lpstr>
      <vt:lpstr>epwt</vt:lpstr>
      <vt:lpstr>Portfolio!epwt2</vt:lpstr>
      <vt:lpstr>epwt2</vt:lpstr>
      <vt:lpstr>epwt3</vt:lpstr>
      <vt:lpstr>Portfolio!evec</vt:lpstr>
      <vt:lpstr>evec</vt:lpstr>
      <vt:lpstr>Portfolio!gmvwt</vt:lpstr>
      <vt:lpstr>gmvwt</vt:lpstr>
      <vt:lpstr>Portfolio!muvec</vt:lpstr>
      <vt:lpstr>muvec</vt:lpstr>
      <vt:lpstr>Portfolio!onevec</vt:lpstr>
      <vt:lpstr>onevec</vt:lpstr>
      <vt:lpstr>Portfolio!opwt</vt:lpstr>
      <vt:lpstr>opwt</vt:lpstr>
      <vt:lpstr>opwt2</vt:lpstr>
      <vt:lpstr>Portfolio!rfa</vt:lpstr>
      <vt:lpstr>rfa</vt:lpstr>
      <vt:lpstr>Portfolio!rfp</vt:lpstr>
      <vt:lpstr>rfp</vt:lpstr>
      <vt:lpstr>Portfolio!ticker</vt:lpstr>
      <vt:lpstr>ticker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Aneerudh R</dc:creator>
  <cp:lastModifiedBy>Aneerudh R</cp:lastModifiedBy>
  <dcterms:created xsi:type="dcterms:W3CDTF">2015-06-05T18:17:20Z</dcterms:created>
  <dcterms:modified xsi:type="dcterms:W3CDTF">2023-08-10T05:51:08Z</dcterms:modified>
</cp:coreProperties>
</file>