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de44bb1048529d/0. IT - Data Science/Data Analytics/14. Excel тренажеры/"/>
    </mc:Choice>
  </mc:AlternateContent>
  <xr:revisionPtr revIDLastSave="179" documentId="11_FFC65FC0F481ECAE23760765B06BB5D04B1EC999" xr6:coauthVersionLast="47" xr6:coauthVersionMax="47" xr10:uidLastSave="{37F01572-C4F2-4FA4-8659-A5FBED7968B8}"/>
  <bookViews>
    <workbookView xWindow="-103" yWindow="-103" windowWidth="3312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W3" i="1" a="1"/>
  <c r="W3" i="1"/>
  <c r="W4" i="1" a="1"/>
  <c r="W4" i="1"/>
  <c r="W5" i="1" a="1"/>
  <c r="W5" i="1"/>
  <c r="W6" i="1" a="1"/>
  <c r="W6" i="1"/>
  <c r="W7" i="1" a="1"/>
  <c r="W7" i="1"/>
  <c r="W8" i="1" a="1"/>
  <c r="W8" i="1"/>
  <c r="W9" i="1" a="1"/>
  <c r="W9" i="1"/>
  <c r="W10" i="1" a="1"/>
  <c r="W10" i="1"/>
  <c r="W11" i="1" a="1"/>
  <c r="W11" i="1"/>
  <c r="W12" i="1" a="1"/>
  <c r="W12" i="1"/>
  <c r="W13" i="1" a="1"/>
  <c r="W13" i="1"/>
  <c r="W14" i="1" a="1"/>
  <c r="W14" i="1"/>
  <c r="W15" i="1" a="1"/>
  <c r="W15" i="1"/>
  <c r="W16" i="1" a="1"/>
  <c r="W16" i="1"/>
  <c r="W17" i="1" a="1"/>
  <c r="W17" i="1"/>
  <c r="W18" i="1" a="1"/>
  <c r="W18" i="1"/>
  <c r="W19" i="1" a="1"/>
  <c r="W19" i="1"/>
  <c r="W20" i="1" a="1"/>
  <c r="W20" i="1"/>
  <c r="W21" i="1" a="1"/>
  <c r="W21" i="1"/>
  <c r="W22" i="1" a="1"/>
  <c r="W22" i="1"/>
  <c r="W23" i="1" a="1"/>
  <c r="W23" i="1"/>
  <c r="W24" i="1" a="1"/>
  <c r="W24" i="1"/>
  <c r="W25" i="1" a="1"/>
  <c r="W25" i="1"/>
  <c r="W26" i="1" a="1"/>
  <c r="W26" i="1"/>
  <c r="W27" i="1" a="1"/>
  <c r="W27" i="1"/>
  <c r="W28" i="1" a="1"/>
  <c r="W28" i="1"/>
  <c r="W29" i="1" a="1"/>
  <c r="W29" i="1"/>
  <c r="W30" i="1" a="1"/>
  <c r="W30" i="1"/>
  <c r="W31" i="1" a="1"/>
  <c r="W31" i="1"/>
  <c r="W32" i="1" a="1"/>
  <c r="W32" i="1"/>
  <c r="W33" i="1" a="1"/>
  <c r="W33" i="1"/>
  <c r="W34" i="1" a="1"/>
  <c r="W34" i="1"/>
  <c r="W35" i="1" a="1"/>
  <c r="W35" i="1"/>
  <c r="W36" i="1" a="1"/>
  <c r="W36" i="1"/>
  <c r="W37" i="1" a="1"/>
  <c r="W37" i="1"/>
  <c r="W38" i="1" a="1"/>
  <c r="W38" i="1"/>
  <c r="W39" i="1" a="1"/>
  <c r="W39" i="1"/>
  <c r="W40" i="1" a="1"/>
  <c r="W40" i="1"/>
  <c r="W41" i="1" a="1"/>
  <c r="W41" i="1"/>
  <c r="W42" i="1" a="1"/>
  <c r="W42" i="1"/>
  <c r="W43" i="1" a="1"/>
  <c r="W43" i="1"/>
  <c r="W44" i="1" a="1"/>
  <c r="W44" i="1"/>
  <c r="W45" i="1" a="1"/>
  <c r="W45" i="1"/>
  <c r="W46" i="1" a="1"/>
  <c r="W46" i="1"/>
  <c r="W47" i="1" a="1"/>
  <c r="W47" i="1"/>
  <c r="W48" i="1" a="1"/>
  <c r="W48" i="1"/>
  <c r="W49" i="1" a="1"/>
  <c r="W49" i="1"/>
  <c r="W50" i="1" a="1"/>
  <c r="W50" i="1"/>
  <c r="W51" i="1" a="1"/>
  <c r="W51" i="1"/>
  <c r="W2" i="1" a="1"/>
  <c r="W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2" i="1"/>
  <c r="T2" i="1" a="1"/>
  <c r="T2" i="1" s="1"/>
  <c r="S2" i="1"/>
  <c r="R2" i="1"/>
  <c r="Q2" i="1"/>
  <c r="P2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<sst xmlns="http://schemas.openxmlformats.org/spreadsheetml/2006/main" count="271" uniqueCount="47">
  <si>
    <t>ID_Заказа</t>
  </si>
  <si>
    <t>Товар</t>
  </si>
  <si>
    <t>Категория</t>
  </si>
  <si>
    <t>Цена</t>
  </si>
  <si>
    <t>Количество</t>
  </si>
  <si>
    <t>Дата_Заказа</t>
  </si>
  <si>
    <t>Продавец</t>
  </si>
  <si>
    <t>Скидка_%</t>
  </si>
  <si>
    <t>Город</t>
  </si>
  <si>
    <t>Способ_Оплаты</t>
  </si>
  <si>
    <t>Смартфон</t>
  </si>
  <si>
    <t>Клавиатура</t>
  </si>
  <si>
    <t>Монитор</t>
  </si>
  <si>
    <t>Мышь</t>
  </si>
  <si>
    <t>Часы</t>
  </si>
  <si>
    <t>Планшет</t>
  </si>
  <si>
    <t>Наушники</t>
  </si>
  <si>
    <t>Ноутбук</t>
  </si>
  <si>
    <t>Гаджеты</t>
  </si>
  <si>
    <t>Электроника</t>
  </si>
  <si>
    <t>Аксессуары</t>
  </si>
  <si>
    <t>Мария</t>
  </si>
  <si>
    <t>Дмитрий</t>
  </si>
  <si>
    <t>Елена</t>
  </si>
  <si>
    <t>Петр</t>
  </si>
  <si>
    <t>Иван</t>
  </si>
  <si>
    <t>Анна</t>
  </si>
  <si>
    <t>Новосибирск</t>
  </si>
  <si>
    <t>Москва</t>
  </si>
  <si>
    <t>Екатеринбург</t>
  </si>
  <si>
    <t>Казань</t>
  </si>
  <si>
    <t>Санкт-Петербург</t>
  </si>
  <si>
    <t>Кредит</t>
  </si>
  <si>
    <t>Карта</t>
  </si>
  <si>
    <t>Наличные</t>
  </si>
  <si>
    <t>Перевод</t>
  </si>
  <si>
    <t>1. Итоговая стоимость</t>
  </si>
  <si>
    <t>2. Скидка в рублях</t>
  </si>
  <si>
    <t>3. Стоимость со скидкой</t>
  </si>
  <si>
    <t>4. Средняя цена товара</t>
  </si>
  <si>
    <t>5. Максимальная сумма заказа</t>
  </si>
  <si>
    <t>6. Минимальная сумма заказа</t>
  </si>
  <si>
    <t>7. Средний размер скидки</t>
  </si>
  <si>
    <t>8. Общее количество проданных товаров</t>
  </si>
  <si>
    <t>9. Всего заказов</t>
  </si>
  <si>
    <t xml:space="preserve">10. Популярная категория товаров </t>
  </si>
  <si>
    <t>13. Категория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</si>
</sst>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color rgb="FF002060"/>
      <name val="Tahoma"/>
      <family val="2"/>
      <charset val="204"/>
    </font>
    <font>
      <b/>
      <sz val="8"/>
      <color rgb="FF002060"/>
      <name val="Tahoma"/>
      <family val="2"/>
      <charset val="204"/>
    </font>
    <font>
      <sz val="8"/>
      <color rgb="FF00206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Q1" zoomScale="115" zoomScaleNormal="115" workbookViewId="0">
      <selection activeCell="AB30" sqref="AB30"/>
    </sheetView>
  </sheetViews>
  <sheetFormatPr defaultColWidth="11.15234375" defaultRowHeight="12.45" x14ac:dyDescent="0.3"/>
  <cols>
    <col min="1" max="1" width="11.15234375" style="1"/>
    <col min="2" max="2" width="11.15234375" style="2"/>
    <col min="3" max="3" width="15" style="2" customWidth="1"/>
    <col min="4" max="4" width="12.921875" style="3" customWidth="1"/>
    <col min="5" max="5" width="11.15234375" style="1"/>
    <col min="6" max="6" width="20.69140625" style="1" customWidth="1"/>
    <col min="7" max="8" width="11.15234375" style="1"/>
    <col min="9" max="9" width="16.3828125" style="1" customWidth="1"/>
    <col min="10" max="10" width="15.69140625" style="1" bestFit="1" customWidth="1"/>
    <col min="11" max="11" width="15.07421875" style="5" customWidth="1"/>
    <col min="12" max="12" width="13.4609375" style="5" customWidth="1"/>
    <col min="13" max="13" width="13.921875" style="6" customWidth="1"/>
    <col min="14" max="14" width="11.15234375" style="6"/>
    <col min="15" max="15" width="14.07421875" style="6" customWidth="1"/>
    <col min="16" max="16" width="13.61328125" style="6" bestFit="1" customWidth="1"/>
    <col min="17" max="17" width="13.4609375" style="6" customWidth="1"/>
    <col min="18" max="18" width="16.84375" style="6" customWidth="1"/>
    <col min="19" max="19" width="11.15234375" style="6"/>
    <col min="20" max="20" width="15.07421875" style="6" customWidth="1"/>
    <col min="21" max="21" width="14.4609375" style="10" customWidth="1"/>
    <col min="22" max="22" width="19.3828125" style="10" customWidth="1"/>
    <col min="23" max="23" width="15" style="10" customWidth="1"/>
    <col min="24" max="24" width="14.921875" style="6" customWidth="1"/>
    <col min="25" max="16384" width="11.15234375" style="6"/>
  </cols>
  <sheetData>
    <row r="1" spans="1:25" s="9" customFormat="1" ht="27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36</v>
      </c>
      <c r="L1" s="8" t="s">
        <v>37</v>
      </c>
      <c r="M1" s="8" t="s">
        <v>38</v>
      </c>
      <c r="N1" s="8" t="s">
        <v>39</v>
      </c>
      <c r="O1" s="8" t="s">
        <v>40</v>
      </c>
      <c r="P1" s="8" t="s">
        <v>41</v>
      </c>
      <c r="Q1" s="8" t="s">
        <v>42</v>
      </c>
      <c r="R1" s="8" t="s">
        <v>43</v>
      </c>
      <c r="S1" s="8" t="s">
        <v>44</v>
      </c>
      <c r="T1" s="8" t="s">
        <v>45</v>
      </c>
      <c r="U1" s="12">
        <v>11</v>
      </c>
      <c r="V1" s="12">
        <v>12</v>
      </c>
      <c r="W1" s="8" t="s">
        <v>46</v>
      </c>
      <c r="X1" s="12">
        <v>14</v>
      </c>
      <c r="Y1" s="12">
        <v>15</v>
      </c>
    </row>
    <row r="2" spans="1:25" x14ac:dyDescent="0.3">
      <c r="A2" s="1">
        <v>1001</v>
      </c>
      <c r="B2" s="2" t="s">
        <v>10</v>
      </c>
      <c r="C2" s="2" t="s">
        <v>18</v>
      </c>
      <c r="D2" s="3">
        <v>106415</v>
      </c>
      <c r="E2" s="1">
        <v>5</v>
      </c>
      <c r="F2" s="4">
        <v>45292</v>
      </c>
      <c r="G2" s="1" t="s">
        <v>21</v>
      </c>
      <c r="H2" s="1">
        <v>0</v>
      </c>
      <c r="I2" s="1" t="s">
        <v>27</v>
      </c>
      <c r="J2" s="1" t="s">
        <v>32</v>
      </c>
      <c r="K2" s="5">
        <f>D2*E2</f>
        <v>532075</v>
      </c>
      <c r="L2" s="5">
        <f>D2*H2/100</f>
        <v>0</v>
      </c>
      <c r="M2" s="5">
        <f>K2-L2</f>
        <v>532075</v>
      </c>
      <c r="N2" s="5">
        <f>AVERAGE($D$2:$D$51)</f>
        <v>72989.7</v>
      </c>
      <c r="O2" s="3">
        <f>MAX(M2:M51)</f>
        <v>1037416.46</v>
      </c>
      <c r="P2" s="3">
        <f>MIN(M2:M51)</f>
        <v>15979.810000000001</v>
      </c>
      <c r="Q2" s="5">
        <f>AVERAGE(L2:L51)</f>
        <v>8921.0456000000013</v>
      </c>
      <c r="R2" s="6">
        <f>SUM(E2:E51)</f>
        <v>250</v>
      </c>
      <c r="S2" s="6">
        <f>COUNTA(A2:A51)</f>
        <v>50</v>
      </c>
      <c r="T2" s="1" t="str" cm="1">
        <f t="array" ref="T2">INDEX(C2:C51, MATCH(MAX(COUNTIF(C2:C51, C2:C51)), COUNTIF(C2:C51, C2:C51), 0))</f>
        <v>Электроника</v>
      </c>
      <c r="U2" s="10" t="str">
        <f>IF(D2 &gt; 50000, "Дорогой товар", "Нет")</f>
        <v>Дорогой товар</v>
      </c>
      <c r="V2" s="10" t="str">
        <f>IF(H2 &gt; 20, "Скидка более 20%", "НЕТ")</f>
        <v>НЕТ</v>
      </c>
      <c r="W2" s="10" t="str" cm="1">
        <f t="array" ref="W2">_xlfn.IFS(M2 &gt; 100000, "Крупный заказ", M2 &gt;= 50000, "Средний заказ", M2 &lt; 50000, "Маленький заказ")</f>
        <v>Крупный заказ</v>
      </c>
      <c r="X2" s="11" t="str">
        <f>IF(AND(D2 &gt; 100000, E2 &gt; 5), "VIP-заказ", "НЕТ")</f>
        <v>НЕТ</v>
      </c>
      <c r="Y2" s="6" t="str">
        <f>IF(OR(C2 = "Электроника", C2 = "Гаджеты"), "Техника", "НЕТ")</f>
        <v>Техника</v>
      </c>
    </row>
    <row r="3" spans="1:25" x14ac:dyDescent="0.3">
      <c r="A3" s="1">
        <v>1002</v>
      </c>
      <c r="B3" s="2" t="s">
        <v>11</v>
      </c>
      <c r="C3" s="2" t="s">
        <v>19</v>
      </c>
      <c r="D3" s="3">
        <v>19442</v>
      </c>
      <c r="E3" s="1">
        <v>3</v>
      </c>
      <c r="F3" s="4">
        <v>45293</v>
      </c>
      <c r="G3" s="1" t="s">
        <v>22</v>
      </c>
      <c r="H3" s="1">
        <v>3</v>
      </c>
      <c r="I3" s="1" t="s">
        <v>28</v>
      </c>
      <c r="J3" s="1" t="s">
        <v>32</v>
      </c>
      <c r="K3" s="5">
        <f t="shared" ref="K3:K51" si="0">D3*E3</f>
        <v>58326</v>
      </c>
      <c r="L3" s="5">
        <f t="shared" ref="L3:L51" si="1">D3*H3/100</f>
        <v>583.26</v>
      </c>
      <c r="M3" s="5">
        <f t="shared" ref="M3:M51" si="2">K3-L3</f>
        <v>57742.74</v>
      </c>
      <c r="N3" s="5"/>
      <c r="U3" s="10" t="str">
        <f t="shared" ref="U3:U51" si="3">IF(D3 &gt; 50000, "Дорогой товар", "Нет")</f>
        <v>Нет</v>
      </c>
      <c r="V3" s="10" t="str">
        <f t="shared" ref="V3:V51" si="4">IF(H3 &gt; 20, "Скидка более 20%", "НЕТ")</f>
        <v>НЕТ</v>
      </c>
      <c r="W3" s="10" t="str" cm="1">
        <f t="array" ref="W3">_xlfn.IFS(M3 &gt; 100000, "Крупный заказ", M3 &gt;= 50000, "Средний заказ", M3 &lt; 50000, "Маленький заказ")</f>
        <v>Средний заказ</v>
      </c>
      <c r="X3" s="11" t="str">
        <f t="shared" ref="X3:X51" si="5">IF(AND(D3 &gt; 100000, E3 &gt; 5), "VIP-заказ", "НЕТ")</f>
        <v>НЕТ</v>
      </c>
      <c r="Y3" s="6" t="str">
        <f t="shared" ref="Y3:Y51" si="6">IF(OR(C3 = "Электроника", C3 = "Гаджеты"), "Техника", "НЕТ")</f>
        <v>Техника</v>
      </c>
    </row>
    <row r="4" spans="1:25" x14ac:dyDescent="0.3">
      <c r="A4" s="1">
        <v>1003</v>
      </c>
      <c r="B4" s="2" t="s">
        <v>12</v>
      </c>
      <c r="C4" s="2" t="s">
        <v>20</v>
      </c>
      <c r="D4" s="3">
        <v>122739</v>
      </c>
      <c r="E4" s="1">
        <v>2</v>
      </c>
      <c r="F4" s="4">
        <v>45294</v>
      </c>
      <c r="G4" s="1" t="s">
        <v>23</v>
      </c>
      <c r="H4" s="1">
        <v>15</v>
      </c>
      <c r="I4" s="1" t="s">
        <v>29</v>
      </c>
      <c r="J4" s="1" t="s">
        <v>32</v>
      </c>
      <c r="K4" s="5">
        <f t="shared" si="0"/>
        <v>245478</v>
      </c>
      <c r="L4" s="5">
        <f t="shared" si="1"/>
        <v>18410.849999999999</v>
      </c>
      <c r="M4" s="5">
        <f t="shared" si="2"/>
        <v>227067.15</v>
      </c>
      <c r="N4" s="5"/>
      <c r="U4" s="10" t="str">
        <f t="shared" si="3"/>
        <v>Дорогой товар</v>
      </c>
      <c r="V4" s="10" t="str">
        <f t="shared" si="4"/>
        <v>НЕТ</v>
      </c>
      <c r="W4" s="10" t="str" cm="1">
        <f t="array" ref="W4">_xlfn.IFS(M4 &gt; 100000, "Крупный заказ", M4 &gt;= 50000, "Средний заказ", M4 &lt; 50000, "Маленький заказ")</f>
        <v>Крупный заказ</v>
      </c>
      <c r="X4" s="11" t="str">
        <f t="shared" si="5"/>
        <v>НЕТ</v>
      </c>
      <c r="Y4" s="6" t="str">
        <f t="shared" si="6"/>
        <v>НЕТ</v>
      </c>
    </row>
    <row r="5" spans="1:25" x14ac:dyDescent="0.3">
      <c r="A5" s="1">
        <v>1004</v>
      </c>
      <c r="B5" s="2" t="s">
        <v>11</v>
      </c>
      <c r="C5" s="2" t="s">
        <v>19</v>
      </c>
      <c r="D5" s="3">
        <v>67922</v>
      </c>
      <c r="E5" s="1">
        <v>9</v>
      </c>
      <c r="F5" s="4">
        <v>45295</v>
      </c>
      <c r="G5" s="1" t="s">
        <v>24</v>
      </c>
      <c r="H5" s="1">
        <v>12</v>
      </c>
      <c r="I5" s="1" t="s">
        <v>30</v>
      </c>
      <c r="J5" s="1" t="s">
        <v>33</v>
      </c>
      <c r="K5" s="5">
        <f t="shared" si="0"/>
        <v>611298</v>
      </c>
      <c r="L5" s="5">
        <f t="shared" si="1"/>
        <v>8150.64</v>
      </c>
      <c r="M5" s="5">
        <f t="shared" si="2"/>
        <v>603147.36</v>
      </c>
      <c r="N5" s="5"/>
      <c r="U5" s="10" t="str">
        <f t="shared" si="3"/>
        <v>Дорогой товар</v>
      </c>
      <c r="V5" s="10" t="str">
        <f t="shared" si="4"/>
        <v>НЕТ</v>
      </c>
      <c r="W5" s="10" t="str" cm="1">
        <f t="array" ref="W5">_xlfn.IFS(M5 &gt; 100000, "Крупный заказ", M5 &gt;= 50000, "Средний заказ", M5 &lt; 50000, "Маленький заказ")</f>
        <v>Крупный заказ</v>
      </c>
      <c r="X5" s="11" t="str">
        <f t="shared" si="5"/>
        <v>НЕТ</v>
      </c>
      <c r="Y5" s="6" t="str">
        <f t="shared" si="6"/>
        <v>Техника</v>
      </c>
    </row>
    <row r="6" spans="1:25" x14ac:dyDescent="0.3">
      <c r="A6" s="1">
        <v>1005</v>
      </c>
      <c r="B6" s="2" t="s">
        <v>13</v>
      </c>
      <c r="C6" s="2" t="s">
        <v>19</v>
      </c>
      <c r="D6" s="3">
        <v>62956</v>
      </c>
      <c r="E6" s="1">
        <v>9</v>
      </c>
      <c r="F6" s="4">
        <v>45296</v>
      </c>
      <c r="G6" s="1" t="s">
        <v>22</v>
      </c>
      <c r="H6" s="1">
        <v>2</v>
      </c>
      <c r="I6" s="1" t="s">
        <v>29</v>
      </c>
      <c r="J6" s="1" t="s">
        <v>34</v>
      </c>
      <c r="K6" s="5">
        <f t="shared" si="0"/>
        <v>566604</v>
      </c>
      <c r="L6" s="5">
        <f t="shared" si="1"/>
        <v>1259.1199999999999</v>
      </c>
      <c r="M6" s="5">
        <f t="shared" si="2"/>
        <v>565344.88</v>
      </c>
      <c r="N6" s="5"/>
      <c r="U6" s="10" t="str">
        <f t="shared" si="3"/>
        <v>Дорогой товар</v>
      </c>
      <c r="V6" s="10" t="str">
        <f t="shared" si="4"/>
        <v>НЕТ</v>
      </c>
      <c r="W6" s="10" t="str" cm="1">
        <f t="array" ref="W6">_xlfn.IFS(M6 &gt; 100000, "Крупный заказ", M6 &gt;= 50000, "Средний заказ", M6 &lt; 50000, "Маленький заказ")</f>
        <v>Крупный заказ</v>
      </c>
      <c r="X6" s="11" t="str">
        <f t="shared" si="5"/>
        <v>НЕТ</v>
      </c>
      <c r="Y6" s="6" t="str">
        <f t="shared" si="6"/>
        <v>Техника</v>
      </c>
    </row>
    <row r="7" spans="1:25" x14ac:dyDescent="0.3">
      <c r="A7" s="1">
        <v>1006</v>
      </c>
      <c r="B7" s="2" t="s">
        <v>14</v>
      </c>
      <c r="C7" s="2" t="s">
        <v>18</v>
      </c>
      <c r="D7" s="3">
        <v>128755</v>
      </c>
      <c r="E7" s="1">
        <v>4</v>
      </c>
      <c r="F7" s="4">
        <v>45297</v>
      </c>
      <c r="G7" s="1" t="s">
        <v>21</v>
      </c>
      <c r="H7" s="1">
        <v>10</v>
      </c>
      <c r="I7" s="1" t="s">
        <v>27</v>
      </c>
      <c r="J7" s="1" t="s">
        <v>35</v>
      </c>
      <c r="K7" s="5">
        <f t="shared" si="0"/>
        <v>515020</v>
      </c>
      <c r="L7" s="5">
        <f t="shared" si="1"/>
        <v>12875.5</v>
      </c>
      <c r="M7" s="5">
        <f t="shared" si="2"/>
        <v>502144.5</v>
      </c>
      <c r="N7" s="5"/>
      <c r="U7" s="10" t="str">
        <f t="shared" si="3"/>
        <v>Дорогой товар</v>
      </c>
      <c r="V7" s="10" t="str">
        <f t="shared" si="4"/>
        <v>НЕТ</v>
      </c>
      <c r="W7" s="10" t="str" cm="1">
        <f t="array" ref="W7">_xlfn.IFS(M7 &gt; 100000, "Крупный заказ", M7 &gt;= 50000, "Средний заказ", M7 &lt; 50000, "Маленький заказ")</f>
        <v>Крупный заказ</v>
      </c>
      <c r="X7" s="11" t="str">
        <f t="shared" si="5"/>
        <v>НЕТ</v>
      </c>
      <c r="Y7" s="6" t="str">
        <f t="shared" si="6"/>
        <v>Техника</v>
      </c>
    </row>
    <row r="8" spans="1:25" x14ac:dyDescent="0.3">
      <c r="A8" s="1">
        <v>1007</v>
      </c>
      <c r="B8" s="2" t="s">
        <v>12</v>
      </c>
      <c r="C8" s="2" t="s">
        <v>20</v>
      </c>
      <c r="D8" s="3">
        <v>32819</v>
      </c>
      <c r="E8" s="1">
        <v>3</v>
      </c>
      <c r="F8" s="4">
        <v>45298</v>
      </c>
      <c r="G8" s="1" t="s">
        <v>25</v>
      </c>
      <c r="H8" s="1">
        <v>27</v>
      </c>
      <c r="I8" s="1" t="s">
        <v>28</v>
      </c>
      <c r="J8" s="1" t="s">
        <v>34</v>
      </c>
      <c r="K8" s="5">
        <f t="shared" si="0"/>
        <v>98457</v>
      </c>
      <c r="L8" s="5">
        <f t="shared" si="1"/>
        <v>8861.1299999999992</v>
      </c>
      <c r="M8" s="5">
        <f t="shared" si="2"/>
        <v>89595.87</v>
      </c>
      <c r="N8" s="5"/>
      <c r="U8" s="10" t="str">
        <f t="shared" si="3"/>
        <v>Нет</v>
      </c>
      <c r="V8" s="10" t="str">
        <f t="shared" si="4"/>
        <v>Скидка более 20%</v>
      </c>
      <c r="W8" s="10" t="str" cm="1">
        <f t="array" ref="W8">_xlfn.IFS(M8 &gt; 100000, "Крупный заказ", M8 &gt;= 50000, "Средний заказ", M8 &lt; 50000, "Маленький заказ")</f>
        <v>Средний заказ</v>
      </c>
      <c r="X8" s="11" t="str">
        <f t="shared" si="5"/>
        <v>НЕТ</v>
      </c>
      <c r="Y8" s="6" t="str">
        <f t="shared" si="6"/>
        <v>НЕТ</v>
      </c>
    </row>
    <row r="9" spans="1:25" x14ac:dyDescent="0.3">
      <c r="A9" s="1">
        <v>1008</v>
      </c>
      <c r="B9" s="2" t="s">
        <v>12</v>
      </c>
      <c r="C9" s="2" t="s">
        <v>19</v>
      </c>
      <c r="D9" s="3">
        <v>131649</v>
      </c>
      <c r="E9" s="1">
        <v>4</v>
      </c>
      <c r="F9" s="4">
        <v>45299</v>
      </c>
      <c r="G9" s="1" t="s">
        <v>21</v>
      </c>
      <c r="H9" s="1">
        <v>9</v>
      </c>
      <c r="I9" s="1" t="s">
        <v>30</v>
      </c>
      <c r="J9" s="1" t="s">
        <v>34</v>
      </c>
      <c r="K9" s="5">
        <f t="shared" si="0"/>
        <v>526596</v>
      </c>
      <c r="L9" s="5">
        <f t="shared" si="1"/>
        <v>11848.41</v>
      </c>
      <c r="M9" s="5">
        <f t="shared" si="2"/>
        <v>514747.59</v>
      </c>
      <c r="N9" s="5"/>
      <c r="U9" s="10" t="str">
        <f t="shared" si="3"/>
        <v>Дорогой товар</v>
      </c>
      <c r="V9" s="10" t="str">
        <f t="shared" si="4"/>
        <v>НЕТ</v>
      </c>
      <c r="W9" s="10" t="str" cm="1">
        <f t="array" ref="W9">_xlfn.IFS(M9 &gt; 100000, "Крупный заказ", M9 &gt;= 50000, "Средний заказ", M9 &lt; 50000, "Маленький заказ")</f>
        <v>Крупный заказ</v>
      </c>
      <c r="X9" s="11" t="str">
        <f t="shared" si="5"/>
        <v>НЕТ</v>
      </c>
      <c r="Y9" s="6" t="str">
        <f t="shared" si="6"/>
        <v>Техника</v>
      </c>
    </row>
    <row r="10" spans="1:25" x14ac:dyDescent="0.3">
      <c r="A10" s="1">
        <v>1009</v>
      </c>
      <c r="B10" s="2" t="s">
        <v>15</v>
      </c>
      <c r="C10" s="2" t="s">
        <v>19</v>
      </c>
      <c r="D10" s="3">
        <v>148627</v>
      </c>
      <c r="E10" s="1">
        <v>7</v>
      </c>
      <c r="F10" s="4">
        <v>45300</v>
      </c>
      <c r="G10" s="1" t="s">
        <v>26</v>
      </c>
      <c r="H10" s="1">
        <v>2</v>
      </c>
      <c r="I10" s="1" t="s">
        <v>28</v>
      </c>
      <c r="J10" s="1" t="s">
        <v>32</v>
      </c>
      <c r="K10" s="5">
        <f t="shared" si="0"/>
        <v>1040389</v>
      </c>
      <c r="L10" s="5">
        <f t="shared" si="1"/>
        <v>2972.54</v>
      </c>
      <c r="M10" s="5">
        <f t="shared" si="2"/>
        <v>1037416.46</v>
      </c>
      <c r="N10" s="5"/>
      <c r="U10" s="10" t="str">
        <f t="shared" si="3"/>
        <v>Дорогой товар</v>
      </c>
      <c r="V10" s="10" t="str">
        <f t="shared" si="4"/>
        <v>НЕТ</v>
      </c>
      <c r="W10" s="10" t="str" cm="1">
        <f t="array" ref="W10">_xlfn.IFS(M10 &gt; 100000, "Крупный заказ", M10 &gt;= 50000, "Средний заказ", M10 &lt; 50000, "Маленький заказ")</f>
        <v>Крупный заказ</v>
      </c>
      <c r="X10" s="11" t="str">
        <f t="shared" si="5"/>
        <v>VIP-заказ</v>
      </c>
      <c r="Y10" s="6" t="str">
        <f t="shared" si="6"/>
        <v>Техника</v>
      </c>
    </row>
    <row r="11" spans="1:25" x14ac:dyDescent="0.3">
      <c r="A11" s="1">
        <v>1010</v>
      </c>
      <c r="B11" s="2" t="s">
        <v>11</v>
      </c>
      <c r="C11" s="2" t="s">
        <v>19</v>
      </c>
      <c r="D11" s="3">
        <v>47947</v>
      </c>
      <c r="E11" s="1">
        <v>8</v>
      </c>
      <c r="F11" s="4">
        <v>45301</v>
      </c>
      <c r="G11" s="1" t="s">
        <v>26</v>
      </c>
      <c r="H11" s="1">
        <v>3</v>
      </c>
      <c r="I11" s="1" t="s">
        <v>31</v>
      </c>
      <c r="J11" s="1" t="s">
        <v>33</v>
      </c>
      <c r="K11" s="5">
        <f t="shared" si="0"/>
        <v>383576</v>
      </c>
      <c r="L11" s="5">
        <f t="shared" si="1"/>
        <v>1438.41</v>
      </c>
      <c r="M11" s="5">
        <f t="shared" si="2"/>
        <v>382137.59</v>
      </c>
      <c r="N11" s="5"/>
      <c r="U11" s="10" t="str">
        <f t="shared" si="3"/>
        <v>Нет</v>
      </c>
      <c r="V11" s="10" t="str">
        <f t="shared" si="4"/>
        <v>НЕТ</v>
      </c>
      <c r="W11" s="10" t="str" cm="1">
        <f t="array" ref="W11">_xlfn.IFS(M11 &gt; 100000, "Крупный заказ", M11 &gt;= 50000, "Средний заказ", M11 &lt; 50000, "Маленький заказ")</f>
        <v>Крупный заказ</v>
      </c>
      <c r="X11" s="11" t="str">
        <f t="shared" si="5"/>
        <v>НЕТ</v>
      </c>
      <c r="Y11" s="6" t="str">
        <f t="shared" si="6"/>
        <v>Техника</v>
      </c>
    </row>
    <row r="12" spans="1:25" x14ac:dyDescent="0.3">
      <c r="A12" s="1">
        <v>1011</v>
      </c>
      <c r="B12" s="2" t="s">
        <v>14</v>
      </c>
      <c r="C12" s="2" t="s">
        <v>20</v>
      </c>
      <c r="D12" s="3">
        <v>78522</v>
      </c>
      <c r="E12" s="1">
        <v>5</v>
      </c>
      <c r="F12" s="4">
        <v>45302</v>
      </c>
      <c r="G12" s="1" t="s">
        <v>21</v>
      </c>
      <c r="H12" s="1">
        <v>12</v>
      </c>
      <c r="I12" s="1" t="s">
        <v>28</v>
      </c>
      <c r="J12" s="1" t="s">
        <v>34</v>
      </c>
      <c r="K12" s="5">
        <f t="shared" si="0"/>
        <v>392610</v>
      </c>
      <c r="L12" s="5">
        <f t="shared" si="1"/>
        <v>9422.64</v>
      </c>
      <c r="M12" s="5">
        <f t="shared" si="2"/>
        <v>383187.36</v>
      </c>
      <c r="N12" s="5"/>
      <c r="U12" s="10" t="str">
        <f t="shared" si="3"/>
        <v>Дорогой товар</v>
      </c>
      <c r="V12" s="10" t="str">
        <f t="shared" si="4"/>
        <v>НЕТ</v>
      </c>
      <c r="W12" s="10" t="str" cm="1">
        <f t="array" ref="W12">_xlfn.IFS(M12 &gt; 100000, "Крупный заказ", M12 &gt;= 50000, "Средний заказ", M12 &lt; 50000, "Маленький заказ")</f>
        <v>Крупный заказ</v>
      </c>
      <c r="X12" s="11" t="str">
        <f t="shared" si="5"/>
        <v>НЕТ</v>
      </c>
      <c r="Y12" s="6" t="str">
        <f t="shared" si="6"/>
        <v>НЕТ</v>
      </c>
    </row>
    <row r="13" spans="1:25" x14ac:dyDescent="0.3">
      <c r="A13" s="1">
        <v>1012</v>
      </c>
      <c r="B13" s="2" t="s">
        <v>10</v>
      </c>
      <c r="C13" s="2" t="s">
        <v>18</v>
      </c>
      <c r="D13" s="3">
        <v>91723</v>
      </c>
      <c r="E13" s="1">
        <v>7</v>
      </c>
      <c r="F13" s="4">
        <v>45303</v>
      </c>
      <c r="G13" s="1" t="s">
        <v>23</v>
      </c>
      <c r="H13" s="1">
        <v>2</v>
      </c>
      <c r="I13" s="1" t="s">
        <v>30</v>
      </c>
      <c r="J13" s="1" t="s">
        <v>35</v>
      </c>
      <c r="K13" s="5">
        <f t="shared" si="0"/>
        <v>642061</v>
      </c>
      <c r="L13" s="5">
        <f t="shared" si="1"/>
        <v>1834.46</v>
      </c>
      <c r="M13" s="5">
        <f t="shared" si="2"/>
        <v>640226.54</v>
      </c>
      <c r="N13" s="5"/>
      <c r="U13" s="10" t="str">
        <f t="shared" si="3"/>
        <v>Дорогой товар</v>
      </c>
      <c r="V13" s="10" t="str">
        <f t="shared" si="4"/>
        <v>НЕТ</v>
      </c>
      <c r="W13" s="10" t="str" cm="1">
        <f t="array" ref="W13">_xlfn.IFS(M13 &gt; 100000, "Крупный заказ", M13 &gt;= 50000, "Средний заказ", M13 &lt; 50000, "Маленький заказ")</f>
        <v>Крупный заказ</v>
      </c>
      <c r="X13" s="11" t="str">
        <f t="shared" si="5"/>
        <v>НЕТ</v>
      </c>
      <c r="Y13" s="6" t="str">
        <f t="shared" si="6"/>
        <v>Техника</v>
      </c>
    </row>
    <row r="14" spans="1:25" x14ac:dyDescent="0.3">
      <c r="A14" s="1">
        <v>1013</v>
      </c>
      <c r="B14" s="2" t="s">
        <v>16</v>
      </c>
      <c r="C14" s="2" t="s">
        <v>20</v>
      </c>
      <c r="D14" s="3">
        <v>91967</v>
      </c>
      <c r="E14" s="1">
        <v>9</v>
      </c>
      <c r="F14" s="4">
        <v>45304</v>
      </c>
      <c r="G14" s="1" t="s">
        <v>25</v>
      </c>
      <c r="H14" s="1">
        <v>16</v>
      </c>
      <c r="I14" s="1" t="s">
        <v>31</v>
      </c>
      <c r="J14" s="1" t="s">
        <v>32</v>
      </c>
      <c r="K14" s="5">
        <f t="shared" si="0"/>
        <v>827703</v>
      </c>
      <c r="L14" s="5">
        <f t="shared" si="1"/>
        <v>14714.72</v>
      </c>
      <c r="M14" s="5">
        <f t="shared" si="2"/>
        <v>812988.28</v>
      </c>
      <c r="N14" s="5"/>
      <c r="U14" s="10" t="str">
        <f t="shared" si="3"/>
        <v>Дорогой товар</v>
      </c>
      <c r="V14" s="10" t="str">
        <f t="shared" si="4"/>
        <v>НЕТ</v>
      </c>
      <c r="W14" s="10" t="str" cm="1">
        <f t="array" ref="W14">_xlfn.IFS(M14 &gt; 100000, "Крупный заказ", M14 &gt;= 50000, "Средний заказ", M14 &lt; 50000, "Маленький заказ")</f>
        <v>Крупный заказ</v>
      </c>
      <c r="X14" s="11" t="str">
        <f t="shared" si="5"/>
        <v>НЕТ</v>
      </c>
      <c r="Y14" s="6" t="str">
        <f t="shared" si="6"/>
        <v>НЕТ</v>
      </c>
    </row>
    <row r="15" spans="1:25" x14ac:dyDescent="0.3">
      <c r="A15" s="1">
        <v>1014</v>
      </c>
      <c r="B15" s="2" t="s">
        <v>16</v>
      </c>
      <c r="C15" s="2" t="s">
        <v>19</v>
      </c>
      <c r="D15" s="3">
        <v>107384</v>
      </c>
      <c r="E15" s="1">
        <v>9</v>
      </c>
      <c r="F15" s="4">
        <v>45305</v>
      </c>
      <c r="G15" s="1" t="s">
        <v>21</v>
      </c>
      <c r="H15" s="1">
        <v>14</v>
      </c>
      <c r="I15" s="1" t="s">
        <v>29</v>
      </c>
      <c r="J15" s="1" t="s">
        <v>32</v>
      </c>
      <c r="K15" s="5">
        <f t="shared" si="0"/>
        <v>966456</v>
      </c>
      <c r="L15" s="5">
        <f t="shared" si="1"/>
        <v>15033.76</v>
      </c>
      <c r="M15" s="5">
        <f t="shared" si="2"/>
        <v>951422.24</v>
      </c>
      <c r="N15" s="5"/>
      <c r="U15" s="10" t="str">
        <f t="shared" si="3"/>
        <v>Дорогой товар</v>
      </c>
      <c r="V15" s="10" t="str">
        <f t="shared" si="4"/>
        <v>НЕТ</v>
      </c>
      <c r="W15" s="10" t="str" cm="1">
        <f t="array" ref="W15">_xlfn.IFS(M15 &gt; 100000, "Крупный заказ", M15 &gt;= 50000, "Средний заказ", M15 &lt; 50000, "Маленький заказ")</f>
        <v>Крупный заказ</v>
      </c>
      <c r="X15" s="11" t="str">
        <f t="shared" si="5"/>
        <v>VIP-заказ</v>
      </c>
      <c r="Y15" s="6" t="str">
        <f t="shared" si="6"/>
        <v>Техника</v>
      </c>
    </row>
    <row r="16" spans="1:25" x14ac:dyDescent="0.3">
      <c r="A16" s="1">
        <v>1015</v>
      </c>
      <c r="B16" s="2" t="s">
        <v>17</v>
      </c>
      <c r="C16" s="2" t="s">
        <v>18</v>
      </c>
      <c r="D16" s="3">
        <v>85137</v>
      </c>
      <c r="E16" s="1">
        <v>2</v>
      </c>
      <c r="F16" s="4">
        <v>45306</v>
      </c>
      <c r="G16" s="1" t="s">
        <v>26</v>
      </c>
      <c r="H16" s="1">
        <v>6</v>
      </c>
      <c r="I16" s="1" t="s">
        <v>28</v>
      </c>
      <c r="J16" s="1" t="s">
        <v>32</v>
      </c>
      <c r="K16" s="5">
        <f t="shared" si="0"/>
        <v>170274</v>
      </c>
      <c r="L16" s="5">
        <f t="shared" si="1"/>
        <v>5108.22</v>
      </c>
      <c r="M16" s="5">
        <f t="shared" si="2"/>
        <v>165165.78</v>
      </c>
      <c r="N16" s="5"/>
      <c r="U16" s="10" t="str">
        <f t="shared" si="3"/>
        <v>Дорогой товар</v>
      </c>
      <c r="V16" s="10" t="str">
        <f t="shared" si="4"/>
        <v>НЕТ</v>
      </c>
      <c r="W16" s="10" t="str" cm="1">
        <f t="array" ref="W16">_xlfn.IFS(M16 &gt; 100000, "Крупный заказ", M16 &gt;= 50000, "Средний заказ", M16 &lt; 50000, "Маленький заказ")</f>
        <v>Крупный заказ</v>
      </c>
      <c r="X16" s="11" t="str">
        <f t="shared" si="5"/>
        <v>НЕТ</v>
      </c>
      <c r="Y16" s="6" t="str">
        <f t="shared" si="6"/>
        <v>Техника</v>
      </c>
    </row>
    <row r="17" spans="1:25" x14ac:dyDescent="0.3">
      <c r="A17" s="1">
        <v>1016</v>
      </c>
      <c r="B17" s="2" t="s">
        <v>11</v>
      </c>
      <c r="C17" s="2" t="s">
        <v>20</v>
      </c>
      <c r="D17" s="3">
        <v>54156</v>
      </c>
      <c r="E17" s="1">
        <v>8</v>
      </c>
      <c r="F17" s="4">
        <v>45307</v>
      </c>
      <c r="G17" s="1" t="s">
        <v>26</v>
      </c>
      <c r="H17" s="1">
        <v>8</v>
      </c>
      <c r="I17" s="1" t="s">
        <v>30</v>
      </c>
      <c r="J17" s="1" t="s">
        <v>32</v>
      </c>
      <c r="K17" s="5">
        <f t="shared" si="0"/>
        <v>433248</v>
      </c>
      <c r="L17" s="5">
        <f t="shared" si="1"/>
        <v>4332.4799999999996</v>
      </c>
      <c r="M17" s="5">
        <f t="shared" si="2"/>
        <v>428915.52</v>
      </c>
      <c r="N17" s="5"/>
      <c r="U17" s="10" t="str">
        <f t="shared" si="3"/>
        <v>Дорогой товар</v>
      </c>
      <c r="V17" s="10" t="str">
        <f t="shared" si="4"/>
        <v>НЕТ</v>
      </c>
      <c r="W17" s="10" t="str" cm="1">
        <f t="array" ref="W17">_xlfn.IFS(M17 &gt; 100000, "Крупный заказ", M17 &gt;= 50000, "Средний заказ", M17 &lt; 50000, "Маленький заказ")</f>
        <v>Крупный заказ</v>
      </c>
      <c r="X17" s="11" t="str">
        <f t="shared" si="5"/>
        <v>НЕТ</v>
      </c>
      <c r="Y17" s="6" t="str">
        <f t="shared" si="6"/>
        <v>НЕТ</v>
      </c>
    </row>
    <row r="18" spans="1:25" x14ac:dyDescent="0.3">
      <c r="A18" s="1">
        <v>1017</v>
      </c>
      <c r="B18" s="2" t="s">
        <v>12</v>
      </c>
      <c r="C18" s="2" t="s">
        <v>18</v>
      </c>
      <c r="D18" s="3">
        <v>45669</v>
      </c>
      <c r="E18" s="1">
        <v>5</v>
      </c>
      <c r="F18" s="4">
        <v>45308</v>
      </c>
      <c r="G18" s="1" t="s">
        <v>23</v>
      </c>
      <c r="H18" s="1">
        <v>4</v>
      </c>
      <c r="I18" s="1" t="s">
        <v>30</v>
      </c>
      <c r="J18" s="1" t="s">
        <v>35</v>
      </c>
      <c r="K18" s="5">
        <f t="shared" si="0"/>
        <v>228345</v>
      </c>
      <c r="L18" s="5">
        <f t="shared" si="1"/>
        <v>1826.76</v>
      </c>
      <c r="M18" s="5">
        <f t="shared" si="2"/>
        <v>226518.24</v>
      </c>
      <c r="N18" s="5"/>
      <c r="U18" s="10" t="str">
        <f t="shared" si="3"/>
        <v>Нет</v>
      </c>
      <c r="V18" s="10" t="str">
        <f t="shared" si="4"/>
        <v>НЕТ</v>
      </c>
      <c r="W18" s="10" t="str" cm="1">
        <f t="array" ref="W18">_xlfn.IFS(M18 &gt; 100000, "Крупный заказ", M18 &gt;= 50000, "Средний заказ", M18 &lt; 50000, "Маленький заказ")</f>
        <v>Крупный заказ</v>
      </c>
      <c r="X18" s="11" t="str">
        <f t="shared" si="5"/>
        <v>НЕТ</v>
      </c>
      <c r="Y18" s="6" t="str">
        <f t="shared" si="6"/>
        <v>Техника</v>
      </c>
    </row>
    <row r="19" spans="1:25" x14ac:dyDescent="0.3">
      <c r="A19" s="1">
        <v>1018</v>
      </c>
      <c r="B19" s="2" t="s">
        <v>11</v>
      </c>
      <c r="C19" s="2" t="s">
        <v>18</v>
      </c>
      <c r="D19" s="3">
        <v>57607</v>
      </c>
      <c r="E19" s="1">
        <v>6</v>
      </c>
      <c r="F19" s="4">
        <v>45309</v>
      </c>
      <c r="G19" s="1" t="s">
        <v>22</v>
      </c>
      <c r="H19" s="1">
        <v>8</v>
      </c>
      <c r="I19" s="1" t="s">
        <v>27</v>
      </c>
      <c r="J19" s="1" t="s">
        <v>35</v>
      </c>
      <c r="K19" s="5">
        <f t="shared" si="0"/>
        <v>345642</v>
      </c>
      <c r="L19" s="5">
        <f t="shared" si="1"/>
        <v>4608.5600000000004</v>
      </c>
      <c r="M19" s="5">
        <f t="shared" si="2"/>
        <v>341033.44</v>
      </c>
      <c r="N19" s="5"/>
      <c r="U19" s="10" t="str">
        <f t="shared" si="3"/>
        <v>Дорогой товар</v>
      </c>
      <c r="V19" s="10" t="str">
        <f t="shared" si="4"/>
        <v>НЕТ</v>
      </c>
      <c r="W19" s="10" t="str" cm="1">
        <f t="array" ref="W19">_xlfn.IFS(M19 &gt; 100000, "Крупный заказ", M19 &gt;= 50000, "Средний заказ", M19 &lt; 50000, "Маленький заказ")</f>
        <v>Крупный заказ</v>
      </c>
      <c r="X19" s="11" t="str">
        <f t="shared" si="5"/>
        <v>НЕТ</v>
      </c>
      <c r="Y19" s="6" t="str">
        <f t="shared" si="6"/>
        <v>Техника</v>
      </c>
    </row>
    <row r="20" spans="1:25" x14ac:dyDescent="0.3">
      <c r="A20" s="1">
        <v>1019</v>
      </c>
      <c r="B20" s="2" t="s">
        <v>10</v>
      </c>
      <c r="C20" s="2" t="s">
        <v>19</v>
      </c>
      <c r="D20" s="3">
        <v>88074</v>
      </c>
      <c r="E20" s="1">
        <v>4</v>
      </c>
      <c r="F20" s="4">
        <v>45310</v>
      </c>
      <c r="G20" s="1" t="s">
        <v>23</v>
      </c>
      <c r="H20" s="1">
        <v>8</v>
      </c>
      <c r="I20" s="1" t="s">
        <v>30</v>
      </c>
      <c r="J20" s="1" t="s">
        <v>32</v>
      </c>
      <c r="K20" s="5">
        <f t="shared" si="0"/>
        <v>352296</v>
      </c>
      <c r="L20" s="5">
        <f t="shared" si="1"/>
        <v>7045.92</v>
      </c>
      <c r="M20" s="5">
        <f t="shared" si="2"/>
        <v>345250.08</v>
      </c>
      <c r="N20" s="5"/>
      <c r="U20" s="10" t="str">
        <f t="shared" si="3"/>
        <v>Дорогой товар</v>
      </c>
      <c r="V20" s="10" t="str">
        <f t="shared" si="4"/>
        <v>НЕТ</v>
      </c>
      <c r="W20" s="10" t="str" cm="1">
        <f t="array" ref="W20">_xlfn.IFS(M20 &gt; 100000, "Крупный заказ", M20 &gt;= 50000, "Средний заказ", M20 &lt; 50000, "Маленький заказ")</f>
        <v>Крупный заказ</v>
      </c>
      <c r="X20" s="11" t="str">
        <f t="shared" si="5"/>
        <v>НЕТ</v>
      </c>
      <c r="Y20" s="6" t="str">
        <f t="shared" si="6"/>
        <v>Техника</v>
      </c>
    </row>
    <row r="21" spans="1:25" x14ac:dyDescent="0.3">
      <c r="A21" s="1">
        <v>1020</v>
      </c>
      <c r="B21" s="2" t="s">
        <v>15</v>
      </c>
      <c r="C21" s="2" t="s">
        <v>18</v>
      </c>
      <c r="D21" s="3">
        <v>42370</v>
      </c>
      <c r="E21" s="1">
        <v>8</v>
      </c>
      <c r="F21" s="4">
        <v>45311</v>
      </c>
      <c r="G21" s="1" t="s">
        <v>21</v>
      </c>
      <c r="H21" s="1">
        <v>11</v>
      </c>
      <c r="I21" s="1" t="s">
        <v>30</v>
      </c>
      <c r="J21" s="1" t="s">
        <v>32</v>
      </c>
      <c r="K21" s="5">
        <f t="shared" si="0"/>
        <v>338960</v>
      </c>
      <c r="L21" s="5">
        <f t="shared" si="1"/>
        <v>4660.7</v>
      </c>
      <c r="M21" s="5">
        <f t="shared" si="2"/>
        <v>334299.3</v>
      </c>
      <c r="N21" s="5"/>
      <c r="U21" s="10" t="str">
        <f t="shared" si="3"/>
        <v>Нет</v>
      </c>
      <c r="V21" s="10" t="str">
        <f t="shared" si="4"/>
        <v>НЕТ</v>
      </c>
      <c r="W21" s="10" t="str" cm="1">
        <f t="array" ref="W21">_xlfn.IFS(M21 &gt; 100000, "Крупный заказ", M21 &gt;= 50000, "Средний заказ", M21 &lt; 50000, "Маленький заказ")</f>
        <v>Крупный заказ</v>
      </c>
      <c r="X21" s="11" t="str">
        <f t="shared" si="5"/>
        <v>НЕТ</v>
      </c>
      <c r="Y21" s="6" t="str">
        <f t="shared" si="6"/>
        <v>Техника</v>
      </c>
    </row>
    <row r="22" spans="1:25" x14ac:dyDescent="0.3">
      <c r="A22" s="1">
        <v>1021</v>
      </c>
      <c r="B22" s="2" t="s">
        <v>10</v>
      </c>
      <c r="C22" s="2" t="s">
        <v>18</v>
      </c>
      <c r="D22" s="3">
        <v>75794</v>
      </c>
      <c r="E22" s="1">
        <v>3</v>
      </c>
      <c r="F22" s="4">
        <v>45312</v>
      </c>
      <c r="G22" s="1" t="s">
        <v>25</v>
      </c>
      <c r="H22" s="1">
        <v>16</v>
      </c>
      <c r="I22" s="1" t="s">
        <v>28</v>
      </c>
      <c r="J22" s="1" t="s">
        <v>34</v>
      </c>
      <c r="K22" s="5">
        <f t="shared" si="0"/>
        <v>227382</v>
      </c>
      <c r="L22" s="5">
        <f t="shared" si="1"/>
        <v>12127.04</v>
      </c>
      <c r="M22" s="5">
        <f t="shared" si="2"/>
        <v>215254.96</v>
      </c>
      <c r="N22" s="5"/>
      <c r="U22" s="10" t="str">
        <f t="shared" si="3"/>
        <v>Дорогой товар</v>
      </c>
      <c r="V22" s="10" t="str">
        <f t="shared" si="4"/>
        <v>НЕТ</v>
      </c>
      <c r="W22" s="10" t="str" cm="1">
        <f t="array" ref="W22">_xlfn.IFS(M22 &gt; 100000, "Крупный заказ", M22 &gt;= 50000, "Средний заказ", M22 &lt; 50000, "Маленький заказ")</f>
        <v>Крупный заказ</v>
      </c>
      <c r="X22" s="11" t="str">
        <f t="shared" si="5"/>
        <v>НЕТ</v>
      </c>
      <c r="Y22" s="6" t="str">
        <f t="shared" si="6"/>
        <v>Техника</v>
      </c>
    </row>
    <row r="23" spans="1:25" x14ac:dyDescent="0.3">
      <c r="A23" s="1">
        <v>1022</v>
      </c>
      <c r="B23" s="2" t="s">
        <v>10</v>
      </c>
      <c r="C23" s="2" t="s">
        <v>20</v>
      </c>
      <c r="D23" s="3">
        <v>145823</v>
      </c>
      <c r="E23" s="1">
        <v>5</v>
      </c>
      <c r="F23" s="4">
        <v>45313</v>
      </c>
      <c r="G23" s="1" t="s">
        <v>25</v>
      </c>
      <c r="H23" s="1">
        <v>29</v>
      </c>
      <c r="I23" s="1" t="s">
        <v>30</v>
      </c>
      <c r="J23" s="1" t="s">
        <v>32</v>
      </c>
      <c r="K23" s="5">
        <f t="shared" si="0"/>
        <v>729115</v>
      </c>
      <c r="L23" s="5">
        <f t="shared" si="1"/>
        <v>42288.67</v>
      </c>
      <c r="M23" s="5">
        <f t="shared" si="2"/>
        <v>686826.33</v>
      </c>
      <c r="N23" s="5"/>
      <c r="U23" s="10" t="str">
        <f t="shared" si="3"/>
        <v>Дорогой товар</v>
      </c>
      <c r="V23" s="10" t="str">
        <f t="shared" si="4"/>
        <v>Скидка более 20%</v>
      </c>
      <c r="W23" s="10" t="str" cm="1">
        <f t="array" ref="W23">_xlfn.IFS(M23 &gt; 100000, "Крупный заказ", M23 &gt;= 50000, "Средний заказ", M23 &lt; 50000, "Маленький заказ")</f>
        <v>Крупный заказ</v>
      </c>
      <c r="X23" s="11" t="str">
        <f t="shared" si="5"/>
        <v>НЕТ</v>
      </c>
      <c r="Y23" s="6" t="str">
        <f t="shared" si="6"/>
        <v>НЕТ</v>
      </c>
    </row>
    <row r="24" spans="1:25" x14ac:dyDescent="0.3">
      <c r="A24" s="1">
        <v>1023</v>
      </c>
      <c r="B24" s="2" t="s">
        <v>11</v>
      </c>
      <c r="C24" s="2" t="s">
        <v>19</v>
      </c>
      <c r="D24" s="3">
        <v>80637</v>
      </c>
      <c r="E24" s="1">
        <v>4</v>
      </c>
      <c r="F24" s="4">
        <v>45314</v>
      </c>
      <c r="G24" s="1" t="s">
        <v>24</v>
      </c>
      <c r="H24" s="1">
        <v>2</v>
      </c>
      <c r="I24" s="1" t="s">
        <v>27</v>
      </c>
      <c r="J24" s="1" t="s">
        <v>32</v>
      </c>
      <c r="K24" s="5">
        <f t="shared" si="0"/>
        <v>322548</v>
      </c>
      <c r="L24" s="5">
        <f t="shared" si="1"/>
        <v>1612.74</v>
      </c>
      <c r="M24" s="5">
        <f t="shared" si="2"/>
        <v>320935.26</v>
      </c>
      <c r="N24" s="5"/>
      <c r="U24" s="10" t="str">
        <f t="shared" si="3"/>
        <v>Дорогой товар</v>
      </c>
      <c r="V24" s="10" t="str">
        <f t="shared" si="4"/>
        <v>НЕТ</v>
      </c>
      <c r="W24" s="10" t="str" cm="1">
        <f t="array" ref="W24">_xlfn.IFS(M24 &gt; 100000, "Крупный заказ", M24 &gt;= 50000, "Средний заказ", M24 &lt; 50000, "Маленький заказ")</f>
        <v>Крупный заказ</v>
      </c>
      <c r="X24" s="11" t="str">
        <f t="shared" si="5"/>
        <v>НЕТ</v>
      </c>
      <c r="Y24" s="6" t="str">
        <f t="shared" si="6"/>
        <v>Техника</v>
      </c>
    </row>
    <row r="25" spans="1:25" x14ac:dyDescent="0.3">
      <c r="A25" s="1">
        <v>1024</v>
      </c>
      <c r="B25" s="2" t="s">
        <v>14</v>
      </c>
      <c r="C25" s="2" t="s">
        <v>19</v>
      </c>
      <c r="D25" s="3">
        <v>72662</v>
      </c>
      <c r="E25" s="1">
        <v>2</v>
      </c>
      <c r="F25" s="4">
        <v>45315</v>
      </c>
      <c r="G25" s="1" t="s">
        <v>24</v>
      </c>
      <c r="H25" s="1">
        <v>4</v>
      </c>
      <c r="I25" s="1" t="s">
        <v>27</v>
      </c>
      <c r="J25" s="1" t="s">
        <v>32</v>
      </c>
      <c r="K25" s="5">
        <f t="shared" si="0"/>
        <v>145324</v>
      </c>
      <c r="L25" s="5">
        <f t="shared" si="1"/>
        <v>2906.48</v>
      </c>
      <c r="M25" s="5">
        <f t="shared" si="2"/>
        <v>142417.51999999999</v>
      </c>
      <c r="N25" s="5"/>
      <c r="U25" s="10" t="str">
        <f t="shared" si="3"/>
        <v>Дорогой товар</v>
      </c>
      <c r="V25" s="10" t="str">
        <f t="shared" si="4"/>
        <v>НЕТ</v>
      </c>
      <c r="W25" s="10" t="str" cm="1">
        <f t="array" ref="W25">_xlfn.IFS(M25 &gt; 100000, "Крупный заказ", M25 &gt;= 50000, "Средний заказ", M25 &lt; 50000, "Маленький заказ")</f>
        <v>Крупный заказ</v>
      </c>
      <c r="X25" s="11" t="str">
        <f t="shared" si="5"/>
        <v>НЕТ</v>
      </c>
      <c r="Y25" s="6" t="str">
        <f t="shared" si="6"/>
        <v>Техника</v>
      </c>
    </row>
    <row r="26" spans="1:25" x14ac:dyDescent="0.3">
      <c r="A26" s="1">
        <v>1025</v>
      </c>
      <c r="B26" s="2" t="s">
        <v>13</v>
      </c>
      <c r="C26" s="2" t="s">
        <v>20</v>
      </c>
      <c r="D26" s="3">
        <v>139601</v>
      </c>
      <c r="E26" s="1">
        <v>7</v>
      </c>
      <c r="F26" s="4">
        <v>45316</v>
      </c>
      <c r="G26" s="1" t="s">
        <v>23</v>
      </c>
      <c r="H26" s="1">
        <v>21</v>
      </c>
      <c r="I26" s="1" t="s">
        <v>30</v>
      </c>
      <c r="J26" s="1" t="s">
        <v>35</v>
      </c>
      <c r="K26" s="5">
        <f t="shared" si="0"/>
        <v>977207</v>
      </c>
      <c r="L26" s="5">
        <f t="shared" si="1"/>
        <v>29316.21</v>
      </c>
      <c r="M26" s="5">
        <f t="shared" si="2"/>
        <v>947890.79</v>
      </c>
      <c r="N26" s="5"/>
      <c r="U26" s="10" t="str">
        <f t="shared" si="3"/>
        <v>Дорогой товар</v>
      </c>
      <c r="V26" s="10" t="str">
        <f t="shared" si="4"/>
        <v>Скидка более 20%</v>
      </c>
      <c r="W26" s="10" t="str" cm="1">
        <f t="array" ref="W26">_xlfn.IFS(M26 &gt; 100000, "Крупный заказ", M26 &gt;= 50000, "Средний заказ", M26 &lt; 50000, "Маленький заказ")</f>
        <v>Крупный заказ</v>
      </c>
      <c r="X26" s="11" t="str">
        <f t="shared" si="5"/>
        <v>VIP-заказ</v>
      </c>
      <c r="Y26" s="6" t="str">
        <f t="shared" si="6"/>
        <v>НЕТ</v>
      </c>
    </row>
    <row r="27" spans="1:25" x14ac:dyDescent="0.3">
      <c r="A27" s="1">
        <v>1026</v>
      </c>
      <c r="B27" s="2" t="s">
        <v>14</v>
      </c>
      <c r="C27" s="2" t="s">
        <v>18</v>
      </c>
      <c r="D27" s="3">
        <v>26427</v>
      </c>
      <c r="E27" s="1">
        <v>8</v>
      </c>
      <c r="F27" s="4">
        <v>45317</v>
      </c>
      <c r="G27" s="1" t="s">
        <v>21</v>
      </c>
      <c r="H27" s="1">
        <v>7</v>
      </c>
      <c r="I27" s="1" t="s">
        <v>29</v>
      </c>
      <c r="J27" s="1" t="s">
        <v>32</v>
      </c>
      <c r="K27" s="5">
        <f t="shared" si="0"/>
        <v>211416</v>
      </c>
      <c r="L27" s="5">
        <f t="shared" si="1"/>
        <v>1849.89</v>
      </c>
      <c r="M27" s="5">
        <f t="shared" si="2"/>
        <v>209566.11</v>
      </c>
      <c r="N27" s="5"/>
      <c r="U27" s="10" t="str">
        <f t="shared" si="3"/>
        <v>Нет</v>
      </c>
      <c r="V27" s="10" t="str">
        <f t="shared" si="4"/>
        <v>НЕТ</v>
      </c>
      <c r="W27" s="10" t="str" cm="1">
        <f t="array" ref="W27">_xlfn.IFS(M27 &gt; 100000, "Крупный заказ", M27 &gt;= 50000, "Средний заказ", M27 &lt; 50000, "Маленький заказ")</f>
        <v>Крупный заказ</v>
      </c>
      <c r="X27" s="11" t="str">
        <f t="shared" si="5"/>
        <v>НЕТ</v>
      </c>
      <c r="Y27" s="6" t="str">
        <f t="shared" si="6"/>
        <v>Техника</v>
      </c>
    </row>
    <row r="28" spans="1:25" x14ac:dyDescent="0.3">
      <c r="A28" s="1">
        <v>1027</v>
      </c>
      <c r="B28" s="2" t="s">
        <v>14</v>
      </c>
      <c r="C28" s="2" t="s">
        <v>20</v>
      </c>
      <c r="D28" s="3">
        <v>20753</v>
      </c>
      <c r="E28" s="1">
        <v>1</v>
      </c>
      <c r="F28" s="4">
        <v>45318</v>
      </c>
      <c r="G28" s="1" t="s">
        <v>21</v>
      </c>
      <c r="H28" s="1">
        <v>23</v>
      </c>
      <c r="I28" s="1" t="s">
        <v>31</v>
      </c>
      <c r="J28" s="1" t="s">
        <v>35</v>
      </c>
      <c r="K28" s="5">
        <f t="shared" si="0"/>
        <v>20753</v>
      </c>
      <c r="L28" s="5">
        <f t="shared" si="1"/>
        <v>4773.1899999999996</v>
      </c>
      <c r="M28" s="5">
        <f t="shared" si="2"/>
        <v>15979.810000000001</v>
      </c>
      <c r="N28" s="5"/>
      <c r="U28" s="10" t="str">
        <f t="shared" si="3"/>
        <v>Нет</v>
      </c>
      <c r="V28" s="10" t="str">
        <f t="shared" si="4"/>
        <v>Скидка более 20%</v>
      </c>
      <c r="W28" s="10" t="str" cm="1">
        <f t="array" ref="W28">_xlfn.IFS(M28 &gt; 100000, "Крупный заказ", M28 &gt;= 50000, "Средний заказ", M28 &lt; 50000, "Маленький заказ")</f>
        <v>Маленький заказ</v>
      </c>
      <c r="X28" s="11" t="str">
        <f t="shared" si="5"/>
        <v>НЕТ</v>
      </c>
      <c r="Y28" s="6" t="str">
        <f t="shared" si="6"/>
        <v>НЕТ</v>
      </c>
    </row>
    <row r="29" spans="1:25" x14ac:dyDescent="0.3">
      <c r="A29" s="1">
        <v>1028</v>
      </c>
      <c r="B29" s="2" t="s">
        <v>16</v>
      </c>
      <c r="C29" s="2" t="s">
        <v>20</v>
      </c>
      <c r="D29" s="3">
        <v>69627</v>
      </c>
      <c r="E29" s="1">
        <v>3</v>
      </c>
      <c r="F29" s="4">
        <v>45319</v>
      </c>
      <c r="G29" s="1" t="s">
        <v>26</v>
      </c>
      <c r="H29" s="1">
        <v>23</v>
      </c>
      <c r="I29" s="1" t="s">
        <v>28</v>
      </c>
      <c r="J29" s="1" t="s">
        <v>34</v>
      </c>
      <c r="K29" s="5">
        <f t="shared" si="0"/>
        <v>208881</v>
      </c>
      <c r="L29" s="5">
        <f t="shared" si="1"/>
        <v>16014.21</v>
      </c>
      <c r="M29" s="5">
        <f t="shared" si="2"/>
        <v>192866.79</v>
      </c>
      <c r="N29" s="5"/>
      <c r="U29" s="10" t="str">
        <f t="shared" si="3"/>
        <v>Дорогой товар</v>
      </c>
      <c r="V29" s="10" t="str">
        <f t="shared" si="4"/>
        <v>Скидка более 20%</v>
      </c>
      <c r="W29" s="10" t="str" cm="1">
        <f t="array" ref="W29">_xlfn.IFS(M29 &gt; 100000, "Крупный заказ", M29 &gt;= 50000, "Средний заказ", M29 &lt; 50000, "Маленький заказ")</f>
        <v>Крупный заказ</v>
      </c>
      <c r="X29" s="11" t="str">
        <f t="shared" si="5"/>
        <v>НЕТ</v>
      </c>
      <c r="Y29" s="6" t="str">
        <f t="shared" si="6"/>
        <v>НЕТ</v>
      </c>
    </row>
    <row r="30" spans="1:25" x14ac:dyDescent="0.3">
      <c r="A30" s="1">
        <v>1029</v>
      </c>
      <c r="B30" s="2" t="s">
        <v>12</v>
      </c>
      <c r="C30" s="2" t="s">
        <v>18</v>
      </c>
      <c r="D30" s="3">
        <v>47852</v>
      </c>
      <c r="E30" s="1">
        <v>2</v>
      </c>
      <c r="F30" s="4">
        <v>45320</v>
      </c>
      <c r="G30" s="1" t="s">
        <v>25</v>
      </c>
      <c r="H30" s="1">
        <v>13</v>
      </c>
      <c r="I30" s="1" t="s">
        <v>28</v>
      </c>
      <c r="J30" s="1" t="s">
        <v>35</v>
      </c>
      <c r="K30" s="5">
        <f t="shared" si="0"/>
        <v>95704</v>
      </c>
      <c r="L30" s="5">
        <f t="shared" si="1"/>
        <v>6220.76</v>
      </c>
      <c r="M30" s="5">
        <f t="shared" si="2"/>
        <v>89483.24</v>
      </c>
      <c r="N30" s="5"/>
      <c r="U30" s="10" t="str">
        <f t="shared" si="3"/>
        <v>Нет</v>
      </c>
      <c r="V30" s="10" t="str">
        <f t="shared" si="4"/>
        <v>НЕТ</v>
      </c>
      <c r="W30" s="10" t="str" cm="1">
        <f t="array" ref="W30">_xlfn.IFS(M30 &gt; 100000, "Крупный заказ", M30 &gt;= 50000, "Средний заказ", M30 &lt; 50000, "Маленький заказ")</f>
        <v>Средний заказ</v>
      </c>
      <c r="X30" s="11" t="str">
        <f t="shared" si="5"/>
        <v>НЕТ</v>
      </c>
      <c r="Y30" s="6" t="str">
        <f t="shared" si="6"/>
        <v>Техника</v>
      </c>
    </row>
    <row r="31" spans="1:25" x14ac:dyDescent="0.3">
      <c r="A31" s="1">
        <v>1030</v>
      </c>
      <c r="B31" s="2" t="s">
        <v>17</v>
      </c>
      <c r="C31" s="2" t="s">
        <v>18</v>
      </c>
      <c r="D31" s="3">
        <v>33321</v>
      </c>
      <c r="E31" s="1">
        <v>3</v>
      </c>
      <c r="F31" s="4">
        <v>45321</v>
      </c>
      <c r="G31" s="1" t="s">
        <v>24</v>
      </c>
      <c r="H31" s="1">
        <v>16</v>
      </c>
      <c r="I31" s="1" t="s">
        <v>28</v>
      </c>
      <c r="J31" s="1" t="s">
        <v>35</v>
      </c>
      <c r="K31" s="5">
        <f t="shared" si="0"/>
        <v>99963</v>
      </c>
      <c r="L31" s="5">
        <f t="shared" si="1"/>
        <v>5331.36</v>
      </c>
      <c r="M31" s="5">
        <f t="shared" si="2"/>
        <v>94631.64</v>
      </c>
      <c r="N31" s="5"/>
      <c r="U31" s="10" t="str">
        <f t="shared" si="3"/>
        <v>Нет</v>
      </c>
      <c r="V31" s="10" t="str">
        <f t="shared" si="4"/>
        <v>НЕТ</v>
      </c>
      <c r="W31" s="10" t="str" cm="1">
        <f t="array" ref="W31">_xlfn.IFS(M31 &gt; 100000, "Крупный заказ", M31 &gt;= 50000, "Средний заказ", M31 &lt; 50000, "Маленький заказ")</f>
        <v>Средний заказ</v>
      </c>
      <c r="X31" s="11" t="str">
        <f t="shared" si="5"/>
        <v>НЕТ</v>
      </c>
      <c r="Y31" s="6" t="str">
        <f t="shared" si="6"/>
        <v>Техника</v>
      </c>
    </row>
    <row r="32" spans="1:25" x14ac:dyDescent="0.3">
      <c r="A32" s="1">
        <v>1031</v>
      </c>
      <c r="B32" s="2" t="s">
        <v>11</v>
      </c>
      <c r="C32" s="2" t="s">
        <v>19</v>
      </c>
      <c r="D32" s="3">
        <v>104150</v>
      </c>
      <c r="E32" s="1">
        <v>4</v>
      </c>
      <c r="F32" s="4">
        <v>45322</v>
      </c>
      <c r="G32" s="1" t="s">
        <v>25</v>
      </c>
      <c r="H32" s="1">
        <v>2</v>
      </c>
      <c r="I32" s="1" t="s">
        <v>27</v>
      </c>
      <c r="J32" s="1" t="s">
        <v>32</v>
      </c>
      <c r="K32" s="5">
        <f t="shared" si="0"/>
        <v>416600</v>
      </c>
      <c r="L32" s="5">
        <f t="shared" si="1"/>
        <v>2083</v>
      </c>
      <c r="M32" s="5">
        <f t="shared" si="2"/>
        <v>414517</v>
      </c>
      <c r="N32" s="5"/>
      <c r="U32" s="10" t="str">
        <f t="shared" si="3"/>
        <v>Дорогой товар</v>
      </c>
      <c r="V32" s="10" t="str">
        <f t="shared" si="4"/>
        <v>НЕТ</v>
      </c>
      <c r="W32" s="10" t="str" cm="1">
        <f t="array" ref="W32">_xlfn.IFS(M32 &gt; 100000, "Крупный заказ", M32 &gt;= 50000, "Средний заказ", M32 &lt; 50000, "Маленький заказ")</f>
        <v>Крупный заказ</v>
      </c>
      <c r="X32" s="11" t="str">
        <f t="shared" si="5"/>
        <v>НЕТ</v>
      </c>
      <c r="Y32" s="6" t="str">
        <f t="shared" si="6"/>
        <v>Техника</v>
      </c>
    </row>
    <row r="33" spans="1:25" x14ac:dyDescent="0.3">
      <c r="A33" s="1">
        <v>1032</v>
      </c>
      <c r="B33" s="2" t="s">
        <v>16</v>
      </c>
      <c r="C33" s="2" t="s">
        <v>18</v>
      </c>
      <c r="D33" s="3">
        <v>54132</v>
      </c>
      <c r="E33" s="1">
        <v>2</v>
      </c>
      <c r="F33" s="4">
        <v>45323</v>
      </c>
      <c r="G33" s="1" t="s">
        <v>24</v>
      </c>
      <c r="H33" s="1">
        <v>23</v>
      </c>
      <c r="I33" s="1" t="s">
        <v>30</v>
      </c>
      <c r="J33" s="1" t="s">
        <v>35</v>
      </c>
      <c r="K33" s="5">
        <f t="shared" si="0"/>
        <v>108264</v>
      </c>
      <c r="L33" s="5">
        <f t="shared" si="1"/>
        <v>12450.36</v>
      </c>
      <c r="M33" s="5">
        <f t="shared" si="2"/>
        <v>95813.64</v>
      </c>
      <c r="N33" s="5"/>
      <c r="U33" s="10" t="str">
        <f t="shared" si="3"/>
        <v>Дорогой товар</v>
      </c>
      <c r="V33" s="10" t="str">
        <f t="shared" si="4"/>
        <v>Скидка более 20%</v>
      </c>
      <c r="W33" s="10" t="str" cm="1">
        <f t="array" ref="W33">_xlfn.IFS(M33 &gt; 100000, "Крупный заказ", M33 &gt;= 50000, "Средний заказ", M33 &lt; 50000, "Маленький заказ")</f>
        <v>Средний заказ</v>
      </c>
      <c r="X33" s="11" t="str">
        <f t="shared" si="5"/>
        <v>НЕТ</v>
      </c>
      <c r="Y33" s="6" t="str">
        <f t="shared" si="6"/>
        <v>Техника</v>
      </c>
    </row>
    <row r="34" spans="1:25" x14ac:dyDescent="0.3">
      <c r="A34" s="1">
        <v>1033</v>
      </c>
      <c r="B34" s="2" t="s">
        <v>15</v>
      </c>
      <c r="C34" s="2" t="s">
        <v>19</v>
      </c>
      <c r="D34" s="3">
        <v>73702</v>
      </c>
      <c r="E34" s="1">
        <v>5</v>
      </c>
      <c r="F34" s="4">
        <v>45324</v>
      </c>
      <c r="G34" s="1" t="s">
        <v>24</v>
      </c>
      <c r="H34" s="1">
        <v>12</v>
      </c>
      <c r="I34" s="1" t="s">
        <v>29</v>
      </c>
      <c r="J34" s="1" t="s">
        <v>34</v>
      </c>
      <c r="K34" s="5">
        <f t="shared" si="0"/>
        <v>368510</v>
      </c>
      <c r="L34" s="5">
        <f t="shared" si="1"/>
        <v>8844.24</v>
      </c>
      <c r="M34" s="5">
        <f t="shared" si="2"/>
        <v>359665.76</v>
      </c>
      <c r="N34" s="5"/>
      <c r="U34" s="10" t="str">
        <f t="shared" si="3"/>
        <v>Дорогой товар</v>
      </c>
      <c r="V34" s="10" t="str">
        <f t="shared" si="4"/>
        <v>НЕТ</v>
      </c>
      <c r="W34" s="10" t="str" cm="1">
        <f t="array" ref="W34">_xlfn.IFS(M34 &gt; 100000, "Крупный заказ", M34 &gt;= 50000, "Средний заказ", M34 &lt; 50000, "Маленький заказ")</f>
        <v>Крупный заказ</v>
      </c>
      <c r="X34" s="11" t="str">
        <f t="shared" si="5"/>
        <v>НЕТ</v>
      </c>
      <c r="Y34" s="6" t="str">
        <f t="shared" si="6"/>
        <v>Техника</v>
      </c>
    </row>
    <row r="35" spans="1:25" x14ac:dyDescent="0.3">
      <c r="A35" s="1">
        <v>1034</v>
      </c>
      <c r="B35" s="2" t="s">
        <v>17</v>
      </c>
      <c r="C35" s="2" t="s">
        <v>20</v>
      </c>
      <c r="D35" s="3">
        <v>83451</v>
      </c>
      <c r="E35" s="1">
        <v>2</v>
      </c>
      <c r="F35" s="4">
        <v>45325</v>
      </c>
      <c r="G35" s="1" t="s">
        <v>23</v>
      </c>
      <c r="H35" s="1">
        <v>26</v>
      </c>
      <c r="I35" s="1" t="s">
        <v>28</v>
      </c>
      <c r="J35" s="1" t="s">
        <v>34</v>
      </c>
      <c r="K35" s="5">
        <f t="shared" si="0"/>
        <v>166902</v>
      </c>
      <c r="L35" s="5">
        <f t="shared" si="1"/>
        <v>21697.26</v>
      </c>
      <c r="M35" s="5">
        <f t="shared" si="2"/>
        <v>145204.74</v>
      </c>
      <c r="N35" s="5"/>
      <c r="U35" s="10" t="str">
        <f t="shared" si="3"/>
        <v>Дорогой товар</v>
      </c>
      <c r="V35" s="10" t="str">
        <f t="shared" si="4"/>
        <v>Скидка более 20%</v>
      </c>
      <c r="W35" s="10" t="str" cm="1">
        <f t="array" ref="W35">_xlfn.IFS(M35 &gt; 100000, "Крупный заказ", M35 &gt;= 50000, "Средний заказ", M35 &lt; 50000, "Маленький заказ")</f>
        <v>Крупный заказ</v>
      </c>
      <c r="X35" s="11" t="str">
        <f t="shared" si="5"/>
        <v>НЕТ</v>
      </c>
      <c r="Y35" s="6" t="str">
        <f t="shared" si="6"/>
        <v>НЕТ</v>
      </c>
    </row>
    <row r="36" spans="1:25" x14ac:dyDescent="0.3">
      <c r="A36" s="1">
        <v>1035</v>
      </c>
      <c r="B36" s="2" t="s">
        <v>13</v>
      </c>
      <c r="C36" s="2" t="s">
        <v>20</v>
      </c>
      <c r="D36" s="3">
        <v>19311</v>
      </c>
      <c r="E36" s="1">
        <v>4</v>
      </c>
      <c r="F36" s="4">
        <v>45326</v>
      </c>
      <c r="G36" s="1" t="s">
        <v>24</v>
      </c>
      <c r="H36" s="1">
        <v>12</v>
      </c>
      <c r="I36" s="1" t="s">
        <v>31</v>
      </c>
      <c r="J36" s="1" t="s">
        <v>34</v>
      </c>
      <c r="K36" s="5">
        <f t="shared" si="0"/>
        <v>77244</v>
      </c>
      <c r="L36" s="5">
        <f t="shared" si="1"/>
        <v>2317.3200000000002</v>
      </c>
      <c r="M36" s="5">
        <f t="shared" si="2"/>
        <v>74926.679999999993</v>
      </c>
      <c r="N36" s="5"/>
      <c r="U36" s="10" t="str">
        <f t="shared" si="3"/>
        <v>Нет</v>
      </c>
      <c r="V36" s="10" t="str">
        <f t="shared" si="4"/>
        <v>НЕТ</v>
      </c>
      <c r="W36" s="10" t="str" cm="1">
        <f t="array" ref="W36">_xlfn.IFS(M36 &gt; 100000, "Крупный заказ", M36 &gt;= 50000, "Средний заказ", M36 &lt; 50000, "Маленький заказ")</f>
        <v>Средний заказ</v>
      </c>
      <c r="X36" s="11" t="str">
        <f t="shared" si="5"/>
        <v>НЕТ</v>
      </c>
      <c r="Y36" s="6" t="str">
        <f t="shared" si="6"/>
        <v>НЕТ</v>
      </c>
    </row>
    <row r="37" spans="1:25" x14ac:dyDescent="0.3">
      <c r="A37" s="1">
        <v>1036</v>
      </c>
      <c r="B37" s="2" t="s">
        <v>11</v>
      </c>
      <c r="C37" s="2" t="s">
        <v>20</v>
      </c>
      <c r="D37" s="3">
        <v>43152</v>
      </c>
      <c r="E37" s="1">
        <v>7</v>
      </c>
      <c r="F37" s="4">
        <v>45327</v>
      </c>
      <c r="G37" s="1" t="s">
        <v>23</v>
      </c>
      <c r="H37" s="1">
        <v>24</v>
      </c>
      <c r="I37" s="1" t="s">
        <v>28</v>
      </c>
      <c r="J37" s="1" t="s">
        <v>33</v>
      </c>
      <c r="K37" s="5">
        <f t="shared" si="0"/>
        <v>302064</v>
      </c>
      <c r="L37" s="5">
        <f t="shared" si="1"/>
        <v>10356.48</v>
      </c>
      <c r="M37" s="5">
        <f t="shared" si="2"/>
        <v>291707.52000000002</v>
      </c>
      <c r="N37" s="5"/>
      <c r="U37" s="10" t="str">
        <f t="shared" si="3"/>
        <v>Нет</v>
      </c>
      <c r="V37" s="10" t="str">
        <f t="shared" si="4"/>
        <v>Скидка более 20%</v>
      </c>
      <c r="W37" s="10" t="str" cm="1">
        <f t="array" ref="W37">_xlfn.IFS(M37 &gt; 100000, "Крупный заказ", M37 &gt;= 50000, "Средний заказ", M37 &lt; 50000, "Маленький заказ")</f>
        <v>Крупный заказ</v>
      </c>
      <c r="X37" s="11" t="str">
        <f t="shared" si="5"/>
        <v>НЕТ</v>
      </c>
      <c r="Y37" s="6" t="str">
        <f t="shared" si="6"/>
        <v>НЕТ</v>
      </c>
    </row>
    <row r="38" spans="1:25" x14ac:dyDescent="0.3">
      <c r="A38" s="1">
        <v>1037</v>
      </c>
      <c r="B38" s="2" t="s">
        <v>14</v>
      </c>
      <c r="C38" s="2" t="s">
        <v>19</v>
      </c>
      <c r="D38" s="3">
        <v>37915</v>
      </c>
      <c r="E38" s="1">
        <v>7</v>
      </c>
      <c r="F38" s="4">
        <v>45328</v>
      </c>
      <c r="G38" s="1" t="s">
        <v>21</v>
      </c>
      <c r="H38" s="1">
        <v>19</v>
      </c>
      <c r="I38" s="1" t="s">
        <v>30</v>
      </c>
      <c r="J38" s="1" t="s">
        <v>32</v>
      </c>
      <c r="K38" s="5">
        <f t="shared" si="0"/>
        <v>265405</v>
      </c>
      <c r="L38" s="5">
        <f t="shared" si="1"/>
        <v>7203.85</v>
      </c>
      <c r="M38" s="5">
        <f t="shared" si="2"/>
        <v>258201.15</v>
      </c>
      <c r="N38" s="5"/>
      <c r="U38" s="10" t="str">
        <f t="shared" si="3"/>
        <v>Нет</v>
      </c>
      <c r="V38" s="10" t="str">
        <f t="shared" si="4"/>
        <v>НЕТ</v>
      </c>
      <c r="W38" s="10" t="str" cm="1">
        <f t="array" ref="W38">_xlfn.IFS(M38 &gt; 100000, "Крупный заказ", M38 &gt;= 50000, "Средний заказ", M38 &lt; 50000, "Маленький заказ")</f>
        <v>Крупный заказ</v>
      </c>
      <c r="X38" s="11" t="str">
        <f t="shared" si="5"/>
        <v>НЕТ</v>
      </c>
      <c r="Y38" s="6" t="str">
        <f t="shared" si="6"/>
        <v>Техника</v>
      </c>
    </row>
    <row r="39" spans="1:25" x14ac:dyDescent="0.3">
      <c r="A39" s="1">
        <v>1038</v>
      </c>
      <c r="B39" s="2" t="s">
        <v>14</v>
      </c>
      <c r="C39" s="2" t="s">
        <v>20</v>
      </c>
      <c r="D39" s="3">
        <v>45441</v>
      </c>
      <c r="E39" s="1">
        <v>7</v>
      </c>
      <c r="F39" s="4">
        <v>45329</v>
      </c>
      <c r="G39" s="1" t="s">
        <v>21</v>
      </c>
      <c r="H39" s="1">
        <v>15</v>
      </c>
      <c r="I39" s="1" t="s">
        <v>27</v>
      </c>
      <c r="J39" s="1" t="s">
        <v>35</v>
      </c>
      <c r="K39" s="5">
        <f t="shared" si="0"/>
        <v>318087</v>
      </c>
      <c r="L39" s="5">
        <f t="shared" si="1"/>
        <v>6816.15</v>
      </c>
      <c r="M39" s="5">
        <f t="shared" si="2"/>
        <v>311270.84999999998</v>
      </c>
      <c r="N39" s="5"/>
      <c r="U39" s="10" t="str">
        <f t="shared" si="3"/>
        <v>Нет</v>
      </c>
      <c r="V39" s="10" t="str">
        <f t="shared" si="4"/>
        <v>НЕТ</v>
      </c>
      <c r="W39" s="10" t="str" cm="1">
        <f t="array" ref="W39">_xlfn.IFS(M39 &gt; 100000, "Крупный заказ", M39 &gt;= 50000, "Средний заказ", M39 &lt; 50000, "Маленький заказ")</f>
        <v>Крупный заказ</v>
      </c>
      <c r="X39" s="11" t="str">
        <f t="shared" si="5"/>
        <v>НЕТ</v>
      </c>
      <c r="Y39" s="6" t="str">
        <f t="shared" si="6"/>
        <v>НЕТ</v>
      </c>
    </row>
    <row r="40" spans="1:25" x14ac:dyDescent="0.3">
      <c r="A40" s="1">
        <v>1039</v>
      </c>
      <c r="B40" s="2" t="s">
        <v>16</v>
      </c>
      <c r="C40" s="2" t="s">
        <v>19</v>
      </c>
      <c r="D40" s="3">
        <v>93129</v>
      </c>
      <c r="E40" s="1">
        <v>5</v>
      </c>
      <c r="F40" s="4">
        <v>45330</v>
      </c>
      <c r="G40" s="1" t="s">
        <v>26</v>
      </c>
      <c r="H40" s="1">
        <v>19</v>
      </c>
      <c r="I40" s="1" t="s">
        <v>28</v>
      </c>
      <c r="J40" s="1" t="s">
        <v>33</v>
      </c>
      <c r="K40" s="5">
        <f t="shared" si="0"/>
        <v>465645</v>
      </c>
      <c r="L40" s="5">
        <f t="shared" si="1"/>
        <v>17694.509999999998</v>
      </c>
      <c r="M40" s="5">
        <f t="shared" si="2"/>
        <v>447950.49</v>
      </c>
      <c r="N40" s="5"/>
      <c r="U40" s="10" t="str">
        <f t="shared" si="3"/>
        <v>Дорогой товар</v>
      </c>
      <c r="V40" s="10" t="str">
        <f t="shared" si="4"/>
        <v>НЕТ</v>
      </c>
      <c r="W40" s="10" t="str" cm="1">
        <f t="array" ref="W40">_xlfn.IFS(M40 &gt; 100000, "Крупный заказ", M40 &gt;= 50000, "Средний заказ", M40 &lt; 50000, "Маленький заказ")</f>
        <v>Крупный заказ</v>
      </c>
      <c r="X40" s="11" t="str">
        <f t="shared" si="5"/>
        <v>НЕТ</v>
      </c>
      <c r="Y40" s="6" t="str">
        <f t="shared" si="6"/>
        <v>Техника</v>
      </c>
    </row>
    <row r="41" spans="1:25" x14ac:dyDescent="0.3">
      <c r="A41" s="1">
        <v>1040</v>
      </c>
      <c r="B41" s="2" t="s">
        <v>15</v>
      </c>
      <c r="C41" s="2" t="s">
        <v>18</v>
      </c>
      <c r="D41" s="3">
        <v>124052</v>
      </c>
      <c r="E41" s="1">
        <v>1</v>
      </c>
      <c r="F41" s="4">
        <v>45331</v>
      </c>
      <c r="G41" s="1" t="s">
        <v>26</v>
      </c>
      <c r="H41" s="1">
        <v>29</v>
      </c>
      <c r="I41" s="1" t="s">
        <v>31</v>
      </c>
      <c r="J41" s="1" t="s">
        <v>32</v>
      </c>
      <c r="K41" s="5">
        <f t="shared" si="0"/>
        <v>124052</v>
      </c>
      <c r="L41" s="5">
        <f t="shared" si="1"/>
        <v>35975.08</v>
      </c>
      <c r="M41" s="5">
        <f t="shared" si="2"/>
        <v>88076.92</v>
      </c>
      <c r="N41" s="5"/>
      <c r="U41" s="10" t="str">
        <f t="shared" si="3"/>
        <v>Дорогой товар</v>
      </c>
      <c r="V41" s="10" t="str">
        <f t="shared" si="4"/>
        <v>Скидка более 20%</v>
      </c>
      <c r="W41" s="10" t="str" cm="1">
        <f t="array" ref="W41">_xlfn.IFS(M41 &gt; 100000, "Крупный заказ", M41 &gt;= 50000, "Средний заказ", M41 &lt; 50000, "Маленький заказ")</f>
        <v>Средний заказ</v>
      </c>
      <c r="X41" s="11" t="str">
        <f t="shared" si="5"/>
        <v>НЕТ</v>
      </c>
      <c r="Y41" s="6" t="str">
        <f t="shared" si="6"/>
        <v>Техника</v>
      </c>
    </row>
    <row r="42" spans="1:25" x14ac:dyDescent="0.3">
      <c r="A42" s="1">
        <v>1041</v>
      </c>
      <c r="B42" s="2" t="s">
        <v>11</v>
      </c>
      <c r="C42" s="2" t="s">
        <v>19</v>
      </c>
      <c r="D42" s="3">
        <v>58134</v>
      </c>
      <c r="E42" s="1">
        <v>3</v>
      </c>
      <c r="F42" s="4">
        <v>45332</v>
      </c>
      <c r="G42" s="1" t="s">
        <v>24</v>
      </c>
      <c r="H42" s="1">
        <v>17</v>
      </c>
      <c r="I42" s="1" t="s">
        <v>27</v>
      </c>
      <c r="J42" s="1" t="s">
        <v>32</v>
      </c>
      <c r="K42" s="5">
        <f t="shared" si="0"/>
        <v>174402</v>
      </c>
      <c r="L42" s="5">
        <f t="shared" si="1"/>
        <v>9882.7800000000007</v>
      </c>
      <c r="M42" s="5">
        <f t="shared" si="2"/>
        <v>164519.22</v>
      </c>
      <c r="N42" s="5"/>
      <c r="U42" s="10" t="str">
        <f t="shared" si="3"/>
        <v>Дорогой товар</v>
      </c>
      <c r="V42" s="10" t="str">
        <f t="shared" si="4"/>
        <v>НЕТ</v>
      </c>
      <c r="W42" s="10" t="str" cm="1">
        <f t="array" ref="W42">_xlfn.IFS(M42 &gt; 100000, "Крупный заказ", M42 &gt;= 50000, "Средний заказ", M42 &lt; 50000, "Маленький заказ")</f>
        <v>Крупный заказ</v>
      </c>
      <c r="X42" s="11" t="str">
        <f t="shared" si="5"/>
        <v>НЕТ</v>
      </c>
      <c r="Y42" s="6" t="str">
        <f t="shared" si="6"/>
        <v>Техника</v>
      </c>
    </row>
    <row r="43" spans="1:25" x14ac:dyDescent="0.3">
      <c r="A43" s="1">
        <v>1042</v>
      </c>
      <c r="B43" s="2" t="s">
        <v>16</v>
      </c>
      <c r="C43" s="2" t="s">
        <v>18</v>
      </c>
      <c r="D43" s="3">
        <v>65001</v>
      </c>
      <c r="E43" s="1">
        <v>1</v>
      </c>
      <c r="F43" s="4">
        <v>45333</v>
      </c>
      <c r="G43" s="1" t="s">
        <v>25</v>
      </c>
      <c r="H43" s="1">
        <v>10</v>
      </c>
      <c r="I43" s="1" t="s">
        <v>27</v>
      </c>
      <c r="J43" s="1" t="s">
        <v>34</v>
      </c>
      <c r="K43" s="5">
        <f t="shared" si="0"/>
        <v>65001</v>
      </c>
      <c r="L43" s="5">
        <f t="shared" si="1"/>
        <v>6500.1</v>
      </c>
      <c r="M43" s="5">
        <f t="shared" si="2"/>
        <v>58500.9</v>
      </c>
      <c r="N43" s="5"/>
      <c r="U43" s="10" t="str">
        <f t="shared" si="3"/>
        <v>Дорогой товар</v>
      </c>
      <c r="V43" s="10" t="str">
        <f t="shared" si="4"/>
        <v>НЕТ</v>
      </c>
      <c r="W43" s="10" t="str" cm="1">
        <f t="array" ref="W43">_xlfn.IFS(M43 &gt; 100000, "Крупный заказ", M43 &gt;= 50000, "Средний заказ", M43 &lt; 50000, "Маленький заказ")</f>
        <v>Средний заказ</v>
      </c>
      <c r="X43" s="11" t="str">
        <f t="shared" si="5"/>
        <v>НЕТ</v>
      </c>
      <c r="Y43" s="6" t="str">
        <f t="shared" si="6"/>
        <v>Техника</v>
      </c>
    </row>
    <row r="44" spans="1:25" x14ac:dyDescent="0.3">
      <c r="A44" s="1">
        <v>1043</v>
      </c>
      <c r="B44" s="2" t="s">
        <v>11</v>
      </c>
      <c r="C44" s="2" t="s">
        <v>18</v>
      </c>
      <c r="D44" s="3">
        <v>88045</v>
      </c>
      <c r="E44" s="1">
        <v>8</v>
      </c>
      <c r="F44" s="4">
        <v>45334</v>
      </c>
      <c r="G44" s="1" t="s">
        <v>26</v>
      </c>
      <c r="H44" s="1">
        <v>2</v>
      </c>
      <c r="I44" s="1" t="s">
        <v>31</v>
      </c>
      <c r="J44" s="1" t="s">
        <v>35</v>
      </c>
      <c r="K44" s="5">
        <f t="shared" si="0"/>
        <v>704360</v>
      </c>
      <c r="L44" s="5">
        <f t="shared" si="1"/>
        <v>1760.9</v>
      </c>
      <c r="M44" s="5">
        <f t="shared" si="2"/>
        <v>702599.1</v>
      </c>
      <c r="N44" s="5"/>
      <c r="U44" s="10" t="str">
        <f t="shared" si="3"/>
        <v>Дорогой товар</v>
      </c>
      <c r="V44" s="10" t="str">
        <f t="shared" si="4"/>
        <v>НЕТ</v>
      </c>
      <c r="W44" s="10" t="str" cm="1">
        <f t="array" ref="W44">_xlfn.IFS(M44 &gt; 100000, "Крупный заказ", M44 &gt;= 50000, "Средний заказ", M44 &lt; 50000, "Маленький заказ")</f>
        <v>Крупный заказ</v>
      </c>
      <c r="X44" s="11" t="str">
        <f t="shared" si="5"/>
        <v>НЕТ</v>
      </c>
      <c r="Y44" s="6" t="str">
        <f t="shared" si="6"/>
        <v>Техника</v>
      </c>
    </row>
    <row r="45" spans="1:25" x14ac:dyDescent="0.3">
      <c r="A45" s="1">
        <v>1044</v>
      </c>
      <c r="B45" s="2" t="s">
        <v>16</v>
      </c>
      <c r="C45" s="2" t="s">
        <v>19</v>
      </c>
      <c r="D45" s="3">
        <v>74790</v>
      </c>
      <c r="E45" s="1">
        <v>5</v>
      </c>
      <c r="F45" s="4">
        <v>45335</v>
      </c>
      <c r="G45" s="1" t="s">
        <v>26</v>
      </c>
      <c r="H45" s="1">
        <v>25</v>
      </c>
      <c r="I45" s="1" t="s">
        <v>31</v>
      </c>
      <c r="J45" s="1" t="s">
        <v>32</v>
      </c>
      <c r="K45" s="5">
        <f t="shared" si="0"/>
        <v>373950</v>
      </c>
      <c r="L45" s="5">
        <f t="shared" si="1"/>
        <v>18697.5</v>
      </c>
      <c r="M45" s="5">
        <f t="shared" si="2"/>
        <v>355252.5</v>
      </c>
      <c r="N45" s="5"/>
      <c r="U45" s="10" t="str">
        <f t="shared" si="3"/>
        <v>Дорогой товар</v>
      </c>
      <c r="V45" s="10" t="str">
        <f t="shared" si="4"/>
        <v>Скидка более 20%</v>
      </c>
      <c r="W45" s="10" t="str" cm="1">
        <f t="array" ref="W45">_xlfn.IFS(M45 &gt; 100000, "Крупный заказ", M45 &gt;= 50000, "Средний заказ", M45 &lt; 50000, "Маленький заказ")</f>
        <v>Крупный заказ</v>
      </c>
      <c r="X45" s="11" t="str">
        <f t="shared" si="5"/>
        <v>НЕТ</v>
      </c>
      <c r="Y45" s="6" t="str">
        <f t="shared" si="6"/>
        <v>Техника</v>
      </c>
    </row>
    <row r="46" spans="1:25" x14ac:dyDescent="0.3">
      <c r="A46" s="1">
        <v>1045</v>
      </c>
      <c r="B46" s="2" t="s">
        <v>14</v>
      </c>
      <c r="C46" s="2" t="s">
        <v>18</v>
      </c>
      <c r="D46" s="3">
        <v>52684</v>
      </c>
      <c r="E46" s="1">
        <v>1</v>
      </c>
      <c r="F46" s="4">
        <v>45336</v>
      </c>
      <c r="G46" s="1" t="s">
        <v>25</v>
      </c>
      <c r="H46" s="1">
        <v>9</v>
      </c>
      <c r="I46" s="1" t="s">
        <v>29</v>
      </c>
      <c r="J46" s="1" t="s">
        <v>32</v>
      </c>
      <c r="K46" s="5">
        <f t="shared" si="0"/>
        <v>52684</v>
      </c>
      <c r="L46" s="5">
        <f t="shared" si="1"/>
        <v>4741.5600000000004</v>
      </c>
      <c r="M46" s="5">
        <f t="shared" si="2"/>
        <v>47942.44</v>
      </c>
      <c r="N46" s="5"/>
      <c r="U46" s="10" t="str">
        <f t="shared" si="3"/>
        <v>Дорогой товар</v>
      </c>
      <c r="V46" s="10" t="str">
        <f t="shared" si="4"/>
        <v>НЕТ</v>
      </c>
      <c r="W46" s="10" t="str" cm="1">
        <f t="array" ref="W46">_xlfn.IFS(M46 &gt; 100000, "Крупный заказ", M46 &gt;= 50000, "Средний заказ", M46 &lt; 50000, "Маленький заказ")</f>
        <v>Маленький заказ</v>
      </c>
      <c r="X46" s="11" t="str">
        <f t="shared" si="5"/>
        <v>НЕТ</v>
      </c>
      <c r="Y46" s="6" t="str">
        <f t="shared" si="6"/>
        <v>Техника</v>
      </c>
    </row>
    <row r="47" spans="1:25" x14ac:dyDescent="0.3">
      <c r="A47" s="1">
        <v>1046</v>
      </c>
      <c r="B47" s="2" t="s">
        <v>14</v>
      </c>
      <c r="C47" s="2" t="s">
        <v>20</v>
      </c>
      <c r="D47" s="3">
        <v>10758</v>
      </c>
      <c r="E47" s="1">
        <v>7</v>
      </c>
      <c r="F47" s="4">
        <v>45337</v>
      </c>
      <c r="G47" s="1" t="s">
        <v>21</v>
      </c>
      <c r="H47" s="1">
        <v>0</v>
      </c>
      <c r="I47" s="1" t="s">
        <v>31</v>
      </c>
      <c r="J47" s="1" t="s">
        <v>35</v>
      </c>
      <c r="K47" s="5">
        <f t="shared" si="0"/>
        <v>75306</v>
      </c>
      <c r="L47" s="5">
        <f t="shared" si="1"/>
        <v>0</v>
      </c>
      <c r="M47" s="5">
        <f t="shared" si="2"/>
        <v>75306</v>
      </c>
      <c r="N47" s="5"/>
      <c r="U47" s="10" t="str">
        <f t="shared" si="3"/>
        <v>Нет</v>
      </c>
      <c r="V47" s="10" t="str">
        <f t="shared" si="4"/>
        <v>НЕТ</v>
      </c>
      <c r="W47" s="10" t="str" cm="1">
        <f t="array" ref="W47">_xlfn.IFS(M47 &gt; 100000, "Крупный заказ", M47 &gt;= 50000, "Средний заказ", M47 &lt; 50000, "Маленький заказ")</f>
        <v>Средний заказ</v>
      </c>
      <c r="X47" s="11" t="str">
        <f t="shared" si="5"/>
        <v>НЕТ</v>
      </c>
      <c r="Y47" s="6" t="str">
        <f t="shared" si="6"/>
        <v>НЕТ</v>
      </c>
    </row>
    <row r="48" spans="1:25" x14ac:dyDescent="0.3">
      <c r="A48" s="1">
        <v>1047</v>
      </c>
      <c r="B48" s="2" t="s">
        <v>16</v>
      </c>
      <c r="C48" s="2" t="s">
        <v>20</v>
      </c>
      <c r="D48" s="3">
        <v>83590</v>
      </c>
      <c r="E48" s="1">
        <v>2</v>
      </c>
      <c r="F48" s="4">
        <v>45338</v>
      </c>
      <c r="G48" s="1" t="s">
        <v>26</v>
      </c>
      <c r="H48" s="1">
        <v>12</v>
      </c>
      <c r="I48" s="1" t="s">
        <v>30</v>
      </c>
      <c r="J48" s="1" t="s">
        <v>35</v>
      </c>
      <c r="K48" s="5">
        <f t="shared" si="0"/>
        <v>167180</v>
      </c>
      <c r="L48" s="5">
        <f t="shared" si="1"/>
        <v>10030.799999999999</v>
      </c>
      <c r="M48" s="5">
        <f t="shared" si="2"/>
        <v>157149.20000000001</v>
      </c>
      <c r="N48" s="5"/>
      <c r="U48" s="10" t="str">
        <f t="shared" si="3"/>
        <v>Дорогой товар</v>
      </c>
      <c r="V48" s="10" t="str">
        <f t="shared" si="4"/>
        <v>НЕТ</v>
      </c>
      <c r="W48" s="10" t="str" cm="1">
        <f t="array" ref="W48">_xlfn.IFS(M48 &gt; 100000, "Крупный заказ", M48 &gt;= 50000, "Средний заказ", M48 &lt; 50000, "Маленький заказ")</f>
        <v>Крупный заказ</v>
      </c>
      <c r="X48" s="11" t="str">
        <f t="shared" si="5"/>
        <v>НЕТ</v>
      </c>
      <c r="Y48" s="6" t="str">
        <f t="shared" si="6"/>
        <v>НЕТ</v>
      </c>
    </row>
    <row r="49" spans="1:25" x14ac:dyDescent="0.3">
      <c r="A49" s="1">
        <v>1048</v>
      </c>
      <c r="B49" s="2" t="s">
        <v>15</v>
      </c>
      <c r="C49" s="2" t="s">
        <v>19</v>
      </c>
      <c r="D49" s="3">
        <v>106148</v>
      </c>
      <c r="E49" s="1">
        <v>9</v>
      </c>
      <c r="F49" s="4">
        <v>45339</v>
      </c>
      <c r="G49" s="1" t="s">
        <v>21</v>
      </c>
      <c r="H49" s="1">
        <v>5</v>
      </c>
      <c r="I49" s="1" t="s">
        <v>30</v>
      </c>
      <c r="J49" s="1" t="s">
        <v>32</v>
      </c>
      <c r="K49" s="5">
        <f t="shared" si="0"/>
        <v>955332</v>
      </c>
      <c r="L49" s="5">
        <f t="shared" si="1"/>
        <v>5307.4</v>
      </c>
      <c r="M49" s="5">
        <f t="shared" si="2"/>
        <v>950024.6</v>
      </c>
      <c r="N49" s="5"/>
      <c r="U49" s="10" t="str">
        <f t="shared" si="3"/>
        <v>Дорогой товар</v>
      </c>
      <c r="V49" s="10" t="str">
        <f t="shared" si="4"/>
        <v>НЕТ</v>
      </c>
      <c r="W49" s="10" t="str" cm="1">
        <f t="array" ref="W49">_xlfn.IFS(M49 &gt; 100000, "Крупный заказ", M49 &gt;= 50000, "Средний заказ", M49 &lt; 50000, "Маленький заказ")</f>
        <v>Крупный заказ</v>
      </c>
      <c r="X49" s="11" t="str">
        <f t="shared" si="5"/>
        <v>VIP-заказ</v>
      </c>
      <c r="Y49" s="6" t="str">
        <f t="shared" si="6"/>
        <v>Техника</v>
      </c>
    </row>
    <row r="50" spans="1:25" x14ac:dyDescent="0.3">
      <c r="A50" s="1">
        <v>1049</v>
      </c>
      <c r="B50" s="2" t="s">
        <v>17</v>
      </c>
      <c r="C50" s="2" t="s">
        <v>19</v>
      </c>
      <c r="D50" s="3">
        <v>61813</v>
      </c>
      <c r="E50" s="1">
        <v>6</v>
      </c>
      <c r="F50" s="4">
        <v>45340</v>
      </c>
      <c r="G50" s="1" t="s">
        <v>25</v>
      </c>
      <c r="H50" s="1">
        <v>2</v>
      </c>
      <c r="I50" s="1" t="s">
        <v>30</v>
      </c>
      <c r="J50" s="1" t="s">
        <v>35</v>
      </c>
      <c r="K50" s="5">
        <f t="shared" si="0"/>
        <v>370878</v>
      </c>
      <c r="L50" s="5">
        <f t="shared" si="1"/>
        <v>1236.26</v>
      </c>
      <c r="M50" s="5">
        <f t="shared" si="2"/>
        <v>369641.74</v>
      </c>
      <c r="N50" s="5"/>
      <c r="U50" s="10" t="str">
        <f t="shared" si="3"/>
        <v>Дорогой товар</v>
      </c>
      <c r="V50" s="10" t="str">
        <f t="shared" si="4"/>
        <v>НЕТ</v>
      </c>
      <c r="W50" s="10" t="str" cm="1">
        <f t="array" ref="W50">_xlfn.IFS(M50 &gt; 100000, "Крупный заказ", M50 &gt;= 50000, "Средний заказ", M50 &lt; 50000, "Маленький заказ")</f>
        <v>Крупный заказ</v>
      </c>
      <c r="X50" s="11" t="str">
        <f t="shared" si="5"/>
        <v>НЕТ</v>
      </c>
      <c r="Y50" s="6" t="str">
        <f t="shared" si="6"/>
        <v>Техника</v>
      </c>
    </row>
    <row r="51" spans="1:25" x14ac:dyDescent="0.3">
      <c r="A51" s="1">
        <v>1050</v>
      </c>
      <c r="B51" s="2" t="s">
        <v>13</v>
      </c>
      <c r="C51" s="2" t="s">
        <v>20</v>
      </c>
      <c r="D51" s="3">
        <v>45710</v>
      </c>
      <c r="E51" s="1">
        <v>9</v>
      </c>
      <c r="F51" s="4">
        <v>45341</v>
      </c>
      <c r="G51" s="1" t="s">
        <v>24</v>
      </c>
      <c r="H51" s="1">
        <v>11</v>
      </c>
      <c r="I51" s="1" t="s">
        <v>29</v>
      </c>
      <c r="J51" s="1" t="s">
        <v>35</v>
      </c>
      <c r="K51" s="5">
        <f t="shared" si="0"/>
        <v>411390</v>
      </c>
      <c r="L51" s="5">
        <f t="shared" si="1"/>
        <v>5028.1000000000004</v>
      </c>
      <c r="M51" s="5">
        <f t="shared" si="2"/>
        <v>406361.9</v>
      </c>
      <c r="N51" s="5"/>
      <c r="U51" s="10" t="str">
        <f t="shared" si="3"/>
        <v>Нет</v>
      </c>
      <c r="V51" s="10" t="str">
        <f t="shared" si="4"/>
        <v>НЕТ</v>
      </c>
      <c r="W51" s="10" t="str" cm="1">
        <f t="array" ref="W51">_xlfn.IFS(M51 &gt; 100000, "Крупный заказ", M51 &gt;= 50000, "Средний заказ", M51 &lt; 50000, "Маленький заказ")</f>
        <v>Крупный заказ</v>
      </c>
      <c r="X51" s="11" t="str">
        <f t="shared" si="5"/>
        <v>НЕТ</v>
      </c>
      <c r="Y51" s="6" t="str">
        <f t="shared" si="6"/>
        <v>НЕТ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Anel Kabysheva</cp:lastModifiedBy>
  <dcterms:created xsi:type="dcterms:W3CDTF">2025-02-01T08:39:00Z</dcterms:created>
  <dcterms:modified xsi:type="dcterms:W3CDTF">2025-02-01T10:24:06Z</dcterms:modified>
</cp:coreProperties>
</file>