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BA0CE2A9-E76F-44E3-992D-EE1DF261B7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. Zudi Sakuri" sheetId="1" r:id="rId1"/>
  </sheets>
  <definedNames>
    <definedName name="_xlnm.Print_Area" localSheetId="0">'M. Zudi Sakuri'!#REF!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1" l="1"/>
  <c r="E46" i="1"/>
  <c r="R33" i="1"/>
  <c r="E33" i="1"/>
  <c r="P24" i="1"/>
  <c r="P25" i="1" s="1"/>
  <c r="C24" i="1"/>
  <c r="C25" i="1" s="1"/>
  <c r="K14" i="1"/>
  <c r="R10" i="1"/>
  <c r="R13" i="1" s="1"/>
  <c r="R14" i="1" s="1"/>
  <c r="E10" i="1"/>
  <c r="E17" i="1" s="1"/>
  <c r="E13" i="1" l="1"/>
  <c r="R17" i="1"/>
  <c r="R16" i="1"/>
  <c r="R19" i="1" s="1"/>
  <c r="R30" i="1" s="1"/>
  <c r="R34" i="1" s="1"/>
  <c r="R37" i="1" s="1"/>
  <c r="R38" i="1" s="1"/>
  <c r="R45" i="1" s="1"/>
  <c r="R47" i="1" s="1"/>
  <c r="E25" i="1"/>
  <c r="C26" i="1"/>
  <c r="C27" i="1" s="1"/>
  <c r="R25" i="1"/>
  <c r="P26" i="1"/>
  <c r="P27" i="1" s="1"/>
  <c r="E14" i="1"/>
  <c r="E16" i="1" l="1"/>
  <c r="E19" i="1" s="1"/>
  <c r="E30" i="1" s="1"/>
  <c r="E34" i="1" s="1"/>
  <c r="E37" i="1" s="1"/>
  <c r="E38" i="1" s="1"/>
  <c r="E45" i="1" s="1"/>
  <c r="E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 Edge</author>
  </authors>
  <commentList>
    <comment ref="E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 Edge:</t>
        </r>
        <r>
          <rPr>
            <sz val="9"/>
            <color indexed="81"/>
            <rFont val="Tahoma"/>
            <family val="2"/>
          </rPr>
          <t xml:space="preserve">
medical insurance for
all family members</t>
        </r>
      </text>
    </comment>
    <comment ref="E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 Edge:</t>
        </r>
        <r>
          <rPr>
            <sz val="9"/>
            <color indexed="81"/>
            <rFont val="Tahoma"/>
            <family val="2"/>
          </rPr>
          <t xml:space="preserve">
Maximum 6 jt / tahun atau 500,000 / bulan</t>
        </r>
      </text>
    </comment>
    <comment ref="R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Lenovo Edge:</t>
        </r>
        <r>
          <rPr>
            <sz val="9"/>
            <color indexed="81"/>
            <rFont val="Tahoma"/>
            <family val="2"/>
          </rPr>
          <t xml:space="preserve">
Maximum 6 jt / tahun atau 500,000 / bulan</t>
        </r>
      </text>
    </comment>
  </commentList>
</comments>
</file>

<file path=xl/sharedStrings.xml><?xml version="1.0" encoding="utf-8"?>
<sst xmlns="http://schemas.openxmlformats.org/spreadsheetml/2006/main" count="75" uniqueCount="42">
  <si>
    <t>YEAR : 2013</t>
  </si>
  <si>
    <t>PIT Calculations (PPh 21):</t>
  </si>
  <si>
    <t>Name : M. Zudi Sakuri</t>
  </si>
  <si>
    <t>Basic Salary</t>
  </si>
  <si>
    <t>1 Month bonus : -</t>
  </si>
  <si>
    <t>Marital status : K1</t>
  </si>
  <si>
    <t>Breakdown :</t>
  </si>
  <si>
    <t>Annual income:  Rp 6,700,000,- x 12 months</t>
  </si>
  <si>
    <t>Annual income:  Rp 9,300,000,- x 12 months</t>
  </si>
  <si>
    <t>-</t>
  </si>
  <si>
    <t>Lebaran Bonus</t>
  </si>
  <si>
    <t>Insurance Premi (SIMAS)</t>
  </si>
  <si>
    <t>Social Security (JKK &amp; JKM) = 0,54%</t>
  </si>
  <si>
    <t>Jamsostek :</t>
  </si>
  <si>
    <t>Total Gross Salary</t>
  </si>
  <si>
    <t>JKK</t>
  </si>
  <si>
    <t>JKM</t>
  </si>
  <si>
    <t>Title cost 5% GP</t>
  </si>
  <si>
    <t>Sosial Security 2% salary</t>
  </si>
  <si>
    <t>Social Security 2% salary</t>
  </si>
  <si>
    <t>Total Net Salary</t>
  </si>
  <si>
    <t>Uncharged Income / Year:</t>
  </si>
  <si>
    <t>Not Married / TK</t>
  </si>
  <si>
    <t>-----</t>
  </si>
  <si>
    <t>Married / K</t>
  </si>
  <si>
    <t>Married with 1 child / K1</t>
  </si>
  <si>
    <t>Married with 2 child / K2</t>
  </si>
  <si>
    <t>Married with 3 child / K3</t>
  </si>
  <si>
    <t>(Max kids: 3 )</t>
  </si>
  <si>
    <t>Income to be charged :</t>
  </si>
  <si>
    <t>Rate PIT/ PPh 21:</t>
  </si>
  <si>
    <t>- 5 % for  0 sd. 50.000.000</t>
  </si>
  <si>
    <t>- 15 % for 50.000.000 - 250.000.000</t>
  </si>
  <si>
    <t>- 25 % for  250.000.000 - 500.000.000</t>
  </si>
  <si>
    <t>- 30 % for  &gt; 500.000.000</t>
  </si>
  <si>
    <t>------&gt; Total PIT / year</t>
  </si>
  <si>
    <t>Monthly Income Tax (PPH21)</t>
  </si>
  <si>
    <t>/ Month</t>
  </si>
  <si>
    <t>For the income tax paid per month was only the monthly accounts, after the first period (1 year) to get the total income tax.</t>
  </si>
  <si>
    <t>So if the count was 1 year less pay then it will be cut at the end of the year in question.</t>
  </si>
  <si>
    <t>THP:</t>
  </si>
  <si>
    <t>Year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</si>
</sst>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0"/>
      <name val="Arial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12"/>
      <name val="Calibri"/>
      <family val="2"/>
    </font>
    <font>
      <sz val="11"/>
      <name val="Calibri"/>
      <family val="2"/>
    </font>
    <font>
      <sz val="9"/>
      <color indexed="8"/>
      <name val="Calibri"/>
      <family val="2"/>
    </font>
    <font>
      <sz val="9"/>
      <color indexed="63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2" applyFont="1"/>
    <xf numFmtId="0" fontId="1" fillId="0" borderId="0" xfId="2"/>
    <xf numFmtId="164" fontId="1" fillId="0" borderId="0" xfId="2" applyNumberFormat="1"/>
    <xf numFmtId="164" fontId="1" fillId="0" borderId="0" xfId="1" applyFont="1"/>
    <xf numFmtId="0" fontId="4" fillId="2" borderId="0" xfId="2" applyFont="1" applyFill="1"/>
    <xf numFmtId="164" fontId="4" fillId="2" borderId="0" xfId="2" applyNumberFormat="1" applyFont="1" applyFill="1"/>
    <xf numFmtId="164" fontId="5" fillId="0" borderId="0" xfId="3" applyFont="1"/>
    <xf numFmtId="0" fontId="1" fillId="0" borderId="0" xfId="2" quotePrefix="1"/>
    <xf numFmtId="164" fontId="1" fillId="3" borderId="0" xfId="2" applyNumberFormat="1" applyFill="1"/>
    <xf numFmtId="164" fontId="1" fillId="4" borderId="0" xfId="2" applyNumberFormat="1" applyFill="1"/>
    <xf numFmtId="164" fontId="6" fillId="0" borderId="1" xfId="2" applyNumberFormat="1" applyFont="1" applyBorder="1"/>
    <xf numFmtId="0" fontId="7" fillId="5" borderId="0" xfId="2" applyFont="1" applyFill="1"/>
    <xf numFmtId="164" fontId="7" fillId="5" borderId="0" xfId="1" applyFont="1" applyFill="1"/>
    <xf numFmtId="0" fontId="7" fillId="5" borderId="0" xfId="2" applyFont="1" applyFill="1" applyAlignment="1">
      <alignment horizontal="right"/>
    </xf>
    <xf numFmtId="164" fontId="2" fillId="0" borderId="0" xfId="2" applyNumberFormat="1" applyFont="1"/>
    <xf numFmtId="164" fontId="1" fillId="0" borderId="1" xfId="2" applyNumberFormat="1" applyBorder="1"/>
    <xf numFmtId="164" fontId="5" fillId="0" borderId="0" xfId="1" applyFont="1"/>
    <xf numFmtId="164" fontId="8" fillId="0" borderId="0" xfId="2" applyNumberFormat="1" applyFont="1"/>
    <xf numFmtId="164" fontId="9" fillId="6" borderId="0" xfId="2" applyNumberFormat="1" applyFont="1" applyFill="1"/>
    <xf numFmtId="164" fontId="1" fillId="2" borderId="0" xfId="2" applyNumberFormat="1" applyFill="1"/>
    <xf numFmtId="0" fontId="10" fillId="0" borderId="0" xfId="2" quotePrefix="1" applyFont="1"/>
    <xf numFmtId="0" fontId="11" fillId="0" borderId="0" xfId="2" applyFont="1" applyAlignment="1">
      <alignment vertical="center"/>
    </xf>
    <xf numFmtId="0" fontId="11" fillId="0" borderId="0" xfId="2" applyFont="1"/>
    <xf numFmtId="0" fontId="1" fillId="3" borderId="0" xfId="2" applyFill="1"/>
    <xf numFmtId="0" fontId="1" fillId="2" borderId="0" xfId="2" applyFill="1"/>
  </cellXfs>
  <cellStyles count="6">
    <cellStyle name="Comma [0]" xfId="1" builtinId="6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N1" zoomScale="80" zoomScaleNormal="80" workbookViewId="0">
      <selection activeCell="R33" sqref="R33"/>
    </sheetView>
  </sheetViews>
  <sheetFormatPr defaultRowHeight="15" x14ac:dyDescent="0.25"/>
  <cols>
    <col min="1" max="1" width="2.7109375" style="2" hidden="1" customWidth="1"/>
    <col min="2" max="2" width="32.7109375" style="2" hidden="1" customWidth="1"/>
    <col min="3" max="3" width="15.7109375" style="2" hidden="1" customWidth="1"/>
    <col min="4" max="4" width="4.28515625" style="2" hidden="1" customWidth="1"/>
    <col min="5" max="5" width="15.7109375" style="3" hidden="1" customWidth="1"/>
    <col min="6" max="6" width="15.7109375" style="2" hidden="1" customWidth="1"/>
    <col min="7" max="7" width="11.42578125" style="2" hidden="1" customWidth="1"/>
    <col min="8" max="8" width="6.5703125" style="2" hidden="1" customWidth="1"/>
    <col min="9" max="11" width="9.7109375" style="2" hidden="1" customWidth="1"/>
    <col min="12" max="12" width="10" style="2" hidden="1" customWidth="1"/>
    <col min="13" max="13" width="6.42578125" style="2" hidden="1" customWidth="1"/>
    <col min="14" max="14" width="6.42578125" style="2" customWidth="1"/>
    <col min="15" max="15" width="32.7109375" style="2" customWidth="1"/>
    <col min="16" max="16" width="15.7109375" style="2" customWidth="1"/>
    <col min="17" max="17" width="4.28515625" style="2" customWidth="1"/>
    <col min="18" max="18" width="15.7109375" style="3" customWidth="1"/>
    <col min="19" max="19" width="15.7109375" style="2" customWidth="1"/>
    <col min="20" max="20" width="11.42578125" style="4" customWidth="1"/>
    <col min="21" max="22" width="9.140625" style="2"/>
    <col min="23" max="23" width="11.140625" style="2" customWidth="1"/>
    <col min="24" max="24" width="9.140625" style="2"/>
    <col min="25" max="25" width="16.7109375" style="2" customWidth="1"/>
    <col min="26" max="16384" width="9.140625" style="2"/>
  </cols>
  <sheetData>
    <row r="1" spans="2:20" x14ac:dyDescent="0.25">
      <c r="B1" s="1" t="s">
        <v>0</v>
      </c>
      <c r="O1" s="1" t="s">
        <v>41</v>
      </c>
    </row>
    <row r="2" spans="2:20" x14ac:dyDescent="0.25">
      <c r="B2" s="2" t="s">
        <v>1</v>
      </c>
      <c r="O2" s="2" t="s">
        <v>1</v>
      </c>
    </row>
    <row r="3" spans="2:20" x14ac:dyDescent="0.25">
      <c r="B3" s="5" t="s">
        <v>2</v>
      </c>
      <c r="O3" s="5" t="s">
        <v>2</v>
      </c>
    </row>
    <row r="4" spans="2:20" x14ac:dyDescent="0.25">
      <c r="B4" s="2" t="s">
        <v>3</v>
      </c>
      <c r="E4" s="6">
        <v>6700000</v>
      </c>
      <c r="O4" s="2" t="s">
        <v>3</v>
      </c>
      <c r="R4" s="6">
        <v>69588900</v>
      </c>
    </row>
    <row r="5" spans="2:20" x14ac:dyDescent="0.25">
      <c r="B5" s="2" t="s">
        <v>4</v>
      </c>
      <c r="O5" s="2" t="s">
        <v>4</v>
      </c>
    </row>
    <row r="6" spans="2:20" x14ac:dyDescent="0.25">
      <c r="B6" s="2" t="s">
        <v>5</v>
      </c>
      <c r="O6" s="2" t="s">
        <v>5</v>
      </c>
    </row>
    <row r="8" spans="2:20" x14ac:dyDescent="0.25">
      <c r="B8" s="2" t="s">
        <v>6</v>
      </c>
      <c r="O8" s="2" t="s">
        <v>6</v>
      </c>
    </row>
    <row r="9" spans="2:20" x14ac:dyDescent="0.25">
      <c r="L9" s="7"/>
    </row>
    <row r="10" spans="2:20" x14ac:dyDescent="0.25">
      <c r="B10" s="2" t="s">
        <v>7</v>
      </c>
      <c r="E10" s="3">
        <f>12*6700000</f>
        <v>80400000</v>
      </c>
      <c r="O10" s="2" t="s">
        <v>8</v>
      </c>
      <c r="R10" s="3">
        <f>12*R4</f>
        <v>835066800</v>
      </c>
    </row>
    <row r="11" spans="2:20" x14ac:dyDescent="0.25">
      <c r="B11" s="8" t="s">
        <v>9</v>
      </c>
      <c r="E11" s="3">
        <v>0</v>
      </c>
      <c r="O11" s="2" t="s">
        <v>10</v>
      </c>
      <c r="R11" s="3">
        <v>0</v>
      </c>
      <c r="T11" s="2"/>
    </row>
    <row r="12" spans="2:20" x14ac:dyDescent="0.25">
      <c r="B12" s="2" t="s">
        <v>11</v>
      </c>
      <c r="E12" s="9">
        <v>4447000</v>
      </c>
      <c r="O12" s="2" t="s">
        <v>11</v>
      </c>
      <c r="R12" s="10">
        <v>4568500</v>
      </c>
    </row>
    <row r="13" spans="2:20" ht="15.75" thickBot="1" x14ac:dyDescent="0.3">
      <c r="B13" s="2" t="s">
        <v>12</v>
      </c>
      <c r="E13" s="11">
        <f>+(E10+E11)*0.54%</f>
        <v>434160</v>
      </c>
      <c r="I13" s="12" t="s">
        <v>13</v>
      </c>
      <c r="J13" s="12"/>
      <c r="K13" s="12"/>
      <c r="L13" s="12"/>
      <c r="O13" s="2" t="s">
        <v>12</v>
      </c>
      <c r="R13" s="11">
        <f>0.54%*R10</f>
        <v>4509360.7200000007</v>
      </c>
    </row>
    <row r="14" spans="2:20" ht="15.75" thickTop="1" x14ac:dyDescent="0.25">
      <c r="B14" s="2" t="s">
        <v>14</v>
      </c>
      <c r="E14" s="3">
        <f>SUM(E10:E13)</f>
        <v>85281160</v>
      </c>
      <c r="I14" s="12">
        <v>0.24</v>
      </c>
      <c r="J14" s="12">
        <v>0.3</v>
      </c>
      <c r="K14" s="12">
        <f>+I14+J14</f>
        <v>0.54</v>
      </c>
      <c r="L14" s="13">
        <v>264600</v>
      </c>
      <c r="O14" s="2" t="s">
        <v>14</v>
      </c>
      <c r="R14" s="3">
        <f>SUM(R10:R13)</f>
        <v>844144660.72000003</v>
      </c>
    </row>
    <row r="15" spans="2:20" x14ac:dyDescent="0.25">
      <c r="I15" s="14" t="s">
        <v>15</v>
      </c>
      <c r="J15" s="14" t="s">
        <v>16</v>
      </c>
      <c r="K15" s="12"/>
      <c r="L15" s="13"/>
    </row>
    <row r="16" spans="2:20" x14ac:dyDescent="0.25">
      <c r="B16" s="2" t="s">
        <v>17</v>
      </c>
      <c r="E16" s="15">
        <f>E14*0.05</f>
        <v>4264058</v>
      </c>
      <c r="F16" s="8"/>
      <c r="I16" s="12"/>
      <c r="J16" s="12"/>
      <c r="K16" s="12"/>
      <c r="L16" s="13"/>
      <c r="O16" s="2" t="s">
        <v>17</v>
      </c>
      <c r="R16" s="15">
        <f>R14*0.05</f>
        <v>42207233.036000006</v>
      </c>
      <c r="S16" s="8"/>
    </row>
    <row r="17" spans="2:19" x14ac:dyDescent="0.25">
      <c r="B17" s="2" t="s">
        <v>18</v>
      </c>
      <c r="E17" s="15">
        <f>2%*(E10+E11)</f>
        <v>1608000</v>
      </c>
      <c r="F17" s="8"/>
      <c r="I17" s="12"/>
      <c r="J17" s="12"/>
      <c r="K17" s="12"/>
      <c r="L17" s="13"/>
      <c r="O17" s="2" t="s">
        <v>19</v>
      </c>
      <c r="R17" s="15">
        <f>2%*R10</f>
        <v>16701336</v>
      </c>
      <c r="S17" s="8"/>
    </row>
    <row r="18" spans="2:19" ht="15.75" thickBot="1" x14ac:dyDescent="0.3">
      <c r="E18" s="16"/>
      <c r="I18" s="12"/>
      <c r="J18" s="12"/>
      <c r="K18" s="12"/>
      <c r="L18" s="13"/>
      <c r="R18" s="16"/>
    </row>
    <row r="19" spans="2:19" ht="15.75" thickTop="1" x14ac:dyDescent="0.25">
      <c r="B19" s="2" t="s">
        <v>20</v>
      </c>
      <c r="E19" s="3">
        <f>+E14-E16-E17</f>
        <v>79409102</v>
      </c>
      <c r="I19" s="17"/>
      <c r="O19" s="2" t="s">
        <v>20</v>
      </c>
      <c r="R19" s="3">
        <f>+R14-R16-R17</f>
        <v>785236091.68400002</v>
      </c>
    </row>
    <row r="22" spans="2:19" x14ac:dyDescent="0.25">
      <c r="B22" s="2" t="s">
        <v>21</v>
      </c>
      <c r="O22" s="2" t="s">
        <v>21</v>
      </c>
    </row>
    <row r="23" spans="2:19" x14ac:dyDescent="0.25">
      <c r="B23" s="2" t="s">
        <v>22</v>
      </c>
      <c r="C23" s="3">
        <v>15840000</v>
      </c>
      <c r="D23" s="8" t="s">
        <v>23</v>
      </c>
      <c r="E23" s="15"/>
      <c r="O23" s="2" t="s">
        <v>22</v>
      </c>
      <c r="P23" s="3">
        <v>24300000</v>
      </c>
      <c r="Q23" s="8" t="s">
        <v>23</v>
      </c>
      <c r="R23" s="3">
        <v>0</v>
      </c>
    </row>
    <row r="24" spans="2:19" x14ac:dyDescent="0.25">
      <c r="B24" s="2" t="s">
        <v>24</v>
      </c>
      <c r="C24" s="3">
        <f>+C23+1320000</f>
        <v>17160000</v>
      </c>
      <c r="E24" s="3">
        <v>0</v>
      </c>
      <c r="O24" s="2" t="s">
        <v>24</v>
      </c>
      <c r="P24" s="3">
        <f>+P23+2025000</f>
        <v>26325000</v>
      </c>
      <c r="R24" s="3">
        <v>0</v>
      </c>
    </row>
    <row r="25" spans="2:19" x14ac:dyDescent="0.25">
      <c r="B25" s="2" t="s">
        <v>25</v>
      </c>
      <c r="C25" s="3">
        <f>+C24+1320000</f>
        <v>18480000</v>
      </c>
      <c r="E25" s="3">
        <f>-C25</f>
        <v>-18480000</v>
      </c>
      <c r="O25" s="2" t="s">
        <v>25</v>
      </c>
      <c r="P25" s="3">
        <f>+P24+2025000</f>
        <v>28350000</v>
      </c>
      <c r="R25" s="9">
        <f>-P25</f>
        <v>-28350000</v>
      </c>
    </row>
    <row r="26" spans="2:19" x14ac:dyDescent="0.25">
      <c r="B26" s="2" t="s">
        <v>26</v>
      </c>
      <c r="C26" s="3">
        <f>+C25+1320000</f>
        <v>19800000</v>
      </c>
      <c r="E26" s="3">
        <v>0</v>
      </c>
      <c r="O26" s="2" t="s">
        <v>26</v>
      </c>
      <c r="P26" s="3">
        <f>+P25+2025000</f>
        <v>30375000</v>
      </c>
      <c r="R26" s="3">
        <v>0</v>
      </c>
    </row>
    <row r="27" spans="2:19" x14ac:dyDescent="0.25">
      <c r="B27" s="2" t="s">
        <v>27</v>
      </c>
      <c r="C27" s="3">
        <f>+C26+1320000</f>
        <v>21120000</v>
      </c>
      <c r="E27" s="3">
        <v>0</v>
      </c>
      <c r="O27" s="2" t="s">
        <v>27</v>
      </c>
      <c r="P27" s="3">
        <f>+P26+2025000</f>
        <v>32400000</v>
      </c>
      <c r="R27" s="3">
        <v>0</v>
      </c>
    </row>
    <row r="28" spans="2:19" x14ac:dyDescent="0.25">
      <c r="B28" s="1" t="s">
        <v>28</v>
      </c>
      <c r="O28" s="1" t="s">
        <v>28</v>
      </c>
    </row>
    <row r="29" spans="2:19" ht="15.75" thickBot="1" x14ac:dyDescent="0.3">
      <c r="E29" s="16"/>
      <c r="R29" s="16"/>
    </row>
    <row r="30" spans="2:19" ht="15.75" thickTop="1" x14ac:dyDescent="0.25">
      <c r="B30" s="2" t="s">
        <v>29</v>
      </c>
      <c r="E30" s="18">
        <f>+E19+E25</f>
        <v>60929102</v>
      </c>
      <c r="O30" s="2" t="s">
        <v>29</v>
      </c>
      <c r="R30" s="18">
        <f>+R19+R25</f>
        <v>756886091.68400002</v>
      </c>
    </row>
    <row r="32" spans="2:19" x14ac:dyDescent="0.25">
      <c r="B32" s="2" t="s">
        <v>30</v>
      </c>
      <c r="O32" s="2" t="s">
        <v>30</v>
      </c>
    </row>
    <row r="33" spans="2:23" x14ac:dyDescent="0.25">
      <c r="B33" s="8" t="s">
        <v>31</v>
      </c>
      <c r="E33" s="19">
        <f>5%*50000000</f>
        <v>2500000</v>
      </c>
      <c r="F33" s="3"/>
      <c r="G33" s="7"/>
      <c r="O33" s="8" t="s">
        <v>31</v>
      </c>
      <c r="R33" s="19">
        <f>50000000*5%</f>
        <v>2500000</v>
      </c>
      <c r="S33" s="3"/>
      <c r="T33" s="17"/>
    </row>
    <row r="34" spans="2:23" x14ac:dyDescent="0.25">
      <c r="B34" s="8" t="s">
        <v>32</v>
      </c>
      <c r="E34" s="20">
        <f>15%*(E30-50000000)</f>
        <v>1639365.3</v>
      </c>
      <c r="O34" s="8" t="s">
        <v>32</v>
      </c>
      <c r="R34" s="20">
        <f>(+R30-50000000)*15%</f>
        <v>106032913.7526</v>
      </c>
    </row>
    <row r="35" spans="2:23" x14ac:dyDescent="0.25">
      <c r="B35" s="8" t="s">
        <v>33</v>
      </c>
      <c r="E35" s="3">
        <v>0</v>
      </c>
      <c r="O35" s="8" t="s">
        <v>33</v>
      </c>
      <c r="R35" s="3">
        <v>0</v>
      </c>
    </row>
    <row r="36" spans="2:23" ht="15.75" thickBot="1" x14ac:dyDescent="0.3">
      <c r="B36" s="8" t="s">
        <v>34</v>
      </c>
      <c r="E36" s="16">
        <v>0</v>
      </c>
      <c r="O36" s="8" t="s">
        <v>34</v>
      </c>
      <c r="R36" s="16">
        <v>0</v>
      </c>
    </row>
    <row r="37" spans="2:23" ht="15.75" thickTop="1" x14ac:dyDescent="0.25">
      <c r="B37" s="8"/>
      <c r="E37" s="3">
        <f>SUM(E33:E36)</f>
        <v>4139365.3</v>
      </c>
      <c r="F37" s="21" t="s">
        <v>35</v>
      </c>
      <c r="O37" s="8"/>
      <c r="R37" s="3">
        <f>SUM(R33:R36)</f>
        <v>108532913.7526</v>
      </c>
      <c r="S37" s="21" t="s">
        <v>35</v>
      </c>
    </row>
    <row r="38" spans="2:23" x14ac:dyDescent="0.25">
      <c r="B38" s="2" t="s">
        <v>36</v>
      </c>
      <c r="E38" s="9">
        <f>+E37/12</f>
        <v>344947.10833333334</v>
      </c>
      <c r="F38" s="2" t="s">
        <v>37</v>
      </c>
      <c r="O38" s="2" t="s">
        <v>36</v>
      </c>
      <c r="R38" s="9">
        <f>+R37/12</f>
        <v>9044409.4793833327</v>
      </c>
      <c r="S38" s="2" t="s">
        <v>37</v>
      </c>
    </row>
    <row r="40" spans="2:23" x14ac:dyDescent="0.25">
      <c r="B40" s="22" t="s">
        <v>38</v>
      </c>
      <c r="O40" s="22" t="s">
        <v>38</v>
      </c>
    </row>
    <row r="41" spans="2:23" x14ac:dyDescent="0.25">
      <c r="B41" s="23" t="s">
        <v>39</v>
      </c>
      <c r="O41" s="23" t="s">
        <v>39</v>
      </c>
    </row>
    <row r="42" spans="2:23" x14ac:dyDescent="0.25">
      <c r="B42" s="8"/>
      <c r="O42" s="8"/>
    </row>
    <row r="45" spans="2:23" x14ac:dyDescent="0.25">
      <c r="D45" s="24" t="s">
        <v>40</v>
      </c>
      <c r="E45" s="9">
        <f>+E4-E38</f>
        <v>6355052.8916666666</v>
      </c>
      <c r="Q45" s="24" t="s">
        <v>40</v>
      </c>
      <c r="R45" s="9">
        <f>+R4-R38</f>
        <v>60544490.520616665</v>
      </c>
    </row>
    <row r="46" spans="2:23" x14ac:dyDescent="0.25">
      <c r="E46" s="3">
        <f>+E4*2%</f>
        <v>134000</v>
      </c>
      <c r="R46" s="3">
        <f>+R4*2%</f>
        <v>1391778</v>
      </c>
    </row>
    <row r="47" spans="2:23" x14ac:dyDescent="0.25">
      <c r="D47" s="25" t="s">
        <v>40</v>
      </c>
      <c r="E47" s="20">
        <f>+E45-E46</f>
        <v>6221052.8916666666</v>
      </c>
      <c r="Q47" s="25" t="s">
        <v>40</v>
      </c>
      <c r="R47" s="20">
        <f>+R45-R46</f>
        <v>59152712.520616665</v>
      </c>
      <c r="W47" s="4"/>
    </row>
    <row r="48" spans="2:23" x14ac:dyDescent="0.25">
      <c r="F48" s="7"/>
      <c r="G48" s="7"/>
      <c r="S48" s="7"/>
      <c r="T48" s="17"/>
    </row>
    <row r="50" spans="6:19" x14ac:dyDescent="0.25">
      <c r="F50" s="3"/>
      <c r="S50" s="3"/>
    </row>
    <row r="51" spans="6:19" x14ac:dyDescent="0.25">
      <c r="O51" s="3"/>
    </row>
    <row r="52" spans="6:19" x14ac:dyDescent="0.25">
      <c r="F52" s="7"/>
      <c r="S52" s="7"/>
    </row>
    <row r="53" spans="6:19" x14ac:dyDescent="0.25">
      <c r="F53" s="3"/>
      <c r="S53" s="3"/>
    </row>
  </sheetData>
  <pageMargins left="0.25" right="0.25" top="0.75" bottom="0.75" header="0.3" footer="0.3"/>
  <pageSetup paperSize="9" scale="9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M. Zudi Sakuri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Edge</dc:creator>
  <cp:lastModifiedBy>Lenovo</cp:lastModifiedBy>
  <dcterms:created xsi:type="dcterms:W3CDTF">2015-06-26T02:04:07Z</dcterms:created>
  <dcterms:modified xsi:type="dcterms:W3CDTF">2025-04-08T06:11:10Z</dcterms:modified>
</cp:coreProperties>
</file>